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xr:revisionPtr revIDLastSave="0" documentId="13_ncr:1_{66D72439-3F2A-4B11-8A27-8B274BC3982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kapitulace stavby" sheetId="1" r:id="rId1"/>
    <sheet name="010 - Novostavba skladu b..." sheetId="2" r:id="rId2"/>
    <sheet name="030 - Technologie (VZT)" sheetId="3" r:id="rId3"/>
    <sheet name="050 - Přípojky inženýrský..." sheetId="4" r:id="rId4"/>
    <sheet name="060 - Zpevněné plochy" sheetId="5" r:id="rId5"/>
    <sheet name="VRN - Vedlejší rozpočtové..." sheetId="6" r:id="rId6"/>
  </sheets>
  <definedNames>
    <definedName name="_xlnm._FilterDatabase" localSheetId="1" hidden="1">'010 - Novostavba skladu b...'!$C$128:$K$341</definedName>
    <definedName name="_xlnm._FilterDatabase" localSheetId="2" hidden="1">'030 - Technologie (VZT)'!$C$118:$K$133</definedName>
    <definedName name="_xlnm._FilterDatabase" localSheetId="3" hidden="1">'050 - Přípojky inženýrský...'!$C$121:$K$163</definedName>
    <definedName name="_xlnm._FilterDatabase" localSheetId="4" hidden="1">'060 - Zpevněné plochy'!$C$119:$K$137</definedName>
    <definedName name="_xlnm._FilterDatabase" localSheetId="5" hidden="1">'VRN - Vedlejší rozpočtové...'!$C$116:$K$121</definedName>
    <definedName name="_xlnm.Print_Titles" localSheetId="1">'010 - Novostavba skladu b...'!$128:$128</definedName>
    <definedName name="_xlnm.Print_Titles" localSheetId="2">'030 - Technologie (VZT)'!$118:$118</definedName>
    <definedName name="_xlnm.Print_Titles" localSheetId="3">'050 - Přípojky inženýrský...'!$121:$121</definedName>
    <definedName name="_xlnm.Print_Titles" localSheetId="4">'060 - Zpevněné plochy'!$119:$119</definedName>
    <definedName name="_xlnm.Print_Titles" localSheetId="0">'Rekapitulace stavby'!$92:$92</definedName>
    <definedName name="_xlnm.Print_Titles" localSheetId="5">'VRN - Vedlejší rozpočtové...'!$116:$116</definedName>
    <definedName name="_xlnm.Print_Area" localSheetId="1">'010 - Novostavba skladu b...'!$C$4:$J$76,'010 - Novostavba skladu b...'!$C$116:$K$341</definedName>
    <definedName name="_xlnm.Print_Area" localSheetId="2">'030 - Technologie (VZT)'!$C$4:$J$76,'030 - Technologie (VZT)'!$C$106:$K$133</definedName>
    <definedName name="_xlnm.Print_Area" localSheetId="3">'050 - Přípojky inženýrský...'!$C$4:$J$76,'050 - Přípojky inženýrský...'!$C$109:$K$163</definedName>
    <definedName name="_xlnm.Print_Area" localSheetId="4">'060 - Zpevněné plochy'!$C$4:$J$76,'060 - Zpevněné plochy'!$C$107:$K$137</definedName>
    <definedName name="_xlnm.Print_Area" localSheetId="0">'Rekapitulace stavby'!$D$4:$AO$76,'Rekapitulace stavby'!$C$82:$AQ$100</definedName>
    <definedName name="_xlnm.Print_Area" localSheetId="5">'VRN - Vedlejší rozpočtové...'!$C$4:$J$76,'VRN - Vedlejší rozpočtové...'!$C$104:$K$121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/>
  <c r="BI121" i="6"/>
  <c r="BH121" i="6"/>
  <c r="BG121" i="6"/>
  <c r="BF121" i="6"/>
  <c r="T121" i="6"/>
  <c r="T118" i="6" s="1"/>
  <c r="T117" i="6" s="1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R118" i="6" s="1"/>
  <c r="R117" i="6" s="1"/>
  <c r="P119" i="6"/>
  <c r="P118" i="6" s="1"/>
  <c r="P117" i="6" s="1"/>
  <c r="AU99" i="1" s="1"/>
  <c r="F113" i="6"/>
  <c r="F111" i="6"/>
  <c r="E109" i="6"/>
  <c r="F91" i="6"/>
  <c r="F89" i="6"/>
  <c r="E87" i="6"/>
  <c r="J24" i="6"/>
  <c r="E24" i="6"/>
  <c r="J114" i="6" s="1"/>
  <c r="J23" i="6"/>
  <c r="J21" i="6"/>
  <c r="E21" i="6"/>
  <c r="J113" i="6" s="1"/>
  <c r="J20" i="6"/>
  <c r="J18" i="6"/>
  <c r="E18" i="6"/>
  <c r="F114" i="6" s="1"/>
  <c r="J17" i="6"/>
  <c r="J12" i="6"/>
  <c r="J111" i="6" s="1"/>
  <c r="E7" i="6"/>
  <c r="E107" i="6"/>
  <c r="J37" i="5"/>
  <c r="J36" i="5"/>
  <c r="AY98" i="1" s="1"/>
  <c r="J35" i="5"/>
  <c r="AX98" i="1"/>
  <c r="BI137" i="5"/>
  <c r="BH137" i="5"/>
  <c r="BG137" i="5"/>
  <c r="BF137" i="5"/>
  <c r="T137" i="5"/>
  <c r="T136" i="5" s="1"/>
  <c r="R137" i="5"/>
  <c r="R136" i="5"/>
  <c r="P137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1" i="5"/>
  <c r="BH131" i="5"/>
  <c r="F36" i="5" s="1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3" i="5"/>
  <c r="BH123" i="5"/>
  <c r="BG123" i="5"/>
  <c r="BF123" i="5"/>
  <c r="F34" i="5" s="1"/>
  <c r="T123" i="5"/>
  <c r="R123" i="5"/>
  <c r="P123" i="5"/>
  <c r="F116" i="5"/>
  <c r="F114" i="5"/>
  <c r="E112" i="5"/>
  <c r="F91" i="5"/>
  <c r="F89" i="5"/>
  <c r="E87" i="5"/>
  <c r="J24" i="5"/>
  <c r="E24" i="5"/>
  <c r="J117" i="5" s="1"/>
  <c r="J23" i="5"/>
  <c r="J21" i="5"/>
  <c r="E21" i="5"/>
  <c r="J116" i="5" s="1"/>
  <c r="J20" i="5"/>
  <c r="J18" i="5"/>
  <c r="E18" i="5"/>
  <c r="F117" i="5" s="1"/>
  <c r="J17" i="5"/>
  <c r="J12" i="5"/>
  <c r="J114" i="5"/>
  <c r="E7" i="5"/>
  <c r="E110" i="5" s="1"/>
  <c r="J37" i="4"/>
  <c r="J36" i="4"/>
  <c r="AY97" i="1" s="1"/>
  <c r="J35" i="4"/>
  <c r="AX97" i="1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3" i="4"/>
  <c r="BH143" i="4"/>
  <c r="BG143" i="4"/>
  <c r="BF143" i="4"/>
  <c r="T143" i="4"/>
  <c r="T142" i="4"/>
  <c r="R143" i="4"/>
  <c r="R142" i="4"/>
  <c r="P143" i="4"/>
  <c r="P142" i="4" s="1"/>
  <c r="BI140" i="4"/>
  <c r="BH140" i="4"/>
  <c r="F36" i="4" s="1"/>
  <c r="BG140" i="4"/>
  <c r="BF140" i="4"/>
  <c r="T140" i="4"/>
  <c r="R140" i="4"/>
  <c r="P140" i="4"/>
  <c r="BI136" i="4"/>
  <c r="BH136" i="4"/>
  <c r="BG136" i="4"/>
  <c r="BF136" i="4"/>
  <c r="T136" i="4"/>
  <c r="R136" i="4"/>
  <c r="P136" i="4"/>
  <c r="BI132" i="4"/>
  <c r="BH132" i="4"/>
  <c r="BG132" i="4"/>
  <c r="BF132" i="4"/>
  <c r="T132" i="4"/>
  <c r="R132" i="4"/>
  <c r="P132" i="4"/>
  <c r="P124" i="4" s="1"/>
  <c r="BI131" i="4"/>
  <c r="BH131" i="4"/>
  <c r="BG131" i="4"/>
  <c r="BF131" i="4"/>
  <c r="J34" i="4" s="1"/>
  <c r="T131" i="4"/>
  <c r="R131" i="4"/>
  <c r="P131" i="4"/>
  <c r="BI129" i="4"/>
  <c r="BH129" i="4"/>
  <c r="BG129" i="4"/>
  <c r="BF129" i="4"/>
  <c r="T129" i="4"/>
  <c r="R129" i="4"/>
  <c r="P129" i="4"/>
  <c r="BI125" i="4"/>
  <c r="BH125" i="4"/>
  <c r="BG125" i="4"/>
  <c r="BF125" i="4"/>
  <c r="T125" i="4"/>
  <c r="T124" i="4" s="1"/>
  <c r="R125" i="4"/>
  <c r="P125" i="4"/>
  <c r="F118" i="4"/>
  <c r="F116" i="4"/>
  <c r="E114" i="4"/>
  <c r="F91" i="4"/>
  <c r="F89" i="4"/>
  <c r="E87" i="4"/>
  <c r="J24" i="4"/>
  <c r="E24" i="4"/>
  <c r="J119" i="4" s="1"/>
  <c r="J23" i="4"/>
  <c r="J21" i="4"/>
  <c r="E21" i="4"/>
  <c r="J118" i="4" s="1"/>
  <c r="J20" i="4"/>
  <c r="J18" i="4"/>
  <c r="E18" i="4"/>
  <c r="F92" i="4"/>
  <c r="J17" i="4"/>
  <c r="J12" i="4"/>
  <c r="J116" i="4"/>
  <c r="E7" i="4"/>
  <c r="E112" i="4" s="1"/>
  <c r="J37" i="3"/>
  <c r="J36" i="3"/>
  <c r="AY96" i="1" s="1"/>
  <c r="J35" i="3"/>
  <c r="AX96" i="1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F115" i="3"/>
  <c r="F113" i="3"/>
  <c r="E111" i="3"/>
  <c r="F91" i="3"/>
  <c r="F89" i="3"/>
  <c r="E87" i="3"/>
  <c r="J24" i="3"/>
  <c r="E24" i="3"/>
  <c r="J92" i="3" s="1"/>
  <c r="J23" i="3"/>
  <c r="J21" i="3"/>
  <c r="E21" i="3"/>
  <c r="J115" i="3" s="1"/>
  <c r="J20" i="3"/>
  <c r="J18" i="3"/>
  <c r="E18" i="3"/>
  <c r="F92" i="3" s="1"/>
  <c r="J17" i="3"/>
  <c r="J12" i="3"/>
  <c r="J89" i="3" s="1"/>
  <c r="E7" i="3"/>
  <c r="E109" i="3"/>
  <c r="J37" i="2"/>
  <c r="J36" i="2"/>
  <c r="AY95" i="1" s="1"/>
  <c r="J35" i="2"/>
  <c r="AX95" i="1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5" i="2"/>
  <c r="BH325" i="2"/>
  <c r="BG325" i="2"/>
  <c r="BF325" i="2"/>
  <c r="T325" i="2"/>
  <c r="T324" i="2"/>
  <c r="R325" i="2"/>
  <c r="R324" i="2"/>
  <c r="P325" i="2"/>
  <c r="P324" i="2" s="1"/>
  <c r="BI323" i="2"/>
  <c r="BH323" i="2"/>
  <c r="BG323" i="2"/>
  <c r="BF323" i="2"/>
  <c r="T323" i="2"/>
  <c r="T322" i="2"/>
  <c r="R323" i="2"/>
  <c r="R322" i="2"/>
  <c r="P323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1" i="2"/>
  <c r="BH291" i="2"/>
  <c r="BG291" i="2"/>
  <c r="BF291" i="2"/>
  <c r="T291" i="2"/>
  <c r="R291" i="2"/>
  <c r="P291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4" i="2"/>
  <c r="BH234" i="2"/>
  <c r="BG234" i="2"/>
  <c r="BF234" i="2"/>
  <c r="T234" i="2"/>
  <c r="R234" i="2"/>
  <c r="P234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F125" i="2"/>
  <c r="F123" i="2"/>
  <c r="E121" i="2"/>
  <c r="F91" i="2"/>
  <c r="F89" i="2"/>
  <c r="E87" i="2"/>
  <c r="J24" i="2"/>
  <c r="E24" i="2"/>
  <c r="J92" i="2" s="1"/>
  <c r="J23" i="2"/>
  <c r="J21" i="2"/>
  <c r="E21" i="2"/>
  <c r="J125" i="2" s="1"/>
  <c r="J20" i="2"/>
  <c r="J18" i="2"/>
  <c r="E18" i="2"/>
  <c r="F126" i="2"/>
  <c r="J17" i="2"/>
  <c r="J12" i="2"/>
  <c r="J89" i="2" s="1"/>
  <c r="E7" i="2"/>
  <c r="E119" i="2"/>
  <c r="L90" i="1"/>
  <c r="AM90" i="1"/>
  <c r="AM89" i="1"/>
  <c r="L89" i="1"/>
  <c r="AM87" i="1"/>
  <c r="L87" i="1"/>
  <c r="L85" i="1"/>
  <c r="L84" i="1"/>
  <c r="BK163" i="4"/>
  <c r="J162" i="4"/>
  <c r="BK160" i="4"/>
  <c r="BK158" i="4"/>
  <c r="J155" i="4"/>
  <c r="BK154" i="4"/>
  <c r="BK153" i="4"/>
  <c r="BK152" i="4"/>
  <c r="BK151" i="4"/>
  <c r="J150" i="4"/>
  <c r="BK149" i="4"/>
  <c r="J143" i="4"/>
  <c r="J136" i="4"/>
  <c r="BK132" i="4"/>
  <c r="BK131" i="4"/>
  <c r="J129" i="4"/>
  <c r="BK125" i="4"/>
  <c r="BK131" i="3"/>
  <c r="J328" i="2"/>
  <c r="BK321" i="2"/>
  <c r="J320" i="2"/>
  <c r="J315" i="2"/>
  <c r="BK301" i="2"/>
  <c r="BK297" i="2"/>
  <c r="J285" i="2"/>
  <c r="J269" i="2"/>
  <c r="J261" i="2"/>
  <c r="BK259" i="2"/>
  <c r="J252" i="2"/>
  <c r="J242" i="2"/>
  <c r="BK224" i="2"/>
  <c r="J223" i="2"/>
  <c r="J220" i="2"/>
  <c r="J219" i="2"/>
  <c r="BK208" i="2"/>
  <c r="J196" i="2"/>
  <c r="BK194" i="2"/>
  <c r="J180" i="2"/>
  <c r="BK156" i="2"/>
  <c r="J149" i="2"/>
  <c r="F37" i="6"/>
  <c r="J313" i="2"/>
  <c r="BK311" i="2"/>
  <c r="BK298" i="2"/>
  <c r="BK267" i="2"/>
  <c r="BK265" i="2"/>
  <c r="J226" i="2"/>
  <c r="J209" i="2"/>
  <c r="J188" i="2"/>
  <c r="J182" i="2"/>
  <c r="AS94" i="1"/>
  <c r="BK133" i="3"/>
  <c r="J129" i="3"/>
  <c r="BK128" i="3"/>
  <c r="J127" i="3"/>
  <c r="BK125" i="3"/>
  <c r="J122" i="3"/>
  <c r="J332" i="2"/>
  <c r="J321" i="2"/>
  <c r="J318" i="2"/>
  <c r="J309" i="2"/>
  <c r="J302" i="2"/>
  <c r="J301" i="2"/>
  <c r="J300" i="2"/>
  <c r="BK291" i="2"/>
  <c r="BK284" i="2"/>
  <c r="J270" i="2"/>
  <c r="BK256" i="2"/>
  <c r="BK252" i="2"/>
  <c r="BK245" i="2"/>
  <c r="BK243" i="2"/>
  <c r="BK240" i="2"/>
  <c r="BK228" i="2"/>
  <c r="BK226" i="2"/>
  <c r="J224" i="2"/>
  <c r="BK220" i="2"/>
  <c r="J215" i="2"/>
  <c r="BK211" i="2"/>
  <c r="BK209" i="2"/>
  <c r="J208" i="2"/>
  <c r="BK192" i="2"/>
  <c r="BK189" i="2"/>
  <c r="F36" i="6"/>
  <c r="BK333" i="2"/>
  <c r="J211" i="2"/>
  <c r="J192" i="2"/>
  <c r="J190" i="2"/>
  <c r="J136" i="2"/>
  <c r="BK132" i="2"/>
  <c r="F34" i="6"/>
  <c r="F34" i="4"/>
  <c r="BK154" i="2"/>
  <c r="BK137" i="5"/>
  <c r="J137" i="5"/>
  <c r="BK135" i="5"/>
  <c r="J135" i="5"/>
  <c r="BK134" i="5"/>
  <c r="J134" i="5"/>
  <c r="BK338" i="2"/>
  <c r="J267" i="2"/>
  <c r="J241" i="2"/>
  <c r="J240" i="2"/>
  <c r="BK223" i="2"/>
  <c r="J200" i="2"/>
  <c r="J161" i="2"/>
  <c r="J134" i="2"/>
  <c r="F37" i="4"/>
  <c r="J341" i="2"/>
  <c r="BK339" i="2"/>
  <c r="BK332" i="2"/>
  <c r="BK330" i="2"/>
  <c r="BK329" i="2"/>
  <c r="BK328" i="2"/>
  <c r="BK320" i="2"/>
  <c r="BK318" i="2"/>
  <c r="BK317" i="2"/>
  <c r="J256" i="2"/>
  <c r="J254" i="2"/>
  <c r="BK215" i="2"/>
  <c r="J170" i="2"/>
  <c r="F35" i="6"/>
  <c r="BK341" i="2"/>
  <c r="J339" i="2"/>
  <c r="J336" i="2"/>
  <c r="J333" i="2"/>
  <c r="BK315" i="2"/>
  <c r="BK204" i="2"/>
  <c r="BK200" i="2"/>
  <c r="BK188" i="2"/>
  <c r="BK149" i="2"/>
  <c r="J338" i="2"/>
  <c r="BK336" i="2"/>
  <c r="J330" i="2"/>
  <c r="BK309" i="2"/>
  <c r="J291" i="2"/>
  <c r="J263" i="2"/>
  <c r="BK242" i="2"/>
  <c r="BK178" i="2"/>
  <c r="J163" i="2"/>
  <c r="BK159" i="2"/>
  <c r="J156" i="2"/>
  <c r="BK136" i="2"/>
  <c r="BK120" i="6"/>
  <c r="BK119" i="6"/>
  <c r="J119" i="6"/>
  <c r="BK132" i="5"/>
  <c r="J132" i="5"/>
  <c r="BK131" i="5"/>
  <c r="J131" i="5"/>
  <c r="BK128" i="5"/>
  <c r="J128" i="5"/>
  <c r="BK123" i="5"/>
  <c r="J123" i="5"/>
  <c r="J163" i="4"/>
  <c r="BK162" i="4"/>
  <c r="J160" i="4"/>
  <c r="J158" i="4"/>
  <c r="BK155" i="4"/>
  <c r="J153" i="4"/>
  <c r="BK150" i="4"/>
  <c r="J149" i="4"/>
  <c r="BK148" i="4"/>
  <c r="BK140" i="4"/>
  <c r="BK136" i="4"/>
  <c r="J132" i="4"/>
  <c r="J131" i="4"/>
  <c r="BK129" i="4"/>
  <c r="BK132" i="3"/>
  <c r="J131" i="3"/>
  <c r="BK130" i="3"/>
  <c r="BK129" i="3"/>
  <c r="J128" i="3"/>
  <c r="BK127" i="3"/>
  <c r="J125" i="3"/>
  <c r="J123" i="3"/>
  <c r="J329" i="2"/>
  <c r="BK323" i="2"/>
  <c r="J317" i="2"/>
  <c r="BK313" i="2"/>
  <c r="BK304" i="2"/>
  <c r="BK302" i="2"/>
  <c r="J297" i="2"/>
  <c r="BK285" i="2"/>
  <c r="J280" i="2"/>
  <c r="J279" i="2"/>
  <c r="BK260" i="2"/>
  <c r="J259" i="2"/>
  <c r="J245" i="2"/>
  <c r="J243" i="2"/>
  <c r="BK241" i="2"/>
  <c r="BK234" i="2"/>
  <c r="J204" i="2"/>
  <c r="BK198" i="2"/>
  <c r="BK190" i="2"/>
  <c r="J185" i="2"/>
  <c r="BK170" i="2"/>
  <c r="J168" i="2"/>
  <c r="BK161" i="2"/>
  <c r="J154" i="2"/>
  <c r="BK147" i="2"/>
  <c r="J142" i="2"/>
  <c r="BK168" i="2"/>
  <c r="J147" i="2"/>
  <c r="BK139" i="2"/>
  <c r="J132" i="2"/>
  <c r="J121" i="6"/>
  <c r="BK279" i="2"/>
  <c r="BK269" i="2"/>
  <c r="J260" i="2"/>
  <c r="BK254" i="2"/>
  <c r="J234" i="2"/>
  <c r="J228" i="2"/>
  <c r="BK219" i="2"/>
  <c r="J198" i="2"/>
  <c r="BK196" i="2"/>
  <c r="J194" i="2"/>
  <c r="BK182" i="2"/>
  <c r="BK180" i="2"/>
  <c r="J178" i="2"/>
  <c r="J159" i="2"/>
  <c r="J34" i="6"/>
  <c r="J154" i="4"/>
  <c r="J152" i="4"/>
  <c r="J151" i="4"/>
  <c r="J148" i="4"/>
  <c r="BK143" i="4"/>
  <c r="J140" i="4"/>
  <c r="J125" i="4"/>
  <c r="J133" i="3"/>
  <c r="J132" i="3"/>
  <c r="J130" i="3"/>
  <c r="BK123" i="3"/>
  <c r="BK122" i="3"/>
  <c r="BK325" i="2"/>
  <c r="J323" i="2"/>
  <c r="J311" i="2"/>
  <c r="J304" i="2"/>
  <c r="BK300" i="2"/>
  <c r="J298" i="2"/>
  <c r="J284" i="2"/>
  <c r="BK280" i="2"/>
  <c r="BK270" i="2"/>
  <c r="J265" i="2"/>
  <c r="BK263" i="2"/>
  <c r="BK261" i="2"/>
  <c r="BK121" i="6"/>
  <c r="J120" i="6"/>
  <c r="F35" i="4"/>
  <c r="J325" i="2"/>
  <c r="J189" i="2"/>
  <c r="BK185" i="2"/>
  <c r="BK163" i="2"/>
  <c r="BK142" i="2"/>
  <c r="J139" i="2"/>
  <c r="BK134" i="2"/>
  <c r="F35" i="5" l="1"/>
  <c r="BB98" i="1" s="1"/>
  <c r="F37" i="5"/>
  <c r="BD98" i="1" s="1"/>
  <c r="J34" i="5"/>
  <c r="AW98" i="1" s="1"/>
  <c r="R131" i="2"/>
  <c r="T222" i="2"/>
  <c r="BK258" i="2"/>
  <c r="J258" i="2"/>
  <c r="J101" i="2"/>
  <c r="P258" i="2"/>
  <c r="R258" i="2"/>
  <c r="T258" i="2"/>
  <c r="BK122" i="5"/>
  <c r="J122" i="5"/>
  <c r="J98" i="5" s="1"/>
  <c r="P122" i="5"/>
  <c r="R122" i="5"/>
  <c r="T122" i="5"/>
  <c r="BK130" i="5"/>
  <c r="J130" i="5"/>
  <c r="J99" i="5"/>
  <c r="P130" i="5"/>
  <c r="T130" i="5"/>
  <c r="T131" i="2"/>
  <c r="T187" i="2"/>
  <c r="P262" i="2"/>
  <c r="BK312" i="2"/>
  <c r="J312" i="2"/>
  <c r="J103" i="2"/>
  <c r="R327" i="2"/>
  <c r="R331" i="2"/>
  <c r="R337" i="2"/>
  <c r="P121" i="3"/>
  <c r="T121" i="3"/>
  <c r="P124" i="3"/>
  <c r="R157" i="4"/>
  <c r="R156" i="4" s="1"/>
  <c r="R130" i="5"/>
  <c r="BK131" i="2"/>
  <c r="J131" i="2" s="1"/>
  <c r="J98" i="2" s="1"/>
  <c r="BK187" i="2"/>
  <c r="J187" i="2"/>
  <c r="J99" i="2"/>
  <c r="BK222" i="2"/>
  <c r="J222" i="2" s="1"/>
  <c r="J100" i="2" s="1"/>
  <c r="T262" i="2"/>
  <c r="T312" i="2"/>
  <c r="T327" i="2"/>
  <c r="P331" i="2"/>
  <c r="P337" i="2"/>
  <c r="BK121" i="3"/>
  <c r="J121" i="3" s="1"/>
  <c r="J98" i="3" s="1"/>
  <c r="BK124" i="3"/>
  <c r="J124" i="3" s="1"/>
  <c r="J99" i="3" s="1"/>
  <c r="R124" i="3"/>
  <c r="R120" i="3" s="1"/>
  <c r="R119" i="3" s="1"/>
  <c r="R124" i="4"/>
  <c r="R123" i="4"/>
  <c r="BK147" i="4"/>
  <c r="J147" i="4"/>
  <c r="J100" i="4" s="1"/>
  <c r="P147" i="4"/>
  <c r="P123" i="4" s="1"/>
  <c r="P122" i="4" s="1"/>
  <c r="AU97" i="1" s="1"/>
  <c r="R147" i="4"/>
  <c r="T147" i="4"/>
  <c r="T123" i="4" s="1"/>
  <c r="BK157" i="4"/>
  <c r="J157" i="4" s="1"/>
  <c r="J102" i="4" s="1"/>
  <c r="P157" i="4"/>
  <c r="P156" i="4"/>
  <c r="T157" i="4"/>
  <c r="T156" i="4" s="1"/>
  <c r="BE311" i="2"/>
  <c r="BK118" i="6"/>
  <c r="J118" i="6" s="1"/>
  <c r="J97" i="6" s="1"/>
  <c r="BE339" i="2"/>
  <c r="P131" i="2"/>
  <c r="P187" i="2"/>
  <c r="R222" i="2"/>
  <c r="R262" i="2"/>
  <c r="P312" i="2"/>
  <c r="P327" i="2"/>
  <c r="P326" i="2"/>
  <c r="T331" i="2"/>
  <c r="T337" i="2"/>
  <c r="BK124" i="4"/>
  <c r="J124" i="4" s="1"/>
  <c r="J98" i="4" s="1"/>
  <c r="R187" i="2"/>
  <c r="P222" i="2"/>
  <c r="BK262" i="2"/>
  <c r="J262" i="2" s="1"/>
  <c r="J102" i="2" s="1"/>
  <c r="R312" i="2"/>
  <c r="BK327" i="2"/>
  <c r="J327" i="2"/>
  <c r="J107" i="2"/>
  <c r="BK331" i="2"/>
  <c r="J331" i="2"/>
  <c r="J108" i="2"/>
  <c r="BK337" i="2"/>
  <c r="J337" i="2"/>
  <c r="J109" i="2" s="1"/>
  <c r="R121" i="3"/>
  <c r="T124" i="3"/>
  <c r="BE156" i="2"/>
  <c r="BE159" i="2"/>
  <c r="BE161" i="2"/>
  <c r="BE328" i="2"/>
  <c r="J91" i="3"/>
  <c r="F116" i="3"/>
  <c r="BA98" i="1"/>
  <c r="BC98" i="1"/>
  <c r="BE119" i="6"/>
  <c r="BE121" i="6"/>
  <c r="BA99" i="1"/>
  <c r="BE297" i="2"/>
  <c r="BE317" i="2"/>
  <c r="E85" i="3"/>
  <c r="J113" i="3"/>
  <c r="BE125" i="3"/>
  <c r="E85" i="4"/>
  <c r="J89" i="4"/>
  <c r="J92" i="4"/>
  <c r="F119" i="4"/>
  <c r="BE149" i="4"/>
  <c r="BE155" i="4"/>
  <c r="BE160" i="4"/>
  <c r="BB99" i="1"/>
  <c r="BE134" i="2"/>
  <c r="BE147" i="2"/>
  <c r="BE154" i="2"/>
  <c r="BE168" i="2"/>
  <c r="BE200" i="2"/>
  <c r="BE209" i="2"/>
  <c r="BE240" i="2"/>
  <c r="BE252" i="2"/>
  <c r="BE260" i="2"/>
  <c r="BE261" i="2"/>
  <c r="BE263" i="2"/>
  <c r="BC99" i="1"/>
  <c r="E85" i="2"/>
  <c r="BE163" i="2"/>
  <c r="BK136" i="5"/>
  <c r="J136" i="5"/>
  <c r="J100" i="5" s="1"/>
  <c r="BE120" i="6"/>
  <c r="BD99" i="1"/>
  <c r="F92" i="2"/>
  <c r="BE192" i="2"/>
  <c r="BE243" i="2"/>
  <c r="BE267" i="2"/>
  <c r="BE270" i="2"/>
  <c r="BE301" i="2"/>
  <c r="BE315" i="2"/>
  <c r="BE318" i="2"/>
  <c r="BE330" i="2"/>
  <c r="BK324" i="2"/>
  <c r="J324" i="2"/>
  <c r="J105" i="2"/>
  <c r="J116" i="3"/>
  <c r="BE123" i="3"/>
  <c r="BE133" i="3"/>
  <c r="J91" i="4"/>
  <c r="BE125" i="4"/>
  <c r="BE136" i="4"/>
  <c r="BE140" i="4"/>
  <c r="BE153" i="4"/>
  <c r="BE158" i="4"/>
  <c r="BK142" i="4"/>
  <c r="J142" i="4"/>
  <c r="J99" i="4"/>
  <c r="E85" i="5"/>
  <c r="J89" i="5"/>
  <c r="J91" i="5"/>
  <c r="F92" i="5"/>
  <c r="J92" i="5"/>
  <c r="BE123" i="5"/>
  <c r="BE128" i="5"/>
  <c r="BE131" i="5"/>
  <c r="E85" i="6"/>
  <c r="J89" i="6"/>
  <c r="J91" i="6"/>
  <c r="F92" i="6"/>
  <c r="J92" i="6"/>
  <c r="J91" i="2"/>
  <c r="BE198" i="2"/>
  <c r="BE254" i="2"/>
  <c r="BE259" i="2"/>
  <c r="BE284" i="2"/>
  <c r="BE298" i="2"/>
  <c r="BE300" i="2"/>
  <c r="BE302" i="2"/>
  <c r="J126" i="2"/>
  <c r="BE139" i="2"/>
  <c r="BE189" i="2"/>
  <c r="BE204" i="2"/>
  <c r="BE285" i="2"/>
  <c r="BE291" i="2"/>
  <c r="BE338" i="2"/>
  <c r="AW99" i="1"/>
  <c r="BE149" i="2"/>
  <c r="BE178" i="2"/>
  <c r="BE190" i="2"/>
  <c r="BE208" i="2"/>
  <c r="BE241" i="2"/>
  <c r="BE333" i="2"/>
  <c r="AW97" i="1"/>
  <c r="BA97" i="1"/>
  <c r="BC97" i="1"/>
  <c r="BE196" i="2"/>
  <c r="BE226" i="2"/>
  <c r="BE242" i="2"/>
  <c r="BE265" i="2"/>
  <c r="BE332" i="2"/>
  <c r="BE336" i="2"/>
  <c r="BE132" i="5"/>
  <c r="BE134" i="5"/>
  <c r="BE135" i="5"/>
  <c r="BE137" i="5"/>
  <c r="J123" i="2"/>
  <c r="BE180" i="2"/>
  <c r="BE182" i="2"/>
  <c r="BE194" i="2"/>
  <c r="BE341" i="2"/>
  <c r="BE132" i="2"/>
  <c r="BE142" i="2"/>
  <c r="BE185" i="2"/>
  <c r="BE188" i="2"/>
  <c r="BE211" i="2"/>
  <c r="BE219" i="2"/>
  <c r="BE223" i="2"/>
  <c r="BE224" i="2"/>
  <c r="BE234" i="2"/>
  <c r="BE269" i="2"/>
  <c r="BE280" i="2"/>
  <c r="BE323" i="2"/>
  <c r="BE329" i="2"/>
  <c r="BK322" i="2"/>
  <c r="J322" i="2"/>
  <c r="J104" i="2"/>
  <c r="BE130" i="3"/>
  <c r="BE131" i="3"/>
  <c r="BE132" i="3"/>
  <c r="BE170" i="2"/>
  <c r="BE220" i="2"/>
  <c r="BE228" i="2"/>
  <c r="BE279" i="2"/>
  <c r="BE321" i="2"/>
  <c r="BB97" i="1"/>
  <c r="BD97" i="1"/>
  <c r="BE136" i="2"/>
  <c r="BE215" i="2"/>
  <c r="BE245" i="2"/>
  <c r="BE256" i="2"/>
  <c r="BE304" i="2"/>
  <c r="BE309" i="2"/>
  <c r="BE313" i="2"/>
  <c r="BE320" i="2"/>
  <c r="BE325" i="2"/>
  <c r="BE122" i="3"/>
  <c r="BE127" i="3"/>
  <c r="BE128" i="3"/>
  <c r="BE129" i="3"/>
  <c r="BE129" i="4"/>
  <c r="BE131" i="4"/>
  <c r="BE132" i="4"/>
  <c r="BE143" i="4"/>
  <c r="BE148" i="4"/>
  <c r="BE150" i="4"/>
  <c r="BE151" i="4"/>
  <c r="BE152" i="4"/>
  <c r="BE154" i="4"/>
  <c r="BE162" i="4"/>
  <c r="BE163" i="4"/>
  <c r="F35" i="2"/>
  <c r="BB95" i="1" s="1"/>
  <c r="J34" i="2"/>
  <c r="AW95" i="1" s="1"/>
  <c r="J34" i="3"/>
  <c r="AW96" i="1" s="1"/>
  <c r="F36" i="2"/>
  <c r="BC95" i="1" s="1"/>
  <c r="F35" i="3"/>
  <c r="BB96" i="1"/>
  <c r="F37" i="2"/>
  <c r="BD95" i="1" s="1"/>
  <c r="F37" i="3"/>
  <c r="BD96" i="1"/>
  <c r="F34" i="3"/>
  <c r="BA96" i="1"/>
  <c r="F34" i="2"/>
  <c r="BA95" i="1" s="1"/>
  <c r="F36" i="3"/>
  <c r="BC96" i="1"/>
  <c r="T130" i="2" l="1"/>
  <c r="T129" i="2" s="1"/>
  <c r="T122" i="4"/>
  <c r="R122" i="4"/>
  <c r="T326" i="2"/>
  <c r="T121" i="5"/>
  <c r="T120" i="5" s="1"/>
  <c r="P120" i="3"/>
  <c r="P119" i="3"/>
  <c r="AU96" i="1"/>
  <c r="R326" i="2"/>
  <c r="P130" i="2"/>
  <c r="P129" i="2" s="1"/>
  <c r="AU95" i="1" s="1"/>
  <c r="T120" i="3"/>
  <c r="T119" i="3"/>
  <c r="P121" i="5"/>
  <c r="P120" i="5" s="1"/>
  <c r="AU98" i="1" s="1"/>
  <c r="R121" i="5"/>
  <c r="R120" i="5"/>
  <c r="R130" i="2"/>
  <c r="BK121" i="5"/>
  <c r="J121" i="5"/>
  <c r="J97" i="5" s="1"/>
  <c r="BK120" i="3"/>
  <c r="BK119" i="3"/>
  <c r="J119" i="3"/>
  <c r="J96" i="3"/>
  <c r="BK326" i="2"/>
  <c r="J326" i="2"/>
  <c r="J106" i="2"/>
  <c r="BK156" i="4"/>
  <c r="J156" i="4"/>
  <c r="J101" i="4"/>
  <c r="BK117" i="6"/>
  <c r="J117" i="6"/>
  <c r="J96" i="6"/>
  <c r="BK123" i="4"/>
  <c r="J123" i="4"/>
  <c r="J97" i="4"/>
  <c r="BK130" i="2"/>
  <c r="J130" i="2" s="1"/>
  <c r="J97" i="2" s="1"/>
  <c r="F33" i="6"/>
  <c r="AZ99" i="1"/>
  <c r="BC94" i="1"/>
  <c r="AY94" i="1" s="1"/>
  <c r="J33" i="5"/>
  <c r="AV98" i="1" s="1"/>
  <c r="AT98" i="1" s="1"/>
  <c r="BA94" i="1"/>
  <c r="W30" i="1" s="1"/>
  <c r="F33" i="5"/>
  <c r="AZ98" i="1"/>
  <c r="J33" i="3"/>
  <c r="AV96" i="1"/>
  <c r="AT96" i="1"/>
  <c r="BD94" i="1"/>
  <c r="W33" i="1" s="1"/>
  <c r="F33" i="2"/>
  <c r="AZ95" i="1" s="1"/>
  <c r="F33" i="4"/>
  <c r="AZ97" i="1"/>
  <c r="F33" i="3"/>
  <c r="AZ96" i="1" s="1"/>
  <c r="J33" i="4"/>
  <c r="AV97" i="1" s="1"/>
  <c r="AT97" i="1" s="1"/>
  <c r="J33" i="2"/>
  <c r="AV95" i="1" s="1"/>
  <c r="AT95" i="1" s="1"/>
  <c r="J33" i="6"/>
  <c r="AV99" i="1"/>
  <c r="AT99" i="1"/>
  <c r="BB94" i="1"/>
  <c r="AX94" i="1" s="1"/>
  <c r="R129" i="2" l="1"/>
  <c r="BK120" i="5"/>
  <c r="J120" i="5" s="1"/>
  <c r="J96" i="5" s="1"/>
  <c r="J120" i="3"/>
  <c r="J97" i="3"/>
  <c r="BK122" i="4"/>
  <c r="J122" i="4"/>
  <c r="J30" i="4" s="1"/>
  <c r="AG97" i="1" s="1"/>
  <c r="AN97" i="1" s="1"/>
  <c r="BK129" i="2"/>
  <c r="J129" i="2" s="1"/>
  <c r="J96" i="2" s="1"/>
  <c r="AU94" i="1"/>
  <c r="AZ94" i="1"/>
  <c r="W29" i="1" s="1"/>
  <c r="AW94" i="1"/>
  <c r="AK30" i="1" s="1"/>
  <c r="J30" i="3"/>
  <c r="AG96" i="1" s="1"/>
  <c r="AN96" i="1" s="1"/>
  <c r="J30" i="6"/>
  <c r="AG99" i="1"/>
  <c r="AN99" i="1"/>
  <c r="W31" i="1"/>
  <c r="W32" i="1"/>
  <c r="J39" i="4" l="1"/>
  <c r="J39" i="6"/>
  <c r="J96" i="4"/>
  <c r="J39" i="3"/>
  <c r="J30" i="5"/>
  <c r="AG98" i="1" s="1"/>
  <c r="AN98" i="1" s="1"/>
  <c r="J30" i="2"/>
  <c r="AG95" i="1" s="1"/>
  <c r="AN95" i="1" s="1"/>
  <c r="AV94" i="1"/>
  <c r="AK29" i="1" s="1"/>
  <c r="J39" i="5" l="1"/>
  <c r="J39" i="2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<sst xmlns="http://schemas.openxmlformats.org/spreadsheetml/2006/main" count="3981" uniqueCount="735">
  <si>
    <t>Export Komplet</t>
  </si>
  <si>
    <t/>
  </si>
  <si>
    <t>2.0</t>
  </si>
  <si>
    <t>False</t>
  </si>
  <si>
    <t>{5e392d42-8a6a-4c7a-9e7b-9fc87d083b8e}</t>
  </si>
  <si>
    <t>&gt;&gt;  skryté sloupce  &lt;&lt;</t>
  </si>
  <si>
    <t>0,1</t>
  </si>
  <si>
    <t>21</t>
  </si>
  <si>
    <t>0,01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</si>
  <si>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</si>
  <si>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</si>
  <si>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</si>
  <si>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</si>
  <si>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</si>
  <si>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</si>
  <si>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</si>
  <si>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</si>
  <si>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Sklad brambor</t>
  </si>
  <si>
    <t>KSO:</t>
  </si>
  <si>
    <t>CC-CZ:</t>
  </si>
  <si>
    <t>Místo:</t>
  </si>
  <si>
    <t xml:space="preserve"> </t>
  </si>
  <si>
    <t>Datum:</t>
  </si>
  <si>
    <t>29. 12. 2025</t>
  </si>
  <si>
    <t>Zadavatel:</t>
  </si>
  <si>
    <t>IČ:</t>
  </si>
  <si>
    <t>AGRONOVA M&amp;P spol. s r.o.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</si>
  <si>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</si>
  <si>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</si>
  <si>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</si>
  <si>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</si>
  <si>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</si>
  <si>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</si>
  <si>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</si>
  <si>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</si>
  <si>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</si>
  <si>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</si>
  <si>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</si>
  <si>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</si>
  <si>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</si>
  <si>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</si>
  <si>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</si>
  <si>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</si>
  <si>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</si>
  <si>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</si>
  <si>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</si>
  <si>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</si>
  <si>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</si>
  <si>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</si>
  <si>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</si>
  <si>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</si>
  <si>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</si>
  <si>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</si>
  <si>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</si>
  <si>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</si>
  <si>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</si>
  <si>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</si>
  <si>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</si>
  <si>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</si>
  <si>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</si>
  <si>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</si>
  <si>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</si>
  <si>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</si>
  <si>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</si>
  <si>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</si>
  <si>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</si>
  <si>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</si>
  <si>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</si>
  <si>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</si>
  <si>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</si>
  <si>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</si>
  <si>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</si>
  <si>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</si>
  <si>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</si>
  <si>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</si>
  <si>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</si>
  <si>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</si>
  <si>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</si>
  <si>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</si>
  <si>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010</t>
  </si>
  <si>
    <t>Novostavba skladu brambor</t>
  </si>
  <si>
    <t>STA</t>
  </si>
  <si>
    <t>1</t>
  </si>
  <si>
    <t>{a7832ff7-6ce3-4cbf-9ceb-92f3cb0bf4a9}</t>
  </si>
  <si>
    <t>2</t>
  </si>
  <si>
    <t>030</t>
  </si>
  <si>
    <t>Technologie (VZT)</t>
  </si>
  <si>
    <t>{e5ce2f80-992a-47b3-86ab-013388449671}</t>
  </si>
  <si>
    <t>050</t>
  </si>
  <si>
    <t>Přípojky inženýrských sítí</t>
  </si>
  <si>
    <t>{d7113e3d-39ba-455c-a4eb-568c2bf9e46d}</t>
  </si>
  <si>
    <t>060</t>
  </si>
  <si>
    <t>Zpevněné plochy</t>
  </si>
  <si>
    <t>{d49d6121-e8df-429c-b840-d6641066d8de}</t>
  </si>
  <si>
    <t>VRN</t>
  </si>
  <si>
    <t>Vedlejší rozpočtové náklady</t>
  </si>
  <si>
    <t>{d95da17b-ae8c-46f0-bb39-4c44792f848f}</t>
  </si>
  <si>
    <t>KRYCÍ LIST SOUPISU PRACÍ</t>
  </si>
  <si>
    <t>Objekt:</t>
  </si>
  <si>
    <t>010 - Novostavba skladu brambor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</si>
  <si>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</si>
  <si>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</si>
  <si>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</si>
  <si>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</si>
  <si>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</si>
  <si>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</si>
  <si>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</si>
  <si>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</si>
  <si>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</si>
  <si>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3.1 - Svislé kce - hala s opláštěním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</si>
  <si>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</si>
  <si>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</si>
  <si>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</si>
  <si>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</si>
  <si>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</si>
  <si>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741 - Elektroinstalace - silnoproud</t>
  </si>
  <si>
    <t xml:space="preserve">    766 - Konstrukce truhlářské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</si>
  <si>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</si>
  <si>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</si>
  <si>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</si>
  <si>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</si>
  <si>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</si>
  <si>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</si>
  <si>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</si>
  <si>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</si>
  <si>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</si>
  <si>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</si>
  <si>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</si>
  <si>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</si>
  <si>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</si>
  <si>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</si>
  <si>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</si>
  <si>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</si>
  <si>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</si>
  <si>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</si>
  <si>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</si>
  <si>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113107162</t>
  </si>
  <si>
    <t>Odstranění podkladu z kameniva drceného tl přes 100 do 200 mm strojně pl přes 50 do 200 m2</t>
  </si>
  <si>
    <t>m2</t>
  </si>
  <si>
    <t>CS ÚRS 2025 02</t>
  </si>
  <si>
    <t>4</t>
  </si>
  <si>
    <t>-604118291</t>
  </si>
  <si>
    <t>VV</t>
  </si>
  <si>
    <t>"měřeno dwg_letecká"800</t>
  </si>
  <si>
    <t>121151124</t>
  </si>
  <si>
    <t>Sejmutí ornice plochy přes 500 m2 tl vrstvy přes 200 do 250 mm strojně</t>
  </si>
  <si>
    <t>219437428</t>
  </si>
  <si>
    <t>"měřeno dwg_letecká"1300</t>
  </si>
  <si>
    <t>3</t>
  </si>
  <si>
    <t>122251106</t>
  </si>
  <si>
    <t>Odkopávky a prokopávky nezapažené v hornině třídy těžitelnosti I skupiny 3 objem do 5000 m3 strojně</t>
  </si>
  <si>
    <t>m3</t>
  </si>
  <si>
    <t>573011584</t>
  </si>
  <si>
    <t>"zářez na úroveň HTÚ -1,200; 90%"(18+45,5+18)*1,1*(4+8+26,8/2)*0,9</t>
  </si>
  <si>
    <t>"zaokrouhleno"2050</t>
  </si>
  <si>
    <t>122351104</t>
  </si>
  <si>
    <t>Odkopávky a prokopávky nezapažené v hornině třídy těžitelnosti II skupiny 4 objem do 500 m3 strojně</t>
  </si>
  <si>
    <t>-244674950</t>
  </si>
  <si>
    <t>"zářez na úroveň HTÚ -1,200; 10%"(18+45,5+18)*1,1*(4+8+26,8/2)*0,1</t>
  </si>
  <si>
    <t>"zaokoruhleno"227</t>
  </si>
  <si>
    <t>5</t>
  </si>
  <si>
    <t>131251102</t>
  </si>
  <si>
    <t>Hloubení jam nezapažených v hornině třídy těžitelnosti I skupiny 3 objem do 50 m3 strojně</t>
  </si>
  <si>
    <t>841300495</t>
  </si>
  <si>
    <t>"patky v úrovni základ pasu na -2,85"(0,5+1,4+0,5)*(0,3+0,5)*(2*2+3)*(2,85-1,2)</t>
  </si>
  <si>
    <t>"patky na horní úrovni mezi dvěma základ pasy"(0,5+1,4+0,5)*(0,8+1,1+0,5)*(2,2-1,2)*8</t>
  </si>
  <si>
    <t>Součet</t>
  </si>
  <si>
    <t>"90% tř.3"68,256*0,9</t>
  </si>
  <si>
    <t>6</t>
  </si>
  <si>
    <t>131351102</t>
  </si>
  <si>
    <t>Hloubení jam nezapažených v hornině třídy těžitelnosti II skupiny 4 objem do 50 m3 strojně</t>
  </si>
  <si>
    <t>-1466503024</t>
  </si>
  <si>
    <t>"10% tř.3"68,256*0,1</t>
  </si>
  <si>
    <t>7</t>
  </si>
  <si>
    <t>132251254</t>
  </si>
  <si>
    <t>Hloubení rýh nezapažených š do 2000 mm v hornině třídy těžitelnosti I skupiny 3 objem do 500 m3 strojně</t>
  </si>
  <si>
    <t>-1900401827</t>
  </si>
  <si>
    <t>"pás pod ŽB stěny vnitřní"(28,2*2+22,2*3+43)*(0,5+1+0,5)*(2,2-1,2)</t>
  </si>
  <si>
    <t>"pás pod ŽB stěnu vnější podélnou"43*(0,5+1+0,5)*(2,85-1,2)</t>
  </si>
  <si>
    <t>"90% tř.3"474*0,9</t>
  </si>
  <si>
    <t>8</t>
  </si>
  <si>
    <t>132351253</t>
  </si>
  <si>
    <t>Hloubení rýh nezapažených š do 2000 mm v hornině třídy těžitelnosti II skupiny 4 objem do 100 m3 strojně</t>
  </si>
  <si>
    <t>-1994455502</t>
  </si>
  <si>
    <t>"10% tř.4"474*0,1</t>
  </si>
  <si>
    <t>9</t>
  </si>
  <si>
    <t>132254103</t>
  </si>
  <si>
    <t>Hloubení rýh zapažených š do 800 mm v hornině třídy těžitelnosti I skupiny 3 objem do 100 m3 strojně</t>
  </si>
  <si>
    <t>-496013764</t>
  </si>
  <si>
    <t>"základ pas sokl podélný"(3,3+3,6*7+3,3)*0,4*(2,2-1,2)</t>
  </si>
  <si>
    <t>"90% tř.3"12,72*0,9</t>
  </si>
  <si>
    <t>10</t>
  </si>
  <si>
    <t>132354102</t>
  </si>
  <si>
    <t>Hloubení rýh zapažených š do 800 mm v hornině třídy těžitelnosti II skupiny 4 objem do 50 m3 strojně</t>
  </si>
  <si>
    <t>346243400</t>
  </si>
  <si>
    <t>"10% tř.3"12,72*0,1</t>
  </si>
  <si>
    <t>11</t>
  </si>
  <si>
    <t>162651112</t>
  </si>
  <si>
    <t>Vodorovné přemístění přes 4 000 do 5000 m výkopku/sypaniny z horniny třídy těžitelnosti I skupiny 1 až 3</t>
  </si>
  <si>
    <t>-856756692</t>
  </si>
  <si>
    <t>"20% nebude použitelných pod novou halu??"2585*0,2</t>
  </si>
  <si>
    <t>171151103</t>
  </si>
  <si>
    <t>Uložení sypaniny z hornin soudržných do násypů zhutněných strojně</t>
  </si>
  <si>
    <t>1290219887</t>
  </si>
  <si>
    <t>"přehrnutí terénu"2050</t>
  </si>
  <si>
    <t>"přebytek z hloubení"227+61,43+6,826+426,6+47,4+11,448+1,272-246,725</t>
  </si>
  <si>
    <t>Mezisoučet</t>
  </si>
  <si>
    <t>"20% nebude použitelných pod novou halu??"2585,251*0,8</t>
  </si>
  <si>
    <t>13</t>
  </si>
  <si>
    <t>171251201</t>
  </si>
  <si>
    <t>Uložení sypaniny na skládky nebo meziskládky</t>
  </si>
  <si>
    <t>-419415000</t>
  </si>
  <si>
    <t>"20% nebude použitelných pod novou halu??"3435*0,2</t>
  </si>
  <si>
    <t>14</t>
  </si>
  <si>
    <t>174151101</t>
  </si>
  <si>
    <t>Zásyp jam, šachet rýh nebo kolem objektů sypaninou se zhutněním</t>
  </si>
  <si>
    <t>174511684</t>
  </si>
  <si>
    <t>"patky v úrovni základ pasu na -2,85"(0,5+0,5)*(0,5)*(2*2+3)*(2,85-1,2)</t>
  </si>
  <si>
    <t>"patky na horní úrovni mezi dvěma základ pasy"(0,5+0,5)*(0,5)*(2,2-1,2)*8</t>
  </si>
  <si>
    <t>"pás pod ŽB stěny vnitřní"(28,2*2+22,2*3+43)*(0,5+0,5)*(2,2-1,2)</t>
  </si>
  <si>
    <t>"pás pod ŽB stěnu vnější podélnou"43*(0,5+0,5)*(2,85-1,2)</t>
  </si>
  <si>
    <t>15</t>
  </si>
  <si>
    <t>181451311</t>
  </si>
  <si>
    <t>Založení trávníku strojně v jedné operaci v rovině nebo na svahu do 1:5</t>
  </si>
  <si>
    <t>-1975115337</t>
  </si>
  <si>
    <t>(20+75+50)*(6+3)</t>
  </si>
  <si>
    <t>16</t>
  </si>
  <si>
    <t>M</t>
  </si>
  <si>
    <t>00572470</t>
  </si>
  <si>
    <t>osivo směs travní univerzál</t>
  </si>
  <si>
    <t>kg</t>
  </si>
  <si>
    <t>723192354</t>
  </si>
  <si>
    <t>1305*0,025 'Přepočtené koeficientem množství</t>
  </si>
  <si>
    <t>17</t>
  </si>
  <si>
    <t>181951112</t>
  </si>
  <si>
    <t>Úprava pláně v hornině třídy těžitelnosti I skupiny 1 až 3 se zhutněním strojně</t>
  </si>
  <si>
    <t>-1505645102</t>
  </si>
  <si>
    <t>(9,5+26,8+8)*(15+45,5+12,5)</t>
  </si>
  <si>
    <t>"zaokoruhleno"3235</t>
  </si>
  <si>
    <t>18</t>
  </si>
  <si>
    <t>181351115</t>
  </si>
  <si>
    <t>Rozprostření ornice tl vrstvy přes 250 do 300 mm pl přes 500 m2 v rovině nebo ve svahu do 1:5 strojně</t>
  </si>
  <si>
    <t>1398256707</t>
  </si>
  <si>
    <t>Zakládání</t>
  </si>
  <si>
    <t>19</t>
  </si>
  <si>
    <t>2.1</t>
  </si>
  <si>
    <t>Statika a geologie základových konstrukcí</t>
  </si>
  <si>
    <t>kpl</t>
  </si>
  <si>
    <t>-352313057</t>
  </si>
  <si>
    <t>20</t>
  </si>
  <si>
    <t>2.2</t>
  </si>
  <si>
    <t>Připravenost základových konstrukcí pro osazení haly - podbetonávka C20/25 s tolerancí +/- 5 mm</t>
  </si>
  <si>
    <t>kus</t>
  </si>
  <si>
    <t>-1895516751</t>
  </si>
  <si>
    <t>211971110</t>
  </si>
  <si>
    <t>Zřízení opláštění žeber nebo trativodů geotextilií v rýze nebo zářezu sklonu do 1:2</t>
  </si>
  <si>
    <t>-1581224291</t>
  </si>
  <si>
    <t>((45,5+2+2)*2+(26,8+2+2)*2+20)*1,5</t>
  </si>
  <si>
    <t>22</t>
  </si>
  <si>
    <t>69311081</t>
  </si>
  <si>
    <t>geotextilie netkaná separační, ochranná, filtrační, drenážní PES 300g/m2</t>
  </si>
  <si>
    <t>-1199885127</t>
  </si>
  <si>
    <t>270,9*1,1845 'Přepočtené koeficientem množství</t>
  </si>
  <si>
    <t>23</t>
  </si>
  <si>
    <t>212572111</t>
  </si>
  <si>
    <t>Lože pro trativody ze štěrkopísku tříděného</t>
  </si>
  <si>
    <t>888568582</t>
  </si>
  <si>
    <t>((45,5+2+2)*2+(26,8+2+2)*2+20)*0,5*0,5</t>
  </si>
  <si>
    <t>24</t>
  </si>
  <si>
    <t>212755214</t>
  </si>
  <si>
    <t>Trativody z drenážních trubek plastových flexibilních DN 100 mm bez lože a obsypu</t>
  </si>
  <si>
    <t>m</t>
  </si>
  <si>
    <t>538913333</t>
  </si>
  <si>
    <t>((45,5+2+2)*2+(26,8+2+2)*2+20)</t>
  </si>
  <si>
    <t>25</t>
  </si>
  <si>
    <t>274313811</t>
  </si>
  <si>
    <t>Základové pasy z betonu tř. C 25/30</t>
  </si>
  <si>
    <t>-806741386</t>
  </si>
  <si>
    <t>"pás pod ŽB stěnu vnější podélnou"43*(0,2+2+0,2)*(2,85-2,2)</t>
  </si>
  <si>
    <t>26</t>
  </si>
  <si>
    <t>274321511</t>
  </si>
  <si>
    <t>Základové pasy ze ŽB bez zvýšených nároků na prostředí tř. C 25/30</t>
  </si>
  <si>
    <t>-900030314</t>
  </si>
  <si>
    <t>"pás pod ŽB stěny vnitřní"(28,2*2+22,2*3+43)*(1)*(2,2-1,2)</t>
  </si>
  <si>
    <t>"pás pod ŽB stěnu vnější podélnou"43*(1)*(2,2-1,2)</t>
  </si>
  <si>
    <t>27</t>
  </si>
  <si>
    <t>274351121</t>
  </si>
  <si>
    <t>Zřízení bednění základových pasů rovného</t>
  </si>
  <si>
    <t>-183374053</t>
  </si>
  <si>
    <t>"pás pod ŽB stěny vnitřní"(28,2*2+22,2*3+43)*(2,2-1,2)*2</t>
  </si>
  <si>
    <t>"pás pod ŽB stěnu vnější podélnou"43*(2,2-1,2)*2</t>
  </si>
  <si>
    <t>28</t>
  </si>
  <si>
    <t>274351122</t>
  </si>
  <si>
    <t>Odstranění bednění základových pasů rovného</t>
  </si>
  <si>
    <t>-770449565</t>
  </si>
  <si>
    <t>29</t>
  </si>
  <si>
    <t>274361821</t>
  </si>
  <si>
    <t>Výztuž základových pasů betonářskou ocelí 10 505 (R)</t>
  </si>
  <si>
    <t>t</t>
  </si>
  <si>
    <t>-860604230</t>
  </si>
  <si>
    <t>"80kg/m3"209*80/1000</t>
  </si>
  <si>
    <t>30</t>
  </si>
  <si>
    <t>275321511</t>
  </si>
  <si>
    <t>Základové patky ze ŽB bez zvýšených nároků na prostředí tř. C 25/30</t>
  </si>
  <si>
    <t>-409110709</t>
  </si>
  <si>
    <t>"patky v úrovni základ pasu na -2,85"(1,4)*(0,3)*(2*2+3)*(2,85-1,2)</t>
  </si>
  <si>
    <t>"patky na horní úrovni mezi dvěma základ pasy"(1,4)*(0,8+1,1)*(2,2-1,2)*8</t>
  </si>
  <si>
    <t>31</t>
  </si>
  <si>
    <t>275351121</t>
  </si>
  <si>
    <t>Zřízení bednění základových patek</t>
  </si>
  <si>
    <t>261823134</t>
  </si>
  <si>
    <t>"patky v úrovni základ pasu na -2,85"(1,4+0,3+0,3)*(2*2+3)*(2,85-1,2)</t>
  </si>
  <si>
    <t>"patky na horní úrovni mezi dvěma základ pasy"(1,4+0,8*2+1,1*2)*(2,2-1,2)*8</t>
  </si>
  <si>
    <t>32</t>
  </si>
  <si>
    <t>275351122</t>
  </si>
  <si>
    <t>Odstranění bednění základových patek</t>
  </si>
  <si>
    <t>776284551</t>
  </si>
  <si>
    <t>33</t>
  </si>
  <si>
    <t>275361821</t>
  </si>
  <si>
    <t>Výztuž základových patek betonářskou ocelí 10 505 (R)</t>
  </si>
  <si>
    <t>-1110060692</t>
  </si>
  <si>
    <t>"80kg/m3"26,131*80/1000</t>
  </si>
  <si>
    <t>Svislé a kompletní konstrukce</t>
  </si>
  <si>
    <t>34</t>
  </si>
  <si>
    <t>3.1</t>
  </si>
  <si>
    <t>Statika svislých ŽB kcí</t>
  </si>
  <si>
    <t>1941596993</t>
  </si>
  <si>
    <t>35</t>
  </si>
  <si>
    <t>311113154</t>
  </si>
  <si>
    <t>Nadzákladová zeď tl přes 250 do 300 mm z hladkých tvárnic ztraceného bednění včetně výplně z betonu tř. C 25/30</t>
  </si>
  <si>
    <t>-997546126</t>
  </si>
  <si>
    <t>"1.02-1.04 betonové rošty"(9,6*3+23*5*3)*0,5</t>
  </si>
  <si>
    <t>36</t>
  </si>
  <si>
    <t>311361821.1</t>
  </si>
  <si>
    <t>Výztuž nosných zdí betonářskou ocelí 10 505</t>
  </si>
  <si>
    <t>173379209</t>
  </si>
  <si>
    <t>"80kg/m3"186,9*0,2*80/1000</t>
  </si>
  <si>
    <t>37</t>
  </si>
  <si>
    <t>311321411</t>
  </si>
  <si>
    <t>Nosná zeď ze ŽB tř. C 25/30 bez výztuže</t>
  </si>
  <si>
    <t>478025546</t>
  </si>
  <si>
    <t>"nadzemní část"(2+45,5+2)*0,4*1</t>
  </si>
  <si>
    <t>"stěny obvod, vnitřní"(23,8*5+45,5*2)*(5+1,2)*0,4-(4,7*5*4+4,85*5)*0,4</t>
  </si>
  <si>
    <t>38</t>
  </si>
  <si>
    <t>311351121</t>
  </si>
  <si>
    <t>Zřízení oboustranného bednění nosných nadzákladových zdí</t>
  </si>
  <si>
    <t>12069542</t>
  </si>
  <si>
    <t>"základ pas sokl podélný"(3,3+3,6*7+3,3)*(2,2-1,2)*2</t>
  </si>
  <si>
    <t>"nadzemní část"(2+45,5+2)*1*2</t>
  </si>
  <si>
    <t>"stěny obvod, vnitřní"(23,8*5+45,5*2)*(5+1,2)*2-(4,7*4+5*4*2+4,85+5*2)*0,4</t>
  </si>
  <si>
    <t>39</t>
  </si>
  <si>
    <t>311351122</t>
  </si>
  <si>
    <t>Odstranění oboustranného bednění nosných nadzákladových zdí</t>
  </si>
  <si>
    <t>-1305805749</t>
  </si>
  <si>
    <t>40</t>
  </si>
  <si>
    <t>311351911</t>
  </si>
  <si>
    <t>Příplatek k cenám bednění nosných nadzákladových zdí za půjčovné bednění, stěny výšky 6,2 m</t>
  </si>
  <si>
    <t>-2064606301</t>
  </si>
  <si>
    <t>41</t>
  </si>
  <si>
    <t>311351912</t>
  </si>
  <si>
    <t>Doprava bednění na stavbu a zpět</t>
  </si>
  <si>
    <t>1947624496</t>
  </si>
  <si>
    <t>42</t>
  </si>
  <si>
    <t>311361821</t>
  </si>
  <si>
    <t>1882022329</t>
  </si>
  <si>
    <t>"doplnění KARI sítí, 10kg/m3"506,02*10/1000</t>
  </si>
  <si>
    <t>43</t>
  </si>
  <si>
    <t>311362021</t>
  </si>
  <si>
    <t>Výztuž nosných zdí svařovanými sítěmi Kari</t>
  </si>
  <si>
    <t>-693173392</t>
  </si>
  <si>
    <t>2737,14/5*40/1000</t>
  </si>
  <si>
    <t>44</t>
  </si>
  <si>
    <t>382127862</t>
  </si>
  <si>
    <t>Montáž dna prefabrikovaných silážních žlabů do pískového lože hm přes 0,5 do 1,5 t</t>
  </si>
  <si>
    <t>642186664</t>
  </si>
  <si>
    <t>207+69</t>
  </si>
  <si>
    <t>45</t>
  </si>
  <si>
    <t>388.01</t>
  </si>
  <si>
    <t>přejezdný betonový rošt š. 2250 mm</t>
  </si>
  <si>
    <t>704360722</t>
  </si>
  <si>
    <t>"1 řada"23*9</t>
  </si>
  <si>
    <t>46</t>
  </si>
  <si>
    <t>388.02</t>
  </si>
  <si>
    <t>přejezdný betonový rošt š. 2550 mm</t>
  </si>
  <si>
    <t>-1748329147</t>
  </si>
  <si>
    <t>"1 řada"23*3</t>
  </si>
  <si>
    <t>Svislé kce - hala s opláštěním</t>
  </si>
  <si>
    <t>47</t>
  </si>
  <si>
    <t>3.1.1</t>
  </si>
  <si>
    <t>D+M ocelové kce haly bez PO, bez zatížení FVE, vč. střešních vaznic, povrchová úprava lakováním</t>
  </si>
  <si>
    <t>-728513481</t>
  </si>
  <si>
    <t>48</t>
  </si>
  <si>
    <t>3.1.2</t>
  </si>
  <si>
    <t>Opláštění stěn tl. 100 mm (996,28 m2), RAL standard (dle PD nutný příplatek), vč. lemování</t>
  </si>
  <si>
    <t>551479938</t>
  </si>
  <si>
    <t>49</t>
  </si>
  <si>
    <t>3.1.3</t>
  </si>
  <si>
    <t>Opláštění střechy tl. 120 mm (1.328,5 m2), RAL standard (dle PD nutný příplatek), vč. klempířských prvků</t>
  </si>
  <si>
    <t>909426665</t>
  </si>
  <si>
    <t>Úpravy povrchů, podlahy a osazování výplní</t>
  </si>
  <si>
    <t>50</t>
  </si>
  <si>
    <t>622151021</t>
  </si>
  <si>
    <t>Penetrační akrylátový nátěr vnějších mozaikových tenkovrstvých omítek stěn</t>
  </si>
  <si>
    <t>140886069</t>
  </si>
  <si>
    <t>"sokl nadzemní část"(45,5*2+26,8*2-4,7*5)*0,5</t>
  </si>
  <si>
    <t>51</t>
  </si>
  <si>
    <t>622211021</t>
  </si>
  <si>
    <t>Montáž kontaktního zateplení vnějších stěn lepením a mechanickým kotvením polystyrénových desek do betonu a zdiva tl přes 80 do 120 mm</t>
  </si>
  <si>
    <t>1632515413</t>
  </si>
  <si>
    <t>"sokl"(45,5*2+26,8*2-4,7*5)*1,2</t>
  </si>
  <si>
    <t>52</t>
  </si>
  <si>
    <t>28376382</t>
  </si>
  <si>
    <t>deska XPS hrana polodrážková a hladký povrch 500kPA λ=0,035 tl 100mm</t>
  </si>
  <si>
    <t>-2005133007</t>
  </si>
  <si>
    <t>145,32*1,05 'Přepočtené koeficientem množství</t>
  </si>
  <si>
    <t>53</t>
  </si>
  <si>
    <t>622511112</t>
  </si>
  <si>
    <t>Tenkovrstvá akrylátová mozaiková střednězrnná omítka vnějších stěn</t>
  </si>
  <si>
    <t>892237635</t>
  </si>
  <si>
    <t>54</t>
  </si>
  <si>
    <t>631311136</t>
  </si>
  <si>
    <t>Mazanina tl přes 120 do 240 mm z betonu prostého bez zvýšených nároků na prostředí tř. C 25/30</t>
  </si>
  <si>
    <t>1783854777</t>
  </si>
  <si>
    <t>"1.02-1.04 pod betonové rošty"(14,6+9,9+9,9+9,9)*23,7*0,2</t>
  </si>
  <si>
    <t>"1.02-1.04 v úrovni betonových roštů"(9,6*3*1)*0,2</t>
  </si>
  <si>
    <t>"1.01 pod ocelovými rošty"14,7*23,8*0,15</t>
  </si>
  <si>
    <t>"1.01 mezi ocelovými rošty"14,7*23,8*0,2-"rošty"(20*0,25*18)*0,2</t>
  </si>
  <si>
    <t>"dtto druhá vrstva betonu"51,972</t>
  </si>
  <si>
    <t>"boční chodba"45,5*1,6*0,2</t>
  </si>
  <si>
    <t>"nájezdy"(45,5+10)*5</t>
  </si>
  <si>
    <t>55</t>
  </si>
  <si>
    <t>631319013</t>
  </si>
  <si>
    <t>Příplatek k mazanině tl přes 120 do 240 mm za přehlazení povrchu</t>
  </si>
  <si>
    <t>-59709803</t>
  </si>
  <si>
    <t>56</t>
  </si>
  <si>
    <t>631319013.1</t>
  </si>
  <si>
    <t>Příplatek k mazanině tl přes 120 do 240 mm za přehlazení povrchu - mezi ocelovými kanály</t>
  </si>
  <si>
    <t>1016715598</t>
  </si>
  <si>
    <t>"dtto druhá vrstva"51,972</t>
  </si>
  <si>
    <t>57</t>
  </si>
  <si>
    <t>631319197</t>
  </si>
  <si>
    <t>Příplatek k mazanině tl přes 120 do 240 mm za plochu do 5 m2</t>
  </si>
  <si>
    <t>-439396166</t>
  </si>
  <si>
    <t>58</t>
  </si>
  <si>
    <t>631362021</t>
  </si>
  <si>
    <t>Výztuž mazanin svařovanými sítěmi Kari</t>
  </si>
  <si>
    <t>-1828412798</t>
  </si>
  <si>
    <t>"1.02-1.04 pod betonové rošty"(14,6+9,9+9,9+9,9)*23,7/5*30/1000*1,05</t>
  </si>
  <si>
    <t>"1.01 pod ocelové rošty"(14,7*23,8)/5*30/1000</t>
  </si>
  <si>
    <t>"1.01 mezi ocelovými rošty"(14,7*23,8-"rošty"(20*0,25*18))/5*30/1000</t>
  </si>
  <si>
    <t>"nájezdy"(45,5+10)*5/5*30*2/1000</t>
  </si>
  <si>
    <t>59</t>
  </si>
  <si>
    <t>632481213</t>
  </si>
  <si>
    <t>Separační vrstva z PE fólie</t>
  </si>
  <si>
    <t>-20189515</t>
  </si>
  <si>
    <t>"1.02-1.04 pod betonové rošty"(14,6+9,9+9,9+9,9)*23,7*1,05</t>
  </si>
  <si>
    <t>"1.01 mezi ocelovými rošty"(14,7*23,8-"rošty"(20*0,25*18))*2</t>
  </si>
  <si>
    <t>"boční chodba"45,5*1,6*1,05</t>
  </si>
  <si>
    <t>1698,566*1,3</t>
  </si>
  <si>
    <t>60</t>
  </si>
  <si>
    <t>633991111</t>
  </si>
  <si>
    <t>Nástřik betonových podlah proti odpařování vody</t>
  </si>
  <si>
    <t>-56768618</t>
  </si>
  <si>
    <t>61</t>
  </si>
  <si>
    <t>634112117</t>
  </si>
  <si>
    <t>Obvodová dilatace podlahovým páskem z pěnového PE mezi stěnou a mazaninou nebo potěrem v 200 mm</t>
  </si>
  <si>
    <t>1274152780</t>
  </si>
  <si>
    <t>23,7*8+(14,6+10+10+10)*2</t>
  </si>
  <si>
    <t>62</t>
  </si>
  <si>
    <t>63499.01</t>
  </si>
  <si>
    <t>Úprava podlahy - sběrná jímka na vodu</t>
  </si>
  <si>
    <t>1729185401</t>
  </si>
  <si>
    <t>63</t>
  </si>
  <si>
    <t>63499.02</t>
  </si>
  <si>
    <t>Úprava podlahy - schodiště</t>
  </si>
  <si>
    <t>698573375</t>
  </si>
  <si>
    <t>64</t>
  </si>
  <si>
    <t>63499.03</t>
  </si>
  <si>
    <t>Ukončení podlahy ve vratech ocelovým úhelníkem</t>
  </si>
  <si>
    <t>-1719437571</t>
  </si>
  <si>
    <t>4,7*4+4,9</t>
  </si>
  <si>
    <t>65</t>
  </si>
  <si>
    <t>635111242.1</t>
  </si>
  <si>
    <t>Násyp pod podlahy ze ŠD 0-63 se zhutněním</t>
  </si>
  <si>
    <t>196827533</t>
  </si>
  <si>
    <t>"plocha haly"(14,6+9,9+9,9+9,9)*23,7*0,3</t>
  </si>
  <si>
    <t>"boční chodba"45,5*1,6*0,3</t>
  </si>
  <si>
    <t>"nájezdy"(45,5+10)*5*0,3</t>
  </si>
  <si>
    <t>66</t>
  </si>
  <si>
    <t>637111112</t>
  </si>
  <si>
    <t>Okapový chodník ze štěrkopísku tl 150 mm s udusáním</t>
  </si>
  <si>
    <t>-93257359</t>
  </si>
  <si>
    <t>"bez nájezdů do vrat"(45,5*2+26,8*2-5*5)*1</t>
  </si>
  <si>
    <t>67</t>
  </si>
  <si>
    <t>637211134</t>
  </si>
  <si>
    <t>Okapový chodník z betonových dlaždic tl 50 mm do kameniva</t>
  </si>
  <si>
    <t>2133869415</t>
  </si>
  <si>
    <t>Ostatní konstrukce a práce, bourání</t>
  </si>
  <si>
    <t>68</t>
  </si>
  <si>
    <t>941111111</t>
  </si>
  <si>
    <t>Montáž lešení řadového trubkového lehkého s podlahami zatížení do 200 kg/m2 š od 0,6 do 0,9 m v do 10 m</t>
  </si>
  <si>
    <t>-240207202</t>
  </si>
  <si>
    <t>"ŽB stěny"(45,5*2+24*5)*5,5</t>
  </si>
  <si>
    <t>69</t>
  </si>
  <si>
    <t>941111211</t>
  </si>
  <si>
    <t>Příplatek k lešení řadovému trubkovému lehkému s podlahami do 200 kg/m2 š od 0,6 do 0,9 m v do 10 m za každý den použití</t>
  </si>
  <si>
    <t>-150360228</t>
  </si>
  <si>
    <t>1160,5*45</t>
  </si>
  <si>
    <t>70</t>
  </si>
  <si>
    <t>941111811</t>
  </si>
  <si>
    <t>Demontáž lešení řadového trubkového lehkého s podlahami zatížení do 200 kg/m2 š od 0,6 do 0,9 m v do 10 m</t>
  </si>
  <si>
    <t>-812450558</t>
  </si>
  <si>
    <t>71</t>
  </si>
  <si>
    <t>952901311</t>
  </si>
  <si>
    <t>Vyčištění budov zemědělských objektů při jakékoliv výšce podlaží</t>
  </si>
  <si>
    <t>-153658862</t>
  </si>
  <si>
    <t>45,5*26,8</t>
  </si>
  <si>
    <t>72</t>
  </si>
  <si>
    <t>99.01</t>
  </si>
  <si>
    <t>PHP dle PBŘ</t>
  </si>
  <si>
    <t>-421120174</t>
  </si>
  <si>
    <t>73</t>
  </si>
  <si>
    <t>99.02</t>
  </si>
  <si>
    <t>Únikové, výstražné a bezpečností značení dle PBŘ</t>
  </si>
  <si>
    <t>-454498081</t>
  </si>
  <si>
    <t>94</t>
  </si>
  <si>
    <t>Lešení a stavební výtahy</t>
  </si>
  <si>
    <t>74</t>
  </si>
  <si>
    <t>945.2</t>
  </si>
  <si>
    <t>Stavební přípomoce pro řemesla, technologie, poddodavatele</t>
  </si>
  <si>
    <t>161922562</t>
  </si>
  <si>
    <t>998</t>
  </si>
  <si>
    <t>Přesun hmot</t>
  </si>
  <si>
    <t>75</t>
  </si>
  <si>
    <t>998142251</t>
  </si>
  <si>
    <t>Přesun hmot pro nádrže, jímky, zásobníky a jámy betonové monolitické v do 25 m</t>
  </si>
  <si>
    <t>-125517791</t>
  </si>
  <si>
    <t>PSV</t>
  </si>
  <si>
    <t>Práce a dodávky PSV</t>
  </si>
  <si>
    <t>741</t>
  </si>
  <si>
    <t>Elektroinstalace - silnoproud</t>
  </si>
  <si>
    <t>76</t>
  </si>
  <si>
    <t>741.01</t>
  </si>
  <si>
    <t>Elektroinstalace</t>
  </si>
  <si>
    <t>-790051503</t>
  </si>
  <si>
    <t>77</t>
  </si>
  <si>
    <t>741.02</t>
  </si>
  <si>
    <t>Elektroinstalace - osvětlení</t>
  </si>
  <si>
    <t>1602174955</t>
  </si>
  <si>
    <t>78</t>
  </si>
  <si>
    <t>741.03</t>
  </si>
  <si>
    <t>Hromosvod a uzemnění</t>
  </si>
  <si>
    <t>1347571634</t>
  </si>
  <si>
    <t>766</t>
  </si>
  <si>
    <t>Konstrukce truhlářské</t>
  </si>
  <si>
    <t>79</t>
  </si>
  <si>
    <t>766660511</t>
  </si>
  <si>
    <t>Montáž vchodových dveří včetně rámu jednokřídlových bez nadsvětlíku do ocelové konstrukce</t>
  </si>
  <si>
    <t>-351155700</t>
  </si>
  <si>
    <t>80</t>
  </si>
  <si>
    <t>61140500</t>
  </si>
  <si>
    <t>dveře jednokřídlé plastové bílé plné max rozměru otvoru 2,42m2 bezpečnostní třídy RC2</t>
  </si>
  <si>
    <t>359264149</t>
  </si>
  <si>
    <t>1*2*4</t>
  </si>
  <si>
    <t>8*1,8 'Přepočtené koeficientem množství</t>
  </si>
  <si>
    <t>81</t>
  </si>
  <si>
    <t>998766101</t>
  </si>
  <si>
    <t>Přesun hmot tonážní pro kce truhlářské v objektech v do 6 m</t>
  </si>
  <si>
    <t>1375468811</t>
  </si>
  <si>
    <t>767</t>
  </si>
  <si>
    <t>Konstrukce zámečnické</t>
  </si>
  <si>
    <t>82</t>
  </si>
  <si>
    <t>767652240</t>
  </si>
  <si>
    <t>Montáž vrat garážových otvíravých do ocelové konstrukce pl přes 13 m2</t>
  </si>
  <si>
    <t>1705162915</t>
  </si>
  <si>
    <t>83</t>
  </si>
  <si>
    <t>55341506.1</t>
  </si>
  <si>
    <t>vrata ocelová dvoukřídlá s rámem zateplená plochy přes 20 m2, s integrovanými únikovými dveřmi</t>
  </si>
  <si>
    <t>1731711806</t>
  </si>
  <si>
    <t>4,7*5*4+4,85*5,5</t>
  </si>
  <si>
    <t>84</t>
  </si>
  <si>
    <t>998767102</t>
  </si>
  <si>
    <t>Přesun hmot tonážní pro zámečnické konstrukce v objektech v přes 6 do 12 m</t>
  </si>
  <si>
    <t>-1615134853</t>
  </si>
  <si>
    <t>030 - Technologie (VZT)</t>
  </si>
  <si>
    <t>M - M</t>
  </si>
  <si>
    <t xml:space="preserve">    Tech.01 - Technologie - kanály</t>
  </si>
  <si>
    <t xml:space="preserve">    Tech.02 - Technologie - ostatní</t>
  </si>
  <si>
    <t>Tech.01</t>
  </si>
  <si>
    <t>Technologie - kanály</t>
  </si>
  <si>
    <t>tech.01</t>
  </si>
  <si>
    <t>Montáž plechových provětrávacích kanálů s ocelovými rošty š. 300 mm (dle PD š. 250 mm - atyp!, celk.dl. 414 m)</t>
  </si>
  <si>
    <t>916011025</t>
  </si>
  <si>
    <t>tech.01.1</t>
  </si>
  <si>
    <t>dodávka plechových kanálů</t>
  </si>
  <si>
    <t>256</t>
  </si>
  <si>
    <t>2102934753</t>
  </si>
  <si>
    <t>Tech.02</t>
  </si>
  <si>
    <t>Technologie - ostatní</t>
  </si>
  <si>
    <t>tech.02.01</t>
  </si>
  <si>
    <t>Podlaha z desek v úrovni +1.400 mm a +3.800 mm</t>
  </si>
  <si>
    <t>-615875107</t>
  </si>
  <si>
    <t>45,5*2</t>
  </si>
  <si>
    <t>tech.02.02</t>
  </si>
  <si>
    <t>Půdní schody stahovací</t>
  </si>
  <si>
    <t>1476826475</t>
  </si>
  <si>
    <t>tech.02.03</t>
  </si>
  <si>
    <t>Zvlhčovací clona</t>
  </si>
  <si>
    <t>-834929946</t>
  </si>
  <si>
    <t>tech.02.04</t>
  </si>
  <si>
    <t>Dělící stěna v. 2,4 m</t>
  </si>
  <si>
    <t>-2040476830</t>
  </si>
  <si>
    <t>tech.02.05</t>
  </si>
  <si>
    <t>Ventilátor se stříškou, radiální na přímo, 200 Pa, 30.000 m3/hod; 4x5,5 kW</t>
  </si>
  <si>
    <t>-1733891637</t>
  </si>
  <si>
    <t>tech.02.05.02</t>
  </si>
  <si>
    <t>Propojení ventilátorů s kanály</t>
  </si>
  <si>
    <t>629377238</t>
  </si>
  <si>
    <t>tech.02.06</t>
  </si>
  <si>
    <t>Výstupní klapka</t>
  </si>
  <si>
    <t>-341809672</t>
  </si>
  <si>
    <t>tech.02.07</t>
  </si>
  <si>
    <t>Regulační klapka</t>
  </si>
  <si>
    <t>-783122781</t>
  </si>
  <si>
    <t>050 - Přípojky inženýrských sítí</t>
  </si>
  <si>
    <t xml:space="preserve">    4 - Vodorovné konstrukce</t>
  </si>
  <si>
    <t xml:space="preserve">    8 - Vedení trubní dálková a přípojná</t>
  </si>
  <si>
    <t xml:space="preserve">    721 - Zdravotechnika - kanalizace</t>
  </si>
  <si>
    <t>132251102</t>
  </si>
  <si>
    <t>Hloubení rýh nezapažených š do 800 mm v hornině třídy těžitelnosti I skupiny 3 objem do 50 m3 strojně</t>
  </si>
  <si>
    <t>1723941859</t>
  </si>
  <si>
    <t>"trasa"82*0,8*1,2</t>
  </si>
  <si>
    <t>"napojení svodů a UV"(3,5*3+7,5*2)*0,8*1,2</t>
  </si>
  <si>
    <t>-1930293361</t>
  </si>
  <si>
    <t>103,2-68,8</t>
  </si>
  <si>
    <t>405708663</t>
  </si>
  <si>
    <t>1998203826</t>
  </si>
  <si>
    <t>"trasa"82*0,8*(1,2-0,3-0,1)</t>
  </si>
  <si>
    <t>"napojení svodů a UV"(3,5*3+7,5*2)*0,8*(1,2-0,3-0,1)</t>
  </si>
  <si>
    <t>175151101</t>
  </si>
  <si>
    <t>Obsypání potrubí strojně sypaninou bez prohození, uloženou do 3 m</t>
  </si>
  <si>
    <t>-1444175046</t>
  </si>
  <si>
    <t>"trasa"82*0,8*0,3</t>
  </si>
  <si>
    <t>"napojení svodů a UV"(3,5*3+7,5*2)*0,8*0,3</t>
  </si>
  <si>
    <t>58331200</t>
  </si>
  <si>
    <t>štěrkopísek netříděný</t>
  </si>
  <si>
    <t>1009990102</t>
  </si>
  <si>
    <t>25,8*2 'Přepočtené koeficientem množství</t>
  </si>
  <si>
    <t>Vodorovné konstrukce</t>
  </si>
  <si>
    <t>451573111</t>
  </si>
  <si>
    <t>Lože pod potrubí otevřený výkop ze štěrkopísku</t>
  </si>
  <si>
    <t>1930689585</t>
  </si>
  <si>
    <t>"trasa"82*0,8*0,1</t>
  </si>
  <si>
    <t>"napojení svodů a UV"(3,5*3+7,5*2)*0,8*0,1</t>
  </si>
  <si>
    <t>Vedení trubní dálková a přípojná</t>
  </si>
  <si>
    <t>895941301</t>
  </si>
  <si>
    <t>Osazení vpusti uliční DN 450 z betonových dílců dno s výtokem</t>
  </si>
  <si>
    <t>1680823532</t>
  </si>
  <si>
    <t>59224498</t>
  </si>
  <si>
    <t>vpusť uliční DN 450 kaliště s odtokem 200mm 450/250x50mm</t>
  </si>
  <si>
    <t>-718690160</t>
  </si>
  <si>
    <t>895941312</t>
  </si>
  <si>
    <t>Osazení vpusti uliční DN 450 z betonových dílců skruž horní 195 mm</t>
  </si>
  <si>
    <t>1517483407</t>
  </si>
  <si>
    <t>59223856</t>
  </si>
  <si>
    <t>skruž betonová horní pro uliční vpusť 450x195x50mm</t>
  </si>
  <si>
    <t>1697093043</t>
  </si>
  <si>
    <t>895941322</t>
  </si>
  <si>
    <t>Osazení vpusti uliční DN 450 z betonových dílců skruž středová 295 mm</t>
  </si>
  <si>
    <t>-290349249</t>
  </si>
  <si>
    <t>59223862</t>
  </si>
  <si>
    <t>skruž betonová středová pro uliční vpusť 450x295x50mm</t>
  </si>
  <si>
    <t>-1587507359</t>
  </si>
  <si>
    <t>899204112</t>
  </si>
  <si>
    <t>Osazení mříží litinových včetně rámů a košů na bahno pro třídu zatížení D400, E600</t>
  </si>
  <si>
    <t>-81528021</t>
  </si>
  <si>
    <t>55241040</t>
  </si>
  <si>
    <t>mříž litinová 600/40T, 420x620 D400</t>
  </si>
  <si>
    <t>-93323009</t>
  </si>
  <si>
    <t>721</t>
  </si>
  <si>
    <t>Zdravotechnika - kanalizace</t>
  </si>
  <si>
    <t>721173316</t>
  </si>
  <si>
    <t>Potrubí kanalizační z PVC SN 4 dešťové DN 125</t>
  </si>
  <si>
    <t>815629111</t>
  </si>
  <si>
    <t>"napojení svodů a UV"(3,5*3+7,5*2)+2*5</t>
  </si>
  <si>
    <t>721173317</t>
  </si>
  <si>
    <t>Potrubí kanalizační z PVC SN 4 dešťové DN 160</t>
  </si>
  <si>
    <t>1082313490</t>
  </si>
  <si>
    <t>"trasa"82</t>
  </si>
  <si>
    <t>721242106</t>
  </si>
  <si>
    <t>Lapač střešních splavenin z PP se zápachovou klapkou a lapacím košem DN 125</t>
  </si>
  <si>
    <t>-2097862674</t>
  </si>
  <si>
    <t>998721101</t>
  </si>
  <si>
    <t>Přesun hmot tonážní pro kanalizaci v objektech v do 6 m</t>
  </si>
  <si>
    <t>-1175254977</t>
  </si>
  <si>
    <t>060 - Zpevněné plochy</t>
  </si>
  <si>
    <t xml:space="preserve">    5 - Komunikace pozemní</t>
  </si>
  <si>
    <t>Komunikace pozemní</t>
  </si>
  <si>
    <t>564871111</t>
  </si>
  <si>
    <t>Podklad ze štěrkodrtě ŠD plochy přes 100 m2 tl 250 mm</t>
  </si>
  <si>
    <t>-1795344754</t>
  </si>
  <si>
    <t>"oměřeno dwg"43*12,5+46*8*2+43,7*12,5+15*6,5</t>
  </si>
  <si>
    <t>"odpočet nájezdy"-(45,5+10)*5</t>
  </si>
  <si>
    <t>"zaokoruhleno"1640</t>
  </si>
  <si>
    <t>571904111</t>
  </si>
  <si>
    <t>Posyp krytu kamenivem drceným nebo těženým přes 15 do 20 kg/m2</t>
  </si>
  <si>
    <t>880811177</t>
  </si>
  <si>
    <t>916231113</t>
  </si>
  <si>
    <t>Osazení chodníkového obrubníku betonového ležatého s boční opěrou do lože z betonu prostého</t>
  </si>
  <si>
    <t>1329011147</t>
  </si>
  <si>
    <t>59217072</t>
  </si>
  <si>
    <t>obrubník silniční betonový 1000x100x250mm</t>
  </si>
  <si>
    <t>1502319908</t>
  </si>
  <si>
    <t>65*1,02 'Přepočtené koeficientem množství</t>
  </si>
  <si>
    <t>935111211</t>
  </si>
  <si>
    <t>Osazení příkopového žlabu do štěrkopísku tl 100 mm z betonových tvárnic šířky přes 500 do 800 mm</t>
  </si>
  <si>
    <t>1442181803</t>
  </si>
  <si>
    <t>59227035</t>
  </si>
  <si>
    <t>žlab odvodňovací betonový 510x 650x157mm</t>
  </si>
  <si>
    <t>-3874615</t>
  </si>
  <si>
    <t>998225111</t>
  </si>
  <si>
    <t>Přesun hmot pro pozemní komunikace s krytem z kamene, monolitickým betonovým nebo živičným</t>
  </si>
  <si>
    <t>-1525652864</t>
  </si>
  <si>
    <t>VRN - Vedlejší rozpočtové náklady</t>
  </si>
  <si>
    <t>K005</t>
  </si>
  <si>
    <t>"Geodetické práce geodetické zaměření skutečného provedení, zhotovení geometrického plánu, vytýčení sítí, stavby atd."</t>
  </si>
  <si>
    <t>1553734368</t>
  </si>
  <si>
    <t>K006</t>
  </si>
  <si>
    <t xml:space="preserve">"Zařízení staveniště  Veškeré náklady související se zařízením staveniště, zejména: náklady s umístěním, dopravou, provozem a likvidací skladů a buňkoviště, náklady s projednáním připojení, připojením a odpojením stavby na veř.rozvod elektrické energie a </t>
  </si>
  <si>
    <t>-176545532</t>
  </si>
  <si>
    <t>K007</t>
  </si>
  <si>
    <t>"Mimostaveništní doprava Obsahuje náklady na veškerou dopravu potřebného materiálu a výrobků od místa prodejce nebo výrobce do prostoru složení v objektu zařízení staveniště, včetně nákladů s dopravou souvisejících (naložení při pořízení, složení na stavb</t>
  </si>
  <si>
    <t>-388481428</t>
  </si>
  <si>
    <t>25/12/062</t>
  </si>
  <si>
    <t>neoceňovat, není součástí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</si>
</sst>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9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b/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0" fillId="6" borderId="0" xfId="0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9" fillId="6" borderId="0" xfId="0" applyFont="1" applyFill="1" applyAlignment="1">
      <alignment vertical="center"/>
    </xf>
    <xf numFmtId="0" fontId="40" fillId="6" borderId="0" xfId="0" applyFont="1" applyFill="1" applyAlignment="1">
      <alignment vertical="center"/>
    </xf>
    <xf numFmtId="0" fontId="38" fillId="6" borderId="22" xfId="0" applyFont="1" applyFill="1" applyBorder="1" applyAlignment="1" applyProtection="1">
      <alignment horizontal="center" vertical="center"/>
      <protection locked="0"/>
    </xf>
    <xf numFmtId="49" fontId="38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8" fillId="6" borderId="22" xfId="0" applyFont="1" applyFill="1" applyBorder="1" applyAlignment="1" applyProtection="1">
      <alignment horizontal="left" vertical="center" wrapText="1"/>
      <protection locked="0"/>
    </xf>
    <xf numFmtId="0" fontId="38" fillId="6" borderId="22" xfId="0" applyFont="1" applyFill="1" applyBorder="1" applyAlignment="1" applyProtection="1">
      <alignment horizontal="center" vertical="center" wrapText="1"/>
      <protection locked="0"/>
    </xf>
    <xf numFmtId="167" fontId="38" fillId="6" borderId="22" xfId="0" applyNumberFormat="1" applyFont="1" applyFill="1" applyBorder="1" applyAlignment="1" applyProtection="1">
      <alignment vertical="center"/>
      <protection locked="0"/>
    </xf>
    <xf numFmtId="4" fontId="38" fillId="6" borderId="22" xfId="0" applyNumberFormat="1" applyFont="1" applyFill="1" applyBorder="1" applyAlignment="1" applyProtection="1">
      <alignment vertical="center"/>
      <protection locked="0"/>
    </xf>
    <xf numFmtId="0" fontId="41" fillId="6" borderId="22" xfId="0" applyFont="1" applyFill="1" applyBorder="1" applyAlignment="1" applyProtection="1">
      <alignment horizontal="center" vertical="center"/>
      <protection locked="0"/>
    </xf>
    <xf numFmtId="49" fontId="41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41" fillId="6" borderId="22" xfId="0" applyFont="1" applyFill="1" applyBorder="1" applyAlignment="1" applyProtection="1">
      <alignment horizontal="left" vertical="center" wrapText="1"/>
      <protection locked="0"/>
    </xf>
    <xf numFmtId="0" fontId="41" fillId="6" borderId="22" xfId="0" applyFont="1" applyFill="1" applyBorder="1" applyAlignment="1" applyProtection="1">
      <alignment horizontal="center" vertical="center" wrapText="1"/>
      <protection locked="0"/>
    </xf>
    <xf numFmtId="167" fontId="41" fillId="6" borderId="22" xfId="0" applyNumberFormat="1" applyFont="1" applyFill="1" applyBorder="1" applyAlignment="1" applyProtection="1">
      <alignment vertical="center"/>
      <protection locked="0"/>
    </xf>
    <xf numFmtId="4" fontId="41" fillId="6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workbookViewId="0">
      <selection activeCell="AB3" sqref="AB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83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pans="1:74" ht="24.95" customHeight="1">
      <c r="B4" s="19"/>
      <c r="D4" s="20" t="s">
        <v>10</v>
      </c>
      <c r="AR4" s="19"/>
      <c r="AS4" s="21" t="s">
        <v>11</v>
      </c>
      <c r="BE4" s="22" t="s">
        <v>12</v>
      </c>
      <c r="BS4" s="16" t="s">
        <v>13</v>
      </c>
    </row>
    <row r="5" spans="1:74" ht="12" customHeight="1">
      <c r="B5" s="19"/>
      <c r="D5" s="23" t="s">
        <v>14</v>
      </c>
      <c r="K5" s="195" t="s">
        <v>733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9"/>
      <c r="BE5" s="192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6" t="s">
        <v>17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9"/>
      <c r="BE6" s="193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3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3"/>
      <c r="BS8" s="16" t="s">
        <v>6</v>
      </c>
    </row>
    <row r="9" spans="1:74" ht="14.45" customHeight="1">
      <c r="B9" s="19"/>
      <c r="AR9" s="19"/>
      <c r="BE9" s="193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3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93"/>
      <c r="BS11" s="16" t="s">
        <v>6</v>
      </c>
    </row>
    <row r="12" spans="1:74" ht="6.95" customHeight="1">
      <c r="B12" s="19"/>
      <c r="AR12" s="19"/>
      <c r="BE12" s="193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93"/>
      <c r="BS13" s="16" t="s">
        <v>6</v>
      </c>
    </row>
    <row r="14" spans="1:74" ht="12.75">
      <c r="B14" s="19"/>
      <c r="E14" s="197" t="s">
        <v>29</v>
      </c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26" t="s">
        <v>27</v>
      </c>
      <c r="AN14" s="28" t="s">
        <v>29</v>
      </c>
      <c r="AR14" s="19"/>
      <c r="BE14" s="193"/>
      <c r="BS14" s="16" t="s">
        <v>6</v>
      </c>
    </row>
    <row r="15" spans="1:74" ht="6.95" customHeight="1">
      <c r="B15" s="19"/>
      <c r="AR15" s="19"/>
      <c r="BE15" s="193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93"/>
      <c r="BS16" s="16" t="s">
        <v>3</v>
      </c>
    </row>
    <row r="17" spans="2:71" ht="18.399999999999999" customHeight="1">
      <c r="B17" s="19"/>
      <c r="E17" s="24" t="s">
        <v>21</v>
      </c>
      <c r="AK17" s="26" t="s">
        <v>27</v>
      </c>
      <c r="AN17" s="24" t="s">
        <v>1</v>
      </c>
      <c r="AR17" s="19"/>
      <c r="BE17" s="193"/>
      <c r="BS17" s="16" t="s">
        <v>31</v>
      </c>
    </row>
    <row r="18" spans="2:71" ht="6.95" customHeight="1">
      <c r="B18" s="19"/>
      <c r="AR18" s="19"/>
      <c r="BE18" s="193"/>
      <c r="BS18" s="16" t="s">
        <v>8</v>
      </c>
    </row>
    <row r="19" spans="2:71" ht="12" customHeight="1">
      <c r="B19" s="19"/>
      <c r="D19" s="26" t="s">
        <v>32</v>
      </c>
      <c r="AK19" s="26" t="s">
        <v>25</v>
      </c>
      <c r="AN19" s="24" t="s">
        <v>1</v>
      </c>
      <c r="AR19" s="19"/>
      <c r="BE19" s="193"/>
      <c r="BS19" s="16" t="s">
        <v>8</v>
      </c>
    </row>
    <row r="20" spans="2:71" ht="18.399999999999999" customHeight="1">
      <c r="B20" s="19"/>
      <c r="E20" s="24" t="s">
        <v>21</v>
      </c>
      <c r="AK20" s="26" t="s">
        <v>27</v>
      </c>
      <c r="AN20" s="24" t="s">
        <v>1</v>
      </c>
      <c r="AR20" s="19"/>
      <c r="BE20" s="193"/>
      <c r="BS20" s="16" t="s">
        <v>31</v>
      </c>
    </row>
    <row r="21" spans="2:71" ht="6.95" customHeight="1">
      <c r="B21" s="19"/>
      <c r="AR21" s="19"/>
      <c r="BE21" s="193"/>
    </row>
    <row r="22" spans="2:71" ht="12" customHeight="1">
      <c r="B22" s="19"/>
      <c r="D22" s="26" t="s">
        <v>33</v>
      </c>
      <c r="AR22" s="19"/>
      <c r="BE22" s="193"/>
    </row>
    <row r="23" spans="2:71" ht="16.5" customHeight="1">
      <c r="B23" s="19"/>
      <c r="E23" s="199" t="s">
        <v>1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R23" s="19"/>
      <c r="BE23" s="193"/>
    </row>
    <row r="24" spans="2:71" ht="6.95" customHeight="1">
      <c r="B24" s="19"/>
      <c r="AR24" s="19"/>
      <c r="BE24" s="193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3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0">
        <f>ROUND(AG94,2)</f>
        <v>0</v>
      </c>
      <c r="AL26" s="201"/>
      <c r="AM26" s="201"/>
      <c r="AN26" s="201"/>
      <c r="AO26" s="201"/>
      <c r="AR26" s="31"/>
      <c r="BE26" s="193"/>
    </row>
    <row r="27" spans="2:71" s="1" customFormat="1" ht="6.95" customHeight="1">
      <c r="B27" s="31"/>
      <c r="AR27" s="31"/>
      <c r="BE27" s="193"/>
    </row>
    <row r="28" spans="2:71" s="1" customFormat="1" ht="12.75">
      <c r="B28" s="31"/>
      <c r="L28" s="202" t="s">
        <v>35</v>
      </c>
      <c r="M28" s="202"/>
      <c r="N28" s="202"/>
      <c r="O28" s="202"/>
      <c r="P28" s="202"/>
      <c r="W28" s="202" t="s">
        <v>36</v>
      </c>
      <c r="X28" s="202"/>
      <c r="Y28" s="202"/>
      <c r="Z28" s="202"/>
      <c r="AA28" s="202"/>
      <c r="AB28" s="202"/>
      <c r="AC28" s="202"/>
      <c r="AD28" s="202"/>
      <c r="AE28" s="202"/>
      <c r="AK28" s="202" t="s">
        <v>37</v>
      </c>
      <c r="AL28" s="202"/>
      <c r="AM28" s="202"/>
      <c r="AN28" s="202"/>
      <c r="AO28" s="202"/>
      <c r="AR28" s="31"/>
      <c r="BE28" s="193"/>
    </row>
    <row r="29" spans="2:71" s="2" customFormat="1" ht="14.45" customHeight="1">
      <c r="B29" s="35"/>
      <c r="D29" s="26" t="s">
        <v>38</v>
      </c>
      <c r="F29" s="26" t="s">
        <v>39</v>
      </c>
      <c r="L29" s="187">
        <v>0.21</v>
      </c>
      <c r="M29" s="186"/>
      <c r="N29" s="186"/>
      <c r="O29" s="186"/>
      <c r="P29" s="186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K29" s="185">
        <f>ROUND(AV94, 2)</f>
        <v>0</v>
      </c>
      <c r="AL29" s="186"/>
      <c r="AM29" s="186"/>
      <c r="AN29" s="186"/>
      <c r="AO29" s="186"/>
      <c r="AR29" s="35"/>
      <c r="BE29" s="194"/>
    </row>
    <row r="30" spans="2:71" s="2" customFormat="1" ht="14.45" customHeight="1">
      <c r="B30" s="35"/>
      <c r="F30" s="26" t="s">
        <v>40</v>
      </c>
      <c r="L30" s="187">
        <v>0.12</v>
      </c>
      <c r="M30" s="186"/>
      <c r="N30" s="186"/>
      <c r="O30" s="186"/>
      <c r="P30" s="186"/>
      <c r="W30" s="185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ROUND(AW94, 2)</f>
        <v>0</v>
      </c>
      <c r="AL30" s="186"/>
      <c r="AM30" s="186"/>
      <c r="AN30" s="186"/>
      <c r="AO30" s="186"/>
      <c r="AR30" s="35"/>
      <c r="BE30" s="194"/>
    </row>
    <row r="31" spans="2:71" s="2" customFormat="1" ht="14.45" hidden="1" customHeight="1">
      <c r="B31" s="35"/>
      <c r="F31" s="26" t="s">
        <v>41</v>
      </c>
      <c r="L31" s="187">
        <v>0.21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5"/>
      <c r="BE31" s="194"/>
    </row>
    <row r="32" spans="2:71" s="2" customFormat="1" ht="14.45" hidden="1" customHeight="1">
      <c r="B32" s="35"/>
      <c r="F32" s="26" t="s">
        <v>42</v>
      </c>
      <c r="L32" s="187">
        <v>0.12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5"/>
      <c r="BE32" s="194"/>
    </row>
    <row r="33" spans="2:57" s="2" customFormat="1" ht="14.45" hidden="1" customHeight="1">
      <c r="B33" s="35"/>
      <c r="F33" s="26" t="s">
        <v>43</v>
      </c>
      <c r="L33" s="187">
        <v>0</v>
      </c>
      <c r="M33" s="186"/>
      <c r="N33" s="186"/>
      <c r="O33" s="186"/>
      <c r="P33" s="186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35"/>
      <c r="BE33" s="194"/>
    </row>
    <row r="34" spans="2:57" s="1" customFormat="1" ht="6.95" customHeight="1">
      <c r="B34" s="31"/>
      <c r="AR34" s="31"/>
      <c r="BE34" s="193"/>
    </row>
    <row r="35" spans="2:57" s="1" customFormat="1" ht="25.9" customHeight="1"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91" t="s">
        <v>46</v>
      </c>
      <c r="Y35" s="189"/>
      <c r="Z35" s="189"/>
      <c r="AA35" s="189"/>
      <c r="AB35" s="189"/>
      <c r="AC35" s="38"/>
      <c r="AD35" s="38"/>
      <c r="AE35" s="38"/>
      <c r="AF35" s="38"/>
      <c r="AG35" s="38"/>
      <c r="AH35" s="38"/>
      <c r="AI35" s="38"/>
      <c r="AJ35" s="38"/>
      <c r="AK35" s="188">
        <f>SUM(AK26:AK33)</f>
        <v>0</v>
      </c>
      <c r="AL35" s="189"/>
      <c r="AM35" s="189"/>
      <c r="AN35" s="189"/>
      <c r="AO35" s="190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49</v>
      </c>
      <c r="AI60" s="33"/>
      <c r="AJ60" s="33"/>
      <c r="AK60" s="33"/>
      <c r="AL60" s="33"/>
      <c r="AM60" s="42" t="s">
        <v>50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49</v>
      </c>
      <c r="AI75" s="33"/>
      <c r="AJ75" s="33"/>
      <c r="AK75" s="33"/>
      <c r="AL75" s="33"/>
      <c r="AM75" s="42" t="s">
        <v>50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53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14</v>
      </c>
      <c r="L84" s="3" t="str">
        <f>K5</f>
        <v>25/12/062</v>
      </c>
      <c r="AR84" s="47"/>
    </row>
    <row r="85" spans="1:91" s="4" customFormat="1" ht="36.950000000000003" customHeight="1">
      <c r="B85" s="48"/>
      <c r="C85" s="49" t="s">
        <v>16</v>
      </c>
      <c r="L85" s="206" t="str">
        <f>K6</f>
        <v>Sklad brambor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8" t="str">
        <f>IF(AN8= "","",AN8)</f>
        <v>29. 12. 2025</v>
      </c>
      <c r="AN87" s="20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AGRONOVA M&amp;P spol. s r.o.</v>
      </c>
      <c r="AI89" s="26" t="s">
        <v>30</v>
      </c>
      <c r="AM89" s="209" t="str">
        <f>IF(E17="","",E17)</f>
        <v xml:space="preserve"> </v>
      </c>
      <c r="AN89" s="210"/>
      <c r="AO89" s="210"/>
      <c r="AP89" s="210"/>
      <c r="AR89" s="31"/>
      <c r="AS89" s="213" t="s">
        <v>54</v>
      </c>
      <c r="AT89" s="21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32</v>
      </c>
      <c r="AM90" s="209" t="str">
        <f>IF(E20="","",E20)</f>
        <v xml:space="preserve"> </v>
      </c>
      <c r="AN90" s="210"/>
      <c r="AO90" s="210"/>
      <c r="AP90" s="210"/>
      <c r="AR90" s="31"/>
      <c r="AS90" s="215"/>
      <c r="AT90" s="216"/>
      <c r="BD90" s="54"/>
    </row>
    <row r="91" spans="1:91" s="1" customFormat="1" ht="10.9" customHeight="1">
      <c r="B91" s="31"/>
      <c r="AR91" s="31"/>
      <c r="AS91" s="215"/>
      <c r="AT91" s="216"/>
      <c r="BD91" s="54"/>
    </row>
    <row r="92" spans="1:91" s="1" customFormat="1" ht="29.25" customHeight="1">
      <c r="B92" s="31"/>
      <c r="C92" s="217" t="s">
        <v>55</v>
      </c>
      <c r="D92" s="218"/>
      <c r="E92" s="218"/>
      <c r="F92" s="218"/>
      <c r="G92" s="218"/>
      <c r="H92" s="55"/>
      <c r="I92" s="220" t="s">
        <v>56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9" t="s">
        <v>57</v>
      </c>
      <c r="AH92" s="218"/>
      <c r="AI92" s="218"/>
      <c r="AJ92" s="218"/>
      <c r="AK92" s="218"/>
      <c r="AL92" s="218"/>
      <c r="AM92" s="218"/>
      <c r="AN92" s="220" t="s">
        <v>58</v>
      </c>
      <c r="AO92" s="218"/>
      <c r="AP92" s="221"/>
      <c r="AQ92" s="56" t="s">
        <v>59</v>
      </c>
      <c r="AR92" s="31"/>
      <c r="AS92" s="57" t="s">
        <v>60</v>
      </c>
      <c r="AT92" s="58" t="s">
        <v>61</v>
      </c>
      <c r="AU92" s="58" t="s">
        <v>62</v>
      </c>
      <c r="AV92" s="58" t="s">
        <v>63</v>
      </c>
      <c r="AW92" s="58" t="s">
        <v>64</v>
      </c>
      <c r="AX92" s="58" t="s">
        <v>65</v>
      </c>
      <c r="AY92" s="58" t="s">
        <v>66</v>
      </c>
      <c r="AZ92" s="58" t="s">
        <v>67</v>
      </c>
      <c r="BA92" s="58" t="s">
        <v>68</v>
      </c>
      <c r="BB92" s="58" t="s">
        <v>69</v>
      </c>
      <c r="BC92" s="58" t="s">
        <v>70</v>
      </c>
      <c r="BD92" s="59" t="s">
        <v>71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72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1">
        <f>ROUND(SUM(AG95:AG99),2)</f>
        <v>0</v>
      </c>
      <c r="AH94" s="211"/>
      <c r="AI94" s="211"/>
      <c r="AJ94" s="211"/>
      <c r="AK94" s="211"/>
      <c r="AL94" s="211"/>
      <c r="AM94" s="211"/>
      <c r="AN94" s="212">
        <f t="shared" ref="AN94:AN99" si="0">SUM(AG94,AT94)</f>
        <v>0</v>
      </c>
      <c r="AO94" s="212"/>
      <c r="AP94" s="212"/>
      <c r="AQ94" s="65" t="s">
        <v>1</v>
      </c>
      <c r="AR94" s="61"/>
      <c r="AS94" s="66">
        <f>ROUND(SUM(AS95:AS99),2)</f>
        <v>0</v>
      </c>
      <c r="AT94" s="67">
        <f t="shared" ref="AT94:AT99" si="1">ROUND(SUM(AV94:AW94),2)</f>
        <v>0</v>
      </c>
      <c r="AU94" s="68">
        <f>ROUND(SUM(AU95:AU99),5)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ROUND(SUM(AZ95:AZ99),2)</f>
        <v>0</v>
      </c>
      <c r="BA94" s="67">
        <f>ROUND(SUM(BA95:BA99),2)</f>
        <v>0</v>
      </c>
      <c r="BB94" s="67">
        <f>ROUND(SUM(BB95:BB99),2)</f>
        <v>0</v>
      </c>
      <c r="BC94" s="67">
        <f>ROUND(SUM(BC95:BC99),2)</f>
        <v>0</v>
      </c>
      <c r="BD94" s="69">
        <f>ROUND(SUM(BD95:BD99),2)</f>
        <v>0</v>
      </c>
      <c r="BS94" s="70" t="s">
        <v>73</v>
      </c>
      <c r="BT94" s="70" t="s">
        <v>74</v>
      </c>
      <c r="BU94" s="71" t="s">
        <v>75</v>
      </c>
      <c r="BV94" s="70" t="s">
        <v>76</v>
      </c>
      <c r="BW94" s="70" t="s">
        <v>4</v>
      </c>
      <c r="BX94" s="70" t="s">
        <v>77</v>
      </c>
      <c r="CL94" s="70" t="s">
        <v>1</v>
      </c>
    </row>
    <row r="95" spans="1:91" s="6" customFormat="1" ht="16.5" customHeight="1">
      <c r="A95" s="72" t="s">
        <v>78</v>
      </c>
      <c r="B95" s="73"/>
      <c r="C95" s="74"/>
      <c r="D95" s="205" t="s">
        <v>79</v>
      </c>
      <c r="E95" s="205"/>
      <c r="F95" s="205"/>
      <c r="G95" s="205"/>
      <c r="H95" s="205"/>
      <c r="I95" s="75"/>
      <c r="J95" s="205" t="s">
        <v>80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3">
        <f>'010 - Novostavba skladu b...'!J30</f>
        <v>0</v>
      </c>
      <c r="AH95" s="204"/>
      <c r="AI95" s="204"/>
      <c r="AJ95" s="204"/>
      <c r="AK95" s="204"/>
      <c r="AL95" s="204"/>
      <c r="AM95" s="204"/>
      <c r="AN95" s="203">
        <f t="shared" si="0"/>
        <v>0</v>
      </c>
      <c r="AO95" s="204"/>
      <c r="AP95" s="204"/>
      <c r="AQ95" s="76" t="s">
        <v>81</v>
      </c>
      <c r="AR95" s="73"/>
      <c r="AS95" s="77">
        <v>0</v>
      </c>
      <c r="AT95" s="78">
        <f t="shared" si="1"/>
        <v>0</v>
      </c>
      <c r="AU95" s="79">
        <f>'010 - Novostavba skladu b...'!P129</f>
        <v>0</v>
      </c>
      <c r="AV95" s="78">
        <f>'010 - Novostavba skladu b...'!J33</f>
        <v>0</v>
      </c>
      <c r="AW95" s="78">
        <f>'010 - Novostavba skladu b...'!J34</f>
        <v>0</v>
      </c>
      <c r="AX95" s="78">
        <f>'010 - Novostavba skladu b...'!J35</f>
        <v>0</v>
      </c>
      <c r="AY95" s="78">
        <f>'010 - Novostavba skladu b...'!J36</f>
        <v>0</v>
      </c>
      <c r="AZ95" s="78">
        <f>'010 - Novostavba skladu b...'!F33</f>
        <v>0</v>
      </c>
      <c r="BA95" s="78">
        <f>'010 - Novostavba skladu b...'!F34</f>
        <v>0</v>
      </c>
      <c r="BB95" s="78">
        <f>'010 - Novostavba skladu b...'!F35</f>
        <v>0</v>
      </c>
      <c r="BC95" s="78">
        <f>'010 - Novostavba skladu b...'!F36</f>
        <v>0</v>
      </c>
      <c r="BD95" s="80">
        <f>'010 - Novostavba skladu b...'!F37</f>
        <v>0</v>
      </c>
      <c r="BT95" s="81" t="s">
        <v>82</v>
      </c>
      <c r="BV95" s="81" t="s">
        <v>76</v>
      </c>
      <c r="BW95" s="81" t="s">
        <v>83</v>
      </c>
      <c r="BX95" s="81" t="s">
        <v>4</v>
      </c>
      <c r="CL95" s="81" t="s">
        <v>1</v>
      </c>
      <c r="CM95" s="81" t="s">
        <v>84</v>
      </c>
    </row>
    <row r="96" spans="1:91" s="6" customFormat="1" ht="16.5" customHeight="1">
      <c r="A96" s="72" t="s">
        <v>78</v>
      </c>
      <c r="B96" s="73"/>
      <c r="C96" s="74"/>
      <c r="D96" s="205" t="s">
        <v>85</v>
      </c>
      <c r="E96" s="205"/>
      <c r="F96" s="205"/>
      <c r="G96" s="205"/>
      <c r="H96" s="205"/>
      <c r="I96" s="75"/>
      <c r="J96" s="205" t="s">
        <v>86</v>
      </c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3">
        <f>'030 - Technologie (VZT)'!J30</f>
        <v>0</v>
      </c>
      <c r="AH96" s="204"/>
      <c r="AI96" s="204"/>
      <c r="AJ96" s="204"/>
      <c r="AK96" s="204"/>
      <c r="AL96" s="204"/>
      <c r="AM96" s="204"/>
      <c r="AN96" s="203">
        <f t="shared" si="0"/>
        <v>0</v>
      </c>
      <c r="AO96" s="204"/>
      <c r="AP96" s="204"/>
      <c r="AQ96" s="76" t="s">
        <v>81</v>
      </c>
      <c r="AR96" s="73"/>
      <c r="AS96" s="77">
        <v>0</v>
      </c>
      <c r="AT96" s="78">
        <f t="shared" si="1"/>
        <v>0</v>
      </c>
      <c r="AU96" s="79">
        <f>'030 - Technologie (VZT)'!P119</f>
        <v>0</v>
      </c>
      <c r="AV96" s="78">
        <f>'030 - Technologie (VZT)'!J33</f>
        <v>0</v>
      </c>
      <c r="AW96" s="78">
        <f>'030 - Technologie (VZT)'!J34</f>
        <v>0</v>
      </c>
      <c r="AX96" s="78">
        <f>'030 - Technologie (VZT)'!J35</f>
        <v>0</v>
      </c>
      <c r="AY96" s="78">
        <f>'030 - Technologie (VZT)'!J36</f>
        <v>0</v>
      </c>
      <c r="AZ96" s="78">
        <f>'030 - Technologie (VZT)'!F33</f>
        <v>0</v>
      </c>
      <c r="BA96" s="78">
        <f>'030 - Technologie (VZT)'!F34</f>
        <v>0</v>
      </c>
      <c r="BB96" s="78">
        <f>'030 - Technologie (VZT)'!F35</f>
        <v>0</v>
      </c>
      <c r="BC96" s="78">
        <f>'030 - Technologie (VZT)'!F36</f>
        <v>0</v>
      </c>
      <c r="BD96" s="80">
        <f>'030 - Technologie (VZT)'!F37</f>
        <v>0</v>
      </c>
      <c r="BT96" s="81" t="s">
        <v>82</v>
      </c>
      <c r="BV96" s="81" t="s">
        <v>76</v>
      </c>
      <c r="BW96" s="81" t="s">
        <v>87</v>
      </c>
      <c r="BX96" s="81" t="s">
        <v>4</v>
      </c>
      <c r="CL96" s="81" t="s">
        <v>1</v>
      </c>
      <c r="CM96" s="81" t="s">
        <v>84</v>
      </c>
    </row>
    <row r="97" spans="1:91" s="6" customFormat="1" ht="16.5" customHeight="1">
      <c r="A97" s="72" t="s">
        <v>78</v>
      </c>
      <c r="B97" s="73"/>
      <c r="C97" s="74"/>
      <c r="D97" s="205" t="s">
        <v>88</v>
      </c>
      <c r="E97" s="205"/>
      <c r="F97" s="205"/>
      <c r="G97" s="205"/>
      <c r="H97" s="205"/>
      <c r="I97" s="75"/>
      <c r="J97" s="205" t="s">
        <v>89</v>
      </c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3">
        <f>'050 - Přípojky inženýrský...'!J30</f>
        <v>0</v>
      </c>
      <c r="AH97" s="204"/>
      <c r="AI97" s="204"/>
      <c r="AJ97" s="204"/>
      <c r="AK97" s="204"/>
      <c r="AL97" s="204"/>
      <c r="AM97" s="204"/>
      <c r="AN97" s="203">
        <f t="shared" si="0"/>
        <v>0</v>
      </c>
      <c r="AO97" s="204"/>
      <c r="AP97" s="204"/>
      <c r="AQ97" s="76" t="s">
        <v>81</v>
      </c>
      <c r="AR97" s="73"/>
      <c r="AS97" s="77">
        <v>0</v>
      </c>
      <c r="AT97" s="78">
        <f t="shared" si="1"/>
        <v>0</v>
      </c>
      <c r="AU97" s="79">
        <f>'050 - Přípojky inženýrský...'!P122</f>
        <v>0</v>
      </c>
      <c r="AV97" s="78">
        <f>'050 - Přípojky inženýrský...'!J33</f>
        <v>0</v>
      </c>
      <c r="AW97" s="78">
        <f>'050 - Přípojky inženýrský...'!J34</f>
        <v>0</v>
      </c>
      <c r="AX97" s="78">
        <f>'050 - Přípojky inženýrský...'!J35</f>
        <v>0</v>
      </c>
      <c r="AY97" s="78">
        <f>'050 - Přípojky inženýrský...'!J36</f>
        <v>0</v>
      </c>
      <c r="AZ97" s="78">
        <f>'050 - Přípojky inženýrský...'!F33</f>
        <v>0</v>
      </c>
      <c r="BA97" s="78">
        <f>'050 - Přípojky inženýrský...'!F34</f>
        <v>0</v>
      </c>
      <c r="BB97" s="78">
        <f>'050 - Přípojky inženýrský...'!F35</f>
        <v>0</v>
      </c>
      <c r="BC97" s="78">
        <f>'050 - Přípojky inženýrský...'!F36</f>
        <v>0</v>
      </c>
      <c r="BD97" s="80">
        <f>'050 - Přípojky inženýrský...'!F37</f>
        <v>0</v>
      </c>
      <c r="BT97" s="81" t="s">
        <v>82</v>
      </c>
      <c r="BV97" s="81" t="s">
        <v>76</v>
      </c>
      <c r="BW97" s="81" t="s">
        <v>90</v>
      </c>
      <c r="BX97" s="81" t="s">
        <v>4</v>
      </c>
      <c r="CL97" s="81" t="s">
        <v>1</v>
      </c>
      <c r="CM97" s="81" t="s">
        <v>84</v>
      </c>
    </row>
    <row r="98" spans="1:91" s="6" customFormat="1" ht="16.5" customHeight="1">
      <c r="A98" s="72" t="s">
        <v>78</v>
      </c>
      <c r="B98" s="73"/>
      <c r="C98" s="74"/>
      <c r="D98" s="205" t="s">
        <v>91</v>
      </c>
      <c r="E98" s="205"/>
      <c r="F98" s="205"/>
      <c r="G98" s="205"/>
      <c r="H98" s="205"/>
      <c r="I98" s="75"/>
      <c r="J98" s="205" t="s">
        <v>92</v>
      </c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3">
        <f>'060 - Zpevněné plochy'!J30</f>
        <v>0</v>
      </c>
      <c r="AH98" s="204"/>
      <c r="AI98" s="204"/>
      <c r="AJ98" s="204"/>
      <c r="AK98" s="204"/>
      <c r="AL98" s="204"/>
      <c r="AM98" s="204"/>
      <c r="AN98" s="203">
        <f t="shared" si="0"/>
        <v>0</v>
      </c>
      <c r="AO98" s="204"/>
      <c r="AP98" s="204"/>
      <c r="AQ98" s="76" t="s">
        <v>81</v>
      </c>
      <c r="AR98" s="73"/>
      <c r="AS98" s="77">
        <v>0</v>
      </c>
      <c r="AT98" s="78">
        <f t="shared" si="1"/>
        <v>0</v>
      </c>
      <c r="AU98" s="79">
        <f>'060 - Zpevněné plochy'!P120</f>
        <v>0</v>
      </c>
      <c r="AV98" s="78">
        <f>'060 - Zpevněné plochy'!J33</f>
        <v>0</v>
      </c>
      <c r="AW98" s="78">
        <f>'060 - Zpevněné plochy'!J34</f>
        <v>0</v>
      </c>
      <c r="AX98" s="78">
        <f>'060 - Zpevněné plochy'!J35</f>
        <v>0</v>
      </c>
      <c r="AY98" s="78">
        <f>'060 - Zpevněné plochy'!J36</f>
        <v>0</v>
      </c>
      <c r="AZ98" s="78">
        <f>'060 - Zpevněné plochy'!F33</f>
        <v>0</v>
      </c>
      <c r="BA98" s="78">
        <f>'060 - Zpevněné plochy'!F34</f>
        <v>0</v>
      </c>
      <c r="BB98" s="78">
        <f>'060 - Zpevněné plochy'!F35</f>
        <v>0</v>
      </c>
      <c r="BC98" s="78">
        <f>'060 - Zpevněné plochy'!F36</f>
        <v>0</v>
      </c>
      <c r="BD98" s="80">
        <f>'060 - Zpevněné plochy'!F37</f>
        <v>0</v>
      </c>
      <c r="BT98" s="81" t="s">
        <v>82</v>
      </c>
      <c r="BV98" s="81" t="s">
        <v>76</v>
      </c>
      <c r="BW98" s="81" t="s">
        <v>93</v>
      </c>
      <c r="BX98" s="81" t="s">
        <v>4</v>
      </c>
      <c r="CL98" s="81" t="s">
        <v>1</v>
      </c>
      <c r="CM98" s="81" t="s">
        <v>84</v>
      </c>
    </row>
    <row r="99" spans="1:91" s="6" customFormat="1" ht="16.5" customHeight="1">
      <c r="A99" s="72" t="s">
        <v>78</v>
      </c>
      <c r="B99" s="73"/>
      <c r="C99" s="74"/>
      <c r="D99" s="205" t="s">
        <v>94</v>
      </c>
      <c r="E99" s="205"/>
      <c r="F99" s="205"/>
      <c r="G99" s="205"/>
      <c r="H99" s="205"/>
      <c r="I99" s="75"/>
      <c r="J99" s="205" t="s">
        <v>95</v>
      </c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3">
        <f>'VRN - Vedlejší rozpočtové...'!J30</f>
        <v>0</v>
      </c>
      <c r="AH99" s="204"/>
      <c r="AI99" s="204"/>
      <c r="AJ99" s="204"/>
      <c r="AK99" s="204"/>
      <c r="AL99" s="204"/>
      <c r="AM99" s="204"/>
      <c r="AN99" s="203">
        <f t="shared" si="0"/>
        <v>0</v>
      </c>
      <c r="AO99" s="204"/>
      <c r="AP99" s="204"/>
      <c r="AQ99" s="76" t="s">
        <v>81</v>
      </c>
      <c r="AR99" s="73"/>
      <c r="AS99" s="82">
        <v>0</v>
      </c>
      <c r="AT99" s="83">
        <f t="shared" si="1"/>
        <v>0</v>
      </c>
      <c r="AU99" s="84">
        <f>'VRN - Vedlejší rozpočtové...'!P117</f>
        <v>0</v>
      </c>
      <c r="AV99" s="83">
        <f>'VRN - Vedlejší rozpočtové...'!J33</f>
        <v>0</v>
      </c>
      <c r="AW99" s="83">
        <f>'VRN - Vedlejší rozpočtové...'!J34</f>
        <v>0</v>
      </c>
      <c r="AX99" s="83">
        <f>'VRN - Vedlejší rozpočtové...'!J35</f>
        <v>0</v>
      </c>
      <c r="AY99" s="83">
        <f>'VRN - Vedlejší rozpočtové...'!J36</f>
        <v>0</v>
      </c>
      <c r="AZ99" s="83">
        <f>'VRN - Vedlejší rozpočtové...'!F33</f>
        <v>0</v>
      </c>
      <c r="BA99" s="83">
        <f>'VRN - Vedlejší rozpočtové...'!F34</f>
        <v>0</v>
      </c>
      <c r="BB99" s="83">
        <f>'VRN - Vedlejší rozpočtové...'!F35</f>
        <v>0</v>
      </c>
      <c r="BC99" s="83">
        <f>'VRN - Vedlejší rozpočtové...'!F36</f>
        <v>0</v>
      </c>
      <c r="BD99" s="85">
        <f>'VRN - Vedlejší rozpočtové...'!F37</f>
        <v>0</v>
      </c>
      <c r="BT99" s="81" t="s">
        <v>82</v>
      </c>
      <c r="BV99" s="81" t="s">
        <v>76</v>
      </c>
      <c r="BW99" s="81" t="s">
        <v>96</v>
      </c>
      <c r="BX99" s="81" t="s">
        <v>4</v>
      </c>
      <c r="CL99" s="81" t="s">
        <v>1</v>
      </c>
      <c r="CM99" s="81" t="s">
        <v>84</v>
      </c>
    </row>
    <row r="100" spans="1:91" s="1" customFormat="1" ht="30" customHeight="1">
      <c r="B100" s="31"/>
      <c r="AR100" s="31"/>
    </row>
    <row r="101" spans="1:91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31"/>
    </row>
  </sheetData>
  <mergeCells count="58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10 - Novostavba skladu b...'!C2" display="/" xr:uid="{00000000-0004-0000-0000-000000000000}"/>
    <hyperlink ref="A96" location="'030 - Technologie (VZT)'!C2" display="/" xr:uid="{00000000-0004-0000-0000-000001000000}"/>
    <hyperlink ref="A97" location="'050 - Přípojky inženýrský...'!C2" display="/" xr:uid="{00000000-0004-0000-0000-000002000000}"/>
    <hyperlink ref="A98" location="'060 - Zpevněné plochy'!C2" display="/" xr:uid="{00000000-0004-0000-0000-000003000000}"/>
    <hyperlink ref="A99" location="'VRN - Vedlejší rozpočtové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2"/>
  <sheetViews>
    <sheetView showGridLines="0" topLeftCell="A331" workbookViewId="0">
      <selection activeCell="W182" sqref="W18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97</v>
      </c>
      <c r="L4" s="19"/>
      <c r="M4" s="86" t="s">
        <v>11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Sklad brambor</v>
      </c>
      <c r="F7" s="224"/>
      <c r="G7" s="224"/>
      <c r="H7" s="224"/>
      <c r="L7" s="19"/>
    </row>
    <row r="8" spans="2:46" s="1" customFormat="1" ht="12" customHeight="1">
      <c r="B8" s="31"/>
      <c r="D8" s="26" t="s">
        <v>98</v>
      </c>
      <c r="L8" s="31"/>
    </row>
    <row r="9" spans="2:46" s="1" customFormat="1" ht="16.5" customHeight="1">
      <c r="B9" s="31"/>
      <c r="E9" s="206" t="s">
        <v>99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29. 12. 2025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195"/>
      <c r="G18" s="195"/>
      <c r="H18" s="195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7"/>
      <c r="E27" s="199" t="s">
        <v>1</v>
      </c>
      <c r="F27" s="199"/>
      <c r="G27" s="199"/>
      <c r="H27" s="199"/>
      <c r="L27" s="87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8" t="s">
        <v>34</v>
      </c>
      <c r="J30" s="64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89" t="s">
        <v>38</v>
      </c>
      <c r="E33" s="26" t="s">
        <v>39</v>
      </c>
      <c r="F33" s="90">
        <f>ROUND((SUM(BE129:BE341)),  2)</f>
        <v>0</v>
      </c>
      <c r="I33" s="91">
        <v>0.21</v>
      </c>
      <c r="J33" s="90">
        <f>ROUND(((SUM(BE129:BE341))*I33),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ROUND((SUM(BF129:BF341)),  2)</f>
        <v>0</v>
      </c>
      <c r="I34" s="91">
        <v>0.12</v>
      </c>
      <c r="J34" s="90">
        <f>ROUND(((SUM(BF129:BF341))*I34),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ROUND((SUM(BG129:BG341)),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ROUND((SUM(BH129:BH341)),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ROUND((SUM(BI129:BI341)),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5"/>
      <c r="F39" s="55"/>
      <c r="G39" s="94" t="s">
        <v>45</v>
      </c>
      <c r="H39" s="95" t="s">
        <v>46</v>
      </c>
      <c r="I39" s="55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100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16</v>
      </c>
      <c r="L84" s="31"/>
    </row>
    <row r="85" spans="2:47" s="1" customFormat="1" ht="16.5" hidden="1" customHeight="1">
      <c r="B85" s="31"/>
      <c r="E85" s="223" t="str">
        <f>E7</f>
        <v>Sklad brambor</v>
      </c>
      <c r="F85" s="224"/>
      <c r="G85" s="224"/>
      <c r="H85" s="224"/>
      <c r="L85" s="31"/>
    </row>
    <row r="86" spans="2:47" s="1" customFormat="1" ht="12" hidden="1" customHeight="1">
      <c r="B86" s="31"/>
      <c r="C86" s="26" t="s">
        <v>98</v>
      </c>
      <c r="L86" s="31"/>
    </row>
    <row r="87" spans="2:47" s="1" customFormat="1" ht="16.5" hidden="1" customHeight="1">
      <c r="B87" s="31"/>
      <c r="E87" s="206" t="str">
        <f>E9</f>
        <v>010 - Novostavba skladu brambor</v>
      </c>
      <c r="F87" s="222"/>
      <c r="G87" s="222"/>
      <c r="H87" s="222"/>
      <c r="L87" s="31"/>
    </row>
    <row r="88" spans="2:47" s="1" customFormat="1" ht="6.95" hidden="1" customHeight="1">
      <c r="B88" s="31"/>
      <c r="L88" s="31"/>
    </row>
    <row r="89" spans="2:47" s="1" customFormat="1" ht="12" hidden="1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29. 12. 2025</v>
      </c>
      <c r="L89" s="31"/>
    </row>
    <row r="90" spans="2:47" s="1" customFormat="1" ht="6.95" hidden="1" customHeight="1">
      <c r="B90" s="31"/>
      <c r="L90" s="31"/>
    </row>
    <row r="91" spans="2:47" s="1" customFormat="1" ht="15.2" hidden="1" customHeight="1">
      <c r="B91" s="31"/>
      <c r="C91" s="26" t="s">
        <v>24</v>
      </c>
      <c r="F91" s="24" t="str">
        <f>E15</f>
        <v>AGRONOVA M&amp;P spol. s r.o.</v>
      </c>
      <c r="I91" s="26" t="s">
        <v>30</v>
      </c>
      <c r="J91" s="29" t="str">
        <f>E21</f>
        <v xml:space="preserve"> </v>
      </c>
      <c r="L91" s="31"/>
    </row>
    <row r="92" spans="2:47" s="1" customFormat="1" ht="15.2" hidden="1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0" t="s">
        <v>101</v>
      </c>
      <c r="D94" s="92"/>
      <c r="E94" s="92"/>
      <c r="F94" s="92"/>
      <c r="G94" s="92"/>
      <c r="H94" s="92"/>
      <c r="I94" s="92"/>
      <c r="J94" s="101" t="s">
        <v>102</v>
      </c>
      <c r="K94" s="92"/>
      <c r="L94" s="31"/>
    </row>
    <row r="95" spans="2:47" s="1" customFormat="1" ht="10.35" hidden="1" customHeight="1">
      <c r="B95" s="31"/>
      <c r="L95" s="31"/>
    </row>
    <row r="96" spans="2:47" s="1" customFormat="1" ht="22.9" hidden="1" customHeight="1">
      <c r="B96" s="31"/>
      <c r="C96" s="102" t="s">
        <v>103</v>
      </c>
      <c r="J96" s="64">
        <f>J129</f>
        <v>0</v>
      </c>
      <c r="L96" s="31"/>
      <c r="AU96" s="16" t="s">
        <v>104</v>
      </c>
    </row>
    <row r="97" spans="2:12" s="8" customFormat="1" ht="24.95" hidden="1" customHeight="1">
      <c r="B97" s="103"/>
      <c r="D97" s="104" t="s">
        <v>105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9" customFormat="1" ht="19.899999999999999" hidden="1" customHeight="1">
      <c r="B98" s="107"/>
      <c r="D98" s="108" t="s">
        <v>106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12" s="9" customFormat="1" ht="19.899999999999999" hidden="1" customHeight="1">
      <c r="B99" s="107"/>
      <c r="D99" s="108" t="s">
        <v>107</v>
      </c>
      <c r="E99" s="109"/>
      <c r="F99" s="109"/>
      <c r="G99" s="109"/>
      <c r="H99" s="109"/>
      <c r="I99" s="109"/>
      <c r="J99" s="110">
        <f>J187</f>
        <v>0</v>
      </c>
      <c r="L99" s="107"/>
    </row>
    <row r="100" spans="2:12" s="9" customFormat="1" ht="19.899999999999999" hidden="1" customHeight="1">
      <c r="B100" s="107"/>
      <c r="D100" s="108" t="s">
        <v>108</v>
      </c>
      <c r="E100" s="109"/>
      <c r="F100" s="109"/>
      <c r="G100" s="109"/>
      <c r="H100" s="109"/>
      <c r="I100" s="109"/>
      <c r="J100" s="110">
        <f>J222</f>
        <v>0</v>
      </c>
      <c r="L100" s="107"/>
    </row>
    <row r="101" spans="2:12" s="9" customFormat="1" ht="19.899999999999999" hidden="1" customHeight="1">
      <c r="B101" s="107"/>
      <c r="D101" s="108" t="s">
        <v>109</v>
      </c>
      <c r="E101" s="109"/>
      <c r="F101" s="109"/>
      <c r="G101" s="109"/>
      <c r="H101" s="109"/>
      <c r="I101" s="109"/>
      <c r="J101" s="110">
        <f>J258</f>
        <v>0</v>
      </c>
      <c r="L101" s="107"/>
    </row>
    <row r="102" spans="2:12" s="9" customFormat="1" ht="19.899999999999999" hidden="1" customHeight="1">
      <c r="B102" s="107"/>
      <c r="D102" s="108" t="s">
        <v>110</v>
      </c>
      <c r="E102" s="109"/>
      <c r="F102" s="109"/>
      <c r="G102" s="109"/>
      <c r="H102" s="109"/>
      <c r="I102" s="109"/>
      <c r="J102" s="110">
        <f>J262</f>
        <v>0</v>
      </c>
      <c r="L102" s="107"/>
    </row>
    <row r="103" spans="2:12" s="9" customFormat="1" ht="19.899999999999999" hidden="1" customHeight="1">
      <c r="B103" s="107"/>
      <c r="D103" s="108" t="s">
        <v>111</v>
      </c>
      <c r="E103" s="109"/>
      <c r="F103" s="109"/>
      <c r="G103" s="109"/>
      <c r="H103" s="109"/>
      <c r="I103" s="109"/>
      <c r="J103" s="110">
        <f>J312</f>
        <v>0</v>
      </c>
      <c r="L103" s="107"/>
    </row>
    <row r="104" spans="2:12" s="9" customFormat="1" ht="19.899999999999999" hidden="1" customHeight="1">
      <c r="B104" s="107"/>
      <c r="D104" s="108" t="s">
        <v>112</v>
      </c>
      <c r="E104" s="109"/>
      <c r="F104" s="109"/>
      <c r="G104" s="109"/>
      <c r="H104" s="109"/>
      <c r="I104" s="109"/>
      <c r="J104" s="110">
        <f>J322</f>
        <v>0</v>
      </c>
      <c r="L104" s="107"/>
    </row>
    <row r="105" spans="2:12" s="9" customFormat="1" ht="19.899999999999999" hidden="1" customHeight="1">
      <c r="B105" s="107"/>
      <c r="D105" s="108" t="s">
        <v>113</v>
      </c>
      <c r="E105" s="109"/>
      <c r="F105" s="109"/>
      <c r="G105" s="109"/>
      <c r="H105" s="109"/>
      <c r="I105" s="109"/>
      <c r="J105" s="110">
        <f>J324</f>
        <v>0</v>
      </c>
      <c r="L105" s="107"/>
    </row>
    <row r="106" spans="2:12" s="8" customFormat="1" ht="24.95" hidden="1" customHeight="1">
      <c r="B106" s="103"/>
      <c r="D106" s="104" t="s">
        <v>114</v>
      </c>
      <c r="E106" s="105"/>
      <c r="F106" s="105"/>
      <c r="G106" s="105"/>
      <c r="H106" s="105"/>
      <c r="I106" s="105"/>
      <c r="J106" s="106">
        <f>J326</f>
        <v>0</v>
      </c>
      <c r="L106" s="103"/>
    </row>
    <row r="107" spans="2:12" s="9" customFormat="1" ht="19.899999999999999" hidden="1" customHeight="1">
      <c r="B107" s="107"/>
      <c r="D107" s="108" t="s">
        <v>115</v>
      </c>
      <c r="E107" s="109"/>
      <c r="F107" s="109"/>
      <c r="G107" s="109"/>
      <c r="H107" s="109"/>
      <c r="I107" s="109"/>
      <c r="J107" s="110">
        <f>J327</f>
        <v>0</v>
      </c>
      <c r="L107" s="107"/>
    </row>
    <row r="108" spans="2:12" s="9" customFormat="1" ht="19.899999999999999" hidden="1" customHeight="1">
      <c r="B108" s="107"/>
      <c r="D108" s="108" t="s">
        <v>116</v>
      </c>
      <c r="E108" s="109"/>
      <c r="F108" s="109"/>
      <c r="G108" s="109"/>
      <c r="H108" s="109"/>
      <c r="I108" s="109"/>
      <c r="J108" s="110">
        <f>J331</f>
        <v>0</v>
      </c>
      <c r="L108" s="107"/>
    </row>
    <row r="109" spans="2:12" s="9" customFormat="1" ht="19.899999999999999" hidden="1" customHeight="1">
      <c r="B109" s="107"/>
      <c r="D109" s="108" t="s">
        <v>117</v>
      </c>
      <c r="E109" s="109"/>
      <c r="F109" s="109"/>
      <c r="G109" s="109"/>
      <c r="H109" s="109"/>
      <c r="I109" s="109"/>
      <c r="J109" s="110">
        <f>J337</f>
        <v>0</v>
      </c>
      <c r="L109" s="107"/>
    </row>
    <row r="110" spans="2:12" s="1" customFormat="1" ht="21.75" hidden="1" customHeight="1">
      <c r="B110" s="31"/>
      <c r="L110" s="31"/>
    </row>
    <row r="111" spans="2:12" s="1" customFormat="1" ht="6.95" hidden="1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2" spans="2:12" hidden="1"/>
    <row r="113" spans="2:20" hidden="1"/>
    <row r="114" spans="2:20" hidden="1"/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20" s="1" customFormat="1" ht="24.95" customHeight="1">
      <c r="B116" s="31"/>
      <c r="C116" s="20" t="s">
        <v>118</v>
      </c>
      <c r="L116" s="31"/>
    </row>
    <row r="117" spans="2:20" s="1" customFormat="1" ht="6.95" customHeight="1">
      <c r="B117" s="31"/>
      <c r="L117" s="31"/>
    </row>
    <row r="118" spans="2:20" s="1" customFormat="1" ht="12" customHeight="1">
      <c r="B118" s="31"/>
      <c r="C118" s="26" t="s">
        <v>16</v>
      </c>
      <c r="J118" s="227" t="s">
        <v>734</v>
      </c>
      <c r="K118" s="227"/>
      <c r="L118" s="31"/>
    </row>
    <row r="119" spans="2:20" s="1" customFormat="1" ht="16.5" customHeight="1">
      <c r="B119" s="31"/>
      <c r="E119" s="223" t="str">
        <f>E7</f>
        <v>Sklad brambor</v>
      </c>
      <c r="F119" s="224"/>
      <c r="G119" s="224"/>
      <c r="H119" s="224"/>
      <c r="L119" s="31"/>
    </row>
    <row r="120" spans="2:20" s="1" customFormat="1" ht="12" customHeight="1">
      <c r="B120" s="31"/>
      <c r="C120" s="26" t="s">
        <v>98</v>
      </c>
      <c r="L120" s="31"/>
    </row>
    <row r="121" spans="2:20" s="1" customFormat="1" ht="16.5" customHeight="1">
      <c r="B121" s="31"/>
      <c r="E121" s="206" t="str">
        <f>E9</f>
        <v>010 - Novostavba skladu brambor</v>
      </c>
      <c r="F121" s="222"/>
      <c r="G121" s="222"/>
      <c r="H121" s="222"/>
      <c r="L121" s="31"/>
    </row>
    <row r="122" spans="2:20" s="1" customFormat="1" ht="6.95" customHeight="1">
      <c r="B122" s="31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26" t="s">
        <v>22</v>
      </c>
      <c r="J123" s="51" t="str">
        <f>IF(J12="","",J12)</f>
        <v>29. 12. 2025</v>
      </c>
      <c r="L123" s="31"/>
    </row>
    <row r="124" spans="2:20" s="1" customFormat="1" ht="6.95" customHeight="1">
      <c r="B124" s="31"/>
      <c r="L124" s="31"/>
    </row>
    <row r="125" spans="2:20" s="1" customFormat="1" ht="15.2" customHeight="1">
      <c r="B125" s="31"/>
      <c r="C125" s="26" t="s">
        <v>24</v>
      </c>
      <c r="F125" s="24" t="str">
        <f>E15</f>
        <v>AGRONOVA M&amp;P spol. s r.o.</v>
      </c>
      <c r="I125" s="26" t="s">
        <v>30</v>
      </c>
      <c r="J125" s="29" t="str">
        <f>E21</f>
        <v xml:space="preserve"> </v>
      </c>
      <c r="L125" s="31"/>
    </row>
    <row r="126" spans="2:20" s="1" customFormat="1" ht="15.2" customHeight="1">
      <c r="B126" s="31"/>
      <c r="C126" s="26" t="s">
        <v>28</v>
      </c>
      <c r="F126" s="24" t="str">
        <f>IF(E18="","",E18)</f>
        <v>Vyplň údaj</v>
      </c>
      <c r="I126" s="26" t="s">
        <v>32</v>
      </c>
      <c r="J126" s="29" t="str">
        <f>E24</f>
        <v xml:space="preserve"> </v>
      </c>
      <c r="L126" s="31"/>
    </row>
    <row r="127" spans="2:20" s="1" customFormat="1" ht="10.35" customHeight="1">
      <c r="B127" s="31"/>
      <c r="L127" s="31"/>
    </row>
    <row r="128" spans="2:20" s="10" customFormat="1" ht="29.25" customHeight="1">
      <c r="B128" s="111"/>
      <c r="C128" s="112" t="s">
        <v>119</v>
      </c>
      <c r="D128" s="113" t="s">
        <v>59</v>
      </c>
      <c r="E128" s="113" t="s">
        <v>55</v>
      </c>
      <c r="F128" s="113" t="s">
        <v>56</v>
      </c>
      <c r="G128" s="113" t="s">
        <v>120</v>
      </c>
      <c r="H128" s="113" t="s">
        <v>121</v>
      </c>
      <c r="I128" s="113" t="s">
        <v>122</v>
      </c>
      <c r="J128" s="113" t="s">
        <v>102</v>
      </c>
      <c r="K128" s="114" t="s">
        <v>123</v>
      </c>
      <c r="L128" s="111"/>
      <c r="M128" s="57" t="s">
        <v>1</v>
      </c>
      <c r="N128" s="58" t="s">
        <v>38</v>
      </c>
      <c r="O128" s="58" t="s">
        <v>124</v>
      </c>
      <c r="P128" s="58" t="s">
        <v>125</v>
      </c>
      <c r="Q128" s="58" t="s">
        <v>126</v>
      </c>
      <c r="R128" s="58" t="s">
        <v>127</v>
      </c>
      <c r="S128" s="58" t="s">
        <v>128</v>
      </c>
      <c r="T128" s="59" t="s">
        <v>129</v>
      </c>
    </row>
    <row r="129" spans="2:65" s="1" customFormat="1" ht="22.9" customHeight="1">
      <c r="B129" s="31"/>
      <c r="C129" s="62" t="s">
        <v>130</v>
      </c>
      <c r="J129" s="115">
        <f>BK129</f>
        <v>0</v>
      </c>
      <c r="L129" s="31"/>
      <c r="M129" s="60"/>
      <c r="N129" s="52"/>
      <c r="O129" s="52"/>
      <c r="P129" s="116">
        <f>P130+P326</f>
        <v>0</v>
      </c>
      <c r="Q129" s="52"/>
      <c r="R129" s="116">
        <f>R130+R326</f>
        <v>607.01531757999987</v>
      </c>
      <c r="S129" s="52"/>
      <c r="T129" s="117">
        <f>T130+T326</f>
        <v>0</v>
      </c>
      <c r="AT129" s="16" t="s">
        <v>73</v>
      </c>
      <c r="AU129" s="16" t="s">
        <v>104</v>
      </c>
      <c r="BK129" s="118">
        <f>BK130+BK326</f>
        <v>0</v>
      </c>
    </row>
    <row r="130" spans="2:65" s="11" customFormat="1" ht="25.9" customHeight="1">
      <c r="B130" s="119"/>
      <c r="D130" s="120" t="s">
        <v>73</v>
      </c>
      <c r="E130" s="121" t="s">
        <v>131</v>
      </c>
      <c r="F130" s="121" t="s">
        <v>132</v>
      </c>
      <c r="I130" s="122"/>
      <c r="J130" s="123">
        <f>BK130</f>
        <v>0</v>
      </c>
      <c r="L130" s="119"/>
      <c r="M130" s="124"/>
      <c r="P130" s="125">
        <f>P131+P187+P222+P258+P262+P312+P322+P324</f>
        <v>0</v>
      </c>
      <c r="R130" s="125">
        <f>R131+R187+R222+R258+R262+R312+R322+R324</f>
        <v>601.33159157999989</v>
      </c>
      <c r="T130" s="126">
        <f>T131+T187+T222+T258+T262+T312+T322+T324</f>
        <v>0</v>
      </c>
      <c r="AR130" s="120" t="s">
        <v>82</v>
      </c>
      <c r="AT130" s="127" t="s">
        <v>73</v>
      </c>
      <c r="AU130" s="127" t="s">
        <v>74</v>
      </c>
      <c r="AY130" s="120" t="s">
        <v>133</v>
      </c>
      <c r="BK130" s="128">
        <f>BK131+BK187+BK222+BK258+BK262+BK312+BK322+BK324</f>
        <v>0</v>
      </c>
    </row>
    <row r="131" spans="2:65" s="11" customFormat="1" ht="22.9" customHeight="1">
      <c r="B131" s="119"/>
      <c r="D131" s="120" t="s">
        <v>73</v>
      </c>
      <c r="E131" s="129" t="s">
        <v>82</v>
      </c>
      <c r="F131" s="129" t="s">
        <v>134</v>
      </c>
      <c r="I131" s="122"/>
      <c r="J131" s="130">
        <f>BK131</f>
        <v>0</v>
      </c>
      <c r="L131" s="119"/>
      <c r="M131" s="124"/>
      <c r="P131" s="125">
        <f>SUM(P132:P186)</f>
        <v>0</v>
      </c>
      <c r="R131" s="125">
        <f>SUM(R132:R186)</f>
        <v>0</v>
      </c>
      <c r="T131" s="126">
        <f>SUM(T132:T186)</f>
        <v>0</v>
      </c>
      <c r="AR131" s="120" t="s">
        <v>82</v>
      </c>
      <c r="AT131" s="127" t="s">
        <v>73</v>
      </c>
      <c r="AU131" s="127" t="s">
        <v>82</v>
      </c>
      <c r="AY131" s="120" t="s">
        <v>133</v>
      </c>
      <c r="BK131" s="128">
        <f>SUM(BK132:BK186)</f>
        <v>0</v>
      </c>
    </row>
    <row r="132" spans="2:65" s="1" customFormat="1" ht="33" customHeight="1">
      <c r="B132" s="131"/>
      <c r="C132" s="228" t="s">
        <v>82</v>
      </c>
      <c r="D132" s="228" t="s">
        <v>135</v>
      </c>
      <c r="E132" s="229" t="s">
        <v>136</v>
      </c>
      <c r="F132" s="230" t="s">
        <v>137</v>
      </c>
      <c r="G132" s="231" t="s">
        <v>138</v>
      </c>
      <c r="H132" s="232">
        <v>0</v>
      </c>
      <c r="I132" s="233"/>
      <c r="J132" s="233">
        <f>ROUND(I132*H132,2)</f>
        <v>0</v>
      </c>
      <c r="K132" s="230" t="s">
        <v>139</v>
      </c>
      <c r="L132" s="31"/>
      <c r="M132" s="139" t="s">
        <v>1</v>
      </c>
      <c r="N132" s="140" t="s">
        <v>39</v>
      </c>
      <c r="P132" s="141">
        <f>O132*H132</f>
        <v>0</v>
      </c>
      <c r="Q132" s="141">
        <v>0</v>
      </c>
      <c r="R132" s="141">
        <f>Q132*H132</f>
        <v>0</v>
      </c>
      <c r="S132" s="141">
        <v>0.28999999999999998</v>
      </c>
      <c r="T132" s="142">
        <f>S132*H132</f>
        <v>0</v>
      </c>
      <c r="AR132" s="143" t="s">
        <v>140</v>
      </c>
      <c r="AT132" s="143" t="s">
        <v>135</v>
      </c>
      <c r="AU132" s="143" t="s">
        <v>84</v>
      </c>
      <c r="AY132" s="16" t="s">
        <v>133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82</v>
      </c>
      <c r="BK132" s="144">
        <f>ROUND(I132*H132,2)</f>
        <v>0</v>
      </c>
      <c r="BL132" s="16" t="s">
        <v>140</v>
      </c>
      <c r="BM132" s="143" t="s">
        <v>141</v>
      </c>
    </row>
    <row r="133" spans="2:65" s="12" customFormat="1">
      <c r="B133" s="145"/>
      <c r="D133" s="146" t="s">
        <v>142</v>
      </c>
      <c r="E133" s="147" t="s">
        <v>1</v>
      </c>
      <c r="F133" s="148" t="s">
        <v>143</v>
      </c>
      <c r="H133" s="149">
        <v>800</v>
      </c>
      <c r="I133" s="150"/>
      <c r="L133" s="145"/>
      <c r="M133" s="151"/>
      <c r="T133" s="152"/>
      <c r="AT133" s="147" t="s">
        <v>142</v>
      </c>
      <c r="AU133" s="147" t="s">
        <v>84</v>
      </c>
      <c r="AV133" s="12" t="s">
        <v>84</v>
      </c>
      <c r="AW133" s="12" t="s">
        <v>31</v>
      </c>
      <c r="AX133" s="12" t="s">
        <v>82</v>
      </c>
      <c r="AY133" s="147" t="s">
        <v>133</v>
      </c>
    </row>
    <row r="134" spans="2:65" s="1" customFormat="1" ht="24.2" customHeight="1">
      <c r="B134" s="131"/>
      <c r="C134" s="228" t="s">
        <v>84</v>
      </c>
      <c r="D134" s="228" t="s">
        <v>135</v>
      </c>
      <c r="E134" s="229" t="s">
        <v>144</v>
      </c>
      <c r="F134" s="230" t="s">
        <v>145</v>
      </c>
      <c r="G134" s="231" t="s">
        <v>138</v>
      </c>
      <c r="H134" s="232">
        <v>0</v>
      </c>
      <c r="I134" s="233"/>
      <c r="J134" s="233">
        <f>ROUND(I134*H134,2)</f>
        <v>0</v>
      </c>
      <c r="K134" s="230" t="s">
        <v>139</v>
      </c>
      <c r="L134" s="31"/>
      <c r="M134" s="139" t="s">
        <v>1</v>
      </c>
      <c r="N134" s="140" t="s">
        <v>39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140</v>
      </c>
      <c r="AT134" s="143" t="s">
        <v>135</v>
      </c>
      <c r="AU134" s="143" t="s">
        <v>84</v>
      </c>
      <c r="AY134" s="16" t="s">
        <v>133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82</v>
      </c>
      <c r="BK134" s="144">
        <f>ROUND(I134*H134,2)</f>
        <v>0</v>
      </c>
      <c r="BL134" s="16" t="s">
        <v>140</v>
      </c>
      <c r="BM134" s="143" t="s">
        <v>146</v>
      </c>
    </row>
    <row r="135" spans="2:65" s="12" customFormat="1">
      <c r="B135" s="145"/>
      <c r="D135" s="146" t="s">
        <v>142</v>
      </c>
      <c r="E135" s="147" t="s">
        <v>1</v>
      </c>
      <c r="F135" s="148" t="s">
        <v>147</v>
      </c>
      <c r="H135" s="149">
        <v>1300</v>
      </c>
      <c r="I135" s="150"/>
      <c r="L135" s="145"/>
      <c r="M135" s="151"/>
      <c r="T135" s="152"/>
      <c r="AT135" s="147" t="s">
        <v>142</v>
      </c>
      <c r="AU135" s="147" t="s">
        <v>84</v>
      </c>
      <c r="AV135" s="12" t="s">
        <v>84</v>
      </c>
      <c r="AW135" s="12" t="s">
        <v>31</v>
      </c>
      <c r="AX135" s="12" t="s">
        <v>82</v>
      </c>
      <c r="AY135" s="147" t="s">
        <v>133</v>
      </c>
    </row>
    <row r="136" spans="2:65" s="1" customFormat="1" ht="33" customHeight="1">
      <c r="B136" s="131"/>
      <c r="C136" s="228" t="s">
        <v>148</v>
      </c>
      <c r="D136" s="228" t="s">
        <v>135</v>
      </c>
      <c r="E136" s="229" t="s">
        <v>149</v>
      </c>
      <c r="F136" s="230" t="s">
        <v>150</v>
      </c>
      <c r="G136" s="231" t="s">
        <v>151</v>
      </c>
      <c r="H136" s="232">
        <v>0</v>
      </c>
      <c r="I136" s="233"/>
      <c r="J136" s="233">
        <f>ROUND(I136*H136,2)</f>
        <v>0</v>
      </c>
      <c r="K136" s="230" t="s">
        <v>139</v>
      </c>
      <c r="L136" s="31"/>
      <c r="M136" s="139" t="s">
        <v>1</v>
      </c>
      <c r="N136" s="140" t="s">
        <v>39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140</v>
      </c>
      <c r="AT136" s="143" t="s">
        <v>135</v>
      </c>
      <c r="AU136" s="143" t="s">
        <v>84</v>
      </c>
      <c r="AY136" s="16" t="s">
        <v>133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82</v>
      </c>
      <c r="BK136" s="144">
        <f>ROUND(I136*H136,2)</f>
        <v>0</v>
      </c>
      <c r="BL136" s="16" t="s">
        <v>140</v>
      </c>
      <c r="BM136" s="143" t="s">
        <v>152</v>
      </c>
    </row>
    <row r="137" spans="2:65" s="12" customFormat="1" ht="22.5">
      <c r="B137" s="145"/>
      <c r="D137" s="146" t="s">
        <v>142</v>
      </c>
      <c r="E137" s="147" t="s">
        <v>1</v>
      </c>
      <c r="F137" s="148" t="s">
        <v>153</v>
      </c>
      <c r="H137" s="149">
        <v>2049.3989999999999</v>
      </c>
      <c r="I137" s="150"/>
      <c r="L137" s="145"/>
      <c r="M137" s="151"/>
      <c r="T137" s="152"/>
      <c r="AT137" s="147" t="s">
        <v>142</v>
      </c>
      <c r="AU137" s="147" t="s">
        <v>84</v>
      </c>
      <c r="AV137" s="12" t="s">
        <v>84</v>
      </c>
      <c r="AW137" s="12" t="s">
        <v>31</v>
      </c>
      <c r="AX137" s="12" t="s">
        <v>74</v>
      </c>
      <c r="AY137" s="147" t="s">
        <v>133</v>
      </c>
    </row>
    <row r="138" spans="2:65" s="12" customFormat="1">
      <c r="B138" s="145"/>
      <c r="D138" s="146" t="s">
        <v>142</v>
      </c>
      <c r="E138" s="147" t="s">
        <v>1</v>
      </c>
      <c r="F138" s="148" t="s">
        <v>154</v>
      </c>
      <c r="H138" s="149">
        <v>2050</v>
      </c>
      <c r="I138" s="150"/>
      <c r="L138" s="145"/>
      <c r="M138" s="151"/>
      <c r="T138" s="152"/>
      <c r="AT138" s="147" t="s">
        <v>142</v>
      </c>
      <c r="AU138" s="147" t="s">
        <v>84</v>
      </c>
      <c r="AV138" s="12" t="s">
        <v>84</v>
      </c>
      <c r="AW138" s="12" t="s">
        <v>31</v>
      </c>
      <c r="AX138" s="12" t="s">
        <v>82</v>
      </c>
      <c r="AY138" s="147" t="s">
        <v>133</v>
      </c>
    </row>
    <row r="139" spans="2:65" s="1" customFormat="1" ht="33" customHeight="1">
      <c r="B139" s="131"/>
      <c r="C139" s="228" t="s">
        <v>140</v>
      </c>
      <c r="D139" s="228" t="s">
        <v>135</v>
      </c>
      <c r="E139" s="229" t="s">
        <v>155</v>
      </c>
      <c r="F139" s="230" t="s">
        <v>156</v>
      </c>
      <c r="G139" s="231" t="s">
        <v>151</v>
      </c>
      <c r="H139" s="232">
        <v>0</v>
      </c>
      <c r="I139" s="233"/>
      <c r="J139" s="233">
        <f>ROUND(I139*H139,2)</f>
        <v>0</v>
      </c>
      <c r="K139" s="230" t="s">
        <v>139</v>
      </c>
      <c r="L139" s="31"/>
      <c r="M139" s="139" t="s">
        <v>1</v>
      </c>
      <c r="N139" s="140" t="s">
        <v>39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140</v>
      </c>
      <c r="AT139" s="143" t="s">
        <v>135</v>
      </c>
      <c r="AU139" s="143" t="s">
        <v>84</v>
      </c>
      <c r="AY139" s="16" t="s">
        <v>133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82</v>
      </c>
      <c r="BK139" s="144">
        <f>ROUND(I139*H139,2)</f>
        <v>0</v>
      </c>
      <c r="BL139" s="16" t="s">
        <v>140</v>
      </c>
      <c r="BM139" s="143" t="s">
        <v>157</v>
      </c>
    </row>
    <row r="140" spans="2:65" s="12" customFormat="1" ht="22.5">
      <c r="B140" s="145"/>
      <c r="D140" s="146" t="s">
        <v>142</v>
      </c>
      <c r="E140" s="147" t="s">
        <v>1</v>
      </c>
      <c r="F140" s="148" t="s">
        <v>158</v>
      </c>
      <c r="H140" s="149">
        <v>227.71100000000001</v>
      </c>
      <c r="I140" s="150"/>
      <c r="L140" s="145"/>
      <c r="M140" s="151"/>
      <c r="T140" s="152"/>
      <c r="AT140" s="147" t="s">
        <v>142</v>
      </c>
      <c r="AU140" s="147" t="s">
        <v>84</v>
      </c>
      <c r="AV140" s="12" t="s">
        <v>84</v>
      </c>
      <c r="AW140" s="12" t="s">
        <v>31</v>
      </c>
      <c r="AX140" s="12" t="s">
        <v>74</v>
      </c>
      <c r="AY140" s="147" t="s">
        <v>133</v>
      </c>
    </row>
    <row r="141" spans="2:65" s="12" customFormat="1">
      <c r="B141" s="145"/>
      <c r="D141" s="146" t="s">
        <v>142</v>
      </c>
      <c r="E141" s="147" t="s">
        <v>1</v>
      </c>
      <c r="F141" s="148" t="s">
        <v>159</v>
      </c>
      <c r="H141" s="149">
        <v>227</v>
      </c>
      <c r="I141" s="150"/>
      <c r="L141" s="145"/>
      <c r="M141" s="151"/>
      <c r="T141" s="152"/>
      <c r="AT141" s="147" t="s">
        <v>142</v>
      </c>
      <c r="AU141" s="147" t="s">
        <v>84</v>
      </c>
      <c r="AV141" s="12" t="s">
        <v>84</v>
      </c>
      <c r="AW141" s="12" t="s">
        <v>31</v>
      </c>
      <c r="AX141" s="12" t="s">
        <v>82</v>
      </c>
      <c r="AY141" s="147" t="s">
        <v>133</v>
      </c>
    </row>
    <row r="142" spans="2:65" s="1" customFormat="1" ht="24.2" customHeight="1">
      <c r="B142" s="131"/>
      <c r="C142" s="228" t="s">
        <v>160</v>
      </c>
      <c r="D142" s="228" t="s">
        <v>135</v>
      </c>
      <c r="E142" s="229" t="s">
        <v>161</v>
      </c>
      <c r="F142" s="230" t="s">
        <v>162</v>
      </c>
      <c r="G142" s="231" t="s">
        <v>151</v>
      </c>
      <c r="H142" s="232">
        <v>0</v>
      </c>
      <c r="I142" s="233"/>
      <c r="J142" s="233">
        <f>ROUND(I142*H142,2)</f>
        <v>0</v>
      </c>
      <c r="K142" s="230" t="s">
        <v>139</v>
      </c>
      <c r="L142" s="31"/>
      <c r="M142" s="139" t="s">
        <v>1</v>
      </c>
      <c r="N142" s="140" t="s">
        <v>39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140</v>
      </c>
      <c r="AT142" s="143" t="s">
        <v>135</v>
      </c>
      <c r="AU142" s="143" t="s">
        <v>84</v>
      </c>
      <c r="AY142" s="16" t="s">
        <v>133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82</v>
      </c>
      <c r="BK142" s="144">
        <f>ROUND(I142*H142,2)</f>
        <v>0</v>
      </c>
      <c r="BL142" s="16" t="s">
        <v>140</v>
      </c>
      <c r="BM142" s="143" t="s">
        <v>163</v>
      </c>
    </row>
    <row r="143" spans="2:65" s="12" customFormat="1" ht="22.5">
      <c r="B143" s="145"/>
      <c r="D143" s="146" t="s">
        <v>142</v>
      </c>
      <c r="E143" s="147" t="s">
        <v>1</v>
      </c>
      <c r="F143" s="148" t="s">
        <v>164</v>
      </c>
      <c r="H143" s="149">
        <v>22.175999999999998</v>
      </c>
      <c r="I143" s="150"/>
      <c r="L143" s="145"/>
      <c r="M143" s="151"/>
      <c r="T143" s="152"/>
      <c r="AT143" s="147" t="s">
        <v>142</v>
      </c>
      <c r="AU143" s="147" t="s">
        <v>84</v>
      </c>
      <c r="AV143" s="12" t="s">
        <v>84</v>
      </c>
      <c r="AW143" s="12" t="s">
        <v>31</v>
      </c>
      <c r="AX143" s="12" t="s">
        <v>74</v>
      </c>
      <c r="AY143" s="147" t="s">
        <v>133</v>
      </c>
    </row>
    <row r="144" spans="2:65" s="12" customFormat="1" ht="22.5">
      <c r="B144" s="145"/>
      <c r="D144" s="146" t="s">
        <v>142</v>
      </c>
      <c r="E144" s="147" t="s">
        <v>1</v>
      </c>
      <c r="F144" s="148" t="s">
        <v>165</v>
      </c>
      <c r="H144" s="149">
        <v>46.08</v>
      </c>
      <c r="I144" s="150"/>
      <c r="L144" s="145"/>
      <c r="M144" s="151"/>
      <c r="T144" s="152"/>
      <c r="AT144" s="147" t="s">
        <v>142</v>
      </c>
      <c r="AU144" s="147" t="s">
        <v>84</v>
      </c>
      <c r="AV144" s="12" t="s">
        <v>84</v>
      </c>
      <c r="AW144" s="12" t="s">
        <v>31</v>
      </c>
      <c r="AX144" s="12" t="s">
        <v>74</v>
      </c>
      <c r="AY144" s="147" t="s">
        <v>133</v>
      </c>
    </row>
    <row r="145" spans="2:65" s="13" customFormat="1">
      <c r="B145" s="153"/>
      <c r="D145" s="146" t="s">
        <v>142</v>
      </c>
      <c r="E145" s="154" t="s">
        <v>1</v>
      </c>
      <c r="F145" s="155" t="s">
        <v>166</v>
      </c>
      <c r="H145" s="156">
        <v>68.256</v>
      </c>
      <c r="I145" s="157"/>
      <c r="L145" s="153"/>
      <c r="M145" s="158"/>
      <c r="T145" s="159"/>
      <c r="AT145" s="154" t="s">
        <v>142</v>
      </c>
      <c r="AU145" s="154" t="s">
        <v>84</v>
      </c>
      <c r="AV145" s="13" t="s">
        <v>140</v>
      </c>
      <c r="AW145" s="13" t="s">
        <v>31</v>
      </c>
      <c r="AX145" s="13" t="s">
        <v>74</v>
      </c>
      <c r="AY145" s="154" t="s">
        <v>133</v>
      </c>
    </row>
    <row r="146" spans="2:65" s="12" customFormat="1">
      <c r="B146" s="145"/>
      <c r="D146" s="146" t="s">
        <v>142</v>
      </c>
      <c r="E146" s="147" t="s">
        <v>1</v>
      </c>
      <c r="F146" s="148" t="s">
        <v>167</v>
      </c>
      <c r="H146" s="149">
        <v>61.43</v>
      </c>
      <c r="I146" s="150"/>
      <c r="L146" s="145"/>
      <c r="M146" s="151"/>
      <c r="T146" s="152"/>
      <c r="AT146" s="147" t="s">
        <v>142</v>
      </c>
      <c r="AU146" s="147" t="s">
        <v>84</v>
      </c>
      <c r="AV146" s="12" t="s">
        <v>84</v>
      </c>
      <c r="AW146" s="12" t="s">
        <v>31</v>
      </c>
      <c r="AX146" s="12" t="s">
        <v>82</v>
      </c>
      <c r="AY146" s="147" t="s">
        <v>133</v>
      </c>
    </row>
    <row r="147" spans="2:65" s="1" customFormat="1" ht="33" customHeight="1">
      <c r="B147" s="131"/>
      <c r="C147" s="228" t="s">
        <v>168</v>
      </c>
      <c r="D147" s="228" t="s">
        <v>135</v>
      </c>
      <c r="E147" s="229" t="s">
        <v>169</v>
      </c>
      <c r="F147" s="230" t="s">
        <v>170</v>
      </c>
      <c r="G147" s="231" t="s">
        <v>151</v>
      </c>
      <c r="H147" s="232">
        <v>0</v>
      </c>
      <c r="I147" s="233"/>
      <c r="J147" s="233">
        <f>ROUND(I147*H147,2)</f>
        <v>0</v>
      </c>
      <c r="K147" s="230" t="s">
        <v>139</v>
      </c>
      <c r="L147" s="31"/>
      <c r="M147" s="139" t="s">
        <v>1</v>
      </c>
      <c r="N147" s="140" t="s">
        <v>39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140</v>
      </c>
      <c r="AT147" s="143" t="s">
        <v>135</v>
      </c>
      <c r="AU147" s="143" t="s">
        <v>84</v>
      </c>
      <c r="AY147" s="16" t="s">
        <v>133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82</v>
      </c>
      <c r="BK147" s="144">
        <f>ROUND(I147*H147,2)</f>
        <v>0</v>
      </c>
      <c r="BL147" s="16" t="s">
        <v>140</v>
      </c>
      <c r="BM147" s="143" t="s">
        <v>171</v>
      </c>
    </row>
    <row r="148" spans="2:65" s="12" customFormat="1">
      <c r="B148" s="145"/>
      <c r="D148" s="146" t="s">
        <v>142</v>
      </c>
      <c r="E148" s="147" t="s">
        <v>1</v>
      </c>
      <c r="F148" s="148" t="s">
        <v>172</v>
      </c>
      <c r="H148" s="149">
        <v>6.8259999999999996</v>
      </c>
      <c r="I148" s="150"/>
      <c r="L148" s="145"/>
      <c r="M148" s="151"/>
      <c r="T148" s="152"/>
      <c r="AT148" s="147" t="s">
        <v>142</v>
      </c>
      <c r="AU148" s="147" t="s">
        <v>84</v>
      </c>
      <c r="AV148" s="12" t="s">
        <v>84</v>
      </c>
      <c r="AW148" s="12" t="s">
        <v>31</v>
      </c>
      <c r="AX148" s="12" t="s">
        <v>82</v>
      </c>
      <c r="AY148" s="147" t="s">
        <v>133</v>
      </c>
    </row>
    <row r="149" spans="2:65" s="1" customFormat="1" ht="33" customHeight="1">
      <c r="B149" s="131"/>
      <c r="C149" s="228" t="s">
        <v>173</v>
      </c>
      <c r="D149" s="228" t="s">
        <v>135</v>
      </c>
      <c r="E149" s="229" t="s">
        <v>174</v>
      </c>
      <c r="F149" s="230" t="s">
        <v>175</v>
      </c>
      <c r="G149" s="231" t="s">
        <v>151</v>
      </c>
      <c r="H149" s="232">
        <v>0</v>
      </c>
      <c r="I149" s="233"/>
      <c r="J149" s="233">
        <f>ROUND(I149*H149,2)</f>
        <v>0</v>
      </c>
      <c r="K149" s="230" t="s">
        <v>139</v>
      </c>
      <c r="L149" s="31"/>
      <c r="M149" s="139" t="s">
        <v>1</v>
      </c>
      <c r="N149" s="140" t="s">
        <v>39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140</v>
      </c>
      <c r="AT149" s="143" t="s">
        <v>135</v>
      </c>
      <c r="AU149" s="143" t="s">
        <v>84</v>
      </c>
      <c r="AY149" s="16" t="s">
        <v>133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6" t="s">
        <v>82</v>
      </c>
      <c r="BK149" s="144">
        <f>ROUND(I149*H149,2)</f>
        <v>0</v>
      </c>
      <c r="BL149" s="16" t="s">
        <v>140</v>
      </c>
      <c r="BM149" s="143" t="s">
        <v>176</v>
      </c>
    </row>
    <row r="150" spans="2:65" s="12" customFormat="1" ht="22.5">
      <c r="B150" s="145"/>
      <c r="D150" s="146" t="s">
        <v>142</v>
      </c>
      <c r="E150" s="147" t="s">
        <v>1</v>
      </c>
      <c r="F150" s="148" t="s">
        <v>177</v>
      </c>
      <c r="H150" s="149">
        <v>332</v>
      </c>
      <c r="I150" s="150"/>
      <c r="L150" s="145"/>
      <c r="M150" s="151"/>
      <c r="T150" s="152"/>
      <c r="AT150" s="147" t="s">
        <v>142</v>
      </c>
      <c r="AU150" s="147" t="s">
        <v>84</v>
      </c>
      <c r="AV150" s="12" t="s">
        <v>84</v>
      </c>
      <c r="AW150" s="12" t="s">
        <v>31</v>
      </c>
      <c r="AX150" s="12" t="s">
        <v>74</v>
      </c>
      <c r="AY150" s="147" t="s">
        <v>133</v>
      </c>
    </row>
    <row r="151" spans="2:65" s="12" customFormat="1" ht="22.5">
      <c r="B151" s="145"/>
      <c r="D151" s="146" t="s">
        <v>142</v>
      </c>
      <c r="E151" s="147" t="s">
        <v>1</v>
      </c>
      <c r="F151" s="148" t="s">
        <v>178</v>
      </c>
      <c r="H151" s="149">
        <v>141.9</v>
      </c>
      <c r="I151" s="150"/>
      <c r="L151" s="145"/>
      <c r="M151" s="151"/>
      <c r="T151" s="152"/>
      <c r="AT151" s="147" t="s">
        <v>142</v>
      </c>
      <c r="AU151" s="147" t="s">
        <v>84</v>
      </c>
      <c r="AV151" s="12" t="s">
        <v>84</v>
      </c>
      <c r="AW151" s="12" t="s">
        <v>31</v>
      </c>
      <c r="AX151" s="12" t="s">
        <v>74</v>
      </c>
      <c r="AY151" s="147" t="s">
        <v>133</v>
      </c>
    </row>
    <row r="152" spans="2:65" s="13" customFormat="1">
      <c r="B152" s="153"/>
      <c r="D152" s="146" t="s">
        <v>142</v>
      </c>
      <c r="E152" s="154" t="s">
        <v>1</v>
      </c>
      <c r="F152" s="155" t="s">
        <v>166</v>
      </c>
      <c r="H152" s="156">
        <v>473.9</v>
      </c>
      <c r="I152" s="157"/>
      <c r="L152" s="153"/>
      <c r="M152" s="158"/>
      <c r="T152" s="159"/>
      <c r="AT152" s="154" t="s">
        <v>142</v>
      </c>
      <c r="AU152" s="154" t="s">
        <v>84</v>
      </c>
      <c r="AV152" s="13" t="s">
        <v>140</v>
      </c>
      <c r="AW152" s="13" t="s">
        <v>31</v>
      </c>
      <c r="AX152" s="13" t="s">
        <v>74</v>
      </c>
      <c r="AY152" s="154" t="s">
        <v>133</v>
      </c>
    </row>
    <row r="153" spans="2:65" s="12" customFormat="1">
      <c r="B153" s="145"/>
      <c r="D153" s="146" t="s">
        <v>142</v>
      </c>
      <c r="E153" s="147" t="s">
        <v>1</v>
      </c>
      <c r="F153" s="148" t="s">
        <v>179</v>
      </c>
      <c r="H153" s="149">
        <v>426.6</v>
      </c>
      <c r="I153" s="150"/>
      <c r="L153" s="145"/>
      <c r="M153" s="151"/>
      <c r="T153" s="152"/>
      <c r="AT153" s="147" t="s">
        <v>142</v>
      </c>
      <c r="AU153" s="147" t="s">
        <v>84</v>
      </c>
      <c r="AV153" s="12" t="s">
        <v>84</v>
      </c>
      <c r="AW153" s="12" t="s">
        <v>31</v>
      </c>
      <c r="AX153" s="12" t="s">
        <v>82</v>
      </c>
      <c r="AY153" s="147" t="s">
        <v>133</v>
      </c>
    </row>
    <row r="154" spans="2:65" s="1" customFormat="1" ht="33" customHeight="1">
      <c r="B154" s="131"/>
      <c r="C154" s="228" t="s">
        <v>180</v>
      </c>
      <c r="D154" s="228" t="s">
        <v>135</v>
      </c>
      <c r="E154" s="229" t="s">
        <v>181</v>
      </c>
      <c r="F154" s="230" t="s">
        <v>182</v>
      </c>
      <c r="G154" s="231" t="s">
        <v>151</v>
      </c>
      <c r="H154" s="232">
        <v>0</v>
      </c>
      <c r="I154" s="233"/>
      <c r="J154" s="233">
        <f>ROUND(I154*H154,2)</f>
        <v>0</v>
      </c>
      <c r="K154" s="230" t="s">
        <v>139</v>
      </c>
      <c r="L154" s="31"/>
      <c r="M154" s="139" t="s">
        <v>1</v>
      </c>
      <c r="N154" s="140" t="s">
        <v>39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140</v>
      </c>
      <c r="AT154" s="143" t="s">
        <v>135</v>
      </c>
      <c r="AU154" s="143" t="s">
        <v>84</v>
      </c>
      <c r="AY154" s="16" t="s">
        <v>133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82</v>
      </c>
      <c r="BK154" s="144">
        <f>ROUND(I154*H154,2)</f>
        <v>0</v>
      </c>
      <c r="BL154" s="16" t="s">
        <v>140</v>
      </c>
      <c r="BM154" s="143" t="s">
        <v>183</v>
      </c>
    </row>
    <row r="155" spans="2:65" s="12" customFormat="1">
      <c r="B155" s="145"/>
      <c r="D155" s="146" t="s">
        <v>142</v>
      </c>
      <c r="E155" s="147" t="s">
        <v>1</v>
      </c>
      <c r="F155" s="148" t="s">
        <v>184</v>
      </c>
      <c r="H155" s="149">
        <v>47.4</v>
      </c>
      <c r="I155" s="150"/>
      <c r="L155" s="145"/>
      <c r="M155" s="151"/>
      <c r="T155" s="152"/>
      <c r="AT155" s="147" t="s">
        <v>142</v>
      </c>
      <c r="AU155" s="147" t="s">
        <v>84</v>
      </c>
      <c r="AV155" s="12" t="s">
        <v>84</v>
      </c>
      <c r="AW155" s="12" t="s">
        <v>31</v>
      </c>
      <c r="AX155" s="12" t="s">
        <v>82</v>
      </c>
      <c r="AY155" s="147" t="s">
        <v>133</v>
      </c>
    </row>
    <row r="156" spans="2:65" s="1" customFormat="1" ht="33" customHeight="1">
      <c r="B156" s="131"/>
      <c r="C156" s="228" t="s">
        <v>185</v>
      </c>
      <c r="D156" s="228" t="s">
        <v>135</v>
      </c>
      <c r="E156" s="229" t="s">
        <v>186</v>
      </c>
      <c r="F156" s="230" t="s">
        <v>187</v>
      </c>
      <c r="G156" s="231" t="s">
        <v>151</v>
      </c>
      <c r="H156" s="232">
        <v>0</v>
      </c>
      <c r="I156" s="233"/>
      <c r="J156" s="233">
        <f>ROUND(I156*H156,2)</f>
        <v>0</v>
      </c>
      <c r="K156" s="230" t="s">
        <v>139</v>
      </c>
      <c r="L156" s="31"/>
      <c r="M156" s="139" t="s">
        <v>1</v>
      </c>
      <c r="N156" s="140" t="s">
        <v>39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140</v>
      </c>
      <c r="AT156" s="143" t="s">
        <v>135</v>
      </c>
      <c r="AU156" s="143" t="s">
        <v>84</v>
      </c>
      <c r="AY156" s="16" t="s">
        <v>133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82</v>
      </c>
      <c r="BK156" s="144">
        <f>ROUND(I156*H156,2)</f>
        <v>0</v>
      </c>
      <c r="BL156" s="16" t="s">
        <v>140</v>
      </c>
      <c r="BM156" s="143" t="s">
        <v>188</v>
      </c>
    </row>
    <row r="157" spans="2:65" s="12" customFormat="1">
      <c r="B157" s="145"/>
      <c r="D157" s="146" t="s">
        <v>142</v>
      </c>
      <c r="E157" s="147" t="s">
        <v>1</v>
      </c>
      <c r="F157" s="148" t="s">
        <v>189</v>
      </c>
      <c r="H157" s="149">
        <v>12.72</v>
      </c>
      <c r="I157" s="150"/>
      <c r="L157" s="145"/>
      <c r="M157" s="151"/>
      <c r="T157" s="152"/>
      <c r="AT157" s="147" t="s">
        <v>142</v>
      </c>
      <c r="AU157" s="147" t="s">
        <v>84</v>
      </c>
      <c r="AV157" s="12" t="s">
        <v>84</v>
      </c>
      <c r="AW157" s="12" t="s">
        <v>31</v>
      </c>
      <c r="AX157" s="12" t="s">
        <v>74</v>
      </c>
      <c r="AY157" s="147" t="s">
        <v>133</v>
      </c>
    </row>
    <row r="158" spans="2:65" s="12" customFormat="1">
      <c r="B158" s="145"/>
      <c r="D158" s="146" t="s">
        <v>142</v>
      </c>
      <c r="E158" s="147" t="s">
        <v>1</v>
      </c>
      <c r="F158" s="148" t="s">
        <v>190</v>
      </c>
      <c r="H158" s="149">
        <v>11.448</v>
      </c>
      <c r="I158" s="150"/>
      <c r="L158" s="145"/>
      <c r="M158" s="151"/>
      <c r="T158" s="152"/>
      <c r="AT158" s="147" t="s">
        <v>142</v>
      </c>
      <c r="AU158" s="147" t="s">
        <v>84</v>
      </c>
      <c r="AV158" s="12" t="s">
        <v>84</v>
      </c>
      <c r="AW158" s="12" t="s">
        <v>31</v>
      </c>
      <c r="AX158" s="12" t="s">
        <v>82</v>
      </c>
      <c r="AY158" s="147" t="s">
        <v>133</v>
      </c>
    </row>
    <row r="159" spans="2:65" s="1" customFormat="1" ht="33" customHeight="1">
      <c r="B159" s="131"/>
      <c r="C159" s="228" t="s">
        <v>191</v>
      </c>
      <c r="D159" s="228" t="s">
        <v>135</v>
      </c>
      <c r="E159" s="229" t="s">
        <v>192</v>
      </c>
      <c r="F159" s="230" t="s">
        <v>193</v>
      </c>
      <c r="G159" s="231" t="s">
        <v>151</v>
      </c>
      <c r="H159" s="232">
        <v>0</v>
      </c>
      <c r="I159" s="233"/>
      <c r="J159" s="233">
        <f>ROUND(I159*H159,2)</f>
        <v>0</v>
      </c>
      <c r="K159" s="230" t="s">
        <v>139</v>
      </c>
      <c r="L159" s="31"/>
      <c r="M159" s="139" t="s">
        <v>1</v>
      </c>
      <c r="N159" s="140" t="s">
        <v>39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140</v>
      </c>
      <c r="AT159" s="143" t="s">
        <v>135</v>
      </c>
      <c r="AU159" s="143" t="s">
        <v>84</v>
      </c>
      <c r="AY159" s="16" t="s">
        <v>133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82</v>
      </c>
      <c r="BK159" s="144">
        <f>ROUND(I159*H159,2)</f>
        <v>0</v>
      </c>
      <c r="BL159" s="16" t="s">
        <v>140</v>
      </c>
      <c r="BM159" s="143" t="s">
        <v>194</v>
      </c>
    </row>
    <row r="160" spans="2:65" s="12" customFormat="1">
      <c r="B160" s="145"/>
      <c r="D160" s="146" t="s">
        <v>142</v>
      </c>
      <c r="E160" s="147" t="s">
        <v>1</v>
      </c>
      <c r="F160" s="148" t="s">
        <v>195</v>
      </c>
      <c r="H160" s="149">
        <v>1.272</v>
      </c>
      <c r="I160" s="150"/>
      <c r="L160" s="145"/>
      <c r="M160" s="151"/>
      <c r="T160" s="152"/>
      <c r="AT160" s="147" t="s">
        <v>142</v>
      </c>
      <c r="AU160" s="147" t="s">
        <v>84</v>
      </c>
      <c r="AV160" s="12" t="s">
        <v>84</v>
      </c>
      <c r="AW160" s="12" t="s">
        <v>31</v>
      </c>
      <c r="AX160" s="12" t="s">
        <v>82</v>
      </c>
      <c r="AY160" s="147" t="s">
        <v>133</v>
      </c>
    </row>
    <row r="161" spans="2:65" s="1" customFormat="1" ht="37.9" customHeight="1">
      <c r="B161" s="131"/>
      <c r="C161" s="228" t="s">
        <v>196</v>
      </c>
      <c r="D161" s="228" t="s">
        <v>135</v>
      </c>
      <c r="E161" s="229" t="s">
        <v>197</v>
      </c>
      <c r="F161" s="230" t="s">
        <v>198</v>
      </c>
      <c r="G161" s="231" t="s">
        <v>151</v>
      </c>
      <c r="H161" s="232">
        <v>0</v>
      </c>
      <c r="I161" s="233"/>
      <c r="J161" s="233">
        <f>ROUND(I161*H161,2)</f>
        <v>0</v>
      </c>
      <c r="K161" s="230" t="s">
        <v>139</v>
      </c>
      <c r="L161" s="31"/>
      <c r="M161" s="139" t="s">
        <v>1</v>
      </c>
      <c r="N161" s="140" t="s">
        <v>39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140</v>
      </c>
      <c r="AT161" s="143" t="s">
        <v>135</v>
      </c>
      <c r="AU161" s="143" t="s">
        <v>84</v>
      </c>
      <c r="AY161" s="16" t="s">
        <v>133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82</v>
      </c>
      <c r="BK161" s="144">
        <f>ROUND(I161*H161,2)</f>
        <v>0</v>
      </c>
      <c r="BL161" s="16" t="s">
        <v>140</v>
      </c>
      <c r="BM161" s="143" t="s">
        <v>199</v>
      </c>
    </row>
    <row r="162" spans="2:65" s="12" customFormat="1">
      <c r="B162" s="145"/>
      <c r="D162" s="146" t="s">
        <v>142</v>
      </c>
      <c r="E162" s="147" t="s">
        <v>1</v>
      </c>
      <c r="F162" s="148" t="s">
        <v>200</v>
      </c>
      <c r="H162" s="149">
        <v>517</v>
      </c>
      <c r="I162" s="150"/>
      <c r="L162" s="145"/>
      <c r="M162" s="151"/>
      <c r="T162" s="152"/>
      <c r="AT162" s="147" t="s">
        <v>142</v>
      </c>
      <c r="AU162" s="147" t="s">
        <v>84</v>
      </c>
      <c r="AV162" s="12" t="s">
        <v>84</v>
      </c>
      <c r="AW162" s="12" t="s">
        <v>31</v>
      </c>
      <c r="AX162" s="12" t="s">
        <v>82</v>
      </c>
      <c r="AY162" s="147" t="s">
        <v>133</v>
      </c>
    </row>
    <row r="163" spans="2:65" s="1" customFormat="1" ht="24.2" customHeight="1">
      <c r="B163" s="131"/>
      <c r="C163" s="228" t="s">
        <v>9</v>
      </c>
      <c r="D163" s="228" t="s">
        <v>135</v>
      </c>
      <c r="E163" s="229" t="s">
        <v>201</v>
      </c>
      <c r="F163" s="230" t="s">
        <v>202</v>
      </c>
      <c r="G163" s="231" t="s">
        <v>151</v>
      </c>
      <c r="H163" s="232">
        <v>0</v>
      </c>
      <c r="I163" s="233"/>
      <c r="J163" s="233">
        <f>ROUND(I163*H163,2)</f>
        <v>0</v>
      </c>
      <c r="K163" s="230" t="s">
        <v>139</v>
      </c>
      <c r="L163" s="31"/>
      <c r="M163" s="139" t="s">
        <v>1</v>
      </c>
      <c r="N163" s="140" t="s">
        <v>39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140</v>
      </c>
      <c r="AT163" s="143" t="s">
        <v>135</v>
      </c>
      <c r="AU163" s="143" t="s">
        <v>84</v>
      </c>
      <c r="AY163" s="16" t="s">
        <v>133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82</v>
      </c>
      <c r="BK163" s="144">
        <f>ROUND(I163*H163,2)</f>
        <v>0</v>
      </c>
      <c r="BL163" s="16" t="s">
        <v>140</v>
      </c>
      <c r="BM163" s="143" t="s">
        <v>203</v>
      </c>
    </row>
    <row r="164" spans="2:65" s="12" customFormat="1">
      <c r="B164" s="145"/>
      <c r="D164" s="146" t="s">
        <v>142</v>
      </c>
      <c r="E164" s="147" t="s">
        <v>1</v>
      </c>
      <c r="F164" s="148" t="s">
        <v>204</v>
      </c>
      <c r="H164" s="149">
        <v>2050</v>
      </c>
      <c r="I164" s="150"/>
      <c r="L164" s="145"/>
      <c r="M164" s="151"/>
      <c r="T164" s="152"/>
      <c r="AT164" s="147" t="s">
        <v>142</v>
      </c>
      <c r="AU164" s="147" t="s">
        <v>84</v>
      </c>
      <c r="AV164" s="12" t="s">
        <v>84</v>
      </c>
      <c r="AW164" s="12" t="s">
        <v>31</v>
      </c>
      <c r="AX164" s="12" t="s">
        <v>74</v>
      </c>
      <c r="AY164" s="147" t="s">
        <v>133</v>
      </c>
    </row>
    <row r="165" spans="2:65" s="12" customFormat="1" ht="33.75">
      <c r="B165" s="145"/>
      <c r="D165" s="146" t="s">
        <v>142</v>
      </c>
      <c r="E165" s="147" t="s">
        <v>1</v>
      </c>
      <c r="F165" s="148" t="s">
        <v>205</v>
      </c>
      <c r="H165" s="149">
        <v>535.25099999999998</v>
      </c>
      <c r="I165" s="150"/>
      <c r="L165" s="145"/>
      <c r="M165" s="151"/>
      <c r="T165" s="152"/>
      <c r="AT165" s="147" t="s">
        <v>142</v>
      </c>
      <c r="AU165" s="147" t="s">
        <v>84</v>
      </c>
      <c r="AV165" s="12" t="s">
        <v>84</v>
      </c>
      <c r="AW165" s="12" t="s">
        <v>31</v>
      </c>
      <c r="AX165" s="12" t="s">
        <v>74</v>
      </c>
      <c r="AY165" s="147" t="s">
        <v>133</v>
      </c>
    </row>
    <row r="166" spans="2:65" s="14" customFormat="1">
      <c r="B166" s="160"/>
      <c r="D166" s="146" t="s">
        <v>142</v>
      </c>
      <c r="E166" s="161" t="s">
        <v>1</v>
      </c>
      <c r="F166" s="162" t="s">
        <v>206</v>
      </c>
      <c r="H166" s="163">
        <v>2585.2510000000002</v>
      </c>
      <c r="I166" s="164"/>
      <c r="L166" s="160"/>
      <c r="M166" s="165"/>
      <c r="T166" s="166"/>
      <c r="AT166" s="161" t="s">
        <v>142</v>
      </c>
      <c r="AU166" s="161" t="s">
        <v>84</v>
      </c>
      <c r="AV166" s="14" t="s">
        <v>148</v>
      </c>
      <c r="AW166" s="14" t="s">
        <v>31</v>
      </c>
      <c r="AX166" s="14" t="s">
        <v>74</v>
      </c>
      <c r="AY166" s="161" t="s">
        <v>133</v>
      </c>
    </row>
    <row r="167" spans="2:65" s="12" customFormat="1">
      <c r="B167" s="145"/>
      <c r="D167" s="146" t="s">
        <v>142</v>
      </c>
      <c r="E167" s="147" t="s">
        <v>1</v>
      </c>
      <c r="F167" s="148" t="s">
        <v>207</v>
      </c>
      <c r="H167" s="149">
        <v>2068.201</v>
      </c>
      <c r="I167" s="150"/>
      <c r="L167" s="145"/>
      <c r="M167" s="151"/>
      <c r="T167" s="152"/>
      <c r="AT167" s="147" t="s">
        <v>142</v>
      </c>
      <c r="AU167" s="147" t="s">
        <v>84</v>
      </c>
      <c r="AV167" s="12" t="s">
        <v>84</v>
      </c>
      <c r="AW167" s="12" t="s">
        <v>31</v>
      </c>
      <c r="AX167" s="12" t="s">
        <v>82</v>
      </c>
      <c r="AY167" s="147" t="s">
        <v>133</v>
      </c>
    </row>
    <row r="168" spans="2:65" s="1" customFormat="1" ht="16.5" customHeight="1">
      <c r="B168" s="131"/>
      <c r="C168" s="228" t="s">
        <v>208</v>
      </c>
      <c r="D168" s="228" t="s">
        <v>135</v>
      </c>
      <c r="E168" s="229" t="s">
        <v>209</v>
      </c>
      <c r="F168" s="230" t="s">
        <v>210</v>
      </c>
      <c r="G168" s="231" t="s">
        <v>151</v>
      </c>
      <c r="H168" s="232">
        <v>0</v>
      </c>
      <c r="I168" s="233"/>
      <c r="J168" s="233">
        <f>ROUND(I168*H168,2)</f>
        <v>0</v>
      </c>
      <c r="K168" s="230" t="s">
        <v>139</v>
      </c>
      <c r="L168" s="31"/>
      <c r="M168" s="139" t="s">
        <v>1</v>
      </c>
      <c r="N168" s="140" t="s">
        <v>39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140</v>
      </c>
      <c r="AT168" s="143" t="s">
        <v>135</v>
      </c>
      <c r="AU168" s="143" t="s">
        <v>84</v>
      </c>
      <c r="AY168" s="16" t="s">
        <v>133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6" t="s">
        <v>82</v>
      </c>
      <c r="BK168" s="144">
        <f>ROUND(I168*H168,2)</f>
        <v>0</v>
      </c>
      <c r="BL168" s="16" t="s">
        <v>140</v>
      </c>
      <c r="BM168" s="143" t="s">
        <v>211</v>
      </c>
    </row>
    <row r="169" spans="2:65" s="12" customFormat="1">
      <c r="B169" s="145"/>
      <c r="D169" s="146" t="s">
        <v>142</v>
      </c>
      <c r="E169" s="147" t="s">
        <v>1</v>
      </c>
      <c r="F169" s="148" t="s">
        <v>212</v>
      </c>
      <c r="H169" s="149">
        <v>687</v>
      </c>
      <c r="I169" s="150"/>
      <c r="L169" s="145"/>
      <c r="M169" s="151"/>
      <c r="T169" s="152"/>
      <c r="AT169" s="147" t="s">
        <v>142</v>
      </c>
      <c r="AU169" s="147" t="s">
        <v>84</v>
      </c>
      <c r="AV169" s="12" t="s">
        <v>84</v>
      </c>
      <c r="AW169" s="12" t="s">
        <v>31</v>
      </c>
      <c r="AX169" s="12" t="s">
        <v>82</v>
      </c>
      <c r="AY169" s="147" t="s">
        <v>133</v>
      </c>
    </row>
    <row r="170" spans="2:65" s="1" customFormat="1" ht="24.2" customHeight="1">
      <c r="B170" s="131"/>
      <c r="C170" s="228" t="s">
        <v>213</v>
      </c>
      <c r="D170" s="228" t="s">
        <v>135</v>
      </c>
      <c r="E170" s="229" t="s">
        <v>214</v>
      </c>
      <c r="F170" s="230" t="s">
        <v>215</v>
      </c>
      <c r="G170" s="231" t="s">
        <v>151</v>
      </c>
      <c r="H170" s="232">
        <v>0</v>
      </c>
      <c r="I170" s="233"/>
      <c r="J170" s="233">
        <f>ROUND(I170*H170,2)</f>
        <v>0</v>
      </c>
      <c r="K170" s="230" t="s">
        <v>139</v>
      </c>
      <c r="L170" s="31"/>
      <c r="M170" s="139" t="s">
        <v>1</v>
      </c>
      <c r="N170" s="140" t="s">
        <v>39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140</v>
      </c>
      <c r="AT170" s="143" t="s">
        <v>135</v>
      </c>
      <c r="AU170" s="143" t="s">
        <v>84</v>
      </c>
      <c r="AY170" s="16" t="s">
        <v>133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6" t="s">
        <v>82</v>
      </c>
      <c r="BK170" s="144">
        <f>ROUND(I170*H170,2)</f>
        <v>0</v>
      </c>
      <c r="BL170" s="16" t="s">
        <v>140</v>
      </c>
      <c r="BM170" s="143" t="s">
        <v>216</v>
      </c>
    </row>
    <row r="171" spans="2:65" s="12" customFormat="1" ht="22.5">
      <c r="B171" s="145"/>
      <c r="D171" s="146" t="s">
        <v>142</v>
      </c>
      <c r="E171" s="147" t="s">
        <v>1</v>
      </c>
      <c r="F171" s="148" t="s">
        <v>217</v>
      </c>
      <c r="H171" s="149">
        <v>5.7750000000000004</v>
      </c>
      <c r="I171" s="150"/>
      <c r="L171" s="145"/>
      <c r="M171" s="151"/>
      <c r="T171" s="152"/>
      <c r="AT171" s="147" t="s">
        <v>142</v>
      </c>
      <c r="AU171" s="147" t="s">
        <v>84</v>
      </c>
      <c r="AV171" s="12" t="s">
        <v>84</v>
      </c>
      <c r="AW171" s="12" t="s">
        <v>31</v>
      </c>
      <c r="AX171" s="12" t="s">
        <v>74</v>
      </c>
      <c r="AY171" s="147" t="s">
        <v>133</v>
      </c>
    </row>
    <row r="172" spans="2:65" s="12" customFormat="1" ht="22.5">
      <c r="B172" s="145"/>
      <c r="D172" s="146" t="s">
        <v>142</v>
      </c>
      <c r="E172" s="147" t="s">
        <v>1</v>
      </c>
      <c r="F172" s="148" t="s">
        <v>218</v>
      </c>
      <c r="H172" s="149">
        <v>4</v>
      </c>
      <c r="I172" s="150"/>
      <c r="L172" s="145"/>
      <c r="M172" s="151"/>
      <c r="T172" s="152"/>
      <c r="AT172" s="147" t="s">
        <v>142</v>
      </c>
      <c r="AU172" s="147" t="s">
        <v>84</v>
      </c>
      <c r="AV172" s="12" t="s">
        <v>84</v>
      </c>
      <c r="AW172" s="12" t="s">
        <v>31</v>
      </c>
      <c r="AX172" s="12" t="s">
        <v>74</v>
      </c>
      <c r="AY172" s="147" t="s">
        <v>133</v>
      </c>
    </row>
    <row r="173" spans="2:65" s="14" customFormat="1">
      <c r="B173" s="160"/>
      <c r="D173" s="146" t="s">
        <v>142</v>
      </c>
      <c r="E173" s="161" t="s">
        <v>1</v>
      </c>
      <c r="F173" s="162" t="s">
        <v>206</v>
      </c>
      <c r="H173" s="163">
        <v>9.7750000000000004</v>
      </c>
      <c r="I173" s="164"/>
      <c r="L173" s="160"/>
      <c r="M173" s="165"/>
      <c r="T173" s="166"/>
      <c r="AT173" s="161" t="s">
        <v>142</v>
      </c>
      <c r="AU173" s="161" t="s">
        <v>84</v>
      </c>
      <c r="AV173" s="14" t="s">
        <v>148</v>
      </c>
      <c r="AW173" s="14" t="s">
        <v>31</v>
      </c>
      <c r="AX173" s="14" t="s">
        <v>74</v>
      </c>
      <c r="AY173" s="161" t="s">
        <v>133</v>
      </c>
    </row>
    <row r="174" spans="2:65" s="12" customFormat="1" ht="22.5">
      <c r="B174" s="145"/>
      <c r="D174" s="146" t="s">
        <v>142</v>
      </c>
      <c r="E174" s="147" t="s">
        <v>1</v>
      </c>
      <c r="F174" s="148" t="s">
        <v>219</v>
      </c>
      <c r="H174" s="149">
        <v>166</v>
      </c>
      <c r="I174" s="150"/>
      <c r="L174" s="145"/>
      <c r="M174" s="151"/>
      <c r="T174" s="152"/>
      <c r="AT174" s="147" t="s">
        <v>142</v>
      </c>
      <c r="AU174" s="147" t="s">
        <v>84</v>
      </c>
      <c r="AV174" s="12" t="s">
        <v>84</v>
      </c>
      <c r="AW174" s="12" t="s">
        <v>31</v>
      </c>
      <c r="AX174" s="12" t="s">
        <v>74</v>
      </c>
      <c r="AY174" s="147" t="s">
        <v>133</v>
      </c>
    </row>
    <row r="175" spans="2:65" s="12" customFormat="1">
      <c r="B175" s="145"/>
      <c r="D175" s="146" t="s">
        <v>142</v>
      </c>
      <c r="E175" s="147" t="s">
        <v>1</v>
      </c>
      <c r="F175" s="148" t="s">
        <v>220</v>
      </c>
      <c r="H175" s="149">
        <v>70.95</v>
      </c>
      <c r="I175" s="150"/>
      <c r="L175" s="145"/>
      <c r="M175" s="151"/>
      <c r="T175" s="152"/>
      <c r="AT175" s="147" t="s">
        <v>142</v>
      </c>
      <c r="AU175" s="147" t="s">
        <v>84</v>
      </c>
      <c r="AV175" s="12" t="s">
        <v>84</v>
      </c>
      <c r="AW175" s="12" t="s">
        <v>31</v>
      </c>
      <c r="AX175" s="12" t="s">
        <v>74</v>
      </c>
      <c r="AY175" s="147" t="s">
        <v>133</v>
      </c>
    </row>
    <row r="176" spans="2:65" s="14" customFormat="1">
      <c r="B176" s="160"/>
      <c r="D176" s="146" t="s">
        <v>142</v>
      </c>
      <c r="E176" s="161" t="s">
        <v>1</v>
      </c>
      <c r="F176" s="162" t="s">
        <v>206</v>
      </c>
      <c r="H176" s="163">
        <v>236.95</v>
      </c>
      <c r="I176" s="164"/>
      <c r="L176" s="160"/>
      <c r="M176" s="165"/>
      <c r="T176" s="166"/>
      <c r="AT176" s="161" t="s">
        <v>142</v>
      </c>
      <c r="AU176" s="161" t="s">
        <v>84</v>
      </c>
      <c r="AV176" s="14" t="s">
        <v>148</v>
      </c>
      <c r="AW176" s="14" t="s">
        <v>31</v>
      </c>
      <c r="AX176" s="14" t="s">
        <v>74</v>
      </c>
      <c r="AY176" s="161" t="s">
        <v>133</v>
      </c>
    </row>
    <row r="177" spans="2:65" s="13" customFormat="1">
      <c r="B177" s="153"/>
      <c r="D177" s="146" t="s">
        <v>142</v>
      </c>
      <c r="E177" s="154" t="s">
        <v>1</v>
      </c>
      <c r="F177" s="155" t="s">
        <v>166</v>
      </c>
      <c r="H177" s="156">
        <v>246.72499999999999</v>
      </c>
      <c r="I177" s="157"/>
      <c r="L177" s="153"/>
      <c r="M177" s="158"/>
      <c r="T177" s="159"/>
      <c r="AT177" s="154" t="s">
        <v>142</v>
      </c>
      <c r="AU177" s="154" t="s">
        <v>84</v>
      </c>
      <c r="AV177" s="13" t="s">
        <v>140</v>
      </c>
      <c r="AW177" s="13" t="s">
        <v>31</v>
      </c>
      <c r="AX177" s="13" t="s">
        <v>82</v>
      </c>
      <c r="AY177" s="154" t="s">
        <v>133</v>
      </c>
    </row>
    <row r="178" spans="2:65" s="1" customFormat="1" ht="24.2" customHeight="1">
      <c r="B178" s="131"/>
      <c r="C178" s="228" t="s">
        <v>221</v>
      </c>
      <c r="D178" s="228" t="s">
        <v>135</v>
      </c>
      <c r="E178" s="229" t="s">
        <v>222</v>
      </c>
      <c r="F178" s="230" t="s">
        <v>223</v>
      </c>
      <c r="G178" s="231" t="s">
        <v>138</v>
      </c>
      <c r="H178" s="232">
        <v>0</v>
      </c>
      <c r="I178" s="233"/>
      <c r="J178" s="233">
        <f>ROUND(I178*H178,2)</f>
        <v>0</v>
      </c>
      <c r="K178" s="230" t="s">
        <v>139</v>
      </c>
      <c r="L178" s="31"/>
      <c r="M178" s="139" t="s">
        <v>1</v>
      </c>
      <c r="N178" s="140" t="s">
        <v>39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140</v>
      </c>
      <c r="AT178" s="143" t="s">
        <v>135</v>
      </c>
      <c r="AU178" s="143" t="s">
        <v>84</v>
      </c>
      <c r="AY178" s="16" t="s">
        <v>133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82</v>
      </c>
      <c r="BK178" s="144">
        <f>ROUND(I178*H178,2)</f>
        <v>0</v>
      </c>
      <c r="BL178" s="16" t="s">
        <v>140</v>
      </c>
      <c r="BM178" s="143" t="s">
        <v>224</v>
      </c>
    </row>
    <row r="179" spans="2:65" s="12" customFormat="1">
      <c r="B179" s="145"/>
      <c r="D179" s="146" t="s">
        <v>142</v>
      </c>
      <c r="E179" s="147" t="s">
        <v>1</v>
      </c>
      <c r="F179" s="148" t="s">
        <v>225</v>
      </c>
      <c r="H179" s="149">
        <v>1305</v>
      </c>
      <c r="I179" s="150"/>
      <c r="L179" s="145"/>
      <c r="M179" s="151"/>
      <c r="T179" s="152"/>
      <c r="AT179" s="147" t="s">
        <v>142</v>
      </c>
      <c r="AU179" s="147" t="s">
        <v>84</v>
      </c>
      <c r="AV179" s="12" t="s">
        <v>84</v>
      </c>
      <c r="AW179" s="12" t="s">
        <v>31</v>
      </c>
      <c r="AX179" s="12" t="s">
        <v>82</v>
      </c>
      <c r="AY179" s="147" t="s">
        <v>133</v>
      </c>
    </row>
    <row r="180" spans="2:65" s="1" customFormat="1" ht="16.5" customHeight="1">
      <c r="B180" s="131"/>
      <c r="C180" s="234" t="s">
        <v>226</v>
      </c>
      <c r="D180" s="234" t="s">
        <v>227</v>
      </c>
      <c r="E180" s="235" t="s">
        <v>228</v>
      </c>
      <c r="F180" s="236" t="s">
        <v>229</v>
      </c>
      <c r="G180" s="237" t="s">
        <v>230</v>
      </c>
      <c r="H180" s="238">
        <v>0</v>
      </c>
      <c r="I180" s="239"/>
      <c r="J180" s="239">
        <f>ROUND(I180*H180,2)</f>
        <v>0</v>
      </c>
      <c r="K180" s="236" t="s">
        <v>139</v>
      </c>
      <c r="L180" s="174"/>
      <c r="M180" s="175" t="s">
        <v>1</v>
      </c>
      <c r="N180" s="176" t="s">
        <v>39</v>
      </c>
      <c r="P180" s="141">
        <f>O180*H180</f>
        <v>0</v>
      </c>
      <c r="Q180" s="141">
        <v>1E-3</v>
      </c>
      <c r="R180" s="141">
        <f>Q180*H180</f>
        <v>0</v>
      </c>
      <c r="S180" s="141">
        <v>0</v>
      </c>
      <c r="T180" s="142">
        <f>S180*H180</f>
        <v>0</v>
      </c>
      <c r="AR180" s="143" t="s">
        <v>180</v>
      </c>
      <c r="AT180" s="143" t="s">
        <v>227</v>
      </c>
      <c r="AU180" s="143" t="s">
        <v>84</v>
      </c>
      <c r="AY180" s="16" t="s">
        <v>133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6" t="s">
        <v>82</v>
      </c>
      <c r="BK180" s="144">
        <f>ROUND(I180*H180,2)</f>
        <v>0</v>
      </c>
      <c r="BL180" s="16" t="s">
        <v>140</v>
      </c>
      <c r="BM180" s="143" t="s">
        <v>231</v>
      </c>
    </row>
    <row r="181" spans="2:65" s="12" customFormat="1">
      <c r="B181" s="145"/>
      <c r="D181" s="146" t="s">
        <v>142</v>
      </c>
      <c r="F181" s="148" t="s">
        <v>232</v>
      </c>
      <c r="H181" s="149">
        <v>32.625</v>
      </c>
      <c r="I181" s="150"/>
      <c r="L181" s="145"/>
      <c r="M181" s="151"/>
      <c r="T181" s="152"/>
      <c r="AT181" s="147" t="s">
        <v>142</v>
      </c>
      <c r="AU181" s="147" t="s">
        <v>84</v>
      </c>
      <c r="AV181" s="12" t="s">
        <v>84</v>
      </c>
      <c r="AW181" s="12" t="s">
        <v>3</v>
      </c>
      <c r="AX181" s="12" t="s">
        <v>82</v>
      </c>
      <c r="AY181" s="147" t="s">
        <v>133</v>
      </c>
    </row>
    <row r="182" spans="2:65" s="1" customFormat="1" ht="24.2" customHeight="1">
      <c r="B182" s="131"/>
      <c r="C182" s="132" t="s">
        <v>233</v>
      </c>
      <c r="D182" s="132" t="s">
        <v>135</v>
      </c>
      <c r="E182" s="133" t="s">
        <v>234</v>
      </c>
      <c r="F182" s="134" t="s">
        <v>235</v>
      </c>
      <c r="G182" s="135" t="s">
        <v>138</v>
      </c>
      <c r="H182" s="136">
        <v>3235</v>
      </c>
      <c r="I182" s="137"/>
      <c r="J182" s="138">
        <f>ROUND(I182*H182,2)</f>
        <v>0</v>
      </c>
      <c r="K182" s="134" t="s">
        <v>139</v>
      </c>
      <c r="L182" s="31"/>
      <c r="M182" s="139" t="s">
        <v>1</v>
      </c>
      <c r="N182" s="140" t="s">
        <v>39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140</v>
      </c>
      <c r="AT182" s="143" t="s">
        <v>135</v>
      </c>
      <c r="AU182" s="143" t="s">
        <v>84</v>
      </c>
      <c r="AY182" s="16" t="s">
        <v>133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6" t="s">
        <v>82</v>
      </c>
      <c r="BK182" s="144">
        <f>ROUND(I182*H182,2)</f>
        <v>0</v>
      </c>
      <c r="BL182" s="16" t="s">
        <v>140</v>
      </c>
      <c r="BM182" s="143" t="s">
        <v>236</v>
      </c>
    </row>
    <row r="183" spans="2:65" s="12" customFormat="1">
      <c r="B183" s="145"/>
      <c r="D183" s="146" t="s">
        <v>142</v>
      </c>
      <c r="E183" s="147" t="s">
        <v>1</v>
      </c>
      <c r="F183" s="148" t="s">
        <v>237</v>
      </c>
      <c r="H183" s="149">
        <v>3233.9</v>
      </c>
      <c r="I183" s="150"/>
      <c r="L183" s="145"/>
      <c r="M183" s="151"/>
      <c r="T183" s="152"/>
      <c r="AT183" s="147" t="s">
        <v>142</v>
      </c>
      <c r="AU183" s="147" t="s">
        <v>84</v>
      </c>
      <c r="AV183" s="12" t="s">
        <v>84</v>
      </c>
      <c r="AW183" s="12" t="s">
        <v>31</v>
      </c>
      <c r="AX183" s="12" t="s">
        <v>74</v>
      </c>
      <c r="AY183" s="147" t="s">
        <v>133</v>
      </c>
    </row>
    <row r="184" spans="2:65" s="12" customFormat="1">
      <c r="B184" s="145"/>
      <c r="D184" s="146" t="s">
        <v>142</v>
      </c>
      <c r="E184" s="147" t="s">
        <v>1</v>
      </c>
      <c r="F184" s="148" t="s">
        <v>238</v>
      </c>
      <c r="H184" s="149">
        <v>3235</v>
      </c>
      <c r="I184" s="150"/>
      <c r="L184" s="145"/>
      <c r="M184" s="151"/>
      <c r="T184" s="152"/>
      <c r="AT184" s="147" t="s">
        <v>142</v>
      </c>
      <c r="AU184" s="147" t="s">
        <v>84</v>
      </c>
      <c r="AV184" s="12" t="s">
        <v>84</v>
      </c>
      <c r="AW184" s="12" t="s">
        <v>31</v>
      </c>
      <c r="AX184" s="12" t="s">
        <v>82</v>
      </c>
      <c r="AY184" s="147" t="s">
        <v>133</v>
      </c>
    </row>
    <row r="185" spans="2:65" s="1" customFormat="1" ht="33" customHeight="1">
      <c r="B185" s="131"/>
      <c r="C185" s="228" t="s">
        <v>239</v>
      </c>
      <c r="D185" s="228" t="s">
        <v>135</v>
      </c>
      <c r="E185" s="229" t="s">
        <v>240</v>
      </c>
      <c r="F185" s="230" t="s">
        <v>241</v>
      </c>
      <c r="G185" s="231" t="s">
        <v>138</v>
      </c>
      <c r="H185" s="232">
        <v>0</v>
      </c>
      <c r="I185" s="233"/>
      <c r="J185" s="233">
        <f>ROUND(I185*H185,2)</f>
        <v>0</v>
      </c>
      <c r="K185" s="230" t="s">
        <v>139</v>
      </c>
      <c r="L185" s="31"/>
      <c r="M185" s="139" t="s">
        <v>1</v>
      </c>
      <c r="N185" s="140" t="s">
        <v>39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140</v>
      </c>
      <c r="AT185" s="143" t="s">
        <v>135</v>
      </c>
      <c r="AU185" s="143" t="s">
        <v>84</v>
      </c>
      <c r="AY185" s="16" t="s">
        <v>133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82</v>
      </c>
      <c r="BK185" s="144">
        <f>ROUND(I185*H185,2)</f>
        <v>0</v>
      </c>
      <c r="BL185" s="16" t="s">
        <v>140</v>
      </c>
      <c r="BM185" s="143" t="s">
        <v>242</v>
      </c>
    </row>
    <row r="186" spans="2:65" s="12" customFormat="1">
      <c r="B186" s="145"/>
      <c r="D186" s="146" t="s">
        <v>142</v>
      </c>
      <c r="E186" s="147" t="s">
        <v>1</v>
      </c>
      <c r="F186" s="148" t="s">
        <v>225</v>
      </c>
      <c r="H186" s="149">
        <v>1305</v>
      </c>
      <c r="I186" s="150"/>
      <c r="L186" s="145"/>
      <c r="M186" s="151"/>
      <c r="T186" s="152"/>
      <c r="AT186" s="147" t="s">
        <v>142</v>
      </c>
      <c r="AU186" s="147" t="s">
        <v>84</v>
      </c>
      <c r="AV186" s="12" t="s">
        <v>84</v>
      </c>
      <c r="AW186" s="12" t="s">
        <v>31</v>
      </c>
      <c r="AX186" s="12" t="s">
        <v>82</v>
      </c>
      <c r="AY186" s="147" t="s">
        <v>133</v>
      </c>
    </row>
    <row r="187" spans="2:65" s="11" customFormat="1" ht="22.9" customHeight="1">
      <c r="B187" s="119"/>
      <c r="D187" s="120" t="s">
        <v>73</v>
      </c>
      <c r="E187" s="129" t="s">
        <v>84</v>
      </c>
      <c r="F187" s="129" t="s">
        <v>243</v>
      </c>
      <c r="I187" s="122"/>
      <c r="J187" s="130">
        <f>BK187</f>
        <v>0</v>
      </c>
      <c r="L187" s="119"/>
      <c r="M187" s="124"/>
      <c r="P187" s="125">
        <f>SUM(P188:P221)</f>
        <v>0</v>
      </c>
      <c r="R187" s="125">
        <f>SUM(R188:R221)</f>
        <v>341.36610607</v>
      </c>
      <c r="T187" s="126">
        <f>SUM(T188:T221)</f>
        <v>0</v>
      </c>
      <c r="AR187" s="120" t="s">
        <v>82</v>
      </c>
      <c r="AT187" s="127" t="s">
        <v>73</v>
      </c>
      <c r="AU187" s="127" t="s">
        <v>82</v>
      </c>
      <c r="AY187" s="120" t="s">
        <v>133</v>
      </c>
      <c r="BK187" s="128">
        <f>SUM(BK188:BK221)</f>
        <v>0</v>
      </c>
    </row>
    <row r="188" spans="2:65" s="1" customFormat="1" ht="16.5" customHeight="1">
      <c r="B188" s="131"/>
      <c r="C188" s="132" t="s">
        <v>244</v>
      </c>
      <c r="D188" s="132" t="s">
        <v>135</v>
      </c>
      <c r="E188" s="133" t="s">
        <v>245</v>
      </c>
      <c r="F188" s="134" t="s">
        <v>246</v>
      </c>
      <c r="G188" s="135" t="s">
        <v>247</v>
      </c>
      <c r="H188" s="136">
        <v>1</v>
      </c>
      <c r="I188" s="137"/>
      <c r="J188" s="138">
        <f>ROUND(I188*H188,2)</f>
        <v>0</v>
      </c>
      <c r="K188" s="134" t="s">
        <v>1</v>
      </c>
      <c r="L188" s="31"/>
      <c r="M188" s="139" t="s">
        <v>1</v>
      </c>
      <c r="N188" s="140" t="s">
        <v>39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140</v>
      </c>
      <c r="AT188" s="143" t="s">
        <v>135</v>
      </c>
      <c r="AU188" s="143" t="s">
        <v>84</v>
      </c>
      <c r="AY188" s="16" t="s">
        <v>133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82</v>
      </c>
      <c r="BK188" s="144">
        <f>ROUND(I188*H188,2)</f>
        <v>0</v>
      </c>
      <c r="BL188" s="16" t="s">
        <v>140</v>
      </c>
      <c r="BM188" s="143" t="s">
        <v>248</v>
      </c>
    </row>
    <row r="189" spans="2:65" s="1" customFormat="1" ht="33" customHeight="1">
      <c r="B189" s="131"/>
      <c r="C189" s="132" t="s">
        <v>249</v>
      </c>
      <c r="D189" s="132" t="s">
        <v>135</v>
      </c>
      <c r="E189" s="133" t="s">
        <v>250</v>
      </c>
      <c r="F189" s="134" t="s">
        <v>251</v>
      </c>
      <c r="G189" s="135" t="s">
        <v>252</v>
      </c>
      <c r="H189" s="136">
        <v>20</v>
      </c>
      <c r="I189" s="137"/>
      <c r="J189" s="138">
        <f>ROUND(I189*H189,2)</f>
        <v>0</v>
      </c>
      <c r="K189" s="134" t="s">
        <v>1</v>
      </c>
      <c r="L189" s="31"/>
      <c r="M189" s="139" t="s">
        <v>1</v>
      </c>
      <c r="N189" s="140" t="s">
        <v>39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140</v>
      </c>
      <c r="AT189" s="143" t="s">
        <v>135</v>
      </c>
      <c r="AU189" s="143" t="s">
        <v>84</v>
      </c>
      <c r="AY189" s="16" t="s">
        <v>133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82</v>
      </c>
      <c r="BK189" s="144">
        <f>ROUND(I189*H189,2)</f>
        <v>0</v>
      </c>
      <c r="BL189" s="16" t="s">
        <v>140</v>
      </c>
      <c r="BM189" s="143" t="s">
        <v>253</v>
      </c>
    </row>
    <row r="190" spans="2:65" s="1" customFormat="1" ht="24.2" customHeight="1">
      <c r="B190" s="131"/>
      <c r="C190" s="132" t="s">
        <v>7</v>
      </c>
      <c r="D190" s="132" t="s">
        <v>135</v>
      </c>
      <c r="E190" s="133" t="s">
        <v>254</v>
      </c>
      <c r="F190" s="134" t="s">
        <v>255</v>
      </c>
      <c r="G190" s="135" t="s">
        <v>138</v>
      </c>
      <c r="H190" s="136">
        <v>270.89999999999998</v>
      </c>
      <c r="I190" s="137"/>
      <c r="J190" s="138">
        <f>ROUND(I190*H190,2)</f>
        <v>0</v>
      </c>
      <c r="K190" s="134" t="s">
        <v>139</v>
      </c>
      <c r="L190" s="31"/>
      <c r="M190" s="139" t="s">
        <v>1</v>
      </c>
      <c r="N190" s="140" t="s">
        <v>39</v>
      </c>
      <c r="P190" s="141">
        <f>O190*H190</f>
        <v>0</v>
      </c>
      <c r="Q190" s="141">
        <v>1.7000000000000001E-4</v>
      </c>
      <c r="R190" s="141">
        <f>Q190*H190</f>
        <v>4.6052999999999997E-2</v>
      </c>
      <c r="S190" s="141">
        <v>0</v>
      </c>
      <c r="T190" s="142">
        <f>S190*H190</f>
        <v>0</v>
      </c>
      <c r="AR190" s="143" t="s">
        <v>140</v>
      </c>
      <c r="AT190" s="143" t="s">
        <v>135</v>
      </c>
      <c r="AU190" s="143" t="s">
        <v>84</v>
      </c>
      <c r="AY190" s="16" t="s">
        <v>133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6" t="s">
        <v>82</v>
      </c>
      <c r="BK190" s="144">
        <f>ROUND(I190*H190,2)</f>
        <v>0</v>
      </c>
      <c r="BL190" s="16" t="s">
        <v>140</v>
      </c>
      <c r="BM190" s="143" t="s">
        <v>256</v>
      </c>
    </row>
    <row r="191" spans="2:65" s="12" customFormat="1">
      <c r="B191" s="145"/>
      <c r="D191" s="146" t="s">
        <v>142</v>
      </c>
      <c r="E191" s="147" t="s">
        <v>1</v>
      </c>
      <c r="F191" s="148" t="s">
        <v>257</v>
      </c>
      <c r="H191" s="149">
        <v>270.89999999999998</v>
      </c>
      <c r="I191" s="150"/>
      <c r="L191" s="145"/>
      <c r="M191" s="151"/>
      <c r="T191" s="152"/>
      <c r="AT191" s="147" t="s">
        <v>142</v>
      </c>
      <c r="AU191" s="147" t="s">
        <v>84</v>
      </c>
      <c r="AV191" s="12" t="s">
        <v>84</v>
      </c>
      <c r="AW191" s="12" t="s">
        <v>31</v>
      </c>
      <c r="AX191" s="12" t="s">
        <v>82</v>
      </c>
      <c r="AY191" s="147" t="s">
        <v>133</v>
      </c>
    </row>
    <row r="192" spans="2:65" s="1" customFormat="1" ht="24.2" customHeight="1">
      <c r="B192" s="131"/>
      <c r="C192" s="167" t="s">
        <v>258</v>
      </c>
      <c r="D192" s="167" t="s">
        <v>227</v>
      </c>
      <c r="E192" s="168" t="s">
        <v>259</v>
      </c>
      <c r="F192" s="169" t="s">
        <v>260</v>
      </c>
      <c r="G192" s="170" t="s">
        <v>138</v>
      </c>
      <c r="H192" s="171">
        <v>320.88099999999997</v>
      </c>
      <c r="I192" s="172"/>
      <c r="J192" s="173">
        <f>ROUND(I192*H192,2)</f>
        <v>0</v>
      </c>
      <c r="K192" s="169" t="s">
        <v>139</v>
      </c>
      <c r="L192" s="174"/>
      <c r="M192" s="175" t="s">
        <v>1</v>
      </c>
      <c r="N192" s="176" t="s">
        <v>39</v>
      </c>
      <c r="P192" s="141">
        <f>O192*H192</f>
        <v>0</v>
      </c>
      <c r="Q192" s="141">
        <v>2.9999999999999997E-4</v>
      </c>
      <c r="R192" s="141">
        <f>Q192*H192</f>
        <v>9.6264299999999983E-2</v>
      </c>
      <c r="S192" s="141">
        <v>0</v>
      </c>
      <c r="T192" s="142">
        <f>S192*H192</f>
        <v>0</v>
      </c>
      <c r="AR192" s="143" t="s">
        <v>180</v>
      </c>
      <c r="AT192" s="143" t="s">
        <v>227</v>
      </c>
      <c r="AU192" s="143" t="s">
        <v>84</v>
      </c>
      <c r="AY192" s="16" t="s">
        <v>133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82</v>
      </c>
      <c r="BK192" s="144">
        <f>ROUND(I192*H192,2)</f>
        <v>0</v>
      </c>
      <c r="BL192" s="16" t="s">
        <v>140</v>
      </c>
      <c r="BM192" s="143" t="s">
        <v>261</v>
      </c>
    </row>
    <row r="193" spans="2:65" s="12" customFormat="1">
      <c r="B193" s="145"/>
      <c r="D193" s="146" t="s">
        <v>142</v>
      </c>
      <c r="F193" s="148" t="s">
        <v>262</v>
      </c>
      <c r="H193" s="149">
        <v>320.88099999999997</v>
      </c>
      <c r="I193" s="150"/>
      <c r="L193" s="145"/>
      <c r="M193" s="151"/>
      <c r="T193" s="152"/>
      <c r="AT193" s="147" t="s">
        <v>142</v>
      </c>
      <c r="AU193" s="147" t="s">
        <v>84</v>
      </c>
      <c r="AV193" s="12" t="s">
        <v>84</v>
      </c>
      <c r="AW193" s="12" t="s">
        <v>3</v>
      </c>
      <c r="AX193" s="12" t="s">
        <v>82</v>
      </c>
      <c r="AY193" s="147" t="s">
        <v>133</v>
      </c>
    </row>
    <row r="194" spans="2:65" s="1" customFormat="1" ht="16.5" customHeight="1">
      <c r="B194" s="131"/>
      <c r="C194" s="132" t="s">
        <v>263</v>
      </c>
      <c r="D194" s="132" t="s">
        <v>135</v>
      </c>
      <c r="E194" s="133" t="s">
        <v>264</v>
      </c>
      <c r="F194" s="134" t="s">
        <v>265</v>
      </c>
      <c r="G194" s="135" t="s">
        <v>151</v>
      </c>
      <c r="H194" s="136">
        <v>45.15</v>
      </c>
      <c r="I194" s="137"/>
      <c r="J194" s="138">
        <f>ROUND(I194*H194,2)</f>
        <v>0</v>
      </c>
      <c r="K194" s="134" t="s">
        <v>139</v>
      </c>
      <c r="L194" s="31"/>
      <c r="M194" s="139" t="s">
        <v>1</v>
      </c>
      <c r="N194" s="140" t="s">
        <v>39</v>
      </c>
      <c r="P194" s="141">
        <f>O194*H194</f>
        <v>0</v>
      </c>
      <c r="Q194" s="141">
        <v>1.92</v>
      </c>
      <c r="R194" s="141">
        <f>Q194*H194</f>
        <v>86.687999999999988</v>
      </c>
      <c r="S194" s="141">
        <v>0</v>
      </c>
      <c r="T194" s="142">
        <f>S194*H194</f>
        <v>0</v>
      </c>
      <c r="AR194" s="143" t="s">
        <v>140</v>
      </c>
      <c r="AT194" s="143" t="s">
        <v>135</v>
      </c>
      <c r="AU194" s="143" t="s">
        <v>84</v>
      </c>
      <c r="AY194" s="16" t="s">
        <v>133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6" t="s">
        <v>82</v>
      </c>
      <c r="BK194" s="144">
        <f>ROUND(I194*H194,2)</f>
        <v>0</v>
      </c>
      <c r="BL194" s="16" t="s">
        <v>140</v>
      </c>
      <c r="BM194" s="143" t="s">
        <v>266</v>
      </c>
    </row>
    <row r="195" spans="2:65" s="12" customFormat="1">
      <c r="B195" s="145"/>
      <c r="D195" s="146" t="s">
        <v>142</v>
      </c>
      <c r="E195" s="147" t="s">
        <v>1</v>
      </c>
      <c r="F195" s="148" t="s">
        <v>267</v>
      </c>
      <c r="H195" s="149">
        <v>45.15</v>
      </c>
      <c r="I195" s="150"/>
      <c r="L195" s="145"/>
      <c r="M195" s="151"/>
      <c r="T195" s="152"/>
      <c r="AT195" s="147" t="s">
        <v>142</v>
      </c>
      <c r="AU195" s="147" t="s">
        <v>84</v>
      </c>
      <c r="AV195" s="12" t="s">
        <v>84</v>
      </c>
      <c r="AW195" s="12" t="s">
        <v>31</v>
      </c>
      <c r="AX195" s="12" t="s">
        <v>82</v>
      </c>
      <c r="AY195" s="147" t="s">
        <v>133</v>
      </c>
    </row>
    <row r="196" spans="2:65" s="1" customFormat="1" ht="24.2" customHeight="1">
      <c r="B196" s="131"/>
      <c r="C196" s="132" t="s">
        <v>268</v>
      </c>
      <c r="D196" s="132" t="s">
        <v>135</v>
      </c>
      <c r="E196" s="133" t="s">
        <v>269</v>
      </c>
      <c r="F196" s="134" t="s">
        <v>270</v>
      </c>
      <c r="G196" s="135" t="s">
        <v>271</v>
      </c>
      <c r="H196" s="136">
        <v>180.6</v>
      </c>
      <c r="I196" s="137"/>
      <c r="J196" s="138">
        <f>ROUND(I196*H196,2)</f>
        <v>0</v>
      </c>
      <c r="K196" s="134" t="s">
        <v>139</v>
      </c>
      <c r="L196" s="31"/>
      <c r="M196" s="139" t="s">
        <v>1</v>
      </c>
      <c r="N196" s="140" t="s">
        <v>39</v>
      </c>
      <c r="P196" s="141">
        <f>O196*H196</f>
        <v>0</v>
      </c>
      <c r="Q196" s="141">
        <v>4.8999999999999998E-4</v>
      </c>
      <c r="R196" s="141">
        <f>Q196*H196</f>
        <v>8.8493999999999989E-2</v>
      </c>
      <c r="S196" s="141">
        <v>0</v>
      </c>
      <c r="T196" s="142">
        <f>S196*H196</f>
        <v>0</v>
      </c>
      <c r="AR196" s="143" t="s">
        <v>140</v>
      </c>
      <c r="AT196" s="143" t="s">
        <v>135</v>
      </c>
      <c r="AU196" s="143" t="s">
        <v>84</v>
      </c>
      <c r="AY196" s="16" t="s">
        <v>133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82</v>
      </c>
      <c r="BK196" s="144">
        <f>ROUND(I196*H196,2)</f>
        <v>0</v>
      </c>
      <c r="BL196" s="16" t="s">
        <v>140</v>
      </c>
      <c r="BM196" s="143" t="s">
        <v>272</v>
      </c>
    </row>
    <row r="197" spans="2:65" s="12" customFormat="1">
      <c r="B197" s="145"/>
      <c r="D197" s="146" t="s">
        <v>142</v>
      </c>
      <c r="E197" s="147" t="s">
        <v>1</v>
      </c>
      <c r="F197" s="148" t="s">
        <v>273</v>
      </c>
      <c r="H197" s="149">
        <v>180.6</v>
      </c>
      <c r="I197" s="150"/>
      <c r="L197" s="145"/>
      <c r="M197" s="151"/>
      <c r="T197" s="152"/>
      <c r="AT197" s="147" t="s">
        <v>142</v>
      </c>
      <c r="AU197" s="147" t="s">
        <v>84</v>
      </c>
      <c r="AV197" s="12" t="s">
        <v>84</v>
      </c>
      <c r="AW197" s="12" t="s">
        <v>31</v>
      </c>
      <c r="AX197" s="12" t="s">
        <v>82</v>
      </c>
      <c r="AY197" s="147" t="s">
        <v>133</v>
      </c>
    </row>
    <row r="198" spans="2:65" s="1" customFormat="1" ht="16.5" customHeight="1">
      <c r="B198" s="131"/>
      <c r="C198" s="132" t="s">
        <v>274</v>
      </c>
      <c r="D198" s="132" t="s">
        <v>135</v>
      </c>
      <c r="E198" s="133" t="s">
        <v>275</v>
      </c>
      <c r="F198" s="134" t="s">
        <v>276</v>
      </c>
      <c r="G198" s="135" t="s">
        <v>151</v>
      </c>
      <c r="H198" s="136">
        <v>67.08</v>
      </c>
      <c r="I198" s="137"/>
      <c r="J198" s="138">
        <f>ROUND(I198*H198,2)</f>
        <v>0</v>
      </c>
      <c r="K198" s="134" t="s">
        <v>139</v>
      </c>
      <c r="L198" s="31"/>
      <c r="M198" s="139" t="s">
        <v>1</v>
      </c>
      <c r="N198" s="140" t="s">
        <v>39</v>
      </c>
      <c r="P198" s="141">
        <f>O198*H198</f>
        <v>0</v>
      </c>
      <c r="Q198" s="141">
        <v>2.5018699999999998</v>
      </c>
      <c r="R198" s="141">
        <f>Q198*H198</f>
        <v>167.82543959999998</v>
      </c>
      <c r="S198" s="141">
        <v>0</v>
      </c>
      <c r="T198" s="142">
        <f>S198*H198</f>
        <v>0</v>
      </c>
      <c r="AR198" s="143" t="s">
        <v>140</v>
      </c>
      <c r="AT198" s="143" t="s">
        <v>135</v>
      </c>
      <c r="AU198" s="143" t="s">
        <v>84</v>
      </c>
      <c r="AY198" s="16" t="s">
        <v>133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6" t="s">
        <v>82</v>
      </c>
      <c r="BK198" s="144">
        <f>ROUND(I198*H198,2)</f>
        <v>0</v>
      </c>
      <c r="BL198" s="16" t="s">
        <v>140</v>
      </c>
      <c r="BM198" s="143" t="s">
        <v>277</v>
      </c>
    </row>
    <row r="199" spans="2:65" s="12" customFormat="1" ht="22.5">
      <c r="B199" s="145"/>
      <c r="D199" s="146" t="s">
        <v>142</v>
      </c>
      <c r="E199" s="147" t="s">
        <v>1</v>
      </c>
      <c r="F199" s="148" t="s">
        <v>278</v>
      </c>
      <c r="H199" s="149">
        <v>67.08</v>
      </c>
      <c r="I199" s="150"/>
      <c r="L199" s="145"/>
      <c r="M199" s="151"/>
      <c r="T199" s="152"/>
      <c r="AT199" s="147" t="s">
        <v>142</v>
      </c>
      <c r="AU199" s="147" t="s">
        <v>84</v>
      </c>
      <c r="AV199" s="12" t="s">
        <v>84</v>
      </c>
      <c r="AW199" s="12" t="s">
        <v>31</v>
      </c>
      <c r="AX199" s="12" t="s">
        <v>82</v>
      </c>
      <c r="AY199" s="147" t="s">
        <v>133</v>
      </c>
    </row>
    <row r="200" spans="2:65" s="1" customFormat="1" ht="24.2" customHeight="1">
      <c r="B200" s="131"/>
      <c r="C200" s="132" t="s">
        <v>279</v>
      </c>
      <c r="D200" s="132" t="s">
        <v>135</v>
      </c>
      <c r="E200" s="133" t="s">
        <v>280</v>
      </c>
      <c r="F200" s="134" t="s">
        <v>281</v>
      </c>
      <c r="G200" s="135" t="s">
        <v>151</v>
      </c>
      <c r="H200" s="136">
        <v>209</v>
      </c>
      <c r="I200" s="137"/>
      <c r="J200" s="138">
        <f>ROUND(I200*H200,2)</f>
        <v>0</v>
      </c>
      <c r="K200" s="134" t="s">
        <v>139</v>
      </c>
      <c r="L200" s="31"/>
      <c r="M200" s="139" t="s">
        <v>1</v>
      </c>
      <c r="N200" s="140" t="s">
        <v>39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140</v>
      </c>
      <c r="AT200" s="143" t="s">
        <v>135</v>
      </c>
      <c r="AU200" s="143" t="s">
        <v>84</v>
      </c>
      <c r="AY200" s="16" t="s">
        <v>133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82</v>
      </c>
      <c r="BK200" s="144">
        <f>ROUND(I200*H200,2)</f>
        <v>0</v>
      </c>
      <c r="BL200" s="16" t="s">
        <v>140</v>
      </c>
      <c r="BM200" s="143" t="s">
        <v>282</v>
      </c>
    </row>
    <row r="201" spans="2:65" s="12" customFormat="1">
      <c r="B201" s="145"/>
      <c r="D201" s="146" t="s">
        <v>142</v>
      </c>
      <c r="E201" s="147" t="s">
        <v>1</v>
      </c>
      <c r="F201" s="148" t="s">
        <v>283</v>
      </c>
      <c r="H201" s="149">
        <v>166</v>
      </c>
      <c r="I201" s="150"/>
      <c r="L201" s="145"/>
      <c r="M201" s="151"/>
      <c r="T201" s="152"/>
      <c r="AT201" s="147" t="s">
        <v>142</v>
      </c>
      <c r="AU201" s="147" t="s">
        <v>84</v>
      </c>
      <c r="AV201" s="12" t="s">
        <v>84</v>
      </c>
      <c r="AW201" s="12" t="s">
        <v>31</v>
      </c>
      <c r="AX201" s="12" t="s">
        <v>74</v>
      </c>
      <c r="AY201" s="147" t="s">
        <v>133</v>
      </c>
    </row>
    <row r="202" spans="2:65" s="12" customFormat="1">
      <c r="B202" s="145"/>
      <c r="D202" s="146" t="s">
        <v>142</v>
      </c>
      <c r="E202" s="147" t="s">
        <v>1</v>
      </c>
      <c r="F202" s="148" t="s">
        <v>284</v>
      </c>
      <c r="H202" s="149">
        <v>43</v>
      </c>
      <c r="I202" s="150"/>
      <c r="L202" s="145"/>
      <c r="M202" s="151"/>
      <c r="T202" s="152"/>
      <c r="AT202" s="147" t="s">
        <v>142</v>
      </c>
      <c r="AU202" s="147" t="s">
        <v>84</v>
      </c>
      <c r="AV202" s="12" t="s">
        <v>84</v>
      </c>
      <c r="AW202" s="12" t="s">
        <v>31</v>
      </c>
      <c r="AX202" s="12" t="s">
        <v>74</v>
      </c>
      <c r="AY202" s="147" t="s">
        <v>133</v>
      </c>
    </row>
    <row r="203" spans="2:65" s="13" customFormat="1">
      <c r="B203" s="153"/>
      <c r="D203" s="146" t="s">
        <v>142</v>
      </c>
      <c r="E203" s="154" t="s">
        <v>1</v>
      </c>
      <c r="F203" s="155" t="s">
        <v>166</v>
      </c>
      <c r="H203" s="156">
        <v>209</v>
      </c>
      <c r="I203" s="157"/>
      <c r="L203" s="153"/>
      <c r="M203" s="158"/>
      <c r="T203" s="159"/>
      <c r="AT203" s="154" t="s">
        <v>142</v>
      </c>
      <c r="AU203" s="154" t="s">
        <v>84</v>
      </c>
      <c r="AV203" s="13" t="s">
        <v>140</v>
      </c>
      <c r="AW203" s="13" t="s">
        <v>31</v>
      </c>
      <c r="AX203" s="13" t="s">
        <v>82</v>
      </c>
      <c r="AY203" s="154" t="s">
        <v>133</v>
      </c>
    </row>
    <row r="204" spans="2:65" s="1" customFormat="1" ht="16.5" customHeight="1">
      <c r="B204" s="131"/>
      <c r="C204" s="132" t="s">
        <v>285</v>
      </c>
      <c r="D204" s="132" t="s">
        <v>135</v>
      </c>
      <c r="E204" s="133" t="s">
        <v>286</v>
      </c>
      <c r="F204" s="134" t="s">
        <v>287</v>
      </c>
      <c r="G204" s="135" t="s">
        <v>138</v>
      </c>
      <c r="H204" s="136">
        <v>418</v>
      </c>
      <c r="I204" s="137"/>
      <c r="J204" s="138">
        <f>ROUND(I204*H204,2)</f>
        <v>0</v>
      </c>
      <c r="K204" s="134" t="s">
        <v>139</v>
      </c>
      <c r="L204" s="31"/>
      <c r="M204" s="139" t="s">
        <v>1</v>
      </c>
      <c r="N204" s="140" t="s">
        <v>39</v>
      </c>
      <c r="P204" s="141">
        <f>O204*H204</f>
        <v>0</v>
      </c>
      <c r="Q204" s="141">
        <v>2.6900000000000001E-3</v>
      </c>
      <c r="R204" s="141">
        <f>Q204*H204</f>
        <v>1.12442</v>
      </c>
      <c r="S204" s="141">
        <v>0</v>
      </c>
      <c r="T204" s="142">
        <f>S204*H204</f>
        <v>0</v>
      </c>
      <c r="AR204" s="143" t="s">
        <v>140</v>
      </c>
      <c r="AT204" s="143" t="s">
        <v>135</v>
      </c>
      <c r="AU204" s="143" t="s">
        <v>84</v>
      </c>
      <c r="AY204" s="16" t="s">
        <v>133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82</v>
      </c>
      <c r="BK204" s="144">
        <f>ROUND(I204*H204,2)</f>
        <v>0</v>
      </c>
      <c r="BL204" s="16" t="s">
        <v>140</v>
      </c>
      <c r="BM204" s="143" t="s">
        <v>288</v>
      </c>
    </row>
    <row r="205" spans="2:65" s="12" customFormat="1">
      <c r="B205" s="145"/>
      <c r="D205" s="146" t="s">
        <v>142</v>
      </c>
      <c r="E205" s="147" t="s">
        <v>1</v>
      </c>
      <c r="F205" s="148" t="s">
        <v>289</v>
      </c>
      <c r="H205" s="149">
        <v>332</v>
      </c>
      <c r="I205" s="150"/>
      <c r="L205" s="145"/>
      <c r="M205" s="151"/>
      <c r="T205" s="152"/>
      <c r="AT205" s="147" t="s">
        <v>142</v>
      </c>
      <c r="AU205" s="147" t="s">
        <v>84</v>
      </c>
      <c r="AV205" s="12" t="s">
        <v>84</v>
      </c>
      <c r="AW205" s="12" t="s">
        <v>31</v>
      </c>
      <c r="AX205" s="12" t="s">
        <v>74</v>
      </c>
      <c r="AY205" s="147" t="s">
        <v>133</v>
      </c>
    </row>
    <row r="206" spans="2:65" s="12" customFormat="1">
      <c r="B206" s="145"/>
      <c r="D206" s="146" t="s">
        <v>142</v>
      </c>
      <c r="E206" s="147" t="s">
        <v>1</v>
      </c>
      <c r="F206" s="148" t="s">
        <v>290</v>
      </c>
      <c r="H206" s="149">
        <v>86</v>
      </c>
      <c r="I206" s="150"/>
      <c r="L206" s="145"/>
      <c r="M206" s="151"/>
      <c r="T206" s="152"/>
      <c r="AT206" s="147" t="s">
        <v>142</v>
      </c>
      <c r="AU206" s="147" t="s">
        <v>84</v>
      </c>
      <c r="AV206" s="12" t="s">
        <v>84</v>
      </c>
      <c r="AW206" s="12" t="s">
        <v>31</v>
      </c>
      <c r="AX206" s="12" t="s">
        <v>74</v>
      </c>
      <c r="AY206" s="147" t="s">
        <v>133</v>
      </c>
    </row>
    <row r="207" spans="2:65" s="13" customFormat="1">
      <c r="B207" s="153"/>
      <c r="D207" s="146" t="s">
        <v>142</v>
      </c>
      <c r="E207" s="154" t="s">
        <v>1</v>
      </c>
      <c r="F207" s="155" t="s">
        <v>166</v>
      </c>
      <c r="H207" s="156">
        <v>418</v>
      </c>
      <c r="I207" s="157"/>
      <c r="L207" s="153"/>
      <c r="M207" s="158"/>
      <c r="T207" s="159"/>
      <c r="AT207" s="154" t="s">
        <v>142</v>
      </c>
      <c r="AU207" s="154" t="s">
        <v>84</v>
      </c>
      <c r="AV207" s="13" t="s">
        <v>140</v>
      </c>
      <c r="AW207" s="13" t="s">
        <v>31</v>
      </c>
      <c r="AX207" s="13" t="s">
        <v>82</v>
      </c>
      <c r="AY207" s="154" t="s">
        <v>133</v>
      </c>
    </row>
    <row r="208" spans="2:65" s="1" customFormat="1" ht="16.5" customHeight="1">
      <c r="B208" s="131"/>
      <c r="C208" s="132" t="s">
        <v>291</v>
      </c>
      <c r="D208" s="132" t="s">
        <v>135</v>
      </c>
      <c r="E208" s="133" t="s">
        <v>292</v>
      </c>
      <c r="F208" s="134" t="s">
        <v>293</v>
      </c>
      <c r="G208" s="135" t="s">
        <v>138</v>
      </c>
      <c r="H208" s="136">
        <v>418</v>
      </c>
      <c r="I208" s="137"/>
      <c r="J208" s="138">
        <f>ROUND(I208*H208,2)</f>
        <v>0</v>
      </c>
      <c r="K208" s="134" t="s">
        <v>139</v>
      </c>
      <c r="L208" s="31"/>
      <c r="M208" s="139" t="s">
        <v>1</v>
      </c>
      <c r="N208" s="140" t="s">
        <v>39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140</v>
      </c>
      <c r="AT208" s="143" t="s">
        <v>135</v>
      </c>
      <c r="AU208" s="143" t="s">
        <v>84</v>
      </c>
      <c r="AY208" s="16" t="s">
        <v>133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6" t="s">
        <v>82</v>
      </c>
      <c r="BK208" s="144">
        <f>ROUND(I208*H208,2)</f>
        <v>0</v>
      </c>
      <c r="BL208" s="16" t="s">
        <v>140</v>
      </c>
      <c r="BM208" s="143" t="s">
        <v>294</v>
      </c>
    </row>
    <row r="209" spans="2:65" s="1" customFormat="1" ht="21.75" customHeight="1">
      <c r="B209" s="131"/>
      <c r="C209" s="132" t="s">
        <v>295</v>
      </c>
      <c r="D209" s="132" t="s">
        <v>135</v>
      </c>
      <c r="E209" s="133" t="s">
        <v>296</v>
      </c>
      <c r="F209" s="134" t="s">
        <v>297</v>
      </c>
      <c r="G209" s="135" t="s">
        <v>298</v>
      </c>
      <c r="H209" s="136">
        <v>16.72</v>
      </c>
      <c r="I209" s="137"/>
      <c r="J209" s="138">
        <f>ROUND(I209*H209,2)</f>
        <v>0</v>
      </c>
      <c r="K209" s="134" t="s">
        <v>139</v>
      </c>
      <c r="L209" s="31"/>
      <c r="M209" s="139" t="s">
        <v>1</v>
      </c>
      <c r="N209" s="140" t="s">
        <v>39</v>
      </c>
      <c r="P209" s="141">
        <f>O209*H209</f>
        <v>0</v>
      </c>
      <c r="Q209" s="141">
        <v>1.0606199999999999</v>
      </c>
      <c r="R209" s="141">
        <f>Q209*H209</f>
        <v>17.733566399999997</v>
      </c>
      <c r="S209" s="141">
        <v>0</v>
      </c>
      <c r="T209" s="142">
        <f>S209*H209</f>
        <v>0</v>
      </c>
      <c r="AR209" s="143" t="s">
        <v>140</v>
      </c>
      <c r="AT209" s="143" t="s">
        <v>135</v>
      </c>
      <c r="AU209" s="143" t="s">
        <v>84</v>
      </c>
      <c r="AY209" s="16" t="s">
        <v>133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82</v>
      </c>
      <c r="BK209" s="144">
        <f>ROUND(I209*H209,2)</f>
        <v>0</v>
      </c>
      <c r="BL209" s="16" t="s">
        <v>140</v>
      </c>
      <c r="BM209" s="143" t="s">
        <v>299</v>
      </c>
    </row>
    <row r="210" spans="2:65" s="12" customFormat="1">
      <c r="B210" s="145"/>
      <c r="D210" s="146" t="s">
        <v>142</v>
      </c>
      <c r="E210" s="147" t="s">
        <v>1</v>
      </c>
      <c r="F210" s="148" t="s">
        <v>300</v>
      </c>
      <c r="H210" s="149">
        <v>16.72</v>
      </c>
      <c r="I210" s="150"/>
      <c r="L210" s="145"/>
      <c r="M210" s="151"/>
      <c r="T210" s="152"/>
      <c r="AT210" s="147" t="s">
        <v>142</v>
      </c>
      <c r="AU210" s="147" t="s">
        <v>84</v>
      </c>
      <c r="AV210" s="12" t="s">
        <v>84</v>
      </c>
      <c r="AW210" s="12" t="s">
        <v>31</v>
      </c>
      <c r="AX210" s="12" t="s">
        <v>82</v>
      </c>
      <c r="AY210" s="147" t="s">
        <v>133</v>
      </c>
    </row>
    <row r="211" spans="2:65" s="1" customFormat="1" ht="24.2" customHeight="1">
      <c r="B211" s="131"/>
      <c r="C211" s="132" t="s">
        <v>301</v>
      </c>
      <c r="D211" s="132" t="s">
        <v>135</v>
      </c>
      <c r="E211" s="133" t="s">
        <v>302</v>
      </c>
      <c r="F211" s="134" t="s">
        <v>303</v>
      </c>
      <c r="G211" s="135" t="s">
        <v>151</v>
      </c>
      <c r="H211" s="136">
        <v>26.131</v>
      </c>
      <c r="I211" s="137"/>
      <c r="J211" s="138">
        <f>ROUND(I211*H211,2)</f>
        <v>0</v>
      </c>
      <c r="K211" s="134" t="s">
        <v>139</v>
      </c>
      <c r="L211" s="31"/>
      <c r="M211" s="139" t="s">
        <v>1</v>
      </c>
      <c r="N211" s="140" t="s">
        <v>39</v>
      </c>
      <c r="P211" s="141">
        <f>O211*H211</f>
        <v>0</v>
      </c>
      <c r="Q211" s="141">
        <v>2.5018699999999998</v>
      </c>
      <c r="R211" s="141">
        <f>Q211*H211</f>
        <v>65.376364969999997</v>
      </c>
      <c r="S211" s="141">
        <v>0</v>
      </c>
      <c r="T211" s="142">
        <f>S211*H211</f>
        <v>0</v>
      </c>
      <c r="AR211" s="143" t="s">
        <v>140</v>
      </c>
      <c r="AT211" s="143" t="s">
        <v>135</v>
      </c>
      <c r="AU211" s="143" t="s">
        <v>84</v>
      </c>
      <c r="AY211" s="16" t="s">
        <v>133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6" t="s">
        <v>82</v>
      </c>
      <c r="BK211" s="144">
        <f>ROUND(I211*H211,2)</f>
        <v>0</v>
      </c>
      <c r="BL211" s="16" t="s">
        <v>140</v>
      </c>
      <c r="BM211" s="143" t="s">
        <v>304</v>
      </c>
    </row>
    <row r="212" spans="2:65" s="12" customFormat="1" ht="22.5">
      <c r="B212" s="145"/>
      <c r="D212" s="146" t="s">
        <v>142</v>
      </c>
      <c r="E212" s="147" t="s">
        <v>1</v>
      </c>
      <c r="F212" s="148" t="s">
        <v>305</v>
      </c>
      <c r="H212" s="149">
        <v>4.851</v>
      </c>
      <c r="I212" s="150"/>
      <c r="L212" s="145"/>
      <c r="M212" s="151"/>
      <c r="T212" s="152"/>
      <c r="AT212" s="147" t="s">
        <v>142</v>
      </c>
      <c r="AU212" s="147" t="s">
        <v>84</v>
      </c>
      <c r="AV212" s="12" t="s">
        <v>84</v>
      </c>
      <c r="AW212" s="12" t="s">
        <v>31</v>
      </c>
      <c r="AX212" s="12" t="s">
        <v>74</v>
      </c>
      <c r="AY212" s="147" t="s">
        <v>133</v>
      </c>
    </row>
    <row r="213" spans="2:65" s="12" customFormat="1" ht="22.5">
      <c r="B213" s="145"/>
      <c r="D213" s="146" t="s">
        <v>142</v>
      </c>
      <c r="E213" s="147" t="s">
        <v>1</v>
      </c>
      <c r="F213" s="148" t="s">
        <v>306</v>
      </c>
      <c r="H213" s="149">
        <v>21.28</v>
      </c>
      <c r="I213" s="150"/>
      <c r="L213" s="145"/>
      <c r="M213" s="151"/>
      <c r="T213" s="152"/>
      <c r="AT213" s="147" t="s">
        <v>142</v>
      </c>
      <c r="AU213" s="147" t="s">
        <v>84</v>
      </c>
      <c r="AV213" s="12" t="s">
        <v>84</v>
      </c>
      <c r="AW213" s="12" t="s">
        <v>31</v>
      </c>
      <c r="AX213" s="12" t="s">
        <v>74</v>
      </c>
      <c r="AY213" s="147" t="s">
        <v>133</v>
      </c>
    </row>
    <row r="214" spans="2:65" s="13" customFormat="1">
      <c r="B214" s="153"/>
      <c r="D214" s="146" t="s">
        <v>142</v>
      </c>
      <c r="E214" s="154" t="s">
        <v>1</v>
      </c>
      <c r="F214" s="155" t="s">
        <v>166</v>
      </c>
      <c r="H214" s="156">
        <v>26.131</v>
      </c>
      <c r="I214" s="157"/>
      <c r="L214" s="153"/>
      <c r="M214" s="158"/>
      <c r="T214" s="159"/>
      <c r="AT214" s="154" t="s">
        <v>142</v>
      </c>
      <c r="AU214" s="154" t="s">
        <v>84</v>
      </c>
      <c r="AV214" s="13" t="s">
        <v>140</v>
      </c>
      <c r="AW214" s="13" t="s">
        <v>31</v>
      </c>
      <c r="AX214" s="13" t="s">
        <v>82</v>
      </c>
      <c r="AY214" s="154" t="s">
        <v>133</v>
      </c>
    </row>
    <row r="215" spans="2:65" s="1" customFormat="1" ht="16.5" customHeight="1">
      <c r="B215" s="131"/>
      <c r="C215" s="132" t="s">
        <v>307</v>
      </c>
      <c r="D215" s="132" t="s">
        <v>135</v>
      </c>
      <c r="E215" s="133" t="s">
        <v>308</v>
      </c>
      <c r="F215" s="134" t="s">
        <v>309</v>
      </c>
      <c r="G215" s="135" t="s">
        <v>138</v>
      </c>
      <c r="H215" s="136">
        <v>64.7</v>
      </c>
      <c r="I215" s="137"/>
      <c r="J215" s="138">
        <f>ROUND(I215*H215,2)</f>
        <v>0</v>
      </c>
      <c r="K215" s="134" t="s">
        <v>139</v>
      </c>
      <c r="L215" s="31"/>
      <c r="M215" s="139" t="s">
        <v>1</v>
      </c>
      <c r="N215" s="140" t="s">
        <v>39</v>
      </c>
      <c r="P215" s="141">
        <f>O215*H215</f>
        <v>0</v>
      </c>
      <c r="Q215" s="141">
        <v>2.64E-3</v>
      </c>
      <c r="R215" s="141">
        <f>Q215*H215</f>
        <v>0.17080800000000002</v>
      </c>
      <c r="S215" s="141">
        <v>0</v>
      </c>
      <c r="T215" s="142">
        <f>S215*H215</f>
        <v>0</v>
      </c>
      <c r="AR215" s="143" t="s">
        <v>140</v>
      </c>
      <c r="AT215" s="143" t="s">
        <v>135</v>
      </c>
      <c r="AU215" s="143" t="s">
        <v>84</v>
      </c>
      <c r="AY215" s="16" t="s">
        <v>133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82</v>
      </c>
      <c r="BK215" s="144">
        <f>ROUND(I215*H215,2)</f>
        <v>0</v>
      </c>
      <c r="BL215" s="16" t="s">
        <v>140</v>
      </c>
      <c r="BM215" s="143" t="s">
        <v>310</v>
      </c>
    </row>
    <row r="216" spans="2:65" s="12" customFormat="1" ht="22.5">
      <c r="B216" s="145"/>
      <c r="D216" s="146" t="s">
        <v>142</v>
      </c>
      <c r="E216" s="147" t="s">
        <v>1</v>
      </c>
      <c r="F216" s="148" t="s">
        <v>311</v>
      </c>
      <c r="H216" s="149">
        <v>23.1</v>
      </c>
      <c r="I216" s="150"/>
      <c r="L216" s="145"/>
      <c r="M216" s="151"/>
      <c r="T216" s="152"/>
      <c r="AT216" s="147" t="s">
        <v>142</v>
      </c>
      <c r="AU216" s="147" t="s">
        <v>84</v>
      </c>
      <c r="AV216" s="12" t="s">
        <v>84</v>
      </c>
      <c r="AW216" s="12" t="s">
        <v>31</v>
      </c>
      <c r="AX216" s="12" t="s">
        <v>74</v>
      </c>
      <c r="AY216" s="147" t="s">
        <v>133</v>
      </c>
    </row>
    <row r="217" spans="2:65" s="12" customFormat="1" ht="22.5">
      <c r="B217" s="145"/>
      <c r="D217" s="146" t="s">
        <v>142</v>
      </c>
      <c r="E217" s="147" t="s">
        <v>1</v>
      </c>
      <c r="F217" s="148" t="s">
        <v>312</v>
      </c>
      <c r="H217" s="149">
        <v>41.6</v>
      </c>
      <c r="I217" s="150"/>
      <c r="L217" s="145"/>
      <c r="M217" s="151"/>
      <c r="T217" s="152"/>
      <c r="AT217" s="147" t="s">
        <v>142</v>
      </c>
      <c r="AU217" s="147" t="s">
        <v>84</v>
      </c>
      <c r="AV217" s="12" t="s">
        <v>84</v>
      </c>
      <c r="AW217" s="12" t="s">
        <v>31</v>
      </c>
      <c r="AX217" s="12" t="s">
        <v>74</v>
      </c>
      <c r="AY217" s="147" t="s">
        <v>133</v>
      </c>
    </row>
    <row r="218" spans="2:65" s="13" customFormat="1">
      <c r="B218" s="153"/>
      <c r="D218" s="146" t="s">
        <v>142</v>
      </c>
      <c r="E218" s="154" t="s">
        <v>1</v>
      </c>
      <c r="F218" s="155" t="s">
        <v>166</v>
      </c>
      <c r="H218" s="156">
        <v>64.7</v>
      </c>
      <c r="I218" s="157"/>
      <c r="L218" s="153"/>
      <c r="M218" s="158"/>
      <c r="T218" s="159"/>
      <c r="AT218" s="154" t="s">
        <v>142</v>
      </c>
      <c r="AU218" s="154" t="s">
        <v>84</v>
      </c>
      <c r="AV218" s="13" t="s">
        <v>140</v>
      </c>
      <c r="AW218" s="13" t="s">
        <v>31</v>
      </c>
      <c r="AX218" s="13" t="s">
        <v>82</v>
      </c>
      <c r="AY218" s="154" t="s">
        <v>133</v>
      </c>
    </row>
    <row r="219" spans="2:65" s="1" customFormat="1" ht="16.5" customHeight="1">
      <c r="B219" s="131"/>
      <c r="C219" s="132" t="s">
        <v>313</v>
      </c>
      <c r="D219" s="132" t="s">
        <v>135</v>
      </c>
      <c r="E219" s="133" t="s">
        <v>314</v>
      </c>
      <c r="F219" s="134" t="s">
        <v>315</v>
      </c>
      <c r="G219" s="135" t="s">
        <v>138</v>
      </c>
      <c r="H219" s="136">
        <v>64.7</v>
      </c>
      <c r="I219" s="137"/>
      <c r="J219" s="138">
        <f>ROUND(I219*H219,2)</f>
        <v>0</v>
      </c>
      <c r="K219" s="134" t="s">
        <v>139</v>
      </c>
      <c r="L219" s="31"/>
      <c r="M219" s="139" t="s">
        <v>1</v>
      </c>
      <c r="N219" s="140" t="s">
        <v>39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140</v>
      </c>
      <c r="AT219" s="143" t="s">
        <v>135</v>
      </c>
      <c r="AU219" s="143" t="s">
        <v>84</v>
      </c>
      <c r="AY219" s="16" t="s">
        <v>133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82</v>
      </c>
      <c r="BK219" s="144">
        <f>ROUND(I219*H219,2)</f>
        <v>0</v>
      </c>
      <c r="BL219" s="16" t="s">
        <v>140</v>
      </c>
      <c r="BM219" s="143" t="s">
        <v>316</v>
      </c>
    </row>
    <row r="220" spans="2:65" s="1" customFormat="1" ht="21.75" customHeight="1">
      <c r="B220" s="131"/>
      <c r="C220" s="132" t="s">
        <v>317</v>
      </c>
      <c r="D220" s="132" t="s">
        <v>135</v>
      </c>
      <c r="E220" s="133" t="s">
        <v>318</v>
      </c>
      <c r="F220" s="134" t="s">
        <v>319</v>
      </c>
      <c r="G220" s="135" t="s">
        <v>298</v>
      </c>
      <c r="H220" s="136">
        <v>2.09</v>
      </c>
      <c r="I220" s="137"/>
      <c r="J220" s="138">
        <f>ROUND(I220*H220,2)</f>
        <v>0</v>
      </c>
      <c r="K220" s="134" t="s">
        <v>139</v>
      </c>
      <c r="L220" s="31"/>
      <c r="M220" s="139" t="s">
        <v>1</v>
      </c>
      <c r="N220" s="140" t="s">
        <v>39</v>
      </c>
      <c r="P220" s="141">
        <f>O220*H220</f>
        <v>0</v>
      </c>
      <c r="Q220" s="141">
        <v>1.0606199999999999</v>
      </c>
      <c r="R220" s="141">
        <f>Q220*H220</f>
        <v>2.2166957999999997</v>
      </c>
      <c r="S220" s="141">
        <v>0</v>
      </c>
      <c r="T220" s="142">
        <f>S220*H220</f>
        <v>0</v>
      </c>
      <c r="AR220" s="143" t="s">
        <v>140</v>
      </c>
      <c r="AT220" s="143" t="s">
        <v>135</v>
      </c>
      <c r="AU220" s="143" t="s">
        <v>84</v>
      </c>
      <c r="AY220" s="16" t="s">
        <v>133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6" t="s">
        <v>82</v>
      </c>
      <c r="BK220" s="144">
        <f>ROUND(I220*H220,2)</f>
        <v>0</v>
      </c>
      <c r="BL220" s="16" t="s">
        <v>140</v>
      </c>
      <c r="BM220" s="143" t="s">
        <v>320</v>
      </c>
    </row>
    <row r="221" spans="2:65" s="12" customFormat="1">
      <c r="B221" s="145"/>
      <c r="D221" s="146" t="s">
        <v>142</v>
      </c>
      <c r="E221" s="147" t="s">
        <v>1</v>
      </c>
      <c r="F221" s="148" t="s">
        <v>321</v>
      </c>
      <c r="H221" s="149">
        <v>2.09</v>
      </c>
      <c r="I221" s="150"/>
      <c r="L221" s="145"/>
      <c r="M221" s="151"/>
      <c r="T221" s="152"/>
      <c r="AT221" s="147" t="s">
        <v>142</v>
      </c>
      <c r="AU221" s="147" t="s">
        <v>84</v>
      </c>
      <c r="AV221" s="12" t="s">
        <v>84</v>
      </c>
      <c r="AW221" s="12" t="s">
        <v>31</v>
      </c>
      <c r="AX221" s="12" t="s">
        <v>82</v>
      </c>
      <c r="AY221" s="147" t="s">
        <v>133</v>
      </c>
    </row>
    <row r="222" spans="2:65" s="11" customFormat="1" ht="22.9" customHeight="1">
      <c r="B222" s="119"/>
      <c r="D222" s="120" t="s">
        <v>73</v>
      </c>
      <c r="E222" s="129" t="s">
        <v>148</v>
      </c>
      <c r="F222" s="129" t="s">
        <v>322</v>
      </c>
      <c r="I222" s="122"/>
      <c r="J222" s="130">
        <f>BK222</f>
        <v>0</v>
      </c>
      <c r="L222" s="119"/>
      <c r="M222" s="124"/>
      <c r="P222" s="125">
        <f>SUM(P223:P257)</f>
        <v>0</v>
      </c>
      <c r="R222" s="125">
        <f>SUM(R223:R257)</f>
        <v>183.56758268999999</v>
      </c>
      <c r="T222" s="126">
        <f>SUM(T223:T257)</f>
        <v>0</v>
      </c>
      <c r="AR222" s="120" t="s">
        <v>82</v>
      </c>
      <c r="AT222" s="127" t="s">
        <v>73</v>
      </c>
      <c r="AU222" s="127" t="s">
        <v>82</v>
      </c>
      <c r="AY222" s="120" t="s">
        <v>133</v>
      </c>
      <c r="BK222" s="128">
        <f>SUM(BK223:BK257)</f>
        <v>0</v>
      </c>
    </row>
    <row r="223" spans="2:65" s="1" customFormat="1" ht="16.5" customHeight="1">
      <c r="B223" s="131"/>
      <c r="C223" s="132" t="s">
        <v>323</v>
      </c>
      <c r="D223" s="132" t="s">
        <v>135</v>
      </c>
      <c r="E223" s="133" t="s">
        <v>324</v>
      </c>
      <c r="F223" s="134" t="s">
        <v>325</v>
      </c>
      <c r="G223" s="135" t="s">
        <v>247</v>
      </c>
      <c r="H223" s="136">
        <v>1</v>
      </c>
      <c r="I223" s="137"/>
      <c r="J223" s="138">
        <f>ROUND(I223*H223,2)</f>
        <v>0</v>
      </c>
      <c r="K223" s="134" t="s">
        <v>1</v>
      </c>
      <c r="L223" s="31"/>
      <c r="M223" s="139" t="s">
        <v>1</v>
      </c>
      <c r="N223" s="140" t="s">
        <v>39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140</v>
      </c>
      <c r="AT223" s="143" t="s">
        <v>135</v>
      </c>
      <c r="AU223" s="143" t="s">
        <v>84</v>
      </c>
      <c r="AY223" s="16" t="s">
        <v>133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82</v>
      </c>
      <c r="BK223" s="144">
        <f>ROUND(I223*H223,2)</f>
        <v>0</v>
      </c>
      <c r="BL223" s="16" t="s">
        <v>140</v>
      </c>
      <c r="BM223" s="143" t="s">
        <v>326</v>
      </c>
    </row>
    <row r="224" spans="2:65" s="1" customFormat="1" ht="37.9" customHeight="1">
      <c r="B224" s="131"/>
      <c r="C224" s="132" t="s">
        <v>327</v>
      </c>
      <c r="D224" s="132" t="s">
        <v>135</v>
      </c>
      <c r="E224" s="133" t="s">
        <v>328</v>
      </c>
      <c r="F224" s="134" t="s">
        <v>329</v>
      </c>
      <c r="G224" s="135" t="s">
        <v>138</v>
      </c>
      <c r="H224" s="136">
        <v>186.9</v>
      </c>
      <c r="I224" s="137"/>
      <c r="J224" s="138">
        <f>ROUND(I224*H224,2)</f>
        <v>0</v>
      </c>
      <c r="K224" s="134" t="s">
        <v>139</v>
      </c>
      <c r="L224" s="31"/>
      <c r="M224" s="139" t="s">
        <v>1</v>
      </c>
      <c r="N224" s="140" t="s">
        <v>39</v>
      </c>
      <c r="P224" s="141">
        <f>O224*H224</f>
        <v>0</v>
      </c>
      <c r="Q224" s="141">
        <v>0.73558000000000001</v>
      </c>
      <c r="R224" s="141">
        <f>Q224*H224</f>
        <v>137.47990200000001</v>
      </c>
      <c r="S224" s="141">
        <v>0</v>
      </c>
      <c r="T224" s="142">
        <f>S224*H224</f>
        <v>0</v>
      </c>
      <c r="AR224" s="143" t="s">
        <v>140</v>
      </c>
      <c r="AT224" s="143" t="s">
        <v>135</v>
      </c>
      <c r="AU224" s="143" t="s">
        <v>84</v>
      </c>
      <c r="AY224" s="16" t="s">
        <v>133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82</v>
      </c>
      <c r="BK224" s="144">
        <f>ROUND(I224*H224,2)</f>
        <v>0</v>
      </c>
      <c r="BL224" s="16" t="s">
        <v>140</v>
      </c>
      <c r="BM224" s="143" t="s">
        <v>330</v>
      </c>
    </row>
    <row r="225" spans="2:65" s="12" customFormat="1">
      <c r="B225" s="145"/>
      <c r="D225" s="146" t="s">
        <v>142</v>
      </c>
      <c r="E225" s="147" t="s">
        <v>1</v>
      </c>
      <c r="F225" s="148" t="s">
        <v>331</v>
      </c>
      <c r="H225" s="149">
        <v>186.9</v>
      </c>
      <c r="I225" s="150"/>
      <c r="L225" s="145"/>
      <c r="M225" s="151"/>
      <c r="T225" s="152"/>
      <c r="AT225" s="147" t="s">
        <v>142</v>
      </c>
      <c r="AU225" s="147" t="s">
        <v>84</v>
      </c>
      <c r="AV225" s="12" t="s">
        <v>84</v>
      </c>
      <c r="AW225" s="12" t="s">
        <v>31</v>
      </c>
      <c r="AX225" s="12" t="s">
        <v>82</v>
      </c>
      <c r="AY225" s="147" t="s">
        <v>133</v>
      </c>
    </row>
    <row r="226" spans="2:65" s="1" customFormat="1" ht="16.5" customHeight="1">
      <c r="B226" s="131"/>
      <c r="C226" s="132" t="s">
        <v>332</v>
      </c>
      <c r="D226" s="132" t="s">
        <v>135</v>
      </c>
      <c r="E226" s="133" t="s">
        <v>333</v>
      </c>
      <c r="F226" s="134" t="s">
        <v>334</v>
      </c>
      <c r="G226" s="135" t="s">
        <v>298</v>
      </c>
      <c r="H226" s="136">
        <v>2.99</v>
      </c>
      <c r="I226" s="137"/>
      <c r="J226" s="138">
        <f>ROUND(I226*H226,2)</f>
        <v>0</v>
      </c>
      <c r="K226" s="134" t="s">
        <v>1</v>
      </c>
      <c r="L226" s="31"/>
      <c r="M226" s="139" t="s">
        <v>1</v>
      </c>
      <c r="N226" s="140" t="s">
        <v>39</v>
      </c>
      <c r="P226" s="141">
        <f>O226*H226</f>
        <v>0</v>
      </c>
      <c r="Q226" s="141">
        <v>1.04922</v>
      </c>
      <c r="R226" s="141">
        <f>Q226*H226</f>
        <v>3.1371678000000003</v>
      </c>
      <c r="S226" s="141">
        <v>0</v>
      </c>
      <c r="T226" s="142">
        <f>S226*H226</f>
        <v>0</v>
      </c>
      <c r="AR226" s="143" t="s">
        <v>140</v>
      </c>
      <c r="AT226" s="143" t="s">
        <v>135</v>
      </c>
      <c r="AU226" s="143" t="s">
        <v>84</v>
      </c>
      <c r="AY226" s="16" t="s">
        <v>133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82</v>
      </c>
      <c r="BK226" s="144">
        <f>ROUND(I226*H226,2)</f>
        <v>0</v>
      </c>
      <c r="BL226" s="16" t="s">
        <v>140</v>
      </c>
      <c r="BM226" s="143" t="s">
        <v>335</v>
      </c>
    </row>
    <row r="227" spans="2:65" s="12" customFormat="1">
      <c r="B227" s="145"/>
      <c r="D227" s="146" t="s">
        <v>142</v>
      </c>
      <c r="E227" s="147" t="s">
        <v>1</v>
      </c>
      <c r="F227" s="148" t="s">
        <v>336</v>
      </c>
      <c r="H227" s="149">
        <v>2.99</v>
      </c>
      <c r="I227" s="150"/>
      <c r="L227" s="145"/>
      <c r="M227" s="151"/>
      <c r="T227" s="152"/>
      <c r="AT227" s="147" t="s">
        <v>142</v>
      </c>
      <c r="AU227" s="147" t="s">
        <v>84</v>
      </c>
      <c r="AV227" s="12" t="s">
        <v>84</v>
      </c>
      <c r="AW227" s="12" t="s">
        <v>31</v>
      </c>
      <c r="AX227" s="12" t="s">
        <v>82</v>
      </c>
      <c r="AY227" s="147" t="s">
        <v>133</v>
      </c>
    </row>
    <row r="228" spans="2:65" s="1" customFormat="1" ht="16.5" customHeight="1">
      <c r="B228" s="131"/>
      <c r="C228" s="132" t="s">
        <v>337</v>
      </c>
      <c r="D228" s="132" t="s">
        <v>135</v>
      </c>
      <c r="E228" s="133" t="s">
        <v>338</v>
      </c>
      <c r="F228" s="134" t="s">
        <v>339</v>
      </c>
      <c r="G228" s="135" t="s">
        <v>151</v>
      </c>
      <c r="H228" s="136">
        <v>506.02</v>
      </c>
      <c r="I228" s="137"/>
      <c r="J228" s="138">
        <f>ROUND(I228*H228,2)</f>
        <v>0</v>
      </c>
      <c r="K228" s="134" t="s">
        <v>139</v>
      </c>
      <c r="L228" s="31"/>
      <c r="M228" s="139" t="s">
        <v>1</v>
      </c>
      <c r="N228" s="140" t="s">
        <v>39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140</v>
      </c>
      <c r="AT228" s="143" t="s">
        <v>135</v>
      </c>
      <c r="AU228" s="143" t="s">
        <v>84</v>
      </c>
      <c r="AY228" s="16" t="s">
        <v>133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82</v>
      </c>
      <c r="BK228" s="144">
        <f>ROUND(I228*H228,2)</f>
        <v>0</v>
      </c>
      <c r="BL228" s="16" t="s">
        <v>140</v>
      </c>
      <c r="BM228" s="143" t="s">
        <v>340</v>
      </c>
    </row>
    <row r="229" spans="2:65" s="12" customFormat="1">
      <c r="B229" s="145"/>
      <c r="D229" s="146" t="s">
        <v>142</v>
      </c>
      <c r="E229" s="147" t="s">
        <v>1</v>
      </c>
      <c r="F229" s="148" t="s">
        <v>189</v>
      </c>
      <c r="H229" s="149">
        <v>12.72</v>
      </c>
      <c r="I229" s="150"/>
      <c r="L229" s="145"/>
      <c r="M229" s="151"/>
      <c r="T229" s="152"/>
      <c r="AT229" s="147" t="s">
        <v>142</v>
      </c>
      <c r="AU229" s="147" t="s">
        <v>84</v>
      </c>
      <c r="AV229" s="12" t="s">
        <v>84</v>
      </c>
      <c r="AW229" s="12" t="s">
        <v>31</v>
      </c>
      <c r="AX229" s="12" t="s">
        <v>74</v>
      </c>
      <c r="AY229" s="147" t="s">
        <v>133</v>
      </c>
    </row>
    <row r="230" spans="2:65" s="12" customFormat="1">
      <c r="B230" s="145"/>
      <c r="D230" s="146" t="s">
        <v>142</v>
      </c>
      <c r="E230" s="147" t="s">
        <v>1</v>
      </c>
      <c r="F230" s="148" t="s">
        <v>341</v>
      </c>
      <c r="H230" s="149">
        <v>19.8</v>
      </c>
      <c r="I230" s="150"/>
      <c r="L230" s="145"/>
      <c r="M230" s="151"/>
      <c r="T230" s="152"/>
      <c r="AT230" s="147" t="s">
        <v>142</v>
      </c>
      <c r="AU230" s="147" t="s">
        <v>84</v>
      </c>
      <c r="AV230" s="12" t="s">
        <v>84</v>
      </c>
      <c r="AW230" s="12" t="s">
        <v>31</v>
      </c>
      <c r="AX230" s="12" t="s">
        <v>74</v>
      </c>
      <c r="AY230" s="147" t="s">
        <v>133</v>
      </c>
    </row>
    <row r="231" spans="2:65" s="14" customFormat="1">
      <c r="B231" s="160"/>
      <c r="D231" s="146" t="s">
        <v>142</v>
      </c>
      <c r="E231" s="161" t="s">
        <v>1</v>
      </c>
      <c r="F231" s="162" t="s">
        <v>206</v>
      </c>
      <c r="H231" s="163">
        <v>32.520000000000003</v>
      </c>
      <c r="I231" s="164"/>
      <c r="L231" s="160"/>
      <c r="M231" s="165"/>
      <c r="T231" s="166"/>
      <c r="AT231" s="161" t="s">
        <v>142</v>
      </c>
      <c r="AU231" s="161" t="s">
        <v>84</v>
      </c>
      <c r="AV231" s="14" t="s">
        <v>148</v>
      </c>
      <c r="AW231" s="14" t="s">
        <v>31</v>
      </c>
      <c r="AX231" s="14" t="s">
        <v>74</v>
      </c>
      <c r="AY231" s="161" t="s">
        <v>133</v>
      </c>
    </row>
    <row r="232" spans="2:65" s="12" customFormat="1" ht="22.5">
      <c r="B232" s="145"/>
      <c r="D232" s="146" t="s">
        <v>142</v>
      </c>
      <c r="E232" s="147" t="s">
        <v>1</v>
      </c>
      <c r="F232" s="148" t="s">
        <v>342</v>
      </c>
      <c r="H232" s="149">
        <v>473.5</v>
      </c>
      <c r="I232" s="150"/>
      <c r="L232" s="145"/>
      <c r="M232" s="151"/>
      <c r="T232" s="152"/>
      <c r="AT232" s="147" t="s">
        <v>142</v>
      </c>
      <c r="AU232" s="147" t="s">
        <v>84</v>
      </c>
      <c r="AV232" s="12" t="s">
        <v>84</v>
      </c>
      <c r="AW232" s="12" t="s">
        <v>31</v>
      </c>
      <c r="AX232" s="12" t="s">
        <v>74</v>
      </c>
      <c r="AY232" s="147" t="s">
        <v>133</v>
      </c>
    </row>
    <row r="233" spans="2:65" s="13" customFormat="1">
      <c r="B233" s="153"/>
      <c r="D233" s="146" t="s">
        <v>142</v>
      </c>
      <c r="E233" s="154" t="s">
        <v>1</v>
      </c>
      <c r="F233" s="155" t="s">
        <v>166</v>
      </c>
      <c r="H233" s="156">
        <v>506.02</v>
      </c>
      <c r="I233" s="157"/>
      <c r="L233" s="153"/>
      <c r="M233" s="158"/>
      <c r="T233" s="159"/>
      <c r="AT233" s="154" t="s">
        <v>142</v>
      </c>
      <c r="AU233" s="154" t="s">
        <v>84</v>
      </c>
      <c r="AV233" s="13" t="s">
        <v>140</v>
      </c>
      <c r="AW233" s="13" t="s">
        <v>31</v>
      </c>
      <c r="AX233" s="13" t="s">
        <v>82</v>
      </c>
      <c r="AY233" s="154" t="s">
        <v>133</v>
      </c>
    </row>
    <row r="234" spans="2:65" s="1" customFormat="1" ht="24.2" customHeight="1">
      <c r="B234" s="131"/>
      <c r="C234" s="132" t="s">
        <v>343</v>
      </c>
      <c r="D234" s="132" t="s">
        <v>135</v>
      </c>
      <c r="E234" s="133" t="s">
        <v>344</v>
      </c>
      <c r="F234" s="134" t="s">
        <v>345</v>
      </c>
      <c r="G234" s="135" t="s">
        <v>138</v>
      </c>
      <c r="H234" s="136">
        <v>2737.14</v>
      </c>
      <c r="I234" s="137"/>
      <c r="J234" s="138">
        <f>ROUND(I234*H234,2)</f>
        <v>0</v>
      </c>
      <c r="K234" s="134" t="s">
        <v>139</v>
      </c>
      <c r="L234" s="31"/>
      <c r="M234" s="139" t="s">
        <v>1</v>
      </c>
      <c r="N234" s="140" t="s">
        <v>39</v>
      </c>
      <c r="P234" s="141">
        <f>O234*H234</f>
        <v>0</v>
      </c>
      <c r="Q234" s="141">
        <v>2.7499999999999998E-3</v>
      </c>
      <c r="R234" s="141">
        <f>Q234*H234</f>
        <v>7.5271349999999995</v>
      </c>
      <c r="S234" s="141">
        <v>0</v>
      </c>
      <c r="T234" s="142">
        <f>S234*H234</f>
        <v>0</v>
      </c>
      <c r="AR234" s="143" t="s">
        <v>140</v>
      </c>
      <c r="AT234" s="143" t="s">
        <v>135</v>
      </c>
      <c r="AU234" s="143" t="s">
        <v>84</v>
      </c>
      <c r="AY234" s="16" t="s">
        <v>133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82</v>
      </c>
      <c r="BK234" s="144">
        <f>ROUND(I234*H234,2)</f>
        <v>0</v>
      </c>
      <c r="BL234" s="16" t="s">
        <v>140</v>
      </c>
      <c r="BM234" s="143" t="s">
        <v>346</v>
      </c>
    </row>
    <row r="235" spans="2:65" s="12" customFormat="1">
      <c r="B235" s="145"/>
      <c r="D235" s="146" t="s">
        <v>142</v>
      </c>
      <c r="E235" s="147" t="s">
        <v>1</v>
      </c>
      <c r="F235" s="148" t="s">
        <v>347</v>
      </c>
      <c r="H235" s="149">
        <v>63.6</v>
      </c>
      <c r="I235" s="150"/>
      <c r="L235" s="145"/>
      <c r="M235" s="151"/>
      <c r="T235" s="152"/>
      <c r="AT235" s="147" t="s">
        <v>142</v>
      </c>
      <c r="AU235" s="147" t="s">
        <v>84</v>
      </c>
      <c r="AV235" s="12" t="s">
        <v>84</v>
      </c>
      <c r="AW235" s="12" t="s">
        <v>31</v>
      </c>
      <c r="AX235" s="12" t="s">
        <v>74</v>
      </c>
      <c r="AY235" s="147" t="s">
        <v>133</v>
      </c>
    </row>
    <row r="236" spans="2:65" s="12" customFormat="1">
      <c r="B236" s="145"/>
      <c r="D236" s="146" t="s">
        <v>142</v>
      </c>
      <c r="E236" s="147" t="s">
        <v>1</v>
      </c>
      <c r="F236" s="148" t="s">
        <v>348</v>
      </c>
      <c r="H236" s="149">
        <v>99</v>
      </c>
      <c r="I236" s="150"/>
      <c r="L236" s="145"/>
      <c r="M236" s="151"/>
      <c r="T236" s="152"/>
      <c r="AT236" s="147" t="s">
        <v>142</v>
      </c>
      <c r="AU236" s="147" t="s">
        <v>84</v>
      </c>
      <c r="AV236" s="12" t="s">
        <v>84</v>
      </c>
      <c r="AW236" s="12" t="s">
        <v>31</v>
      </c>
      <c r="AX236" s="12" t="s">
        <v>74</v>
      </c>
      <c r="AY236" s="147" t="s">
        <v>133</v>
      </c>
    </row>
    <row r="237" spans="2:65" s="14" customFormat="1">
      <c r="B237" s="160"/>
      <c r="D237" s="146" t="s">
        <v>142</v>
      </c>
      <c r="E237" s="161" t="s">
        <v>1</v>
      </c>
      <c r="F237" s="162" t="s">
        <v>206</v>
      </c>
      <c r="H237" s="163">
        <v>162.6</v>
      </c>
      <c r="I237" s="164"/>
      <c r="L237" s="160"/>
      <c r="M237" s="165"/>
      <c r="T237" s="166"/>
      <c r="AT237" s="161" t="s">
        <v>142</v>
      </c>
      <c r="AU237" s="161" t="s">
        <v>84</v>
      </c>
      <c r="AV237" s="14" t="s">
        <v>148</v>
      </c>
      <c r="AW237" s="14" t="s">
        <v>31</v>
      </c>
      <c r="AX237" s="14" t="s">
        <v>74</v>
      </c>
      <c r="AY237" s="161" t="s">
        <v>133</v>
      </c>
    </row>
    <row r="238" spans="2:65" s="12" customFormat="1" ht="22.5">
      <c r="B238" s="145"/>
      <c r="D238" s="146" t="s">
        <v>142</v>
      </c>
      <c r="E238" s="147" t="s">
        <v>1</v>
      </c>
      <c r="F238" s="148" t="s">
        <v>349</v>
      </c>
      <c r="H238" s="149">
        <v>2574.54</v>
      </c>
      <c r="I238" s="150"/>
      <c r="L238" s="145"/>
      <c r="M238" s="151"/>
      <c r="T238" s="152"/>
      <c r="AT238" s="147" t="s">
        <v>142</v>
      </c>
      <c r="AU238" s="147" t="s">
        <v>84</v>
      </c>
      <c r="AV238" s="12" t="s">
        <v>84</v>
      </c>
      <c r="AW238" s="12" t="s">
        <v>31</v>
      </c>
      <c r="AX238" s="12" t="s">
        <v>74</v>
      </c>
      <c r="AY238" s="147" t="s">
        <v>133</v>
      </c>
    </row>
    <row r="239" spans="2:65" s="13" customFormat="1">
      <c r="B239" s="153"/>
      <c r="D239" s="146" t="s">
        <v>142</v>
      </c>
      <c r="E239" s="154" t="s">
        <v>1</v>
      </c>
      <c r="F239" s="155" t="s">
        <v>166</v>
      </c>
      <c r="H239" s="156">
        <v>2737.14</v>
      </c>
      <c r="I239" s="157"/>
      <c r="L239" s="153"/>
      <c r="M239" s="158"/>
      <c r="T239" s="159"/>
      <c r="AT239" s="154" t="s">
        <v>142</v>
      </c>
      <c r="AU239" s="154" t="s">
        <v>84</v>
      </c>
      <c r="AV239" s="13" t="s">
        <v>140</v>
      </c>
      <c r="AW239" s="13" t="s">
        <v>31</v>
      </c>
      <c r="AX239" s="13" t="s">
        <v>82</v>
      </c>
      <c r="AY239" s="154" t="s">
        <v>133</v>
      </c>
    </row>
    <row r="240" spans="2:65" s="1" customFormat="1" ht="24.2" customHeight="1">
      <c r="B240" s="131"/>
      <c r="C240" s="132" t="s">
        <v>350</v>
      </c>
      <c r="D240" s="132" t="s">
        <v>135</v>
      </c>
      <c r="E240" s="133" t="s">
        <v>351</v>
      </c>
      <c r="F240" s="134" t="s">
        <v>352</v>
      </c>
      <c r="G240" s="135" t="s">
        <v>138</v>
      </c>
      <c r="H240" s="136">
        <v>2737.14</v>
      </c>
      <c r="I240" s="137"/>
      <c r="J240" s="138">
        <f>ROUND(I240*H240,2)</f>
        <v>0</v>
      </c>
      <c r="K240" s="134" t="s">
        <v>139</v>
      </c>
      <c r="L240" s="31"/>
      <c r="M240" s="139" t="s">
        <v>1</v>
      </c>
      <c r="N240" s="140" t="s">
        <v>39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140</v>
      </c>
      <c r="AT240" s="143" t="s">
        <v>135</v>
      </c>
      <c r="AU240" s="143" t="s">
        <v>84</v>
      </c>
      <c r="AY240" s="16" t="s">
        <v>133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6" t="s">
        <v>82</v>
      </c>
      <c r="BK240" s="144">
        <f>ROUND(I240*H240,2)</f>
        <v>0</v>
      </c>
      <c r="BL240" s="16" t="s">
        <v>140</v>
      </c>
      <c r="BM240" s="143" t="s">
        <v>353</v>
      </c>
    </row>
    <row r="241" spans="2:65" s="1" customFormat="1" ht="33" customHeight="1">
      <c r="B241" s="131"/>
      <c r="C241" s="132" t="s">
        <v>354</v>
      </c>
      <c r="D241" s="132" t="s">
        <v>135</v>
      </c>
      <c r="E241" s="133" t="s">
        <v>355</v>
      </c>
      <c r="F241" s="134" t="s">
        <v>356</v>
      </c>
      <c r="G241" s="135" t="s">
        <v>138</v>
      </c>
      <c r="H241" s="136">
        <v>2737.14</v>
      </c>
      <c r="I241" s="137"/>
      <c r="J241" s="138">
        <f>ROUND(I241*H241,2)</f>
        <v>0</v>
      </c>
      <c r="K241" s="134" t="s">
        <v>139</v>
      </c>
      <c r="L241" s="31"/>
      <c r="M241" s="139" t="s">
        <v>1</v>
      </c>
      <c r="N241" s="140" t="s">
        <v>39</v>
      </c>
      <c r="P241" s="141">
        <f>O241*H241</f>
        <v>0</v>
      </c>
      <c r="Q241" s="141">
        <v>2.5000000000000001E-3</v>
      </c>
      <c r="R241" s="141">
        <f>Q241*H241</f>
        <v>6.8428499999999994</v>
      </c>
      <c r="S241" s="141">
        <v>0</v>
      </c>
      <c r="T241" s="142">
        <f>S241*H241</f>
        <v>0</v>
      </c>
      <c r="AR241" s="143" t="s">
        <v>140</v>
      </c>
      <c r="AT241" s="143" t="s">
        <v>135</v>
      </c>
      <c r="AU241" s="143" t="s">
        <v>84</v>
      </c>
      <c r="AY241" s="16" t="s">
        <v>133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82</v>
      </c>
      <c r="BK241" s="144">
        <f>ROUND(I241*H241,2)</f>
        <v>0</v>
      </c>
      <c r="BL241" s="16" t="s">
        <v>140</v>
      </c>
      <c r="BM241" s="143" t="s">
        <v>357</v>
      </c>
    </row>
    <row r="242" spans="2:65" s="1" customFormat="1" ht="16.5" customHeight="1">
      <c r="B242" s="131"/>
      <c r="C242" s="132" t="s">
        <v>358</v>
      </c>
      <c r="D242" s="132" t="s">
        <v>135</v>
      </c>
      <c r="E242" s="133" t="s">
        <v>359</v>
      </c>
      <c r="F242" s="134" t="s">
        <v>360</v>
      </c>
      <c r="G242" s="135" t="s">
        <v>252</v>
      </c>
      <c r="H242" s="136">
        <v>1</v>
      </c>
      <c r="I242" s="137"/>
      <c r="J242" s="138">
        <f>ROUND(I242*H242,2)</f>
        <v>0</v>
      </c>
      <c r="K242" s="134" t="s">
        <v>1</v>
      </c>
      <c r="L242" s="31"/>
      <c r="M242" s="139" t="s">
        <v>1</v>
      </c>
      <c r="N242" s="140" t="s">
        <v>39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140</v>
      </c>
      <c r="AT242" s="143" t="s">
        <v>135</v>
      </c>
      <c r="AU242" s="143" t="s">
        <v>84</v>
      </c>
      <c r="AY242" s="16" t="s">
        <v>133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82</v>
      </c>
      <c r="BK242" s="144">
        <f>ROUND(I242*H242,2)</f>
        <v>0</v>
      </c>
      <c r="BL242" s="16" t="s">
        <v>140</v>
      </c>
      <c r="BM242" s="143" t="s">
        <v>361</v>
      </c>
    </row>
    <row r="243" spans="2:65" s="1" customFormat="1" ht="16.5" customHeight="1">
      <c r="B243" s="131"/>
      <c r="C243" s="132" t="s">
        <v>362</v>
      </c>
      <c r="D243" s="132" t="s">
        <v>135</v>
      </c>
      <c r="E243" s="133" t="s">
        <v>363</v>
      </c>
      <c r="F243" s="134" t="s">
        <v>334</v>
      </c>
      <c r="G243" s="135" t="s">
        <v>298</v>
      </c>
      <c r="H243" s="136">
        <v>5.0599999999999996</v>
      </c>
      <c r="I243" s="137"/>
      <c r="J243" s="138">
        <f>ROUND(I243*H243,2)</f>
        <v>0</v>
      </c>
      <c r="K243" s="134" t="s">
        <v>139</v>
      </c>
      <c r="L243" s="31"/>
      <c r="M243" s="139" t="s">
        <v>1</v>
      </c>
      <c r="N243" s="140" t="s">
        <v>39</v>
      </c>
      <c r="P243" s="141">
        <f>O243*H243</f>
        <v>0</v>
      </c>
      <c r="Q243" s="141">
        <v>1.04922</v>
      </c>
      <c r="R243" s="141">
        <f>Q243*H243</f>
        <v>5.3090532000000001</v>
      </c>
      <c r="S243" s="141">
        <v>0</v>
      </c>
      <c r="T243" s="142">
        <f>S243*H243</f>
        <v>0</v>
      </c>
      <c r="AR243" s="143" t="s">
        <v>140</v>
      </c>
      <c r="AT243" s="143" t="s">
        <v>135</v>
      </c>
      <c r="AU243" s="143" t="s">
        <v>84</v>
      </c>
      <c r="AY243" s="16" t="s">
        <v>133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6" t="s">
        <v>82</v>
      </c>
      <c r="BK243" s="144">
        <f>ROUND(I243*H243,2)</f>
        <v>0</v>
      </c>
      <c r="BL243" s="16" t="s">
        <v>140</v>
      </c>
      <c r="BM243" s="143" t="s">
        <v>364</v>
      </c>
    </row>
    <row r="244" spans="2:65" s="12" customFormat="1">
      <c r="B244" s="145"/>
      <c r="D244" s="146" t="s">
        <v>142</v>
      </c>
      <c r="E244" s="147" t="s">
        <v>1</v>
      </c>
      <c r="F244" s="148" t="s">
        <v>365</v>
      </c>
      <c r="H244" s="149">
        <v>5.0599999999999996</v>
      </c>
      <c r="I244" s="150"/>
      <c r="L244" s="145"/>
      <c r="M244" s="151"/>
      <c r="T244" s="152"/>
      <c r="AT244" s="147" t="s">
        <v>142</v>
      </c>
      <c r="AU244" s="147" t="s">
        <v>84</v>
      </c>
      <c r="AV244" s="12" t="s">
        <v>84</v>
      </c>
      <c r="AW244" s="12" t="s">
        <v>31</v>
      </c>
      <c r="AX244" s="12" t="s">
        <v>82</v>
      </c>
      <c r="AY244" s="147" t="s">
        <v>133</v>
      </c>
    </row>
    <row r="245" spans="2:65" s="1" customFormat="1" ht="16.5" customHeight="1">
      <c r="B245" s="131"/>
      <c r="C245" s="132" t="s">
        <v>366</v>
      </c>
      <c r="D245" s="132" t="s">
        <v>135</v>
      </c>
      <c r="E245" s="133" t="s">
        <v>367</v>
      </c>
      <c r="F245" s="134" t="s">
        <v>368</v>
      </c>
      <c r="G245" s="135" t="s">
        <v>298</v>
      </c>
      <c r="H245" s="136">
        <v>21.896999999999998</v>
      </c>
      <c r="I245" s="137"/>
      <c r="J245" s="138">
        <f>ROUND(I245*H245,2)</f>
        <v>0</v>
      </c>
      <c r="K245" s="134" t="s">
        <v>139</v>
      </c>
      <c r="L245" s="31"/>
      <c r="M245" s="139" t="s">
        <v>1</v>
      </c>
      <c r="N245" s="140" t="s">
        <v>39</v>
      </c>
      <c r="P245" s="141">
        <f>O245*H245</f>
        <v>0</v>
      </c>
      <c r="Q245" s="141">
        <v>1.06277</v>
      </c>
      <c r="R245" s="141">
        <f>Q245*H245</f>
        <v>23.271474689999998</v>
      </c>
      <c r="S245" s="141">
        <v>0</v>
      </c>
      <c r="T245" s="142">
        <f>S245*H245</f>
        <v>0</v>
      </c>
      <c r="AR245" s="143" t="s">
        <v>140</v>
      </c>
      <c r="AT245" s="143" t="s">
        <v>135</v>
      </c>
      <c r="AU245" s="143" t="s">
        <v>84</v>
      </c>
      <c r="AY245" s="16" t="s">
        <v>133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82</v>
      </c>
      <c r="BK245" s="144">
        <f>ROUND(I245*H245,2)</f>
        <v>0</v>
      </c>
      <c r="BL245" s="16" t="s">
        <v>140</v>
      </c>
      <c r="BM245" s="143" t="s">
        <v>369</v>
      </c>
    </row>
    <row r="246" spans="2:65" s="12" customFormat="1">
      <c r="B246" s="145"/>
      <c r="D246" s="146" t="s">
        <v>142</v>
      </c>
      <c r="E246" s="147" t="s">
        <v>1</v>
      </c>
      <c r="F246" s="148" t="s">
        <v>347</v>
      </c>
      <c r="H246" s="149">
        <v>63.6</v>
      </c>
      <c r="I246" s="150"/>
      <c r="L246" s="145"/>
      <c r="M246" s="151"/>
      <c r="T246" s="152"/>
      <c r="AT246" s="147" t="s">
        <v>142</v>
      </c>
      <c r="AU246" s="147" t="s">
        <v>84</v>
      </c>
      <c r="AV246" s="12" t="s">
        <v>84</v>
      </c>
      <c r="AW246" s="12" t="s">
        <v>31</v>
      </c>
      <c r="AX246" s="12" t="s">
        <v>74</v>
      </c>
      <c r="AY246" s="147" t="s">
        <v>133</v>
      </c>
    </row>
    <row r="247" spans="2:65" s="12" customFormat="1">
      <c r="B247" s="145"/>
      <c r="D247" s="146" t="s">
        <v>142</v>
      </c>
      <c r="E247" s="147" t="s">
        <v>1</v>
      </c>
      <c r="F247" s="148" t="s">
        <v>348</v>
      </c>
      <c r="H247" s="149">
        <v>99</v>
      </c>
      <c r="I247" s="150"/>
      <c r="L247" s="145"/>
      <c r="M247" s="151"/>
      <c r="T247" s="152"/>
      <c r="AT247" s="147" t="s">
        <v>142</v>
      </c>
      <c r="AU247" s="147" t="s">
        <v>84</v>
      </c>
      <c r="AV247" s="12" t="s">
        <v>84</v>
      </c>
      <c r="AW247" s="12" t="s">
        <v>31</v>
      </c>
      <c r="AX247" s="12" t="s">
        <v>74</v>
      </c>
      <c r="AY247" s="147" t="s">
        <v>133</v>
      </c>
    </row>
    <row r="248" spans="2:65" s="14" customFormat="1">
      <c r="B248" s="160"/>
      <c r="D248" s="146" t="s">
        <v>142</v>
      </c>
      <c r="E248" s="161" t="s">
        <v>1</v>
      </c>
      <c r="F248" s="162" t="s">
        <v>206</v>
      </c>
      <c r="H248" s="163">
        <v>162.6</v>
      </c>
      <c r="I248" s="164"/>
      <c r="L248" s="160"/>
      <c r="M248" s="165"/>
      <c r="T248" s="166"/>
      <c r="AT248" s="161" t="s">
        <v>142</v>
      </c>
      <c r="AU248" s="161" t="s">
        <v>84</v>
      </c>
      <c r="AV248" s="14" t="s">
        <v>148</v>
      </c>
      <c r="AW248" s="14" t="s">
        <v>31</v>
      </c>
      <c r="AX248" s="14" t="s">
        <v>74</v>
      </c>
      <c r="AY248" s="161" t="s">
        <v>133</v>
      </c>
    </row>
    <row r="249" spans="2:65" s="12" customFormat="1" ht="22.5">
      <c r="B249" s="145"/>
      <c r="D249" s="146" t="s">
        <v>142</v>
      </c>
      <c r="E249" s="147" t="s">
        <v>1</v>
      </c>
      <c r="F249" s="148" t="s">
        <v>349</v>
      </c>
      <c r="H249" s="149">
        <v>2574.54</v>
      </c>
      <c r="I249" s="150"/>
      <c r="L249" s="145"/>
      <c r="M249" s="151"/>
      <c r="T249" s="152"/>
      <c r="AT249" s="147" t="s">
        <v>142</v>
      </c>
      <c r="AU249" s="147" t="s">
        <v>84</v>
      </c>
      <c r="AV249" s="12" t="s">
        <v>84</v>
      </c>
      <c r="AW249" s="12" t="s">
        <v>31</v>
      </c>
      <c r="AX249" s="12" t="s">
        <v>74</v>
      </c>
      <c r="AY249" s="147" t="s">
        <v>133</v>
      </c>
    </row>
    <row r="250" spans="2:65" s="13" customFormat="1">
      <c r="B250" s="153"/>
      <c r="D250" s="146" t="s">
        <v>142</v>
      </c>
      <c r="E250" s="154" t="s">
        <v>1</v>
      </c>
      <c r="F250" s="155" t="s">
        <v>166</v>
      </c>
      <c r="H250" s="156">
        <v>2737.14</v>
      </c>
      <c r="I250" s="157"/>
      <c r="L250" s="153"/>
      <c r="M250" s="158"/>
      <c r="T250" s="159"/>
      <c r="AT250" s="154" t="s">
        <v>142</v>
      </c>
      <c r="AU250" s="154" t="s">
        <v>84</v>
      </c>
      <c r="AV250" s="13" t="s">
        <v>140</v>
      </c>
      <c r="AW250" s="13" t="s">
        <v>31</v>
      </c>
      <c r="AX250" s="13" t="s">
        <v>74</v>
      </c>
      <c r="AY250" s="154" t="s">
        <v>133</v>
      </c>
    </row>
    <row r="251" spans="2:65" s="12" customFormat="1">
      <c r="B251" s="145"/>
      <c r="D251" s="146" t="s">
        <v>142</v>
      </c>
      <c r="E251" s="147" t="s">
        <v>1</v>
      </c>
      <c r="F251" s="148" t="s">
        <v>370</v>
      </c>
      <c r="H251" s="149">
        <v>21.896999999999998</v>
      </c>
      <c r="I251" s="150"/>
      <c r="L251" s="145"/>
      <c r="M251" s="151"/>
      <c r="T251" s="152"/>
      <c r="AT251" s="147" t="s">
        <v>142</v>
      </c>
      <c r="AU251" s="147" t="s">
        <v>84</v>
      </c>
      <c r="AV251" s="12" t="s">
        <v>84</v>
      </c>
      <c r="AW251" s="12" t="s">
        <v>31</v>
      </c>
      <c r="AX251" s="12" t="s">
        <v>82</v>
      </c>
      <c r="AY251" s="147" t="s">
        <v>133</v>
      </c>
    </row>
    <row r="252" spans="2:65" s="1" customFormat="1" ht="24.2" customHeight="1">
      <c r="B252" s="131"/>
      <c r="C252" s="132" t="s">
        <v>371</v>
      </c>
      <c r="D252" s="132" t="s">
        <v>135</v>
      </c>
      <c r="E252" s="133" t="s">
        <v>372</v>
      </c>
      <c r="F252" s="134" t="s">
        <v>373</v>
      </c>
      <c r="G252" s="135" t="s">
        <v>252</v>
      </c>
      <c r="H252" s="136">
        <v>276</v>
      </c>
      <c r="I252" s="137"/>
      <c r="J252" s="138">
        <f>ROUND(I252*H252,2)</f>
        <v>0</v>
      </c>
      <c r="K252" s="134" t="s">
        <v>139</v>
      </c>
      <c r="L252" s="31"/>
      <c r="M252" s="139" t="s">
        <v>1</v>
      </c>
      <c r="N252" s="140" t="s">
        <v>39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140</v>
      </c>
      <c r="AT252" s="143" t="s">
        <v>135</v>
      </c>
      <c r="AU252" s="143" t="s">
        <v>84</v>
      </c>
      <c r="AY252" s="16" t="s">
        <v>133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82</v>
      </c>
      <c r="BK252" s="144">
        <f>ROUND(I252*H252,2)</f>
        <v>0</v>
      </c>
      <c r="BL252" s="16" t="s">
        <v>140</v>
      </c>
      <c r="BM252" s="143" t="s">
        <v>374</v>
      </c>
    </row>
    <row r="253" spans="2:65" s="12" customFormat="1">
      <c r="B253" s="145"/>
      <c r="D253" s="146" t="s">
        <v>142</v>
      </c>
      <c r="E253" s="147" t="s">
        <v>1</v>
      </c>
      <c r="F253" s="148" t="s">
        <v>375</v>
      </c>
      <c r="H253" s="149">
        <v>276</v>
      </c>
      <c r="I253" s="150"/>
      <c r="L253" s="145"/>
      <c r="M253" s="151"/>
      <c r="T253" s="152"/>
      <c r="AT253" s="147" t="s">
        <v>142</v>
      </c>
      <c r="AU253" s="147" t="s">
        <v>84</v>
      </c>
      <c r="AV253" s="12" t="s">
        <v>84</v>
      </c>
      <c r="AW253" s="12" t="s">
        <v>31</v>
      </c>
      <c r="AX253" s="12" t="s">
        <v>82</v>
      </c>
      <c r="AY253" s="147" t="s">
        <v>133</v>
      </c>
    </row>
    <row r="254" spans="2:65" s="1" customFormat="1" ht="16.5" customHeight="1">
      <c r="B254" s="131"/>
      <c r="C254" s="167" t="s">
        <v>376</v>
      </c>
      <c r="D254" s="167" t="s">
        <v>227</v>
      </c>
      <c r="E254" s="168" t="s">
        <v>377</v>
      </c>
      <c r="F254" s="169" t="s">
        <v>378</v>
      </c>
      <c r="G254" s="170" t="s">
        <v>252</v>
      </c>
      <c r="H254" s="171">
        <v>207</v>
      </c>
      <c r="I254" s="172"/>
      <c r="J254" s="173">
        <f>ROUND(I254*H254,2)</f>
        <v>0</v>
      </c>
      <c r="K254" s="169" t="s">
        <v>1</v>
      </c>
      <c r="L254" s="174"/>
      <c r="M254" s="175" t="s">
        <v>1</v>
      </c>
      <c r="N254" s="176" t="s">
        <v>39</v>
      </c>
      <c r="P254" s="141">
        <f>O254*H254</f>
        <v>0</v>
      </c>
      <c r="Q254" s="141">
        <v>0</v>
      </c>
      <c r="R254" s="141">
        <f>Q254*H254</f>
        <v>0</v>
      </c>
      <c r="S254" s="141">
        <v>0</v>
      </c>
      <c r="T254" s="142">
        <f>S254*H254</f>
        <v>0</v>
      </c>
      <c r="AR254" s="143" t="s">
        <v>180</v>
      </c>
      <c r="AT254" s="143" t="s">
        <v>227</v>
      </c>
      <c r="AU254" s="143" t="s">
        <v>84</v>
      </c>
      <c r="AY254" s="16" t="s">
        <v>133</v>
      </c>
      <c r="BE254" s="144">
        <f>IF(N254="základní",J254,0)</f>
        <v>0</v>
      </c>
      <c r="BF254" s="144">
        <f>IF(N254="snížená",J254,0)</f>
        <v>0</v>
      </c>
      <c r="BG254" s="144">
        <f>IF(N254="zákl. přenesená",J254,0)</f>
        <v>0</v>
      </c>
      <c r="BH254" s="144">
        <f>IF(N254="sníž. přenesená",J254,0)</f>
        <v>0</v>
      </c>
      <c r="BI254" s="144">
        <f>IF(N254="nulová",J254,0)</f>
        <v>0</v>
      </c>
      <c r="BJ254" s="16" t="s">
        <v>82</v>
      </c>
      <c r="BK254" s="144">
        <f>ROUND(I254*H254,2)</f>
        <v>0</v>
      </c>
      <c r="BL254" s="16" t="s">
        <v>140</v>
      </c>
      <c r="BM254" s="143" t="s">
        <v>379</v>
      </c>
    </row>
    <row r="255" spans="2:65" s="12" customFormat="1">
      <c r="B255" s="145"/>
      <c r="D255" s="146" t="s">
        <v>142</v>
      </c>
      <c r="E255" s="147" t="s">
        <v>1</v>
      </c>
      <c r="F255" s="148" t="s">
        <v>380</v>
      </c>
      <c r="H255" s="149">
        <v>207</v>
      </c>
      <c r="I255" s="150"/>
      <c r="L255" s="145"/>
      <c r="M255" s="151"/>
      <c r="T255" s="152"/>
      <c r="AT255" s="147" t="s">
        <v>142</v>
      </c>
      <c r="AU255" s="147" t="s">
        <v>84</v>
      </c>
      <c r="AV255" s="12" t="s">
        <v>84</v>
      </c>
      <c r="AW255" s="12" t="s">
        <v>31</v>
      </c>
      <c r="AX255" s="12" t="s">
        <v>82</v>
      </c>
      <c r="AY255" s="147" t="s">
        <v>133</v>
      </c>
    </row>
    <row r="256" spans="2:65" s="1" customFormat="1" ht="16.5" customHeight="1">
      <c r="B256" s="131"/>
      <c r="C256" s="167" t="s">
        <v>381</v>
      </c>
      <c r="D256" s="167" t="s">
        <v>227</v>
      </c>
      <c r="E256" s="168" t="s">
        <v>382</v>
      </c>
      <c r="F256" s="169" t="s">
        <v>383</v>
      </c>
      <c r="G256" s="170" t="s">
        <v>252</v>
      </c>
      <c r="H256" s="171">
        <v>69</v>
      </c>
      <c r="I256" s="172"/>
      <c r="J256" s="173">
        <f>ROUND(I256*H256,2)</f>
        <v>0</v>
      </c>
      <c r="K256" s="169" t="s">
        <v>1</v>
      </c>
      <c r="L256" s="174"/>
      <c r="M256" s="175" t="s">
        <v>1</v>
      </c>
      <c r="N256" s="176" t="s">
        <v>39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180</v>
      </c>
      <c r="AT256" s="143" t="s">
        <v>227</v>
      </c>
      <c r="AU256" s="143" t="s">
        <v>84</v>
      </c>
      <c r="AY256" s="16" t="s">
        <v>133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6" t="s">
        <v>82</v>
      </c>
      <c r="BK256" s="144">
        <f>ROUND(I256*H256,2)</f>
        <v>0</v>
      </c>
      <c r="BL256" s="16" t="s">
        <v>140</v>
      </c>
      <c r="BM256" s="143" t="s">
        <v>384</v>
      </c>
    </row>
    <row r="257" spans="2:65" s="12" customFormat="1">
      <c r="B257" s="145"/>
      <c r="D257" s="146" t="s">
        <v>142</v>
      </c>
      <c r="E257" s="147" t="s">
        <v>1</v>
      </c>
      <c r="F257" s="148" t="s">
        <v>385</v>
      </c>
      <c r="H257" s="149">
        <v>69</v>
      </c>
      <c r="I257" s="150"/>
      <c r="L257" s="145"/>
      <c r="M257" s="151"/>
      <c r="T257" s="152"/>
      <c r="AT257" s="147" t="s">
        <v>142</v>
      </c>
      <c r="AU257" s="147" t="s">
        <v>84</v>
      </c>
      <c r="AV257" s="12" t="s">
        <v>84</v>
      </c>
      <c r="AW257" s="12" t="s">
        <v>31</v>
      </c>
      <c r="AX257" s="12" t="s">
        <v>82</v>
      </c>
      <c r="AY257" s="147" t="s">
        <v>133</v>
      </c>
    </row>
    <row r="258" spans="2:65" s="11" customFormat="1" ht="22.9" customHeight="1">
      <c r="B258" s="119"/>
      <c r="D258" s="120" t="s">
        <v>73</v>
      </c>
      <c r="E258" s="129" t="s">
        <v>324</v>
      </c>
      <c r="F258" s="129" t="s">
        <v>386</v>
      </c>
      <c r="I258" s="122"/>
      <c r="J258" s="130">
        <f>BK258</f>
        <v>0</v>
      </c>
      <c r="L258" s="119"/>
      <c r="M258" s="124"/>
      <c r="P258" s="125">
        <f>SUM(P259:P261)</f>
        <v>0</v>
      </c>
      <c r="R258" s="125">
        <f>SUM(R259:R261)</f>
        <v>0</v>
      </c>
      <c r="T258" s="126">
        <f>SUM(T259:T261)</f>
        <v>0</v>
      </c>
      <c r="AR258" s="120" t="s">
        <v>82</v>
      </c>
      <c r="AT258" s="127" t="s">
        <v>73</v>
      </c>
      <c r="AU258" s="127" t="s">
        <v>82</v>
      </c>
      <c r="AY258" s="120" t="s">
        <v>133</v>
      </c>
      <c r="BK258" s="128">
        <f>SUM(BK259:BK261)</f>
        <v>0</v>
      </c>
    </row>
    <row r="259" spans="2:65" s="1" customFormat="1" ht="33" customHeight="1">
      <c r="B259" s="131"/>
      <c r="C259" s="132" t="s">
        <v>387</v>
      </c>
      <c r="D259" s="132" t="s">
        <v>135</v>
      </c>
      <c r="E259" s="133" t="s">
        <v>388</v>
      </c>
      <c r="F259" s="134" t="s">
        <v>389</v>
      </c>
      <c r="G259" s="135" t="s">
        <v>247</v>
      </c>
      <c r="H259" s="136">
        <v>1</v>
      </c>
      <c r="I259" s="137"/>
      <c r="J259" s="138">
        <f>ROUND(I259*H259,2)</f>
        <v>0</v>
      </c>
      <c r="K259" s="134" t="s">
        <v>1</v>
      </c>
      <c r="L259" s="31"/>
      <c r="M259" s="139" t="s">
        <v>1</v>
      </c>
      <c r="N259" s="140" t="s">
        <v>39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140</v>
      </c>
      <c r="AT259" s="143" t="s">
        <v>135</v>
      </c>
      <c r="AU259" s="143" t="s">
        <v>84</v>
      </c>
      <c r="AY259" s="16" t="s">
        <v>133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82</v>
      </c>
      <c r="BK259" s="144">
        <f>ROUND(I259*H259,2)</f>
        <v>0</v>
      </c>
      <c r="BL259" s="16" t="s">
        <v>140</v>
      </c>
      <c r="BM259" s="143" t="s">
        <v>390</v>
      </c>
    </row>
    <row r="260" spans="2:65" s="1" customFormat="1" ht="24.2" customHeight="1">
      <c r="B260" s="131"/>
      <c r="C260" s="132" t="s">
        <v>391</v>
      </c>
      <c r="D260" s="132" t="s">
        <v>135</v>
      </c>
      <c r="E260" s="133" t="s">
        <v>392</v>
      </c>
      <c r="F260" s="134" t="s">
        <v>393</v>
      </c>
      <c r="G260" s="135" t="s">
        <v>247</v>
      </c>
      <c r="H260" s="136">
        <v>1</v>
      </c>
      <c r="I260" s="137"/>
      <c r="J260" s="138">
        <f>ROUND(I260*H260,2)</f>
        <v>0</v>
      </c>
      <c r="K260" s="134" t="s">
        <v>1</v>
      </c>
      <c r="L260" s="31"/>
      <c r="M260" s="139" t="s">
        <v>1</v>
      </c>
      <c r="N260" s="140" t="s">
        <v>39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140</v>
      </c>
      <c r="AT260" s="143" t="s">
        <v>135</v>
      </c>
      <c r="AU260" s="143" t="s">
        <v>84</v>
      </c>
      <c r="AY260" s="16" t="s">
        <v>133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6" t="s">
        <v>82</v>
      </c>
      <c r="BK260" s="144">
        <f>ROUND(I260*H260,2)</f>
        <v>0</v>
      </c>
      <c r="BL260" s="16" t="s">
        <v>140</v>
      </c>
      <c r="BM260" s="143" t="s">
        <v>394</v>
      </c>
    </row>
    <row r="261" spans="2:65" s="1" customFormat="1" ht="37.9" customHeight="1">
      <c r="B261" s="131"/>
      <c r="C261" s="132" t="s">
        <v>395</v>
      </c>
      <c r="D261" s="132" t="s">
        <v>135</v>
      </c>
      <c r="E261" s="133" t="s">
        <v>396</v>
      </c>
      <c r="F261" s="134" t="s">
        <v>397</v>
      </c>
      <c r="G261" s="135" t="s">
        <v>247</v>
      </c>
      <c r="H261" s="136">
        <v>1</v>
      </c>
      <c r="I261" s="137"/>
      <c r="J261" s="138">
        <f>ROUND(I261*H261,2)</f>
        <v>0</v>
      </c>
      <c r="K261" s="134" t="s">
        <v>1</v>
      </c>
      <c r="L261" s="31"/>
      <c r="M261" s="139" t="s">
        <v>1</v>
      </c>
      <c r="N261" s="140" t="s">
        <v>39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140</v>
      </c>
      <c r="AT261" s="143" t="s">
        <v>135</v>
      </c>
      <c r="AU261" s="143" t="s">
        <v>84</v>
      </c>
      <c r="AY261" s="16" t="s">
        <v>133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82</v>
      </c>
      <c r="BK261" s="144">
        <f>ROUND(I261*H261,2)</f>
        <v>0</v>
      </c>
      <c r="BL261" s="16" t="s">
        <v>140</v>
      </c>
      <c r="BM261" s="143" t="s">
        <v>398</v>
      </c>
    </row>
    <row r="262" spans="2:65" s="11" customFormat="1" ht="22.9" customHeight="1">
      <c r="B262" s="119"/>
      <c r="D262" s="120" t="s">
        <v>73</v>
      </c>
      <c r="E262" s="129" t="s">
        <v>168</v>
      </c>
      <c r="F262" s="129" t="s">
        <v>399</v>
      </c>
      <c r="I262" s="122"/>
      <c r="J262" s="130">
        <f>BK262</f>
        <v>0</v>
      </c>
      <c r="L262" s="119"/>
      <c r="M262" s="124"/>
      <c r="P262" s="125">
        <f>SUM(P263:P311)</f>
        <v>0</v>
      </c>
      <c r="R262" s="125">
        <f>SUM(R263:R311)</f>
        <v>76.361320820000003</v>
      </c>
      <c r="T262" s="126">
        <f>SUM(T263:T311)</f>
        <v>0</v>
      </c>
      <c r="AR262" s="120" t="s">
        <v>82</v>
      </c>
      <c r="AT262" s="127" t="s">
        <v>73</v>
      </c>
      <c r="AU262" s="127" t="s">
        <v>82</v>
      </c>
      <c r="AY262" s="120" t="s">
        <v>133</v>
      </c>
      <c r="BK262" s="128">
        <f>SUM(BK263:BK311)</f>
        <v>0</v>
      </c>
    </row>
    <row r="263" spans="2:65" s="1" customFormat="1" ht="24.2" customHeight="1">
      <c r="B263" s="131"/>
      <c r="C263" s="132" t="s">
        <v>400</v>
      </c>
      <c r="D263" s="132" t="s">
        <v>135</v>
      </c>
      <c r="E263" s="133" t="s">
        <v>401</v>
      </c>
      <c r="F263" s="134" t="s">
        <v>402</v>
      </c>
      <c r="G263" s="135" t="s">
        <v>138</v>
      </c>
      <c r="H263" s="136">
        <v>60.55</v>
      </c>
      <c r="I263" s="137"/>
      <c r="J263" s="138">
        <f>ROUND(I263*H263,2)</f>
        <v>0</v>
      </c>
      <c r="K263" s="134" t="s">
        <v>139</v>
      </c>
      <c r="L263" s="31"/>
      <c r="M263" s="139" t="s">
        <v>1</v>
      </c>
      <c r="N263" s="140" t="s">
        <v>39</v>
      </c>
      <c r="P263" s="141">
        <f>O263*H263</f>
        <v>0</v>
      </c>
      <c r="Q263" s="141">
        <v>1.8000000000000001E-4</v>
      </c>
      <c r="R263" s="141">
        <f>Q263*H263</f>
        <v>1.0899000000000001E-2</v>
      </c>
      <c r="S263" s="141">
        <v>0</v>
      </c>
      <c r="T263" s="142">
        <f>S263*H263</f>
        <v>0</v>
      </c>
      <c r="AR263" s="143" t="s">
        <v>140</v>
      </c>
      <c r="AT263" s="143" t="s">
        <v>135</v>
      </c>
      <c r="AU263" s="143" t="s">
        <v>84</v>
      </c>
      <c r="AY263" s="16" t="s">
        <v>133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6" t="s">
        <v>82</v>
      </c>
      <c r="BK263" s="144">
        <f>ROUND(I263*H263,2)</f>
        <v>0</v>
      </c>
      <c r="BL263" s="16" t="s">
        <v>140</v>
      </c>
      <c r="BM263" s="143" t="s">
        <v>403</v>
      </c>
    </row>
    <row r="264" spans="2:65" s="12" customFormat="1">
      <c r="B264" s="145"/>
      <c r="D264" s="146" t="s">
        <v>142</v>
      </c>
      <c r="E264" s="147" t="s">
        <v>1</v>
      </c>
      <c r="F264" s="148" t="s">
        <v>404</v>
      </c>
      <c r="H264" s="149">
        <v>60.55</v>
      </c>
      <c r="I264" s="150"/>
      <c r="L264" s="145"/>
      <c r="M264" s="151"/>
      <c r="T264" s="152"/>
      <c r="AT264" s="147" t="s">
        <v>142</v>
      </c>
      <c r="AU264" s="147" t="s">
        <v>84</v>
      </c>
      <c r="AV264" s="12" t="s">
        <v>84</v>
      </c>
      <c r="AW264" s="12" t="s">
        <v>31</v>
      </c>
      <c r="AX264" s="12" t="s">
        <v>82</v>
      </c>
      <c r="AY264" s="147" t="s">
        <v>133</v>
      </c>
    </row>
    <row r="265" spans="2:65" s="1" customFormat="1" ht="44.25" customHeight="1">
      <c r="B265" s="131"/>
      <c r="C265" s="132" t="s">
        <v>405</v>
      </c>
      <c r="D265" s="132" t="s">
        <v>135</v>
      </c>
      <c r="E265" s="133" t="s">
        <v>406</v>
      </c>
      <c r="F265" s="134" t="s">
        <v>407</v>
      </c>
      <c r="G265" s="135" t="s">
        <v>138</v>
      </c>
      <c r="H265" s="136">
        <v>145.32</v>
      </c>
      <c r="I265" s="137"/>
      <c r="J265" s="138">
        <f>ROUND(I265*H265,2)</f>
        <v>0</v>
      </c>
      <c r="K265" s="134" t="s">
        <v>139</v>
      </c>
      <c r="L265" s="31"/>
      <c r="M265" s="139" t="s">
        <v>1</v>
      </c>
      <c r="N265" s="140" t="s">
        <v>39</v>
      </c>
      <c r="P265" s="141">
        <f>O265*H265</f>
        <v>0</v>
      </c>
      <c r="Q265" s="141">
        <v>8.5199999999999998E-3</v>
      </c>
      <c r="R265" s="141">
        <f>Q265*H265</f>
        <v>1.2381263999999998</v>
      </c>
      <c r="S265" s="141">
        <v>0</v>
      </c>
      <c r="T265" s="142">
        <f>S265*H265</f>
        <v>0</v>
      </c>
      <c r="AR265" s="143" t="s">
        <v>140</v>
      </c>
      <c r="AT265" s="143" t="s">
        <v>135</v>
      </c>
      <c r="AU265" s="143" t="s">
        <v>84</v>
      </c>
      <c r="AY265" s="16" t="s">
        <v>133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6" t="s">
        <v>82</v>
      </c>
      <c r="BK265" s="144">
        <f>ROUND(I265*H265,2)</f>
        <v>0</v>
      </c>
      <c r="BL265" s="16" t="s">
        <v>140</v>
      </c>
      <c r="BM265" s="143" t="s">
        <v>408</v>
      </c>
    </row>
    <row r="266" spans="2:65" s="12" customFormat="1">
      <c r="B266" s="145"/>
      <c r="D266" s="146" t="s">
        <v>142</v>
      </c>
      <c r="E266" s="147" t="s">
        <v>1</v>
      </c>
      <c r="F266" s="148" t="s">
        <v>409</v>
      </c>
      <c r="H266" s="149">
        <v>145.32</v>
      </c>
      <c r="I266" s="150"/>
      <c r="L266" s="145"/>
      <c r="M266" s="151"/>
      <c r="T266" s="152"/>
      <c r="AT266" s="147" t="s">
        <v>142</v>
      </c>
      <c r="AU266" s="147" t="s">
        <v>84</v>
      </c>
      <c r="AV266" s="12" t="s">
        <v>84</v>
      </c>
      <c r="AW266" s="12" t="s">
        <v>31</v>
      </c>
      <c r="AX266" s="12" t="s">
        <v>82</v>
      </c>
      <c r="AY266" s="147" t="s">
        <v>133</v>
      </c>
    </row>
    <row r="267" spans="2:65" s="1" customFormat="1" ht="24.2" customHeight="1">
      <c r="B267" s="131"/>
      <c r="C267" s="167" t="s">
        <v>410</v>
      </c>
      <c r="D267" s="167" t="s">
        <v>227</v>
      </c>
      <c r="E267" s="168" t="s">
        <v>411</v>
      </c>
      <c r="F267" s="169" t="s">
        <v>412</v>
      </c>
      <c r="G267" s="170" t="s">
        <v>138</v>
      </c>
      <c r="H267" s="171">
        <v>152.58600000000001</v>
      </c>
      <c r="I267" s="172"/>
      <c r="J267" s="173">
        <f>ROUND(I267*H267,2)</f>
        <v>0</v>
      </c>
      <c r="K267" s="169" t="s">
        <v>139</v>
      </c>
      <c r="L267" s="174"/>
      <c r="M267" s="175" t="s">
        <v>1</v>
      </c>
      <c r="N267" s="176" t="s">
        <v>39</v>
      </c>
      <c r="P267" s="141">
        <f>O267*H267</f>
        <v>0</v>
      </c>
      <c r="Q267" s="141">
        <v>3.0000000000000001E-3</v>
      </c>
      <c r="R267" s="141">
        <f>Q267*H267</f>
        <v>0.45775800000000005</v>
      </c>
      <c r="S267" s="141">
        <v>0</v>
      </c>
      <c r="T267" s="142">
        <f>S267*H267</f>
        <v>0</v>
      </c>
      <c r="AR267" s="143" t="s">
        <v>180</v>
      </c>
      <c r="AT267" s="143" t="s">
        <v>227</v>
      </c>
      <c r="AU267" s="143" t="s">
        <v>84</v>
      </c>
      <c r="AY267" s="16" t="s">
        <v>133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6" t="s">
        <v>82</v>
      </c>
      <c r="BK267" s="144">
        <f>ROUND(I267*H267,2)</f>
        <v>0</v>
      </c>
      <c r="BL267" s="16" t="s">
        <v>140</v>
      </c>
      <c r="BM267" s="143" t="s">
        <v>413</v>
      </c>
    </row>
    <row r="268" spans="2:65" s="12" customFormat="1">
      <c r="B268" s="145"/>
      <c r="D268" s="146" t="s">
        <v>142</v>
      </c>
      <c r="F268" s="148" t="s">
        <v>414</v>
      </c>
      <c r="H268" s="149">
        <v>152.58600000000001</v>
      </c>
      <c r="I268" s="150"/>
      <c r="L268" s="145"/>
      <c r="M268" s="151"/>
      <c r="T268" s="152"/>
      <c r="AT268" s="147" t="s">
        <v>142</v>
      </c>
      <c r="AU268" s="147" t="s">
        <v>84</v>
      </c>
      <c r="AV268" s="12" t="s">
        <v>84</v>
      </c>
      <c r="AW268" s="12" t="s">
        <v>3</v>
      </c>
      <c r="AX268" s="12" t="s">
        <v>82</v>
      </c>
      <c r="AY268" s="147" t="s">
        <v>133</v>
      </c>
    </row>
    <row r="269" spans="2:65" s="1" customFormat="1" ht="24.2" customHeight="1">
      <c r="B269" s="131"/>
      <c r="C269" s="132" t="s">
        <v>415</v>
      </c>
      <c r="D269" s="132" t="s">
        <v>135</v>
      </c>
      <c r="E269" s="133" t="s">
        <v>416</v>
      </c>
      <c r="F269" s="134" t="s">
        <v>417</v>
      </c>
      <c r="G269" s="135" t="s">
        <v>138</v>
      </c>
      <c r="H269" s="136">
        <v>60.55</v>
      </c>
      <c r="I269" s="137"/>
      <c r="J269" s="138">
        <f>ROUND(I269*H269,2)</f>
        <v>0</v>
      </c>
      <c r="K269" s="134" t="s">
        <v>139</v>
      </c>
      <c r="L269" s="31"/>
      <c r="M269" s="139" t="s">
        <v>1</v>
      </c>
      <c r="N269" s="140" t="s">
        <v>39</v>
      </c>
      <c r="P269" s="141">
        <f>O269*H269</f>
        <v>0</v>
      </c>
      <c r="Q269" s="141">
        <v>5.7000000000000002E-3</v>
      </c>
      <c r="R269" s="141">
        <f>Q269*H269</f>
        <v>0.34513499999999997</v>
      </c>
      <c r="S269" s="141">
        <v>0</v>
      </c>
      <c r="T269" s="142">
        <f>S269*H269</f>
        <v>0</v>
      </c>
      <c r="AR269" s="143" t="s">
        <v>140</v>
      </c>
      <c r="AT269" s="143" t="s">
        <v>135</v>
      </c>
      <c r="AU269" s="143" t="s">
        <v>84</v>
      </c>
      <c r="AY269" s="16" t="s">
        <v>133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6" t="s">
        <v>82</v>
      </c>
      <c r="BK269" s="144">
        <f>ROUND(I269*H269,2)</f>
        <v>0</v>
      </c>
      <c r="BL269" s="16" t="s">
        <v>140</v>
      </c>
      <c r="BM269" s="143" t="s">
        <v>418</v>
      </c>
    </row>
    <row r="270" spans="2:65" s="1" customFormat="1" ht="33" customHeight="1">
      <c r="B270" s="131"/>
      <c r="C270" s="132" t="s">
        <v>419</v>
      </c>
      <c r="D270" s="132" t="s">
        <v>135</v>
      </c>
      <c r="E270" s="133" t="s">
        <v>420</v>
      </c>
      <c r="F270" s="134" t="s">
        <v>421</v>
      </c>
      <c r="G270" s="135" t="s">
        <v>151</v>
      </c>
      <c r="H270" s="136">
        <v>664.22500000000002</v>
      </c>
      <c r="I270" s="137"/>
      <c r="J270" s="138">
        <f>ROUND(I270*H270,2)</f>
        <v>0</v>
      </c>
      <c r="K270" s="134" t="s">
        <v>139</v>
      </c>
      <c r="L270" s="31"/>
      <c r="M270" s="139" t="s">
        <v>1</v>
      </c>
      <c r="N270" s="140" t="s">
        <v>39</v>
      </c>
      <c r="P270" s="141">
        <f>O270*H270</f>
        <v>0</v>
      </c>
      <c r="Q270" s="141">
        <v>0</v>
      </c>
      <c r="R270" s="141">
        <f>Q270*H270</f>
        <v>0</v>
      </c>
      <c r="S270" s="141">
        <v>0</v>
      </c>
      <c r="T270" s="142">
        <f>S270*H270</f>
        <v>0</v>
      </c>
      <c r="AR270" s="143" t="s">
        <v>140</v>
      </c>
      <c r="AT270" s="143" t="s">
        <v>135</v>
      </c>
      <c r="AU270" s="143" t="s">
        <v>84</v>
      </c>
      <c r="AY270" s="16" t="s">
        <v>133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82</v>
      </c>
      <c r="BK270" s="144">
        <f>ROUND(I270*H270,2)</f>
        <v>0</v>
      </c>
      <c r="BL270" s="16" t="s">
        <v>140</v>
      </c>
      <c r="BM270" s="143" t="s">
        <v>422</v>
      </c>
    </row>
    <row r="271" spans="2:65" s="12" customFormat="1">
      <c r="B271" s="145"/>
      <c r="D271" s="146" t="s">
        <v>142</v>
      </c>
      <c r="E271" s="147" t="s">
        <v>1</v>
      </c>
      <c r="F271" s="148" t="s">
        <v>423</v>
      </c>
      <c r="H271" s="149">
        <v>209.982</v>
      </c>
      <c r="I271" s="150"/>
      <c r="L271" s="145"/>
      <c r="M271" s="151"/>
      <c r="T271" s="152"/>
      <c r="AT271" s="147" t="s">
        <v>142</v>
      </c>
      <c r="AU271" s="147" t="s">
        <v>84</v>
      </c>
      <c r="AV271" s="12" t="s">
        <v>84</v>
      </c>
      <c r="AW271" s="12" t="s">
        <v>31</v>
      </c>
      <c r="AX271" s="12" t="s">
        <v>74</v>
      </c>
      <c r="AY271" s="147" t="s">
        <v>133</v>
      </c>
    </row>
    <row r="272" spans="2:65" s="12" customFormat="1">
      <c r="B272" s="145"/>
      <c r="D272" s="146" t="s">
        <v>142</v>
      </c>
      <c r="E272" s="147" t="s">
        <v>1</v>
      </c>
      <c r="F272" s="148" t="s">
        <v>424</v>
      </c>
      <c r="H272" s="149">
        <v>5.76</v>
      </c>
      <c r="I272" s="150"/>
      <c r="L272" s="145"/>
      <c r="M272" s="151"/>
      <c r="T272" s="152"/>
      <c r="AT272" s="147" t="s">
        <v>142</v>
      </c>
      <c r="AU272" s="147" t="s">
        <v>84</v>
      </c>
      <c r="AV272" s="12" t="s">
        <v>84</v>
      </c>
      <c r="AW272" s="12" t="s">
        <v>31</v>
      </c>
      <c r="AX272" s="12" t="s">
        <v>74</v>
      </c>
      <c r="AY272" s="147" t="s">
        <v>133</v>
      </c>
    </row>
    <row r="273" spans="2:65" s="12" customFormat="1">
      <c r="B273" s="145"/>
      <c r="D273" s="146" t="s">
        <v>142</v>
      </c>
      <c r="E273" s="147" t="s">
        <v>1</v>
      </c>
      <c r="F273" s="148" t="s">
        <v>425</v>
      </c>
      <c r="H273" s="149">
        <v>52.478999999999999</v>
      </c>
      <c r="I273" s="150"/>
      <c r="L273" s="145"/>
      <c r="M273" s="151"/>
      <c r="T273" s="152"/>
      <c r="AT273" s="147" t="s">
        <v>142</v>
      </c>
      <c r="AU273" s="147" t="s">
        <v>84</v>
      </c>
      <c r="AV273" s="12" t="s">
        <v>84</v>
      </c>
      <c r="AW273" s="12" t="s">
        <v>31</v>
      </c>
      <c r="AX273" s="12" t="s">
        <v>74</v>
      </c>
      <c r="AY273" s="147" t="s">
        <v>133</v>
      </c>
    </row>
    <row r="274" spans="2:65" s="12" customFormat="1" ht="22.5">
      <c r="B274" s="145"/>
      <c r="D274" s="146" t="s">
        <v>142</v>
      </c>
      <c r="E274" s="147" t="s">
        <v>1</v>
      </c>
      <c r="F274" s="148" t="s">
        <v>426</v>
      </c>
      <c r="H274" s="149">
        <v>51.972000000000001</v>
      </c>
      <c r="I274" s="150"/>
      <c r="L274" s="145"/>
      <c r="M274" s="151"/>
      <c r="T274" s="152"/>
      <c r="AT274" s="147" t="s">
        <v>142</v>
      </c>
      <c r="AU274" s="147" t="s">
        <v>84</v>
      </c>
      <c r="AV274" s="12" t="s">
        <v>84</v>
      </c>
      <c r="AW274" s="12" t="s">
        <v>31</v>
      </c>
      <c r="AX274" s="12" t="s">
        <v>74</v>
      </c>
      <c r="AY274" s="147" t="s">
        <v>133</v>
      </c>
    </row>
    <row r="275" spans="2:65" s="12" customFormat="1">
      <c r="B275" s="145"/>
      <c r="D275" s="146" t="s">
        <v>142</v>
      </c>
      <c r="E275" s="147" t="s">
        <v>1</v>
      </c>
      <c r="F275" s="148" t="s">
        <v>427</v>
      </c>
      <c r="H275" s="149">
        <v>51.972000000000001</v>
      </c>
      <c r="I275" s="150"/>
      <c r="L275" s="145"/>
      <c r="M275" s="151"/>
      <c r="T275" s="152"/>
      <c r="AT275" s="147" t="s">
        <v>142</v>
      </c>
      <c r="AU275" s="147" t="s">
        <v>84</v>
      </c>
      <c r="AV275" s="12" t="s">
        <v>84</v>
      </c>
      <c r="AW275" s="12" t="s">
        <v>31</v>
      </c>
      <c r="AX275" s="12" t="s">
        <v>74</v>
      </c>
      <c r="AY275" s="147" t="s">
        <v>133</v>
      </c>
    </row>
    <row r="276" spans="2:65" s="12" customFormat="1">
      <c r="B276" s="145"/>
      <c r="D276" s="146" t="s">
        <v>142</v>
      </c>
      <c r="E276" s="147" t="s">
        <v>1</v>
      </c>
      <c r="F276" s="148" t="s">
        <v>428</v>
      </c>
      <c r="H276" s="149">
        <v>14.56</v>
      </c>
      <c r="I276" s="150"/>
      <c r="L276" s="145"/>
      <c r="M276" s="151"/>
      <c r="T276" s="152"/>
      <c r="AT276" s="147" t="s">
        <v>142</v>
      </c>
      <c r="AU276" s="147" t="s">
        <v>84</v>
      </c>
      <c r="AV276" s="12" t="s">
        <v>84</v>
      </c>
      <c r="AW276" s="12" t="s">
        <v>31</v>
      </c>
      <c r="AX276" s="12" t="s">
        <v>74</v>
      </c>
      <c r="AY276" s="147" t="s">
        <v>133</v>
      </c>
    </row>
    <row r="277" spans="2:65" s="12" customFormat="1">
      <c r="B277" s="145"/>
      <c r="D277" s="146" t="s">
        <v>142</v>
      </c>
      <c r="E277" s="147" t="s">
        <v>1</v>
      </c>
      <c r="F277" s="148" t="s">
        <v>429</v>
      </c>
      <c r="H277" s="149">
        <v>277.5</v>
      </c>
      <c r="I277" s="150"/>
      <c r="L277" s="145"/>
      <c r="M277" s="151"/>
      <c r="T277" s="152"/>
      <c r="AT277" s="147" t="s">
        <v>142</v>
      </c>
      <c r="AU277" s="147" t="s">
        <v>84</v>
      </c>
      <c r="AV277" s="12" t="s">
        <v>84</v>
      </c>
      <c r="AW277" s="12" t="s">
        <v>31</v>
      </c>
      <c r="AX277" s="12" t="s">
        <v>74</v>
      </c>
      <c r="AY277" s="147" t="s">
        <v>133</v>
      </c>
    </row>
    <row r="278" spans="2:65" s="13" customFormat="1">
      <c r="B278" s="153"/>
      <c r="D278" s="146" t="s">
        <v>142</v>
      </c>
      <c r="E278" s="154" t="s">
        <v>1</v>
      </c>
      <c r="F278" s="155" t="s">
        <v>166</v>
      </c>
      <c r="H278" s="156">
        <v>664.22500000000002</v>
      </c>
      <c r="I278" s="157"/>
      <c r="L278" s="153"/>
      <c r="M278" s="158"/>
      <c r="T278" s="159"/>
      <c r="AT278" s="154" t="s">
        <v>142</v>
      </c>
      <c r="AU278" s="154" t="s">
        <v>84</v>
      </c>
      <c r="AV278" s="13" t="s">
        <v>140</v>
      </c>
      <c r="AW278" s="13" t="s">
        <v>31</v>
      </c>
      <c r="AX278" s="13" t="s">
        <v>82</v>
      </c>
      <c r="AY278" s="154" t="s">
        <v>133</v>
      </c>
    </row>
    <row r="279" spans="2:65" s="1" customFormat="1" ht="24.2" customHeight="1">
      <c r="B279" s="131"/>
      <c r="C279" s="132" t="s">
        <v>430</v>
      </c>
      <c r="D279" s="132" t="s">
        <v>135</v>
      </c>
      <c r="E279" s="133" t="s">
        <v>431</v>
      </c>
      <c r="F279" s="134" t="s">
        <v>432</v>
      </c>
      <c r="G279" s="135" t="s">
        <v>151</v>
      </c>
      <c r="H279" s="136">
        <v>664.22500000000002</v>
      </c>
      <c r="I279" s="137"/>
      <c r="J279" s="138">
        <f>ROUND(I279*H279,2)</f>
        <v>0</v>
      </c>
      <c r="K279" s="134" t="s">
        <v>139</v>
      </c>
      <c r="L279" s="31"/>
      <c r="M279" s="139" t="s">
        <v>1</v>
      </c>
      <c r="N279" s="140" t="s">
        <v>39</v>
      </c>
      <c r="P279" s="141">
        <f>O279*H279</f>
        <v>0</v>
      </c>
      <c r="Q279" s="141">
        <v>0</v>
      </c>
      <c r="R279" s="141">
        <f>Q279*H279</f>
        <v>0</v>
      </c>
      <c r="S279" s="141">
        <v>0</v>
      </c>
      <c r="T279" s="142">
        <f>S279*H279</f>
        <v>0</v>
      </c>
      <c r="AR279" s="143" t="s">
        <v>140</v>
      </c>
      <c r="AT279" s="143" t="s">
        <v>135</v>
      </c>
      <c r="AU279" s="143" t="s">
        <v>84</v>
      </c>
      <c r="AY279" s="16" t="s">
        <v>133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6" t="s">
        <v>82</v>
      </c>
      <c r="BK279" s="144">
        <f>ROUND(I279*H279,2)</f>
        <v>0</v>
      </c>
      <c r="BL279" s="16" t="s">
        <v>140</v>
      </c>
      <c r="BM279" s="143" t="s">
        <v>433</v>
      </c>
    </row>
    <row r="280" spans="2:65" s="1" customFormat="1" ht="24.2" customHeight="1">
      <c r="B280" s="131"/>
      <c r="C280" s="132" t="s">
        <v>434</v>
      </c>
      <c r="D280" s="132" t="s">
        <v>135</v>
      </c>
      <c r="E280" s="133" t="s">
        <v>435</v>
      </c>
      <c r="F280" s="134" t="s">
        <v>436</v>
      </c>
      <c r="G280" s="135" t="s">
        <v>151</v>
      </c>
      <c r="H280" s="136">
        <v>103.944</v>
      </c>
      <c r="I280" s="137"/>
      <c r="J280" s="138">
        <f>ROUND(I280*H280,2)</f>
        <v>0</v>
      </c>
      <c r="K280" s="134" t="s">
        <v>1</v>
      </c>
      <c r="L280" s="31"/>
      <c r="M280" s="139" t="s">
        <v>1</v>
      </c>
      <c r="N280" s="140" t="s">
        <v>39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140</v>
      </c>
      <c r="AT280" s="143" t="s">
        <v>135</v>
      </c>
      <c r="AU280" s="143" t="s">
        <v>84</v>
      </c>
      <c r="AY280" s="16" t="s">
        <v>133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6" t="s">
        <v>82</v>
      </c>
      <c r="BK280" s="144">
        <f>ROUND(I280*H280,2)</f>
        <v>0</v>
      </c>
      <c r="BL280" s="16" t="s">
        <v>140</v>
      </c>
      <c r="BM280" s="143" t="s">
        <v>437</v>
      </c>
    </row>
    <row r="281" spans="2:65" s="12" customFormat="1" ht="22.5">
      <c r="B281" s="145"/>
      <c r="D281" s="146" t="s">
        <v>142</v>
      </c>
      <c r="E281" s="147" t="s">
        <v>1</v>
      </c>
      <c r="F281" s="148" t="s">
        <v>426</v>
      </c>
      <c r="H281" s="149">
        <v>51.972000000000001</v>
      </c>
      <c r="I281" s="150"/>
      <c r="L281" s="145"/>
      <c r="M281" s="151"/>
      <c r="T281" s="152"/>
      <c r="AT281" s="147" t="s">
        <v>142</v>
      </c>
      <c r="AU281" s="147" t="s">
        <v>84</v>
      </c>
      <c r="AV281" s="12" t="s">
        <v>84</v>
      </c>
      <c r="AW281" s="12" t="s">
        <v>31</v>
      </c>
      <c r="AX281" s="12" t="s">
        <v>74</v>
      </c>
      <c r="AY281" s="147" t="s">
        <v>133</v>
      </c>
    </row>
    <row r="282" spans="2:65" s="12" customFormat="1">
      <c r="B282" s="145"/>
      <c r="D282" s="146" t="s">
        <v>142</v>
      </c>
      <c r="E282" s="147" t="s">
        <v>1</v>
      </c>
      <c r="F282" s="148" t="s">
        <v>438</v>
      </c>
      <c r="H282" s="149">
        <v>51.972000000000001</v>
      </c>
      <c r="I282" s="150"/>
      <c r="L282" s="145"/>
      <c r="M282" s="151"/>
      <c r="T282" s="152"/>
      <c r="AT282" s="147" t="s">
        <v>142</v>
      </c>
      <c r="AU282" s="147" t="s">
        <v>84</v>
      </c>
      <c r="AV282" s="12" t="s">
        <v>84</v>
      </c>
      <c r="AW282" s="12" t="s">
        <v>31</v>
      </c>
      <c r="AX282" s="12" t="s">
        <v>74</v>
      </c>
      <c r="AY282" s="147" t="s">
        <v>133</v>
      </c>
    </row>
    <row r="283" spans="2:65" s="13" customFormat="1">
      <c r="B283" s="153"/>
      <c r="D283" s="146" t="s">
        <v>142</v>
      </c>
      <c r="E283" s="154" t="s">
        <v>1</v>
      </c>
      <c r="F283" s="155" t="s">
        <v>166</v>
      </c>
      <c r="H283" s="156">
        <v>103.944</v>
      </c>
      <c r="I283" s="157"/>
      <c r="L283" s="153"/>
      <c r="M283" s="158"/>
      <c r="T283" s="159"/>
      <c r="AT283" s="154" t="s">
        <v>142</v>
      </c>
      <c r="AU283" s="154" t="s">
        <v>84</v>
      </c>
      <c r="AV283" s="13" t="s">
        <v>140</v>
      </c>
      <c r="AW283" s="13" t="s">
        <v>31</v>
      </c>
      <c r="AX283" s="13" t="s">
        <v>82</v>
      </c>
      <c r="AY283" s="154" t="s">
        <v>133</v>
      </c>
    </row>
    <row r="284" spans="2:65" s="1" customFormat="1" ht="24.2" customHeight="1">
      <c r="B284" s="131"/>
      <c r="C284" s="132" t="s">
        <v>439</v>
      </c>
      <c r="D284" s="132" t="s">
        <v>135</v>
      </c>
      <c r="E284" s="133" t="s">
        <v>440</v>
      </c>
      <c r="F284" s="134" t="s">
        <v>441</v>
      </c>
      <c r="G284" s="135" t="s">
        <v>151</v>
      </c>
      <c r="H284" s="136">
        <v>103.944</v>
      </c>
      <c r="I284" s="137"/>
      <c r="J284" s="138">
        <f>ROUND(I284*H284,2)</f>
        <v>0</v>
      </c>
      <c r="K284" s="134" t="s">
        <v>139</v>
      </c>
      <c r="L284" s="31"/>
      <c r="M284" s="139" t="s">
        <v>1</v>
      </c>
      <c r="N284" s="140" t="s">
        <v>39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140</v>
      </c>
      <c r="AT284" s="143" t="s">
        <v>135</v>
      </c>
      <c r="AU284" s="143" t="s">
        <v>84</v>
      </c>
      <c r="AY284" s="16" t="s">
        <v>133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6" t="s">
        <v>82</v>
      </c>
      <c r="BK284" s="144">
        <f>ROUND(I284*H284,2)</f>
        <v>0</v>
      </c>
      <c r="BL284" s="16" t="s">
        <v>140</v>
      </c>
      <c r="BM284" s="143" t="s">
        <v>442</v>
      </c>
    </row>
    <row r="285" spans="2:65" s="1" customFormat="1" ht="16.5" customHeight="1">
      <c r="B285" s="131"/>
      <c r="C285" s="132" t="s">
        <v>443</v>
      </c>
      <c r="D285" s="132" t="s">
        <v>135</v>
      </c>
      <c r="E285" s="133" t="s">
        <v>444</v>
      </c>
      <c r="F285" s="134" t="s">
        <v>445</v>
      </c>
      <c r="G285" s="135" t="s">
        <v>298</v>
      </c>
      <c r="H285" s="136">
        <v>13.602</v>
      </c>
      <c r="I285" s="137"/>
      <c r="J285" s="138">
        <f>ROUND(I285*H285,2)</f>
        <v>0</v>
      </c>
      <c r="K285" s="134" t="s">
        <v>139</v>
      </c>
      <c r="L285" s="31"/>
      <c r="M285" s="139" t="s">
        <v>1</v>
      </c>
      <c r="N285" s="140" t="s">
        <v>39</v>
      </c>
      <c r="P285" s="141">
        <f>O285*H285</f>
        <v>0</v>
      </c>
      <c r="Q285" s="141">
        <v>1.06277</v>
      </c>
      <c r="R285" s="141">
        <f>Q285*H285</f>
        <v>14.455797540000001</v>
      </c>
      <c r="S285" s="141">
        <v>0</v>
      </c>
      <c r="T285" s="142">
        <f>S285*H285</f>
        <v>0</v>
      </c>
      <c r="AR285" s="143" t="s">
        <v>140</v>
      </c>
      <c r="AT285" s="143" t="s">
        <v>135</v>
      </c>
      <c r="AU285" s="143" t="s">
        <v>84</v>
      </c>
      <c r="AY285" s="16" t="s">
        <v>133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6" t="s">
        <v>82</v>
      </c>
      <c r="BK285" s="144">
        <f>ROUND(I285*H285,2)</f>
        <v>0</v>
      </c>
      <c r="BL285" s="16" t="s">
        <v>140</v>
      </c>
      <c r="BM285" s="143" t="s">
        <v>446</v>
      </c>
    </row>
    <row r="286" spans="2:65" s="12" customFormat="1" ht="22.5">
      <c r="B286" s="145"/>
      <c r="D286" s="146" t="s">
        <v>142</v>
      </c>
      <c r="E286" s="147" t="s">
        <v>1</v>
      </c>
      <c r="F286" s="148" t="s">
        <v>447</v>
      </c>
      <c r="H286" s="149">
        <v>6.6139999999999999</v>
      </c>
      <c r="I286" s="150"/>
      <c r="L286" s="145"/>
      <c r="M286" s="151"/>
      <c r="T286" s="152"/>
      <c r="AT286" s="147" t="s">
        <v>142</v>
      </c>
      <c r="AU286" s="147" t="s">
        <v>84</v>
      </c>
      <c r="AV286" s="12" t="s">
        <v>84</v>
      </c>
      <c r="AW286" s="12" t="s">
        <v>31</v>
      </c>
      <c r="AX286" s="12" t="s">
        <v>74</v>
      </c>
      <c r="AY286" s="147" t="s">
        <v>133</v>
      </c>
    </row>
    <row r="287" spans="2:65" s="12" customFormat="1">
      <c r="B287" s="145"/>
      <c r="D287" s="146" t="s">
        <v>142</v>
      </c>
      <c r="E287" s="147" t="s">
        <v>1</v>
      </c>
      <c r="F287" s="148" t="s">
        <v>448</v>
      </c>
      <c r="H287" s="149">
        <v>2.0990000000000002</v>
      </c>
      <c r="I287" s="150"/>
      <c r="L287" s="145"/>
      <c r="M287" s="151"/>
      <c r="T287" s="152"/>
      <c r="AT287" s="147" t="s">
        <v>142</v>
      </c>
      <c r="AU287" s="147" t="s">
        <v>84</v>
      </c>
      <c r="AV287" s="12" t="s">
        <v>84</v>
      </c>
      <c r="AW287" s="12" t="s">
        <v>31</v>
      </c>
      <c r="AX287" s="12" t="s">
        <v>74</v>
      </c>
      <c r="AY287" s="147" t="s">
        <v>133</v>
      </c>
    </row>
    <row r="288" spans="2:65" s="12" customFormat="1" ht="22.5">
      <c r="B288" s="145"/>
      <c r="D288" s="146" t="s">
        <v>142</v>
      </c>
      <c r="E288" s="147" t="s">
        <v>1</v>
      </c>
      <c r="F288" s="148" t="s">
        <v>449</v>
      </c>
      <c r="H288" s="149">
        <v>1.5589999999999999</v>
      </c>
      <c r="I288" s="150"/>
      <c r="L288" s="145"/>
      <c r="M288" s="151"/>
      <c r="T288" s="152"/>
      <c r="AT288" s="147" t="s">
        <v>142</v>
      </c>
      <c r="AU288" s="147" t="s">
        <v>84</v>
      </c>
      <c r="AV288" s="12" t="s">
        <v>84</v>
      </c>
      <c r="AW288" s="12" t="s">
        <v>31</v>
      </c>
      <c r="AX288" s="12" t="s">
        <v>74</v>
      </c>
      <c r="AY288" s="147" t="s">
        <v>133</v>
      </c>
    </row>
    <row r="289" spans="2:65" s="12" customFormat="1">
      <c r="B289" s="145"/>
      <c r="D289" s="146" t="s">
        <v>142</v>
      </c>
      <c r="E289" s="147" t="s">
        <v>1</v>
      </c>
      <c r="F289" s="148" t="s">
        <v>450</v>
      </c>
      <c r="H289" s="149">
        <v>3.33</v>
      </c>
      <c r="I289" s="150"/>
      <c r="L289" s="145"/>
      <c r="M289" s="151"/>
      <c r="T289" s="152"/>
      <c r="AT289" s="147" t="s">
        <v>142</v>
      </c>
      <c r="AU289" s="147" t="s">
        <v>84</v>
      </c>
      <c r="AV289" s="12" t="s">
        <v>84</v>
      </c>
      <c r="AW289" s="12" t="s">
        <v>31</v>
      </c>
      <c r="AX289" s="12" t="s">
        <v>74</v>
      </c>
      <c r="AY289" s="147" t="s">
        <v>133</v>
      </c>
    </row>
    <row r="290" spans="2:65" s="13" customFormat="1">
      <c r="B290" s="153"/>
      <c r="D290" s="146" t="s">
        <v>142</v>
      </c>
      <c r="E290" s="154" t="s">
        <v>1</v>
      </c>
      <c r="F290" s="155" t="s">
        <v>166</v>
      </c>
      <c r="H290" s="156">
        <v>13.602</v>
      </c>
      <c r="I290" s="157"/>
      <c r="L290" s="153"/>
      <c r="M290" s="158"/>
      <c r="T290" s="159"/>
      <c r="AT290" s="154" t="s">
        <v>142</v>
      </c>
      <c r="AU290" s="154" t="s">
        <v>84</v>
      </c>
      <c r="AV290" s="13" t="s">
        <v>140</v>
      </c>
      <c r="AW290" s="13" t="s">
        <v>31</v>
      </c>
      <c r="AX290" s="13" t="s">
        <v>82</v>
      </c>
      <c r="AY290" s="154" t="s">
        <v>133</v>
      </c>
    </row>
    <row r="291" spans="2:65" s="1" customFormat="1" ht="16.5" customHeight="1">
      <c r="B291" s="131"/>
      <c r="C291" s="132" t="s">
        <v>451</v>
      </c>
      <c r="D291" s="132" t="s">
        <v>135</v>
      </c>
      <c r="E291" s="133" t="s">
        <v>452</v>
      </c>
      <c r="F291" s="134" t="s">
        <v>453</v>
      </c>
      <c r="G291" s="135" t="s">
        <v>138</v>
      </c>
      <c r="H291" s="136">
        <v>2208.136</v>
      </c>
      <c r="I291" s="137"/>
      <c r="J291" s="138">
        <f>ROUND(I291*H291,2)</f>
        <v>0</v>
      </c>
      <c r="K291" s="134" t="s">
        <v>139</v>
      </c>
      <c r="L291" s="31"/>
      <c r="M291" s="139" t="s">
        <v>1</v>
      </c>
      <c r="N291" s="140" t="s">
        <v>39</v>
      </c>
      <c r="P291" s="141">
        <f>O291*H291</f>
        <v>0</v>
      </c>
      <c r="Q291" s="141">
        <v>1.2999999999999999E-4</v>
      </c>
      <c r="R291" s="141">
        <f>Q291*H291</f>
        <v>0.28705767999999998</v>
      </c>
      <c r="S291" s="141">
        <v>0</v>
      </c>
      <c r="T291" s="142">
        <f>S291*H291</f>
        <v>0</v>
      </c>
      <c r="AR291" s="143" t="s">
        <v>140</v>
      </c>
      <c r="AT291" s="143" t="s">
        <v>135</v>
      </c>
      <c r="AU291" s="143" t="s">
        <v>84</v>
      </c>
      <c r="AY291" s="16" t="s">
        <v>133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82</v>
      </c>
      <c r="BK291" s="144">
        <f>ROUND(I291*H291,2)</f>
        <v>0</v>
      </c>
      <c r="BL291" s="16" t="s">
        <v>140</v>
      </c>
      <c r="BM291" s="143" t="s">
        <v>454</v>
      </c>
    </row>
    <row r="292" spans="2:65" s="12" customFormat="1" ht="22.5">
      <c r="B292" s="145"/>
      <c r="D292" s="146" t="s">
        <v>142</v>
      </c>
      <c r="E292" s="147" t="s">
        <v>1</v>
      </c>
      <c r="F292" s="148" t="s">
        <v>455</v>
      </c>
      <c r="H292" s="149">
        <v>1102.4059999999999</v>
      </c>
      <c r="I292" s="150"/>
      <c r="L292" s="145"/>
      <c r="M292" s="151"/>
      <c r="T292" s="152"/>
      <c r="AT292" s="147" t="s">
        <v>142</v>
      </c>
      <c r="AU292" s="147" t="s">
        <v>84</v>
      </c>
      <c r="AV292" s="12" t="s">
        <v>84</v>
      </c>
      <c r="AW292" s="12" t="s">
        <v>31</v>
      </c>
      <c r="AX292" s="12" t="s">
        <v>74</v>
      </c>
      <c r="AY292" s="147" t="s">
        <v>133</v>
      </c>
    </row>
    <row r="293" spans="2:65" s="12" customFormat="1" ht="22.5">
      <c r="B293" s="145"/>
      <c r="D293" s="146" t="s">
        <v>142</v>
      </c>
      <c r="E293" s="147" t="s">
        <v>1</v>
      </c>
      <c r="F293" s="148" t="s">
        <v>456</v>
      </c>
      <c r="H293" s="149">
        <v>519.72</v>
      </c>
      <c r="I293" s="150"/>
      <c r="L293" s="145"/>
      <c r="M293" s="151"/>
      <c r="T293" s="152"/>
      <c r="AT293" s="147" t="s">
        <v>142</v>
      </c>
      <c r="AU293" s="147" t="s">
        <v>84</v>
      </c>
      <c r="AV293" s="12" t="s">
        <v>84</v>
      </c>
      <c r="AW293" s="12" t="s">
        <v>31</v>
      </c>
      <c r="AX293" s="12" t="s">
        <v>74</v>
      </c>
      <c r="AY293" s="147" t="s">
        <v>133</v>
      </c>
    </row>
    <row r="294" spans="2:65" s="12" customFormat="1">
      <c r="B294" s="145"/>
      <c r="D294" s="146" t="s">
        <v>142</v>
      </c>
      <c r="E294" s="147" t="s">
        <v>1</v>
      </c>
      <c r="F294" s="148" t="s">
        <v>457</v>
      </c>
      <c r="H294" s="149">
        <v>76.44</v>
      </c>
      <c r="I294" s="150"/>
      <c r="L294" s="145"/>
      <c r="M294" s="151"/>
      <c r="T294" s="152"/>
      <c r="AT294" s="147" t="s">
        <v>142</v>
      </c>
      <c r="AU294" s="147" t="s">
        <v>84</v>
      </c>
      <c r="AV294" s="12" t="s">
        <v>84</v>
      </c>
      <c r="AW294" s="12" t="s">
        <v>31</v>
      </c>
      <c r="AX294" s="12" t="s">
        <v>74</v>
      </c>
      <c r="AY294" s="147" t="s">
        <v>133</v>
      </c>
    </row>
    <row r="295" spans="2:65" s="13" customFormat="1">
      <c r="B295" s="153"/>
      <c r="D295" s="146" t="s">
        <v>142</v>
      </c>
      <c r="E295" s="154" t="s">
        <v>1</v>
      </c>
      <c r="F295" s="155" t="s">
        <v>166</v>
      </c>
      <c r="H295" s="156">
        <v>1698.566</v>
      </c>
      <c r="I295" s="157"/>
      <c r="L295" s="153"/>
      <c r="M295" s="158"/>
      <c r="T295" s="159"/>
      <c r="AT295" s="154" t="s">
        <v>142</v>
      </c>
      <c r="AU295" s="154" t="s">
        <v>84</v>
      </c>
      <c r="AV295" s="13" t="s">
        <v>140</v>
      </c>
      <c r="AW295" s="13" t="s">
        <v>31</v>
      </c>
      <c r="AX295" s="13" t="s">
        <v>74</v>
      </c>
      <c r="AY295" s="154" t="s">
        <v>133</v>
      </c>
    </row>
    <row r="296" spans="2:65" s="12" customFormat="1">
      <c r="B296" s="145"/>
      <c r="D296" s="146" t="s">
        <v>142</v>
      </c>
      <c r="E296" s="147" t="s">
        <v>1</v>
      </c>
      <c r="F296" s="148" t="s">
        <v>458</v>
      </c>
      <c r="H296" s="149">
        <v>2208.136</v>
      </c>
      <c r="I296" s="150"/>
      <c r="L296" s="145"/>
      <c r="M296" s="151"/>
      <c r="T296" s="152"/>
      <c r="AT296" s="147" t="s">
        <v>142</v>
      </c>
      <c r="AU296" s="147" t="s">
        <v>84</v>
      </c>
      <c r="AV296" s="12" t="s">
        <v>84</v>
      </c>
      <c r="AW296" s="12" t="s">
        <v>31</v>
      </c>
      <c r="AX296" s="12" t="s">
        <v>82</v>
      </c>
      <c r="AY296" s="147" t="s">
        <v>133</v>
      </c>
    </row>
    <row r="297" spans="2:65" s="1" customFormat="1" ht="16.5" customHeight="1">
      <c r="B297" s="131"/>
      <c r="C297" s="132" t="s">
        <v>459</v>
      </c>
      <c r="D297" s="132" t="s">
        <v>135</v>
      </c>
      <c r="E297" s="133" t="s">
        <v>460</v>
      </c>
      <c r="F297" s="134" t="s">
        <v>461</v>
      </c>
      <c r="G297" s="135" t="s">
        <v>138</v>
      </c>
      <c r="H297" s="136">
        <v>566.16</v>
      </c>
      <c r="I297" s="137"/>
      <c r="J297" s="138">
        <f>ROUND(I297*H297,2)</f>
        <v>0</v>
      </c>
      <c r="K297" s="134" t="s">
        <v>139</v>
      </c>
      <c r="L297" s="31"/>
      <c r="M297" s="139" t="s">
        <v>1</v>
      </c>
      <c r="N297" s="140" t="s">
        <v>39</v>
      </c>
      <c r="P297" s="141">
        <f>O297*H297</f>
        <v>0</v>
      </c>
      <c r="Q297" s="141">
        <v>2.2000000000000001E-4</v>
      </c>
      <c r="R297" s="141">
        <f>Q297*H297</f>
        <v>0.12455519999999999</v>
      </c>
      <c r="S297" s="141">
        <v>0</v>
      </c>
      <c r="T297" s="142">
        <f>S297*H297</f>
        <v>0</v>
      </c>
      <c r="AR297" s="143" t="s">
        <v>140</v>
      </c>
      <c r="AT297" s="143" t="s">
        <v>135</v>
      </c>
      <c r="AU297" s="143" t="s">
        <v>84</v>
      </c>
      <c r="AY297" s="16" t="s">
        <v>133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6" t="s">
        <v>82</v>
      </c>
      <c r="BK297" s="144">
        <f>ROUND(I297*H297,2)</f>
        <v>0</v>
      </c>
      <c r="BL297" s="16" t="s">
        <v>140</v>
      </c>
      <c r="BM297" s="143" t="s">
        <v>462</v>
      </c>
    </row>
    <row r="298" spans="2:65" s="1" customFormat="1" ht="33" customHeight="1">
      <c r="B298" s="131"/>
      <c r="C298" s="132" t="s">
        <v>463</v>
      </c>
      <c r="D298" s="132" t="s">
        <v>135</v>
      </c>
      <c r="E298" s="133" t="s">
        <v>464</v>
      </c>
      <c r="F298" s="134" t="s">
        <v>465</v>
      </c>
      <c r="G298" s="135" t="s">
        <v>271</v>
      </c>
      <c r="H298" s="136">
        <v>278.8</v>
      </c>
      <c r="I298" s="137"/>
      <c r="J298" s="138">
        <f>ROUND(I298*H298,2)</f>
        <v>0</v>
      </c>
      <c r="K298" s="134" t="s">
        <v>139</v>
      </c>
      <c r="L298" s="31"/>
      <c r="M298" s="139" t="s">
        <v>1</v>
      </c>
      <c r="N298" s="140" t="s">
        <v>39</v>
      </c>
      <c r="P298" s="141">
        <f>O298*H298</f>
        <v>0</v>
      </c>
      <c r="Q298" s="141">
        <v>2.0000000000000002E-5</v>
      </c>
      <c r="R298" s="141">
        <f>Q298*H298</f>
        <v>5.5760000000000011E-3</v>
      </c>
      <c r="S298" s="141">
        <v>0</v>
      </c>
      <c r="T298" s="142">
        <f>S298*H298</f>
        <v>0</v>
      </c>
      <c r="AR298" s="143" t="s">
        <v>140</v>
      </c>
      <c r="AT298" s="143" t="s">
        <v>135</v>
      </c>
      <c r="AU298" s="143" t="s">
        <v>84</v>
      </c>
      <c r="AY298" s="16" t="s">
        <v>133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6" t="s">
        <v>82</v>
      </c>
      <c r="BK298" s="144">
        <f>ROUND(I298*H298,2)</f>
        <v>0</v>
      </c>
      <c r="BL298" s="16" t="s">
        <v>140</v>
      </c>
      <c r="BM298" s="143" t="s">
        <v>466</v>
      </c>
    </row>
    <row r="299" spans="2:65" s="12" customFormat="1">
      <c r="B299" s="145"/>
      <c r="D299" s="146" t="s">
        <v>142</v>
      </c>
      <c r="E299" s="147" t="s">
        <v>1</v>
      </c>
      <c r="F299" s="148" t="s">
        <v>467</v>
      </c>
      <c r="H299" s="149">
        <v>278.8</v>
      </c>
      <c r="I299" s="150"/>
      <c r="L299" s="145"/>
      <c r="M299" s="151"/>
      <c r="T299" s="152"/>
      <c r="AT299" s="147" t="s">
        <v>142</v>
      </c>
      <c r="AU299" s="147" t="s">
        <v>84</v>
      </c>
      <c r="AV299" s="12" t="s">
        <v>84</v>
      </c>
      <c r="AW299" s="12" t="s">
        <v>31</v>
      </c>
      <c r="AX299" s="12" t="s">
        <v>82</v>
      </c>
      <c r="AY299" s="147" t="s">
        <v>133</v>
      </c>
    </row>
    <row r="300" spans="2:65" s="1" customFormat="1" ht="16.5" customHeight="1">
      <c r="B300" s="131"/>
      <c r="C300" s="132" t="s">
        <v>468</v>
      </c>
      <c r="D300" s="132" t="s">
        <v>135</v>
      </c>
      <c r="E300" s="133" t="s">
        <v>469</v>
      </c>
      <c r="F300" s="134" t="s">
        <v>470</v>
      </c>
      <c r="G300" s="135" t="s">
        <v>252</v>
      </c>
      <c r="H300" s="136">
        <v>4</v>
      </c>
      <c r="I300" s="137"/>
      <c r="J300" s="138">
        <f>ROUND(I300*H300,2)</f>
        <v>0</v>
      </c>
      <c r="K300" s="134" t="s">
        <v>1</v>
      </c>
      <c r="L300" s="31"/>
      <c r="M300" s="139" t="s">
        <v>1</v>
      </c>
      <c r="N300" s="140" t="s">
        <v>39</v>
      </c>
      <c r="P300" s="141">
        <f>O300*H300</f>
        <v>0</v>
      </c>
      <c r="Q300" s="141">
        <v>0</v>
      </c>
      <c r="R300" s="141">
        <f>Q300*H300</f>
        <v>0</v>
      </c>
      <c r="S300" s="141">
        <v>0</v>
      </c>
      <c r="T300" s="142">
        <f>S300*H300</f>
        <v>0</v>
      </c>
      <c r="AR300" s="143" t="s">
        <v>140</v>
      </c>
      <c r="AT300" s="143" t="s">
        <v>135</v>
      </c>
      <c r="AU300" s="143" t="s">
        <v>84</v>
      </c>
      <c r="AY300" s="16" t="s">
        <v>133</v>
      </c>
      <c r="BE300" s="144">
        <f>IF(N300="základní",J300,0)</f>
        <v>0</v>
      </c>
      <c r="BF300" s="144">
        <f>IF(N300="snížená",J300,0)</f>
        <v>0</v>
      </c>
      <c r="BG300" s="144">
        <f>IF(N300="zákl. přenesená",J300,0)</f>
        <v>0</v>
      </c>
      <c r="BH300" s="144">
        <f>IF(N300="sníž. přenesená",J300,0)</f>
        <v>0</v>
      </c>
      <c r="BI300" s="144">
        <f>IF(N300="nulová",J300,0)</f>
        <v>0</v>
      </c>
      <c r="BJ300" s="16" t="s">
        <v>82</v>
      </c>
      <c r="BK300" s="144">
        <f>ROUND(I300*H300,2)</f>
        <v>0</v>
      </c>
      <c r="BL300" s="16" t="s">
        <v>140</v>
      </c>
      <c r="BM300" s="143" t="s">
        <v>471</v>
      </c>
    </row>
    <row r="301" spans="2:65" s="1" customFormat="1" ht="16.5" customHeight="1">
      <c r="B301" s="131"/>
      <c r="C301" s="132" t="s">
        <v>472</v>
      </c>
      <c r="D301" s="132" t="s">
        <v>135</v>
      </c>
      <c r="E301" s="133" t="s">
        <v>473</v>
      </c>
      <c r="F301" s="134" t="s">
        <v>474</v>
      </c>
      <c r="G301" s="135" t="s">
        <v>252</v>
      </c>
      <c r="H301" s="136">
        <v>4</v>
      </c>
      <c r="I301" s="137"/>
      <c r="J301" s="138">
        <f>ROUND(I301*H301,2)</f>
        <v>0</v>
      </c>
      <c r="K301" s="134" t="s">
        <v>1</v>
      </c>
      <c r="L301" s="31"/>
      <c r="M301" s="139" t="s">
        <v>1</v>
      </c>
      <c r="N301" s="140" t="s">
        <v>39</v>
      </c>
      <c r="P301" s="141">
        <f>O301*H301</f>
        <v>0</v>
      </c>
      <c r="Q301" s="141">
        <v>0</v>
      </c>
      <c r="R301" s="141">
        <f>Q301*H301</f>
        <v>0</v>
      </c>
      <c r="S301" s="141">
        <v>0</v>
      </c>
      <c r="T301" s="142">
        <f>S301*H301</f>
        <v>0</v>
      </c>
      <c r="AR301" s="143" t="s">
        <v>140</v>
      </c>
      <c r="AT301" s="143" t="s">
        <v>135</v>
      </c>
      <c r="AU301" s="143" t="s">
        <v>84</v>
      </c>
      <c r="AY301" s="16" t="s">
        <v>133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6" t="s">
        <v>82</v>
      </c>
      <c r="BK301" s="144">
        <f>ROUND(I301*H301,2)</f>
        <v>0</v>
      </c>
      <c r="BL301" s="16" t="s">
        <v>140</v>
      </c>
      <c r="BM301" s="143" t="s">
        <v>475</v>
      </c>
    </row>
    <row r="302" spans="2:65" s="1" customFormat="1" ht="21.75" customHeight="1">
      <c r="B302" s="131"/>
      <c r="C302" s="132" t="s">
        <v>476</v>
      </c>
      <c r="D302" s="132" t="s">
        <v>135</v>
      </c>
      <c r="E302" s="133" t="s">
        <v>477</v>
      </c>
      <c r="F302" s="134" t="s">
        <v>478</v>
      </c>
      <c r="G302" s="135" t="s">
        <v>271</v>
      </c>
      <c r="H302" s="136">
        <v>23.7</v>
      </c>
      <c r="I302" s="137"/>
      <c r="J302" s="138">
        <f>ROUND(I302*H302,2)</f>
        <v>0</v>
      </c>
      <c r="K302" s="134" t="s">
        <v>1</v>
      </c>
      <c r="L302" s="31"/>
      <c r="M302" s="139" t="s">
        <v>1</v>
      </c>
      <c r="N302" s="140" t="s">
        <v>39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140</v>
      </c>
      <c r="AT302" s="143" t="s">
        <v>135</v>
      </c>
      <c r="AU302" s="143" t="s">
        <v>84</v>
      </c>
      <c r="AY302" s="16" t="s">
        <v>133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6" t="s">
        <v>82</v>
      </c>
      <c r="BK302" s="144">
        <f>ROUND(I302*H302,2)</f>
        <v>0</v>
      </c>
      <c r="BL302" s="16" t="s">
        <v>140</v>
      </c>
      <c r="BM302" s="143" t="s">
        <v>479</v>
      </c>
    </row>
    <row r="303" spans="2:65" s="12" customFormat="1">
      <c r="B303" s="145"/>
      <c r="D303" s="146" t="s">
        <v>142</v>
      </c>
      <c r="E303" s="147" t="s">
        <v>1</v>
      </c>
      <c r="F303" s="148" t="s">
        <v>480</v>
      </c>
      <c r="H303" s="149">
        <v>23.7</v>
      </c>
      <c r="I303" s="150"/>
      <c r="L303" s="145"/>
      <c r="M303" s="151"/>
      <c r="T303" s="152"/>
      <c r="AT303" s="147" t="s">
        <v>142</v>
      </c>
      <c r="AU303" s="147" t="s">
        <v>84</v>
      </c>
      <c r="AV303" s="12" t="s">
        <v>84</v>
      </c>
      <c r="AW303" s="12" t="s">
        <v>31</v>
      </c>
      <c r="AX303" s="12" t="s">
        <v>82</v>
      </c>
      <c r="AY303" s="147" t="s">
        <v>133</v>
      </c>
    </row>
    <row r="304" spans="2:65" s="1" customFormat="1" ht="16.5" customHeight="1">
      <c r="B304" s="131"/>
      <c r="C304" s="132" t="s">
        <v>481</v>
      </c>
      <c r="D304" s="132" t="s">
        <v>135</v>
      </c>
      <c r="E304" s="133" t="s">
        <v>482</v>
      </c>
      <c r="F304" s="134" t="s">
        <v>483</v>
      </c>
      <c r="G304" s="135" t="s">
        <v>151</v>
      </c>
      <c r="H304" s="136">
        <v>420.06299999999999</v>
      </c>
      <c r="I304" s="137"/>
      <c r="J304" s="138">
        <f>ROUND(I304*H304,2)</f>
        <v>0</v>
      </c>
      <c r="K304" s="134" t="s">
        <v>1</v>
      </c>
      <c r="L304" s="31"/>
      <c r="M304" s="139" t="s">
        <v>1</v>
      </c>
      <c r="N304" s="140" t="s">
        <v>39</v>
      </c>
      <c r="P304" s="141">
        <f>O304*H304</f>
        <v>0</v>
      </c>
      <c r="Q304" s="141">
        <v>0</v>
      </c>
      <c r="R304" s="141">
        <f>Q304*H304</f>
        <v>0</v>
      </c>
      <c r="S304" s="141">
        <v>0</v>
      </c>
      <c r="T304" s="142">
        <f>S304*H304</f>
        <v>0</v>
      </c>
      <c r="AR304" s="143" t="s">
        <v>140</v>
      </c>
      <c r="AT304" s="143" t="s">
        <v>135</v>
      </c>
      <c r="AU304" s="143" t="s">
        <v>84</v>
      </c>
      <c r="AY304" s="16" t="s">
        <v>133</v>
      </c>
      <c r="BE304" s="144">
        <f>IF(N304="základní",J304,0)</f>
        <v>0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6" t="s">
        <v>82</v>
      </c>
      <c r="BK304" s="144">
        <f>ROUND(I304*H304,2)</f>
        <v>0</v>
      </c>
      <c r="BL304" s="16" t="s">
        <v>140</v>
      </c>
      <c r="BM304" s="143" t="s">
        <v>484</v>
      </c>
    </row>
    <row r="305" spans="2:65" s="12" customFormat="1">
      <c r="B305" s="145"/>
      <c r="D305" s="146" t="s">
        <v>142</v>
      </c>
      <c r="E305" s="147" t="s">
        <v>1</v>
      </c>
      <c r="F305" s="148" t="s">
        <v>485</v>
      </c>
      <c r="H305" s="149">
        <v>314.97300000000001</v>
      </c>
      <c r="I305" s="150"/>
      <c r="L305" s="145"/>
      <c r="M305" s="151"/>
      <c r="T305" s="152"/>
      <c r="AT305" s="147" t="s">
        <v>142</v>
      </c>
      <c r="AU305" s="147" t="s">
        <v>84</v>
      </c>
      <c r="AV305" s="12" t="s">
        <v>84</v>
      </c>
      <c r="AW305" s="12" t="s">
        <v>31</v>
      </c>
      <c r="AX305" s="12" t="s">
        <v>74</v>
      </c>
      <c r="AY305" s="147" t="s">
        <v>133</v>
      </c>
    </row>
    <row r="306" spans="2:65" s="12" customFormat="1">
      <c r="B306" s="145"/>
      <c r="D306" s="146" t="s">
        <v>142</v>
      </c>
      <c r="E306" s="147" t="s">
        <v>1</v>
      </c>
      <c r="F306" s="148" t="s">
        <v>486</v>
      </c>
      <c r="H306" s="149">
        <v>21.84</v>
      </c>
      <c r="I306" s="150"/>
      <c r="L306" s="145"/>
      <c r="M306" s="151"/>
      <c r="T306" s="152"/>
      <c r="AT306" s="147" t="s">
        <v>142</v>
      </c>
      <c r="AU306" s="147" t="s">
        <v>84</v>
      </c>
      <c r="AV306" s="12" t="s">
        <v>84</v>
      </c>
      <c r="AW306" s="12" t="s">
        <v>31</v>
      </c>
      <c r="AX306" s="12" t="s">
        <v>74</v>
      </c>
      <c r="AY306" s="147" t="s">
        <v>133</v>
      </c>
    </row>
    <row r="307" spans="2:65" s="12" customFormat="1">
      <c r="B307" s="145"/>
      <c r="D307" s="146" t="s">
        <v>142</v>
      </c>
      <c r="E307" s="147" t="s">
        <v>1</v>
      </c>
      <c r="F307" s="148" t="s">
        <v>487</v>
      </c>
      <c r="H307" s="149">
        <v>83.25</v>
      </c>
      <c r="I307" s="150"/>
      <c r="L307" s="145"/>
      <c r="M307" s="151"/>
      <c r="T307" s="152"/>
      <c r="AT307" s="147" t="s">
        <v>142</v>
      </c>
      <c r="AU307" s="147" t="s">
        <v>84</v>
      </c>
      <c r="AV307" s="12" t="s">
        <v>84</v>
      </c>
      <c r="AW307" s="12" t="s">
        <v>31</v>
      </c>
      <c r="AX307" s="12" t="s">
        <v>74</v>
      </c>
      <c r="AY307" s="147" t="s">
        <v>133</v>
      </c>
    </row>
    <row r="308" spans="2:65" s="13" customFormat="1">
      <c r="B308" s="153"/>
      <c r="D308" s="146" t="s">
        <v>142</v>
      </c>
      <c r="E308" s="154" t="s">
        <v>1</v>
      </c>
      <c r="F308" s="155" t="s">
        <v>166</v>
      </c>
      <c r="H308" s="156">
        <v>420.06299999999999</v>
      </c>
      <c r="I308" s="157"/>
      <c r="L308" s="153"/>
      <c r="M308" s="158"/>
      <c r="T308" s="159"/>
      <c r="AT308" s="154" t="s">
        <v>142</v>
      </c>
      <c r="AU308" s="154" t="s">
        <v>84</v>
      </c>
      <c r="AV308" s="13" t="s">
        <v>140</v>
      </c>
      <c r="AW308" s="13" t="s">
        <v>31</v>
      </c>
      <c r="AX308" s="13" t="s">
        <v>82</v>
      </c>
      <c r="AY308" s="154" t="s">
        <v>133</v>
      </c>
    </row>
    <row r="309" spans="2:65" s="1" customFormat="1" ht="21.75" customHeight="1">
      <c r="B309" s="131"/>
      <c r="C309" s="132" t="s">
        <v>488</v>
      </c>
      <c r="D309" s="132" t="s">
        <v>135</v>
      </c>
      <c r="E309" s="133" t="s">
        <v>489</v>
      </c>
      <c r="F309" s="134" t="s">
        <v>490</v>
      </c>
      <c r="G309" s="135" t="s">
        <v>138</v>
      </c>
      <c r="H309" s="136">
        <v>119.6</v>
      </c>
      <c r="I309" s="137"/>
      <c r="J309" s="138">
        <f>ROUND(I309*H309,2)</f>
        <v>0</v>
      </c>
      <c r="K309" s="134" t="s">
        <v>139</v>
      </c>
      <c r="L309" s="31"/>
      <c r="M309" s="139" t="s">
        <v>1</v>
      </c>
      <c r="N309" s="140" t="s">
        <v>39</v>
      </c>
      <c r="P309" s="141">
        <f>O309*H309</f>
        <v>0</v>
      </c>
      <c r="Q309" s="141">
        <v>0.27560000000000001</v>
      </c>
      <c r="R309" s="141">
        <f>Q309*H309</f>
        <v>32.961759999999998</v>
      </c>
      <c r="S309" s="141">
        <v>0</v>
      </c>
      <c r="T309" s="142">
        <f>S309*H309</f>
        <v>0</v>
      </c>
      <c r="AR309" s="143" t="s">
        <v>140</v>
      </c>
      <c r="AT309" s="143" t="s">
        <v>135</v>
      </c>
      <c r="AU309" s="143" t="s">
        <v>84</v>
      </c>
      <c r="AY309" s="16" t="s">
        <v>133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6" t="s">
        <v>82</v>
      </c>
      <c r="BK309" s="144">
        <f>ROUND(I309*H309,2)</f>
        <v>0</v>
      </c>
      <c r="BL309" s="16" t="s">
        <v>140</v>
      </c>
      <c r="BM309" s="143" t="s">
        <v>491</v>
      </c>
    </row>
    <row r="310" spans="2:65" s="12" customFormat="1">
      <c r="B310" s="145"/>
      <c r="D310" s="146" t="s">
        <v>142</v>
      </c>
      <c r="E310" s="147" t="s">
        <v>1</v>
      </c>
      <c r="F310" s="148" t="s">
        <v>492</v>
      </c>
      <c r="H310" s="149">
        <v>119.6</v>
      </c>
      <c r="I310" s="150"/>
      <c r="L310" s="145"/>
      <c r="M310" s="151"/>
      <c r="T310" s="152"/>
      <c r="AT310" s="147" t="s">
        <v>142</v>
      </c>
      <c r="AU310" s="147" t="s">
        <v>84</v>
      </c>
      <c r="AV310" s="12" t="s">
        <v>84</v>
      </c>
      <c r="AW310" s="12" t="s">
        <v>31</v>
      </c>
      <c r="AX310" s="12" t="s">
        <v>82</v>
      </c>
      <c r="AY310" s="147" t="s">
        <v>133</v>
      </c>
    </row>
    <row r="311" spans="2:65" s="1" customFormat="1" ht="24.2" customHeight="1">
      <c r="B311" s="131"/>
      <c r="C311" s="132" t="s">
        <v>493</v>
      </c>
      <c r="D311" s="132" t="s">
        <v>135</v>
      </c>
      <c r="E311" s="133" t="s">
        <v>494</v>
      </c>
      <c r="F311" s="134" t="s">
        <v>495</v>
      </c>
      <c r="G311" s="135" t="s">
        <v>138</v>
      </c>
      <c r="H311" s="136">
        <v>119.6</v>
      </c>
      <c r="I311" s="137"/>
      <c r="J311" s="138">
        <f>ROUND(I311*H311,2)</f>
        <v>0</v>
      </c>
      <c r="K311" s="134" t="s">
        <v>139</v>
      </c>
      <c r="L311" s="31"/>
      <c r="M311" s="139" t="s">
        <v>1</v>
      </c>
      <c r="N311" s="140" t="s">
        <v>39</v>
      </c>
      <c r="P311" s="141">
        <f>O311*H311</f>
        <v>0</v>
      </c>
      <c r="Q311" s="141">
        <v>0.22136</v>
      </c>
      <c r="R311" s="141">
        <f>Q311*H311</f>
        <v>26.474656</v>
      </c>
      <c r="S311" s="141">
        <v>0</v>
      </c>
      <c r="T311" s="142">
        <f>S311*H311</f>
        <v>0</v>
      </c>
      <c r="AR311" s="143" t="s">
        <v>140</v>
      </c>
      <c r="AT311" s="143" t="s">
        <v>135</v>
      </c>
      <c r="AU311" s="143" t="s">
        <v>84</v>
      </c>
      <c r="AY311" s="16" t="s">
        <v>133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6" t="s">
        <v>82</v>
      </c>
      <c r="BK311" s="144">
        <f>ROUND(I311*H311,2)</f>
        <v>0</v>
      </c>
      <c r="BL311" s="16" t="s">
        <v>140</v>
      </c>
      <c r="BM311" s="143" t="s">
        <v>496</v>
      </c>
    </row>
    <row r="312" spans="2:65" s="11" customFormat="1" ht="22.9" customHeight="1">
      <c r="B312" s="119"/>
      <c r="D312" s="120" t="s">
        <v>73</v>
      </c>
      <c r="E312" s="129" t="s">
        <v>185</v>
      </c>
      <c r="F312" s="129" t="s">
        <v>497</v>
      </c>
      <c r="I312" s="122"/>
      <c r="J312" s="130">
        <f>BK312</f>
        <v>0</v>
      </c>
      <c r="L312" s="119"/>
      <c r="M312" s="124"/>
      <c r="P312" s="125">
        <f>SUM(P313:P321)</f>
        <v>0</v>
      </c>
      <c r="R312" s="125">
        <f>SUM(R313:R321)</f>
        <v>3.6582000000000003E-2</v>
      </c>
      <c r="T312" s="126">
        <f>SUM(T313:T321)</f>
        <v>0</v>
      </c>
      <c r="AR312" s="120" t="s">
        <v>82</v>
      </c>
      <c r="AT312" s="127" t="s">
        <v>73</v>
      </c>
      <c r="AU312" s="127" t="s">
        <v>82</v>
      </c>
      <c r="AY312" s="120" t="s">
        <v>133</v>
      </c>
      <c r="BK312" s="128">
        <f>SUM(BK313:BK321)</f>
        <v>0</v>
      </c>
    </row>
    <row r="313" spans="2:65" s="1" customFormat="1" ht="37.9" customHeight="1">
      <c r="B313" s="131"/>
      <c r="C313" s="132" t="s">
        <v>498</v>
      </c>
      <c r="D313" s="132" t="s">
        <v>135</v>
      </c>
      <c r="E313" s="133" t="s">
        <v>499</v>
      </c>
      <c r="F313" s="134" t="s">
        <v>500</v>
      </c>
      <c r="G313" s="135" t="s">
        <v>138</v>
      </c>
      <c r="H313" s="136">
        <v>1160.5</v>
      </c>
      <c r="I313" s="137"/>
      <c r="J313" s="138">
        <f>ROUND(I313*H313,2)</f>
        <v>0</v>
      </c>
      <c r="K313" s="134" t="s">
        <v>139</v>
      </c>
      <c r="L313" s="31"/>
      <c r="M313" s="139" t="s">
        <v>1</v>
      </c>
      <c r="N313" s="140" t="s">
        <v>39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140</v>
      </c>
      <c r="AT313" s="143" t="s">
        <v>135</v>
      </c>
      <c r="AU313" s="143" t="s">
        <v>84</v>
      </c>
      <c r="AY313" s="16" t="s">
        <v>133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6" t="s">
        <v>82</v>
      </c>
      <c r="BK313" s="144">
        <f>ROUND(I313*H313,2)</f>
        <v>0</v>
      </c>
      <c r="BL313" s="16" t="s">
        <v>140</v>
      </c>
      <c r="BM313" s="143" t="s">
        <v>501</v>
      </c>
    </row>
    <row r="314" spans="2:65" s="12" customFormat="1">
      <c r="B314" s="145"/>
      <c r="D314" s="146" t="s">
        <v>142</v>
      </c>
      <c r="E314" s="147" t="s">
        <v>1</v>
      </c>
      <c r="F314" s="148" t="s">
        <v>502</v>
      </c>
      <c r="H314" s="149">
        <v>1160.5</v>
      </c>
      <c r="I314" s="150"/>
      <c r="L314" s="145"/>
      <c r="M314" s="151"/>
      <c r="T314" s="152"/>
      <c r="AT314" s="147" t="s">
        <v>142</v>
      </c>
      <c r="AU314" s="147" t="s">
        <v>84</v>
      </c>
      <c r="AV314" s="12" t="s">
        <v>84</v>
      </c>
      <c r="AW314" s="12" t="s">
        <v>31</v>
      </c>
      <c r="AX314" s="12" t="s">
        <v>82</v>
      </c>
      <c r="AY314" s="147" t="s">
        <v>133</v>
      </c>
    </row>
    <row r="315" spans="2:65" s="1" customFormat="1" ht="37.9" customHeight="1">
      <c r="B315" s="131"/>
      <c r="C315" s="132" t="s">
        <v>503</v>
      </c>
      <c r="D315" s="132" t="s">
        <v>135</v>
      </c>
      <c r="E315" s="133" t="s">
        <v>504</v>
      </c>
      <c r="F315" s="134" t="s">
        <v>505</v>
      </c>
      <c r="G315" s="135" t="s">
        <v>138</v>
      </c>
      <c r="H315" s="136">
        <v>52222.5</v>
      </c>
      <c r="I315" s="137"/>
      <c r="J315" s="138">
        <f>ROUND(I315*H315,2)</f>
        <v>0</v>
      </c>
      <c r="K315" s="134" t="s">
        <v>139</v>
      </c>
      <c r="L315" s="31"/>
      <c r="M315" s="139" t="s">
        <v>1</v>
      </c>
      <c r="N315" s="140" t="s">
        <v>39</v>
      </c>
      <c r="P315" s="141">
        <f>O315*H315</f>
        <v>0</v>
      </c>
      <c r="Q315" s="141">
        <v>0</v>
      </c>
      <c r="R315" s="141">
        <f>Q315*H315</f>
        <v>0</v>
      </c>
      <c r="S315" s="141">
        <v>0</v>
      </c>
      <c r="T315" s="142">
        <f>S315*H315</f>
        <v>0</v>
      </c>
      <c r="AR315" s="143" t="s">
        <v>140</v>
      </c>
      <c r="AT315" s="143" t="s">
        <v>135</v>
      </c>
      <c r="AU315" s="143" t="s">
        <v>84</v>
      </c>
      <c r="AY315" s="16" t="s">
        <v>133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6" t="s">
        <v>82</v>
      </c>
      <c r="BK315" s="144">
        <f>ROUND(I315*H315,2)</f>
        <v>0</v>
      </c>
      <c r="BL315" s="16" t="s">
        <v>140</v>
      </c>
      <c r="BM315" s="143" t="s">
        <v>506</v>
      </c>
    </row>
    <row r="316" spans="2:65" s="12" customFormat="1">
      <c r="B316" s="145"/>
      <c r="D316" s="146" t="s">
        <v>142</v>
      </c>
      <c r="E316" s="147" t="s">
        <v>1</v>
      </c>
      <c r="F316" s="148" t="s">
        <v>507</v>
      </c>
      <c r="H316" s="149">
        <v>52222.5</v>
      </c>
      <c r="I316" s="150"/>
      <c r="L316" s="145"/>
      <c r="M316" s="151"/>
      <c r="T316" s="152"/>
      <c r="AT316" s="147" t="s">
        <v>142</v>
      </c>
      <c r="AU316" s="147" t="s">
        <v>84</v>
      </c>
      <c r="AV316" s="12" t="s">
        <v>84</v>
      </c>
      <c r="AW316" s="12" t="s">
        <v>31</v>
      </c>
      <c r="AX316" s="12" t="s">
        <v>82</v>
      </c>
      <c r="AY316" s="147" t="s">
        <v>133</v>
      </c>
    </row>
    <row r="317" spans="2:65" s="1" customFormat="1" ht="37.9" customHeight="1">
      <c r="B317" s="131"/>
      <c r="C317" s="132" t="s">
        <v>508</v>
      </c>
      <c r="D317" s="132" t="s">
        <v>135</v>
      </c>
      <c r="E317" s="133" t="s">
        <v>509</v>
      </c>
      <c r="F317" s="134" t="s">
        <v>510</v>
      </c>
      <c r="G317" s="135" t="s">
        <v>138</v>
      </c>
      <c r="H317" s="136">
        <v>1160.5</v>
      </c>
      <c r="I317" s="137"/>
      <c r="J317" s="138">
        <f>ROUND(I317*H317,2)</f>
        <v>0</v>
      </c>
      <c r="K317" s="134" t="s">
        <v>139</v>
      </c>
      <c r="L317" s="31"/>
      <c r="M317" s="139" t="s">
        <v>1</v>
      </c>
      <c r="N317" s="140" t="s">
        <v>39</v>
      </c>
      <c r="P317" s="141">
        <f>O317*H317</f>
        <v>0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140</v>
      </c>
      <c r="AT317" s="143" t="s">
        <v>135</v>
      </c>
      <c r="AU317" s="143" t="s">
        <v>84</v>
      </c>
      <c r="AY317" s="16" t="s">
        <v>133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6" t="s">
        <v>82</v>
      </c>
      <c r="BK317" s="144">
        <f>ROUND(I317*H317,2)</f>
        <v>0</v>
      </c>
      <c r="BL317" s="16" t="s">
        <v>140</v>
      </c>
      <c r="BM317" s="143" t="s">
        <v>511</v>
      </c>
    </row>
    <row r="318" spans="2:65" s="1" customFormat="1" ht="24.2" customHeight="1">
      <c r="B318" s="131"/>
      <c r="C318" s="132" t="s">
        <v>512</v>
      </c>
      <c r="D318" s="132" t="s">
        <v>135</v>
      </c>
      <c r="E318" s="133" t="s">
        <v>513</v>
      </c>
      <c r="F318" s="134" t="s">
        <v>514</v>
      </c>
      <c r="G318" s="135" t="s">
        <v>138</v>
      </c>
      <c r="H318" s="136">
        <v>1219.4000000000001</v>
      </c>
      <c r="I318" s="137"/>
      <c r="J318" s="138">
        <f>ROUND(I318*H318,2)</f>
        <v>0</v>
      </c>
      <c r="K318" s="134" t="s">
        <v>139</v>
      </c>
      <c r="L318" s="31"/>
      <c r="M318" s="139" t="s">
        <v>1</v>
      </c>
      <c r="N318" s="140" t="s">
        <v>39</v>
      </c>
      <c r="P318" s="141">
        <f>O318*H318</f>
        <v>0</v>
      </c>
      <c r="Q318" s="141">
        <v>3.0000000000000001E-5</v>
      </c>
      <c r="R318" s="141">
        <f>Q318*H318</f>
        <v>3.6582000000000003E-2</v>
      </c>
      <c r="S318" s="141">
        <v>0</v>
      </c>
      <c r="T318" s="142">
        <f>S318*H318</f>
        <v>0</v>
      </c>
      <c r="AR318" s="143" t="s">
        <v>140</v>
      </c>
      <c r="AT318" s="143" t="s">
        <v>135</v>
      </c>
      <c r="AU318" s="143" t="s">
        <v>84</v>
      </c>
      <c r="AY318" s="16" t="s">
        <v>133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6" t="s">
        <v>82</v>
      </c>
      <c r="BK318" s="144">
        <f>ROUND(I318*H318,2)</f>
        <v>0</v>
      </c>
      <c r="BL318" s="16" t="s">
        <v>140</v>
      </c>
      <c r="BM318" s="143" t="s">
        <v>515</v>
      </c>
    </row>
    <row r="319" spans="2:65" s="12" customFormat="1">
      <c r="B319" s="145"/>
      <c r="D319" s="146" t="s">
        <v>142</v>
      </c>
      <c r="E319" s="147" t="s">
        <v>1</v>
      </c>
      <c r="F319" s="148" t="s">
        <v>516</v>
      </c>
      <c r="H319" s="149">
        <v>1219.4000000000001</v>
      </c>
      <c r="I319" s="150"/>
      <c r="L319" s="145"/>
      <c r="M319" s="151"/>
      <c r="T319" s="152"/>
      <c r="AT319" s="147" t="s">
        <v>142</v>
      </c>
      <c r="AU319" s="147" t="s">
        <v>84</v>
      </c>
      <c r="AV319" s="12" t="s">
        <v>84</v>
      </c>
      <c r="AW319" s="12" t="s">
        <v>31</v>
      </c>
      <c r="AX319" s="12" t="s">
        <v>82</v>
      </c>
      <c r="AY319" s="147" t="s">
        <v>133</v>
      </c>
    </row>
    <row r="320" spans="2:65" s="1" customFormat="1" ht="16.5" customHeight="1">
      <c r="B320" s="131"/>
      <c r="C320" s="132" t="s">
        <v>517</v>
      </c>
      <c r="D320" s="132" t="s">
        <v>135</v>
      </c>
      <c r="E320" s="133" t="s">
        <v>518</v>
      </c>
      <c r="F320" s="134" t="s">
        <v>519</v>
      </c>
      <c r="G320" s="135" t="s">
        <v>252</v>
      </c>
      <c r="H320" s="136">
        <v>3</v>
      </c>
      <c r="I320" s="137"/>
      <c r="J320" s="138">
        <f>ROUND(I320*H320,2)</f>
        <v>0</v>
      </c>
      <c r="K320" s="134" t="s">
        <v>1</v>
      </c>
      <c r="L320" s="31"/>
      <c r="M320" s="139" t="s">
        <v>1</v>
      </c>
      <c r="N320" s="140" t="s">
        <v>39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140</v>
      </c>
      <c r="AT320" s="143" t="s">
        <v>135</v>
      </c>
      <c r="AU320" s="143" t="s">
        <v>84</v>
      </c>
      <c r="AY320" s="16" t="s">
        <v>133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6" t="s">
        <v>82</v>
      </c>
      <c r="BK320" s="144">
        <f>ROUND(I320*H320,2)</f>
        <v>0</v>
      </c>
      <c r="BL320" s="16" t="s">
        <v>140</v>
      </c>
      <c r="BM320" s="143" t="s">
        <v>520</v>
      </c>
    </row>
    <row r="321" spans="2:65" s="1" customFormat="1" ht="21.75" customHeight="1">
      <c r="B321" s="131"/>
      <c r="C321" s="132" t="s">
        <v>521</v>
      </c>
      <c r="D321" s="132" t="s">
        <v>135</v>
      </c>
      <c r="E321" s="133" t="s">
        <v>522</v>
      </c>
      <c r="F321" s="134" t="s">
        <v>523</v>
      </c>
      <c r="G321" s="135" t="s">
        <v>247</v>
      </c>
      <c r="H321" s="136">
        <v>1</v>
      </c>
      <c r="I321" s="137"/>
      <c r="J321" s="138">
        <f>ROUND(I321*H321,2)</f>
        <v>0</v>
      </c>
      <c r="K321" s="134" t="s">
        <v>1</v>
      </c>
      <c r="L321" s="31"/>
      <c r="M321" s="139" t="s">
        <v>1</v>
      </c>
      <c r="N321" s="140" t="s">
        <v>39</v>
      </c>
      <c r="P321" s="141">
        <f>O321*H321</f>
        <v>0</v>
      </c>
      <c r="Q321" s="141">
        <v>0</v>
      </c>
      <c r="R321" s="141">
        <f>Q321*H321</f>
        <v>0</v>
      </c>
      <c r="S321" s="141">
        <v>0</v>
      </c>
      <c r="T321" s="142">
        <f>S321*H321</f>
        <v>0</v>
      </c>
      <c r="AR321" s="143" t="s">
        <v>140</v>
      </c>
      <c r="AT321" s="143" t="s">
        <v>135</v>
      </c>
      <c r="AU321" s="143" t="s">
        <v>84</v>
      </c>
      <c r="AY321" s="16" t="s">
        <v>133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6" t="s">
        <v>82</v>
      </c>
      <c r="BK321" s="144">
        <f>ROUND(I321*H321,2)</f>
        <v>0</v>
      </c>
      <c r="BL321" s="16" t="s">
        <v>140</v>
      </c>
      <c r="BM321" s="143" t="s">
        <v>524</v>
      </c>
    </row>
    <row r="322" spans="2:65" s="11" customFormat="1" ht="22.9" customHeight="1">
      <c r="B322" s="119"/>
      <c r="D322" s="120" t="s">
        <v>73</v>
      </c>
      <c r="E322" s="129" t="s">
        <v>525</v>
      </c>
      <c r="F322" s="129" t="s">
        <v>526</v>
      </c>
      <c r="I322" s="122"/>
      <c r="J322" s="130">
        <f>BK322</f>
        <v>0</v>
      </c>
      <c r="L322" s="119"/>
      <c r="M322" s="124"/>
      <c r="P322" s="125">
        <f>P323</f>
        <v>0</v>
      </c>
      <c r="R322" s="125">
        <f>R323</f>
        <v>0</v>
      </c>
      <c r="T322" s="126">
        <f>T323</f>
        <v>0</v>
      </c>
      <c r="AR322" s="120" t="s">
        <v>82</v>
      </c>
      <c r="AT322" s="127" t="s">
        <v>73</v>
      </c>
      <c r="AU322" s="127" t="s">
        <v>82</v>
      </c>
      <c r="AY322" s="120" t="s">
        <v>133</v>
      </c>
      <c r="BK322" s="128">
        <f>BK323</f>
        <v>0</v>
      </c>
    </row>
    <row r="323" spans="2:65" s="1" customFormat="1" ht="24.2" customHeight="1">
      <c r="B323" s="131"/>
      <c r="C323" s="132" t="s">
        <v>527</v>
      </c>
      <c r="D323" s="132" t="s">
        <v>135</v>
      </c>
      <c r="E323" s="133" t="s">
        <v>528</v>
      </c>
      <c r="F323" s="134" t="s">
        <v>529</v>
      </c>
      <c r="G323" s="135" t="s">
        <v>247</v>
      </c>
      <c r="H323" s="136">
        <v>1</v>
      </c>
      <c r="I323" s="137"/>
      <c r="J323" s="138">
        <f>ROUND(I323*H323,2)</f>
        <v>0</v>
      </c>
      <c r="K323" s="134" t="s">
        <v>1</v>
      </c>
      <c r="L323" s="31"/>
      <c r="M323" s="139" t="s">
        <v>1</v>
      </c>
      <c r="N323" s="140" t="s">
        <v>39</v>
      </c>
      <c r="P323" s="141">
        <f>O323*H323</f>
        <v>0</v>
      </c>
      <c r="Q323" s="141">
        <v>0</v>
      </c>
      <c r="R323" s="141">
        <f>Q323*H323</f>
        <v>0</v>
      </c>
      <c r="S323" s="141">
        <v>0</v>
      </c>
      <c r="T323" s="142">
        <f>S323*H323</f>
        <v>0</v>
      </c>
      <c r="AR323" s="143" t="s">
        <v>140</v>
      </c>
      <c r="AT323" s="143" t="s">
        <v>135</v>
      </c>
      <c r="AU323" s="143" t="s">
        <v>84</v>
      </c>
      <c r="AY323" s="16" t="s">
        <v>133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6" t="s">
        <v>82</v>
      </c>
      <c r="BK323" s="144">
        <f>ROUND(I323*H323,2)</f>
        <v>0</v>
      </c>
      <c r="BL323" s="16" t="s">
        <v>140</v>
      </c>
      <c r="BM323" s="143" t="s">
        <v>530</v>
      </c>
    </row>
    <row r="324" spans="2:65" s="11" customFormat="1" ht="22.9" customHeight="1">
      <c r="B324" s="119"/>
      <c r="D324" s="120" t="s">
        <v>73</v>
      </c>
      <c r="E324" s="129" t="s">
        <v>531</v>
      </c>
      <c r="F324" s="129" t="s">
        <v>532</v>
      </c>
      <c r="I324" s="122"/>
      <c r="J324" s="130">
        <f>BK324</f>
        <v>0</v>
      </c>
      <c r="L324" s="119"/>
      <c r="M324" s="124"/>
      <c r="P324" s="125">
        <f>P325</f>
        <v>0</v>
      </c>
      <c r="R324" s="125">
        <f>R325</f>
        <v>0</v>
      </c>
      <c r="T324" s="126">
        <f>T325</f>
        <v>0</v>
      </c>
      <c r="AR324" s="120" t="s">
        <v>82</v>
      </c>
      <c r="AT324" s="127" t="s">
        <v>73</v>
      </c>
      <c r="AU324" s="127" t="s">
        <v>82</v>
      </c>
      <c r="AY324" s="120" t="s">
        <v>133</v>
      </c>
      <c r="BK324" s="128">
        <f>BK325</f>
        <v>0</v>
      </c>
    </row>
    <row r="325" spans="2:65" s="1" customFormat="1" ht="24.2" customHeight="1">
      <c r="B325" s="131"/>
      <c r="C325" s="132" t="s">
        <v>533</v>
      </c>
      <c r="D325" s="132" t="s">
        <v>135</v>
      </c>
      <c r="E325" s="133" t="s">
        <v>534</v>
      </c>
      <c r="F325" s="134" t="s">
        <v>535</v>
      </c>
      <c r="G325" s="135" t="s">
        <v>298</v>
      </c>
      <c r="H325" s="136">
        <v>601.36400000000003</v>
      </c>
      <c r="I325" s="137"/>
      <c r="J325" s="138">
        <f>ROUND(I325*H325,2)</f>
        <v>0</v>
      </c>
      <c r="K325" s="134" t="s">
        <v>139</v>
      </c>
      <c r="L325" s="31"/>
      <c r="M325" s="139" t="s">
        <v>1</v>
      </c>
      <c r="N325" s="140" t="s">
        <v>39</v>
      </c>
      <c r="P325" s="141">
        <f>O325*H325</f>
        <v>0</v>
      </c>
      <c r="Q325" s="141">
        <v>0</v>
      </c>
      <c r="R325" s="141">
        <f>Q325*H325</f>
        <v>0</v>
      </c>
      <c r="S325" s="141">
        <v>0</v>
      </c>
      <c r="T325" s="142">
        <f>S325*H325</f>
        <v>0</v>
      </c>
      <c r="AR325" s="143" t="s">
        <v>140</v>
      </c>
      <c r="AT325" s="143" t="s">
        <v>135</v>
      </c>
      <c r="AU325" s="143" t="s">
        <v>84</v>
      </c>
      <c r="AY325" s="16" t="s">
        <v>133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6" t="s">
        <v>82</v>
      </c>
      <c r="BK325" s="144">
        <f>ROUND(I325*H325,2)</f>
        <v>0</v>
      </c>
      <c r="BL325" s="16" t="s">
        <v>140</v>
      </c>
      <c r="BM325" s="143" t="s">
        <v>536</v>
      </c>
    </row>
    <row r="326" spans="2:65" s="11" customFormat="1" ht="25.9" customHeight="1">
      <c r="B326" s="119"/>
      <c r="D326" s="120" t="s">
        <v>73</v>
      </c>
      <c r="E326" s="121" t="s">
        <v>537</v>
      </c>
      <c r="F326" s="121" t="s">
        <v>538</v>
      </c>
      <c r="I326" s="122"/>
      <c r="J326" s="123">
        <f>BK326</f>
        <v>0</v>
      </c>
      <c r="L326" s="119"/>
      <c r="M326" s="124"/>
      <c r="P326" s="125">
        <f>P327+P331+P337</f>
        <v>0</v>
      </c>
      <c r="R326" s="125">
        <f>R327+R331+R337</f>
        <v>5.6837259999999992</v>
      </c>
      <c r="T326" s="126">
        <f>T327+T331+T337</f>
        <v>0</v>
      </c>
      <c r="AR326" s="120" t="s">
        <v>84</v>
      </c>
      <c r="AT326" s="127" t="s">
        <v>73</v>
      </c>
      <c r="AU326" s="127" t="s">
        <v>74</v>
      </c>
      <c r="AY326" s="120" t="s">
        <v>133</v>
      </c>
      <c r="BK326" s="128">
        <f>BK327+BK331+BK337</f>
        <v>0</v>
      </c>
    </row>
    <row r="327" spans="2:65" s="11" customFormat="1" ht="22.9" customHeight="1">
      <c r="B327" s="119"/>
      <c r="D327" s="120" t="s">
        <v>73</v>
      </c>
      <c r="E327" s="129" t="s">
        <v>539</v>
      </c>
      <c r="F327" s="129" t="s">
        <v>540</v>
      </c>
      <c r="I327" s="122"/>
      <c r="J327" s="130">
        <f>BK327</f>
        <v>0</v>
      </c>
      <c r="L327" s="119"/>
      <c r="M327" s="124"/>
      <c r="P327" s="125">
        <f>SUM(P328:P330)</f>
        <v>0</v>
      </c>
      <c r="R327" s="125">
        <f>SUM(R328:R330)</f>
        <v>0</v>
      </c>
      <c r="T327" s="126">
        <f>SUM(T328:T330)</f>
        <v>0</v>
      </c>
      <c r="AR327" s="120" t="s">
        <v>84</v>
      </c>
      <c r="AT327" s="127" t="s">
        <v>73</v>
      </c>
      <c r="AU327" s="127" t="s">
        <v>82</v>
      </c>
      <c r="AY327" s="120" t="s">
        <v>133</v>
      </c>
      <c r="BK327" s="128">
        <f>SUM(BK328:BK330)</f>
        <v>0</v>
      </c>
    </row>
    <row r="328" spans="2:65" s="1" customFormat="1" ht="16.5" customHeight="1">
      <c r="B328" s="131"/>
      <c r="C328" s="132" t="s">
        <v>541</v>
      </c>
      <c r="D328" s="132" t="s">
        <v>135</v>
      </c>
      <c r="E328" s="133" t="s">
        <v>542</v>
      </c>
      <c r="F328" s="134" t="s">
        <v>543</v>
      </c>
      <c r="G328" s="135" t="s">
        <v>247</v>
      </c>
      <c r="H328" s="136">
        <v>1</v>
      </c>
      <c r="I328" s="137"/>
      <c r="J328" s="138">
        <f>ROUND(I328*H328,2)</f>
        <v>0</v>
      </c>
      <c r="K328" s="134" t="s">
        <v>1</v>
      </c>
      <c r="L328" s="31"/>
      <c r="M328" s="139" t="s">
        <v>1</v>
      </c>
      <c r="N328" s="140" t="s">
        <v>39</v>
      </c>
      <c r="P328" s="141">
        <f>O328*H328</f>
        <v>0</v>
      </c>
      <c r="Q328" s="141">
        <v>0</v>
      </c>
      <c r="R328" s="141">
        <f>Q328*H328</f>
        <v>0</v>
      </c>
      <c r="S328" s="141">
        <v>0</v>
      </c>
      <c r="T328" s="142">
        <f>S328*H328</f>
        <v>0</v>
      </c>
      <c r="AR328" s="143" t="s">
        <v>226</v>
      </c>
      <c r="AT328" s="143" t="s">
        <v>135</v>
      </c>
      <c r="AU328" s="143" t="s">
        <v>84</v>
      </c>
      <c r="AY328" s="16" t="s">
        <v>133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6" t="s">
        <v>82</v>
      </c>
      <c r="BK328" s="144">
        <f>ROUND(I328*H328,2)</f>
        <v>0</v>
      </c>
      <c r="BL328" s="16" t="s">
        <v>226</v>
      </c>
      <c r="BM328" s="143" t="s">
        <v>544</v>
      </c>
    </row>
    <row r="329" spans="2:65" s="1" customFormat="1" ht="16.5" customHeight="1">
      <c r="B329" s="131"/>
      <c r="C329" s="132" t="s">
        <v>545</v>
      </c>
      <c r="D329" s="132" t="s">
        <v>135</v>
      </c>
      <c r="E329" s="133" t="s">
        <v>546</v>
      </c>
      <c r="F329" s="134" t="s">
        <v>547</v>
      </c>
      <c r="G329" s="135" t="s">
        <v>247</v>
      </c>
      <c r="H329" s="136">
        <v>1</v>
      </c>
      <c r="I329" s="137"/>
      <c r="J329" s="138">
        <f>ROUND(I329*H329,2)</f>
        <v>0</v>
      </c>
      <c r="K329" s="134" t="s">
        <v>1</v>
      </c>
      <c r="L329" s="31"/>
      <c r="M329" s="139" t="s">
        <v>1</v>
      </c>
      <c r="N329" s="140" t="s">
        <v>39</v>
      </c>
      <c r="P329" s="141">
        <f>O329*H329</f>
        <v>0</v>
      </c>
      <c r="Q329" s="141">
        <v>0</v>
      </c>
      <c r="R329" s="141">
        <f>Q329*H329</f>
        <v>0</v>
      </c>
      <c r="S329" s="141">
        <v>0</v>
      </c>
      <c r="T329" s="142">
        <f>S329*H329</f>
        <v>0</v>
      </c>
      <c r="AR329" s="143" t="s">
        <v>226</v>
      </c>
      <c r="AT329" s="143" t="s">
        <v>135</v>
      </c>
      <c r="AU329" s="143" t="s">
        <v>84</v>
      </c>
      <c r="AY329" s="16" t="s">
        <v>133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6" t="s">
        <v>82</v>
      </c>
      <c r="BK329" s="144">
        <f>ROUND(I329*H329,2)</f>
        <v>0</v>
      </c>
      <c r="BL329" s="16" t="s">
        <v>226</v>
      </c>
      <c r="BM329" s="143" t="s">
        <v>548</v>
      </c>
    </row>
    <row r="330" spans="2:65" s="1" customFormat="1" ht="16.5" customHeight="1">
      <c r="B330" s="131"/>
      <c r="C330" s="132" t="s">
        <v>549</v>
      </c>
      <c r="D330" s="132" t="s">
        <v>135</v>
      </c>
      <c r="E330" s="133" t="s">
        <v>550</v>
      </c>
      <c r="F330" s="134" t="s">
        <v>551</v>
      </c>
      <c r="G330" s="135" t="s">
        <v>247</v>
      </c>
      <c r="H330" s="136">
        <v>1</v>
      </c>
      <c r="I330" s="137"/>
      <c r="J330" s="138">
        <f>ROUND(I330*H330,2)</f>
        <v>0</v>
      </c>
      <c r="K330" s="134" t="s">
        <v>1</v>
      </c>
      <c r="L330" s="31"/>
      <c r="M330" s="139" t="s">
        <v>1</v>
      </c>
      <c r="N330" s="140" t="s">
        <v>39</v>
      </c>
      <c r="P330" s="141">
        <f>O330*H330</f>
        <v>0</v>
      </c>
      <c r="Q330" s="141">
        <v>0</v>
      </c>
      <c r="R330" s="141">
        <f>Q330*H330</f>
        <v>0</v>
      </c>
      <c r="S330" s="141">
        <v>0</v>
      </c>
      <c r="T330" s="142">
        <f>S330*H330</f>
        <v>0</v>
      </c>
      <c r="AR330" s="143" t="s">
        <v>226</v>
      </c>
      <c r="AT330" s="143" t="s">
        <v>135</v>
      </c>
      <c r="AU330" s="143" t="s">
        <v>84</v>
      </c>
      <c r="AY330" s="16" t="s">
        <v>133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6" t="s">
        <v>82</v>
      </c>
      <c r="BK330" s="144">
        <f>ROUND(I330*H330,2)</f>
        <v>0</v>
      </c>
      <c r="BL330" s="16" t="s">
        <v>226</v>
      </c>
      <c r="BM330" s="143" t="s">
        <v>552</v>
      </c>
    </row>
    <row r="331" spans="2:65" s="11" customFormat="1" ht="22.9" customHeight="1">
      <c r="B331" s="119"/>
      <c r="D331" s="120" t="s">
        <v>73</v>
      </c>
      <c r="E331" s="129" t="s">
        <v>553</v>
      </c>
      <c r="F331" s="129" t="s">
        <v>554</v>
      </c>
      <c r="I331" s="122"/>
      <c r="J331" s="130">
        <f>BK331</f>
        <v>0</v>
      </c>
      <c r="L331" s="119"/>
      <c r="M331" s="124"/>
      <c r="P331" s="125">
        <f>SUM(P332:P336)</f>
        <v>0</v>
      </c>
      <c r="R331" s="125">
        <f>SUM(R332:R336)</f>
        <v>0.36977599999999999</v>
      </c>
      <c r="T331" s="126">
        <f>SUM(T332:T336)</f>
        <v>0</v>
      </c>
      <c r="AR331" s="120" t="s">
        <v>84</v>
      </c>
      <c r="AT331" s="127" t="s">
        <v>73</v>
      </c>
      <c r="AU331" s="127" t="s">
        <v>82</v>
      </c>
      <c r="AY331" s="120" t="s">
        <v>133</v>
      </c>
      <c r="BK331" s="128">
        <f>SUM(BK332:BK336)</f>
        <v>0</v>
      </c>
    </row>
    <row r="332" spans="2:65" s="1" customFormat="1" ht="33" customHeight="1">
      <c r="B332" s="131"/>
      <c r="C332" s="132" t="s">
        <v>555</v>
      </c>
      <c r="D332" s="132" t="s">
        <v>135</v>
      </c>
      <c r="E332" s="133" t="s">
        <v>556</v>
      </c>
      <c r="F332" s="134" t="s">
        <v>557</v>
      </c>
      <c r="G332" s="135" t="s">
        <v>252</v>
      </c>
      <c r="H332" s="136">
        <v>4</v>
      </c>
      <c r="I332" s="137"/>
      <c r="J332" s="138">
        <f>ROUND(I332*H332,2)</f>
        <v>0</v>
      </c>
      <c r="K332" s="134" t="s">
        <v>139</v>
      </c>
      <c r="L332" s="31"/>
      <c r="M332" s="139" t="s">
        <v>1</v>
      </c>
      <c r="N332" s="140" t="s">
        <v>39</v>
      </c>
      <c r="P332" s="141">
        <f>O332*H332</f>
        <v>0</v>
      </c>
      <c r="Q332" s="141">
        <v>8.5999999999999998E-4</v>
      </c>
      <c r="R332" s="141">
        <f>Q332*H332</f>
        <v>3.4399999999999999E-3</v>
      </c>
      <c r="S332" s="141">
        <v>0</v>
      </c>
      <c r="T332" s="142">
        <f>S332*H332</f>
        <v>0</v>
      </c>
      <c r="AR332" s="143" t="s">
        <v>226</v>
      </c>
      <c r="AT332" s="143" t="s">
        <v>135</v>
      </c>
      <c r="AU332" s="143" t="s">
        <v>84</v>
      </c>
      <c r="AY332" s="16" t="s">
        <v>133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6" t="s">
        <v>82</v>
      </c>
      <c r="BK332" s="144">
        <f>ROUND(I332*H332,2)</f>
        <v>0</v>
      </c>
      <c r="BL332" s="16" t="s">
        <v>226</v>
      </c>
      <c r="BM332" s="143" t="s">
        <v>558</v>
      </c>
    </row>
    <row r="333" spans="2:65" s="1" customFormat="1" ht="24.2" customHeight="1">
      <c r="B333" s="131"/>
      <c r="C333" s="167" t="s">
        <v>559</v>
      </c>
      <c r="D333" s="167" t="s">
        <v>227</v>
      </c>
      <c r="E333" s="168" t="s">
        <v>560</v>
      </c>
      <c r="F333" s="169" t="s">
        <v>561</v>
      </c>
      <c r="G333" s="170" t="s">
        <v>138</v>
      </c>
      <c r="H333" s="171">
        <v>14.4</v>
      </c>
      <c r="I333" s="172"/>
      <c r="J333" s="173">
        <f>ROUND(I333*H333,2)</f>
        <v>0</v>
      </c>
      <c r="K333" s="169" t="s">
        <v>139</v>
      </c>
      <c r="L333" s="174"/>
      <c r="M333" s="175" t="s">
        <v>1</v>
      </c>
      <c r="N333" s="176" t="s">
        <v>39</v>
      </c>
      <c r="P333" s="141">
        <f>O333*H333</f>
        <v>0</v>
      </c>
      <c r="Q333" s="141">
        <v>2.5440000000000001E-2</v>
      </c>
      <c r="R333" s="141">
        <f>Q333*H333</f>
        <v>0.36633599999999999</v>
      </c>
      <c r="S333" s="141">
        <v>0</v>
      </c>
      <c r="T333" s="142">
        <f>S333*H333</f>
        <v>0</v>
      </c>
      <c r="AR333" s="143" t="s">
        <v>313</v>
      </c>
      <c r="AT333" s="143" t="s">
        <v>227</v>
      </c>
      <c r="AU333" s="143" t="s">
        <v>84</v>
      </c>
      <c r="AY333" s="16" t="s">
        <v>133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6" t="s">
        <v>82</v>
      </c>
      <c r="BK333" s="144">
        <f>ROUND(I333*H333,2)</f>
        <v>0</v>
      </c>
      <c r="BL333" s="16" t="s">
        <v>226</v>
      </c>
      <c r="BM333" s="143" t="s">
        <v>562</v>
      </c>
    </row>
    <row r="334" spans="2:65" s="12" customFormat="1">
      <c r="B334" s="145"/>
      <c r="D334" s="146" t="s">
        <v>142</v>
      </c>
      <c r="E334" s="147" t="s">
        <v>1</v>
      </c>
      <c r="F334" s="148" t="s">
        <v>563</v>
      </c>
      <c r="H334" s="149">
        <v>8</v>
      </c>
      <c r="I334" s="150"/>
      <c r="L334" s="145"/>
      <c r="M334" s="151"/>
      <c r="T334" s="152"/>
      <c r="AT334" s="147" t="s">
        <v>142</v>
      </c>
      <c r="AU334" s="147" t="s">
        <v>84</v>
      </c>
      <c r="AV334" s="12" t="s">
        <v>84</v>
      </c>
      <c r="AW334" s="12" t="s">
        <v>31</v>
      </c>
      <c r="AX334" s="12" t="s">
        <v>82</v>
      </c>
      <c r="AY334" s="147" t="s">
        <v>133</v>
      </c>
    </row>
    <row r="335" spans="2:65" s="12" customFormat="1">
      <c r="B335" s="145"/>
      <c r="D335" s="146" t="s">
        <v>142</v>
      </c>
      <c r="F335" s="148" t="s">
        <v>564</v>
      </c>
      <c r="H335" s="149">
        <v>14.4</v>
      </c>
      <c r="I335" s="150"/>
      <c r="L335" s="145"/>
      <c r="M335" s="151"/>
      <c r="T335" s="152"/>
      <c r="AT335" s="147" t="s">
        <v>142</v>
      </c>
      <c r="AU335" s="147" t="s">
        <v>84</v>
      </c>
      <c r="AV335" s="12" t="s">
        <v>84</v>
      </c>
      <c r="AW335" s="12" t="s">
        <v>3</v>
      </c>
      <c r="AX335" s="12" t="s">
        <v>82</v>
      </c>
      <c r="AY335" s="147" t="s">
        <v>133</v>
      </c>
    </row>
    <row r="336" spans="2:65" s="1" customFormat="1" ht="24.2" customHeight="1">
      <c r="B336" s="131"/>
      <c r="C336" s="132" t="s">
        <v>565</v>
      </c>
      <c r="D336" s="132" t="s">
        <v>135</v>
      </c>
      <c r="E336" s="133" t="s">
        <v>566</v>
      </c>
      <c r="F336" s="134" t="s">
        <v>567</v>
      </c>
      <c r="G336" s="135" t="s">
        <v>298</v>
      </c>
      <c r="H336" s="136">
        <v>0.37</v>
      </c>
      <c r="I336" s="137"/>
      <c r="J336" s="138">
        <f>ROUND(I336*H336,2)</f>
        <v>0</v>
      </c>
      <c r="K336" s="134" t="s">
        <v>139</v>
      </c>
      <c r="L336" s="31"/>
      <c r="M336" s="139" t="s">
        <v>1</v>
      </c>
      <c r="N336" s="140" t="s">
        <v>39</v>
      </c>
      <c r="P336" s="141">
        <f>O336*H336</f>
        <v>0</v>
      </c>
      <c r="Q336" s="141">
        <v>0</v>
      </c>
      <c r="R336" s="141">
        <f>Q336*H336</f>
        <v>0</v>
      </c>
      <c r="S336" s="141">
        <v>0</v>
      </c>
      <c r="T336" s="142">
        <f>S336*H336</f>
        <v>0</v>
      </c>
      <c r="AR336" s="143" t="s">
        <v>226</v>
      </c>
      <c r="AT336" s="143" t="s">
        <v>135</v>
      </c>
      <c r="AU336" s="143" t="s">
        <v>84</v>
      </c>
      <c r="AY336" s="16" t="s">
        <v>133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6" t="s">
        <v>82</v>
      </c>
      <c r="BK336" s="144">
        <f>ROUND(I336*H336,2)</f>
        <v>0</v>
      </c>
      <c r="BL336" s="16" t="s">
        <v>226</v>
      </c>
      <c r="BM336" s="143" t="s">
        <v>568</v>
      </c>
    </row>
    <row r="337" spans="2:65" s="11" customFormat="1" ht="22.9" customHeight="1">
      <c r="B337" s="119"/>
      <c r="D337" s="120" t="s">
        <v>73</v>
      </c>
      <c r="E337" s="129" t="s">
        <v>569</v>
      </c>
      <c r="F337" s="129" t="s">
        <v>570</v>
      </c>
      <c r="I337" s="122"/>
      <c r="J337" s="130">
        <f>BK337</f>
        <v>0</v>
      </c>
      <c r="L337" s="119"/>
      <c r="M337" s="124"/>
      <c r="P337" s="125">
        <f>SUM(P338:P341)</f>
        <v>0</v>
      </c>
      <c r="R337" s="125">
        <f>SUM(R338:R341)</f>
        <v>5.3139499999999993</v>
      </c>
      <c r="T337" s="126">
        <f>SUM(T338:T341)</f>
        <v>0</v>
      </c>
      <c r="AR337" s="120" t="s">
        <v>84</v>
      </c>
      <c r="AT337" s="127" t="s">
        <v>73</v>
      </c>
      <c r="AU337" s="127" t="s">
        <v>82</v>
      </c>
      <c r="AY337" s="120" t="s">
        <v>133</v>
      </c>
      <c r="BK337" s="128">
        <f>SUM(BK338:BK341)</f>
        <v>0</v>
      </c>
    </row>
    <row r="338" spans="2:65" s="1" customFormat="1" ht="24.2" customHeight="1">
      <c r="B338" s="131"/>
      <c r="C338" s="132" t="s">
        <v>571</v>
      </c>
      <c r="D338" s="132" t="s">
        <v>135</v>
      </c>
      <c r="E338" s="133" t="s">
        <v>572</v>
      </c>
      <c r="F338" s="134" t="s">
        <v>573</v>
      </c>
      <c r="G338" s="135" t="s">
        <v>252</v>
      </c>
      <c r="H338" s="136">
        <v>5</v>
      </c>
      <c r="I338" s="137"/>
      <c r="J338" s="138">
        <f>ROUND(I338*H338,2)</f>
        <v>0</v>
      </c>
      <c r="K338" s="134" t="s">
        <v>139</v>
      </c>
      <c r="L338" s="31"/>
      <c r="M338" s="139" t="s">
        <v>1</v>
      </c>
      <c r="N338" s="140" t="s">
        <v>39</v>
      </c>
      <c r="P338" s="141">
        <f>O338*H338</f>
        <v>0</v>
      </c>
      <c r="Q338" s="141">
        <v>8.4999999999999995E-4</v>
      </c>
      <c r="R338" s="141">
        <f>Q338*H338</f>
        <v>4.2499999999999994E-3</v>
      </c>
      <c r="S338" s="141">
        <v>0</v>
      </c>
      <c r="T338" s="142">
        <f>S338*H338</f>
        <v>0</v>
      </c>
      <c r="AR338" s="143" t="s">
        <v>226</v>
      </c>
      <c r="AT338" s="143" t="s">
        <v>135</v>
      </c>
      <c r="AU338" s="143" t="s">
        <v>84</v>
      </c>
      <c r="AY338" s="16" t="s">
        <v>133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6" t="s">
        <v>82</v>
      </c>
      <c r="BK338" s="144">
        <f>ROUND(I338*H338,2)</f>
        <v>0</v>
      </c>
      <c r="BL338" s="16" t="s">
        <v>226</v>
      </c>
      <c r="BM338" s="143" t="s">
        <v>574</v>
      </c>
    </row>
    <row r="339" spans="2:65" s="1" customFormat="1" ht="33" customHeight="1">
      <c r="B339" s="131"/>
      <c r="C339" s="167" t="s">
        <v>575</v>
      </c>
      <c r="D339" s="167" t="s">
        <v>227</v>
      </c>
      <c r="E339" s="168" t="s">
        <v>576</v>
      </c>
      <c r="F339" s="169" t="s">
        <v>577</v>
      </c>
      <c r="G339" s="170" t="s">
        <v>138</v>
      </c>
      <c r="H339" s="171">
        <v>120.675</v>
      </c>
      <c r="I339" s="172"/>
      <c r="J339" s="173">
        <f>ROUND(I339*H339,2)</f>
        <v>0</v>
      </c>
      <c r="K339" s="169" t="s">
        <v>1</v>
      </c>
      <c r="L339" s="174"/>
      <c r="M339" s="175" t="s">
        <v>1</v>
      </c>
      <c r="N339" s="176" t="s">
        <v>39</v>
      </c>
      <c r="P339" s="141">
        <f>O339*H339</f>
        <v>0</v>
      </c>
      <c r="Q339" s="141">
        <v>4.3999999999999997E-2</v>
      </c>
      <c r="R339" s="141">
        <f>Q339*H339</f>
        <v>5.3096999999999994</v>
      </c>
      <c r="S339" s="141">
        <v>0</v>
      </c>
      <c r="T339" s="142">
        <f>S339*H339</f>
        <v>0</v>
      </c>
      <c r="AR339" s="143" t="s">
        <v>313</v>
      </c>
      <c r="AT339" s="143" t="s">
        <v>227</v>
      </c>
      <c r="AU339" s="143" t="s">
        <v>84</v>
      </c>
      <c r="AY339" s="16" t="s">
        <v>133</v>
      </c>
      <c r="BE339" s="144">
        <f>IF(N339="základní",J339,0)</f>
        <v>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6" t="s">
        <v>82</v>
      </c>
      <c r="BK339" s="144">
        <f>ROUND(I339*H339,2)</f>
        <v>0</v>
      </c>
      <c r="BL339" s="16" t="s">
        <v>226</v>
      </c>
      <c r="BM339" s="143" t="s">
        <v>578</v>
      </c>
    </row>
    <row r="340" spans="2:65" s="12" customFormat="1">
      <c r="B340" s="145"/>
      <c r="D340" s="146" t="s">
        <v>142</v>
      </c>
      <c r="E340" s="147" t="s">
        <v>1</v>
      </c>
      <c r="F340" s="148" t="s">
        <v>579</v>
      </c>
      <c r="H340" s="149">
        <v>120.675</v>
      </c>
      <c r="I340" s="150"/>
      <c r="L340" s="145"/>
      <c r="M340" s="151"/>
      <c r="T340" s="152"/>
      <c r="AT340" s="147" t="s">
        <v>142</v>
      </c>
      <c r="AU340" s="147" t="s">
        <v>84</v>
      </c>
      <c r="AV340" s="12" t="s">
        <v>84</v>
      </c>
      <c r="AW340" s="12" t="s">
        <v>31</v>
      </c>
      <c r="AX340" s="12" t="s">
        <v>82</v>
      </c>
      <c r="AY340" s="147" t="s">
        <v>133</v>
      </c>
    </row>
    <row r="341" spans="2:65" s="1" customFormat="1" ht="24.2" customHeight="1">
      <c r="B341" s="131"/>
      <c r="C341" s="132" t="s">
        <v>580</v>
      </c>
      <c r="D341" s="132" t="s">
        <v>135</v>
      </c>
      <c r="E341" s="133" t="s">
        <v>581</v>
      </c>
      <c r="F341" s="134" t="s">
        <v>582</v>
      </c>
      <c r="G341" s="135" t="s">
        <v>298</v>
      </c>
      <c r="H341" s="136">
        <v>5.3140000000000001</v>
      </c>
      <c r="I341" s="137"/>
      <c r="J341" s="138">
        <f>ROUND(I341*H341,2)</f>
        <v>0</v>
      </c>
      <c r="K341" s="134" t="s">
        <v>139</v>
      </c>
      <c r="L341" s="31"/>
      <c r="M341" s="177" t="s">
        <v>1</v>
      </c>
      <c r="N341" s="178" t="s">
        <v>39</v>
      </c>
      <c r="O341" s="179"/>
      <c r="P341" s="180">
        <f>O341*H341</f>
        <v>0</v>
      </c>
      <c r="Q341" s="180">
        <v>0</v>
      </c>
      <c r="R341" s="180">
        <f>Q341*H341</f>
        <v>0</v>
      </c>
      <c r="S341" s="180">
        <v>0</v>
      </c>
      <c r="T341" s="181">
        <f>S341*H341</f>
        <v>0</v>
      </c>
      <c r="AR341" s="143" t="s">
        <v>226</v>
      </c>
      <c r="AT341" s="143" t="s">
        <v>135</v>
      </c>
      <c r="AU341" s="143" t="s">
        <v>84</v>
      </c>
      <c r="AY341" s="16" t="s">
        <v>133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6" t="s">
        <v>82</v>
      </c>
      <c r="BK341" s="144">
        <f>ROUND(I341*H341,2)</f>
        <v>0</v>
      </c>
      <c r="BL341" s="16" t="s">
        <v>226</v>
      </c>
      <c r="BM341" s="143" t="s">
        <v>583</v>
      </c>
    </row>
    <row r="342" spans="2:65" s="1" customFormat="1" ht="6.95" customHeight="1">
      <c r="B342" s="43"/>
      <c r="C342" s="44"/>
      <c r="D342" s="44"/>
      <c r="E342" s="44"/>
      <c r="F342" s="44"/>
      <c r="G342" s="44"/>
      <c r="H342" s="44"/>
      <c r="I342" s="44"/>
      <c r="J342" s="44"/>
      <c r="K342" s="44"/>
      <c r="L342" s="31"/>
    </row>
  </sheetData>
  <autoFilter ref="C128:K341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4"/>
  <sheetViews>
    <sheetView showGridLines="0" topLeftCell="A56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97</v>
      </c>
      <c r="L4" s="19"/>
      <c r="M4" s="86" t="s">
        <v>11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Sklad brambor</v>
      </c>
      <c r="F7" s="224"/>
      <c r="G7" s="224"/>
      <c r="H7" s="224"/>
      <c r="L7" s="19"/>
    </row>
    <row r="8" spans="2:46" s="1" customFormat="1" ht="12" customHeight="1">
      <c r="B8" s="31"/>
      <c r="D8" s="26" t="s">
        <v>98</v>
      </c>
      <c r="L8" s="31"/>
    </row>
    <row r="9" spans="2:46" s="1" customFormat="1" ht="16.5" customHeight="1">
      <c r="B9" s="31"/>
      <c r="E9" s="206" t="s">
        <v>584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29. 12. 2025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195"/>
      <c r="G18" s="195"/>
      <c r="H18" s="195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7"/>
      <c r="E27" s="199" t="s">
        <v>1</v>
      </c>
      <c r="F27" s="199"/>
      <c r="G27" s="199"/>
      <c r="H27" s="199"/>
      <c r="L27" s="87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8" t="s">
        <v>34</v>
      </c>
      <c r="J30" s="64">
        <f>ROUND(J119,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89" t="s">
        <v>38</v>
      </c>
      <c r="E33" s="26" t="s">
        <v>39</v>
      </c>
      <c r="F33" s="90">
        <f>ROUND((SUM(BE119:BE133)),  2)</f>
        <v>0</v>
      </c>
      <c r="I33" s="91">
        <v>0.21</v>
      </c>
      <c r="J33" s="90">
        <f>ROUND(((SUM(BE119:BE133))*I33),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ROUND((SUM(BF119:BF133)),  2)</f>
        <v>0</v>
      </c>
      <c r="I34" s="91">
        <v>0.12</v>
      </c>
      <c r="J34" s="90">
        <f>ROUND(((SUM(BF119:BF133))*I34),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ROUND((SUM(BG119:BG133)),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ROUND((SUM(BH119:BH133)),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ROUND((SUM(BI119:BI133)),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5"/>
      <c r="F39" s="55"/>
      <c r="G39" s="94" t="s">
        <v>45</v>
      </c>
      <c r="H39" s="95" t="s">
        <v>46</v>
      </c>
      <c r="I39" s="55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100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16</v>
      </c>
      <c r="L84" s="31"/>
    </row>
    <row r="85" spans="2:47" s="1" customFormat="1" ht="16.5" hidden="1" customHeight="1">
      <c r="B85" s="31"/>
      <c r="E85" s="223" t="str">
        <f>E7</f>
        <v>Sklad brambor</v>
      </c>
      <c r="F85" s="224"/>
      <c r="G85" s="224"/>
      <c r="H85" s="224"/>
      <c r="L85" s="31"/>
    </row>
    <row r="86" spans="2:47" s="1" customFormat="1" ht="12" hidden="1" customHeight="1">
      <c r="B86" s="31"/>
      <c r="C86" s="26" t="s">
        <v>98</v>
      </c>
      <c r="L86" s="31"/>
    </row>
    <row r="87" spans="2:47" s="1" customFormat="1" ht="16.5" hidden="1" customHeight="1">
      <c r="B87" s="31"/>
      <c r="E87" s="206" t="str">
        <f>E9</f>
        <v>030 - Technologie (VZT)</v>
      </c>
      <c r="F87" s="222"/>
      <c r="G87" s="222"/>
      <c r="H87" s="222"/>
      <c r="L87" s="31"/>
    </row>
    <row r="88" spans="2:47" s="1" customFormat="1" ht="6.95" hidden="1" customHeight="1">
      <c r="B88" s="31"/>
      <c r="L88" s="31"/>
    </row>
    <row r="89" spans="2:47" s="1" customFormat="1" ht="12" hidden="1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29. 12. 2025</v>
      </c>
      <c r="L89" s="31"/>
    </row>
    <row r="90" spans="2:47" s="1" customFormat="1" ht="6.95" hidden="1" customHeight="1">
      <c r="B90" s="31"/>
      <c r="L90" s="31"/>
    </row>
    <row r="91" spans="2:47" s="1" customFormat="1" ht="15.2" hidden="1" customHeight="1">
      <c r="B91" s="31"/>
      <c r="C91" s="26" t="s">
        <v>24</v>
      </c>
      <c r="F91" s="24" t="str">
        <f>E15</f>
        <v>AGRONOVA M&amp;P spol. s r.o.</v>
      </c>
      <c r="I91" s="26" t="s">
        <v>30</v>
      </c>
      <c r="J91" s="29" t="str">
        <f>E21</f>
        <v xml:space="preserve"> </v>
      </c>
      <c r="L91" s="31"/>
    </row>
    <row r="92" spans="2:47" s="1" customFormat="1" ht="15.2" hidden="1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0" t="s">
        <v>101</v>
      </c>
      <c r="D94" s="92"/>
      <c r="E94" s="92"/>
      <c r="F94" s="92"/>
      <c r="G94" s="92"/>
      <c r="H94" s="92"/>
      <c r="I94" s="92"/>
      <c r="J94" s="101" t="s">
        <v>102</v>
      </c>
      <c r="K94" s="92"/>
      <c r="L94" s="31"/>
    </row>
    <row r="95" spans="2:47" s="1" customFormat="1" ht="10.35" hidden="1" customHeight="1">
      <c r="B95" s="31"/>
      <c r="L95" s="31"/>
    </row>
    <row r="96" spans="2:47" s="1" customFormat="1" ht="22.9" hidden="1" customHeight="1">
      <c r="B96" s="31"/>
      <c r="C96" s="102" t="s">
        <v>103</v>
      </c>
      <c r="J96" s="64">
        <f>J119</f>
        <v>0</v>
      </c>
      <c r="L96" s="31"/>
      <c r="AU96" s="16" t="s">
        <v>104</v>
      </c>
    </row>
    <row r="97" spans="2:12" s="8" customFormat="1" ht="24.95" hidden="1" customHeight="1">
      <c r="B97" s="103"/>
      <c r="D97" s="104" t="s">
        <v>585</v>
      </c>
      <c r="E97" s="105"/>
      <c r="F97" s="105"/>
      <c r="G97" s="105"/>
      <c r="H97" s="105"/>
      <c r="I97" s="105"/>
      <c r="J97" s="106">
        <f>J120</f>
        <v>0</v>
      </c>
      <c r="L97" s="103"/>
    </row>
    <row r="98" spans="2:12" s="9" customFormat="1" ht="19.899999999999999" hidden="1" customHeight="1">
      <c r="B98" s="107"/>
      <c r="D98" s="108" t="s">
        <v>586</v>
      </c>
      <c r="E98" s="109"/>
      <c r="F98" s="109"/>
      <c r="G98" s="109"/>
      <c r="H98" s="109"/>
      <c r="I98" s="109"/>
      <c r="J98" s="110">
        <f>J121</f>
        <v>0</v>
      </c>
      <c r="L98" s="107"/>
    </row>
    <row r="99" spans="2:12" s="9" customFormat="1" ht="19.899999999999999" hidden="1" customHeight="1">
      <c r="B99" s="107"/>
      <c r="D99" s="108" t="s">
        <v>587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12" s="1" customFormat="1" ht="21.75" hidden="1" customHeight="1">
      <c r="B100" s="31"/>
      <c r="L100" s="31"/>
    </row>
    <row r="101" spans="2:12" s="1" customFormat="1" ht="6.95" hidden="1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2" spans="2:12" hidden="1"/>
    <row r="103" spans="2:12" hidden="1"/>
    <row r="104" spans="2:12" hidden="1"/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118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16.5" customHeight="1">
      <c r="B109" s="31"/>
      <c r="E109" s="223" t="str">
        <f>E7</f>
        <v>Sklad brambor</v>
      </c>
      <c r="F109" s="224"/>
      <c r="G109" s="224"/>
      <c r="H109" s="224"/>
      <c r="L109" s="31"/>
    </row>
    <row r="110" spans="2:12" s="1" customFormat="1" ht="12" customHeight="1">
      <c r="B110" s="31"/>
      <c r="C110" s="26" t="s">
        <v>98</v>
      </c>
      <c r="L110" s="31"/>
    </row>
    <row r="111" spans="2:12" s="1" customFormat="1" ht="16.5" customHeight="1">
      <c r="B111" s="31"/>
      <c r="E111" s="206" t="str">
        <f>E9</f>
        <v>030 - Technologie (VZT)</v>
      </c>
      <c r="F111" s="222"/>
      <c r="G111" s="222"/>
      <c r="H111" s="222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20</v>
      </c>
      <c r="F113" s="24" t="str">
        <f>F12</f>
        <v xml:space="preserve"> </v>
      </c>
      <c r="I113" s="26" t="s">
        <v>22</v>
      </c>
      <c r="J113" s="51" t="str">
        <f>IF(J12="","",J12)</f>
        <v>29. 12. 2025</v>
      </c>
      <c r="L113" s="31"/>
    </row>
    <row r="114" spans="2:65" s="1" customFormat="1" ht="6.95" customHeight="1">
      <c r="B114" s="31"/>
      <c r="L114" s="31"/>
    </row>
    <row r="115" spans="2:65" s="1" customFormat="1" ht="15.2" customHeight="1">
      <c r="B115" s="31"/>
      <c r="C115" s="26" t="s">
        <v>24</v>
      </c>
      <c r="F115" s="24" t="str">
        <f>E15</f>
        <v>AGRONOVA M&amp;P spol. s r.o.</v>
      </c>
      <c r="I115" s="26" t="s">
        <v>30</v>
      </c>
      <c r="J115" s="29" t="str">
        <f>E21</f>
        <v xml:space="preserve"> </v>
      </c>
      <c r="L115" s="31"/>
    </row>
    <row r="116" spans="2:65" s="1" customFormat="1" ht="15.2" customHeight="1">
      <c r="B116" s="31"/>
      <c r="C116" s="26" t="s">
        <v>28</v>
      </c>
      <c r="F116" s="24" t="str">
        <f>IF(E18="","",E18)</f>
        <v>Vyplň údaj</v>
      </c>
      <c r="I116" s="26" t="s">
        <v>32</v>
      </c>
      <c r="J116" s="29" t="str">
        <f>E24</f>
        <v xml:space="preserve"> 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1"/>
      <c r="C118" s="112" t="s">
        <v>119</v>
      </c>
      <c r="D118" s="113" t="s">
        <v>59</v>
      </c>
      <c r="E118" s="113" t="s">
        <v>55</v>
      </c>
      <c r="F118" s="113" t="s">
        <v>56</v>
      </c>
      <c r="G118" s="113" t="s">
        <v>120</v>
      </c>
      <c r="H118" s="113" t="s">
        <v>121</v>
      </c>
      <c r="I118" s="113" t="s">
        <v>122</v>
      </c>
      <c r="J118" s="113" t="s">
        <v>102</v>
      </c>
      <c r="K118" s="114" t="s">
        <v>123</v>
      </c>
      <c r="L118" s="111"/>
      <c r="M118" s="57" t="s">
        <v>1</v>
      </c>
      <c r="N118" s="58" t="s">
        <v>38</v>
      </c>
      <c r="O118" s="58" t="s">
        <v>124</v>
      </c>
      <c r="P118" s="58" t="s">
        <v>125</v>
      </c>
      <c r="Q118" s="58" t="s">
        <v>126</v>
      </c>
      <c r="R118" s="58" t="s">
        <v>127</v>
      </c>
      <c r="S118" s="58" t="s">
        <v>128</v>
      </c>
      <c r="T118" s="59" t="s">
        <v>129</v>
      </c>
    </row>
    <row r="119" spans="2:65" s="1" customFormat="1" ht="22.9" customHeight="1">
      <c r="B119" s="31"/>
      <c r="C119" s="62" t="s">
        <v>130</v>
      </c>
      <c r="J119" s="115">
        <f>BK119</f>
        <v>0</v>
      </c>
      <c r="L119" s="31"/>
      <c r="M119" s="60"/>
      <c r="N119" s="52"/>
      <c r="O119" s="52"/>
      <c r="P119" s="116">
        <f>P120</f>
        <v>0</v>
      </c>
      <c r="Q119" s="52"/>
      <c r="R119" s="116">
        <f>R120</f>
        <v>0</v>
      </c>
      <c r="S119" s="52"/>
      <c r="T119" s="117">
        <f>T120</f>
        <v>0</v>
      </c>
      <c r="AT119" s="16" t="s">
        <v>73</v>
      </c>
      <c r="AU119" s="16" t="s">
        <v>104</v>
      </c>
      <c r="BK119" s="118">
        <f>BK120</f>
        <v>0</v>
      </c>
    </row>
    <row r="120" spans="2:65" s="11" customFormat="1" ht="25.9" customHeight="1">
      <c r="B120" s="119"/>
      <c r="D120" s="120" t="s">
        <v>73</v>
      </c>
      <c r="E120" s="121" t="s">
        <v>227</v>
      </c>
      <c r="F120" s="121" t="s">
        <v>227</v>
      </c>
      <c r="I120" s="122"/>
      <c r="J120" s="123">
        <f>BK120</f>
        <v>0</v>
      </c>
      <c r="L120" s="119"/>
      <c r="M120" s="124"/>
      <c r="P120" s="125">
        <f>P121+P124</f>
        <v>0</v>
      </c>
      <c r="R120" s="125">
        <f>R121+R124</f>
        <v>0</v>
      </c>
      <c r="T120" s="126">
        <f>T121+T124</f>
        <v>0</v>
      </c>
      <c r="AR120" s="120" t="s">
        <v>148</v>
      </c>
      <c r="AT120" s="127" t="s">
        <v>73</v>
      </c>
      <c r="AU120" s="127" t="s">
        <v>74</v>
      </c>
      <c r="AY120" s="120" t="s">
        <v>133</v>
      </c>
      <c r="BK120" s="128">
        <f>BK121+BK124</f>
        <v>0</v>
      </c>
    </row>
    <row r="121" spans="2:65" s="11" customFormat="1" ht="22.9" customHeight="1">
      <c r="B121" s="119"/>
      <c r="D121" s="120" t="s">
        <v>73</v>
      </c>
      <c r="E121" s="129" t="s">
        <v>588</v>
      </c>
      <c r="F121" s="129" t="s">
        <v>589</v>
      </c>
      <c r="I121" s="122"/>
      <c r="J121" s="130">
        <f>BK121</f>
        <v>0</v>
      </c>
      <c r="L121" s="119"/>
      <c r="M121" s="124"/>
      <c r="P121" s="125">
        <f>SUM(P122:P123)</f>
        <v>0</v>
      </c>
      <c r="R121" s="125">
        <f>SUM(R122:R123)</f>
        <v>0</v>
      </c>
      <c r="T121" s="126">
        <f>SUM(T122:T123)</f>
        <v>0</v>
      </c>
      <c r="AR121" s="120" t="s">
        <v>148</v>
      </c>
      <c r="AT121" s="127" t="s">
        <v>73</v>
      </c>
      <c r="AU121" s="127" t="s">
        <v>82</v>
      </c>
      <c r="AY121" s="120" t="s">
        <v>133</v>
      </c>
      <c r="BK121" s="128">
        <f>SUM(BK122:BK123)</f>
        <v>0</v>
      </c>
    </row>
    <row r="122" spans="2:65" s="1" customFormat="1" ht="37.9" customHeight="1">
      <c r="B122" s="131"/>
      <c r="C122" s="132" t="s">
        <v>82</v>
      </c>
      <c r="D122" s="132" t="s">
        <v>135</v>
      </c>
      <c r="E122" s="133" t="s">
        <v>590</v>
      </c>
      <c r="F122" s="134" t="s">
        <v>591</v>
      </c>
      <c r="G122" s="135" t="s">
        <v>271</v>
      </c>
      <c r="H122" s="136">
        <v>368</v>
      </c>
      <c r="I122" s="137"/>
      <c r="J122" s="138">
        <f>ROUND(I122*H122,2)</f>
        <v>0</v>
      </c>
      <c r="K122" s="134" t="s">
        <v>1</v>
      </c>
      <c r="L122" s="31"/>
      <c r="M122" s="139" t="s">
        <v>1</v>
      </c>
      <c r="N122" s="140" t="s">
        <v>39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476</v>
      </c>
      <c r="AT122" s="143" t="s">
        <v>135</v>
      </c>
      <c r="AU122" s="143" t="s">
        <v>84</v>
      </c>
      <c r="AY122" s="16" t="s">
        <v>133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6" t="s">
        <v>82</v>
      </c>
      <c r="BK122" s="144">
        <f>ROUND(I122*H122,2)</f>
        <v>0</v>
      </c>
      <c r="BL122" s="16" t="s">
        <v>476</v>
      </c>
      <c r="BM122" s="143" t="s">
        <v>592</v>
      </c>
    </row>
    <row r="123" spans="2:65" s="1" customFormat="1" ht="16.5" customHeight="1">
      <c r="B123" s="131"/>
      <c r="C123" s="167" t="s">
        <v>84</v>
      </c>
      <c r="D123" s="167" t="s">
        <v>227</v>
      </c>
      <c r="E123" s="168" t="s">
        <v>593</v>
      </c>
      <c r="F123" s="169" t="s">
        <v>594</v>
      </c>
      <c r="G123" s="170" t="s">
        <v>271</v>
      </c>
      <c r="H123" s="171">
        <v>368</v>
      </c>
      <c r="I123" s="172"/>
      <c r="J123" s="173">
        <f>ROUND(I123*H123,2)</f>
        <v>0</v>
      </c>
      <c r="K123" s="169" t="s">
        <v>1</v>
      </c>
      <c r="L123" s="174"/>
      <c r="M123" s="175" t="s">
        <v>1</v>
      </c>
      <c r="N123" s="176" t="s">
        <v>39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595</v>
      </c>
      <c r="AT123" s="143" t="s">
        <v>227</v>
      </c>
      <c r="AU123" s="143" t="s">
        <v>84</v>
      </c>
      <c r="AY123" s="16" t="s">
        <v>133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6" t="s">
        <v>82</v>
      </c>
      <c r="BK123" s="144">
        <f>ROUND(I123*H123,2)</f>
        <v>0</v>
      </c>
      <c r="BL123" s="16" t="s">
        <v>476</v>
      </c>
      <c r="BM123" s="143" t="s">
        <v>596</v>
      </c>
    </row>
    <row r="124" spans="2:65" s="11" customFormat="1" ht="22.9" customHeight="1">
      <c r="B124" s="119"/>
      <c r="D124" s="120" t="s">
        <v>73</v>
      </c>
      <c r="E124" s="129" t="s">
        <v>597</v>
      </c>
      <c r="F124" s="129" t="s">
        <v>598</v>
      </c>
      <c r="I124" s="122"/>
      <c r="J124" s="130">
        <f>BK124</f>
        <v>0</v>
      </c>
      <c r="L124" s="119"/>
      <c r="M124" s="124"/>
      <c r="P124" s="125">
        <f>SUM(P125:P133)</f>
        <v>0</v>
      </c>
      <c r="R124" s="125">
        <f>SUM(R125:R133)</f>
        <v>0</v>
      </c>
      <c r="T124" s="126">
        <f>SUM(T125:T133)</f>
        <v>0</v>
      </c>
      <c r="AR124" s="120" t="s">
        <v>148</v>
      </c>
      <c r="AT124" s="127" t="s">
        <v>73</v>
      </c>
      <c r="AU124" s="127" t="s">
        <v>82</v>
      </c>
      <c r="AY124" s="120" t="s">
        <v>133</v>
      </c>
      <c r="BK124" s="128">
        <f>SUM(BK125:BK133)</f>
        <v>0</v>
      </c>
    </row>
    <row r="125" spans="2:65" s="1" customFormat="1" ht="21.75" customHeight="1">
      <c r="B125" s="131"/>
      <c r="C125" s="132" t="s">
        <v>148</v>
      </c>
      <c r="D125" s="132" t="s">
        <v>135</v>
      </c>
      <c r="E125" s="133" t="s">
        <v>599</v>
      </c>
      <c r="F125" s="134" t="s">
        <v>600</v>
      </c>
      <c r="G125" s="135" t="s">
        <v>271</v>
      </c>
      <c r="H125" s="136">
        <v>91</v>
      </c>
      <c r="I125" s="137"/>
      <c r="J125" s="138">
        <f>ROUND(I125*H125,2)</f>
        <v>0</v>
      </c>
      <c r="K125" s="134" t="s">
        <v>1</v>
      </c>
      <c r="L125" s="31"/>
      <c r="M125" s="139" t="s">
        <v>1</v>
      </c>
      <c r="N125" s="140" t="s">
        <v>39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476</v>
      </c>
      <c r="AT125" s="143" t="s">
        <v>135</v>
      </c>
      <c r="AU125" s="143" t="s">
        <v>84</v>
      </c>
      <c r="AY125" s="16" t="s">
        <v>133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82</v>
      </c>
      <c r="BK125" s="144">
        <f>ROUND(I125*H125,2)</f>
        <v>0</v>
      </c>
      <c r="BL125" s="16" t="s">
        <v>476</v>
      </c>
      <c r="BM125" s="143" t="s">
        <v>601</v>
      </c>
    </row>
    <row r="126" spans="2:65" s="12" customFormat="1">
      <c r="B126" s="145"/>
      <c r="D126" s="146" t="s">
        <v>142</v>
      </c>
      <c r="E126" s="147" t="s">
        <v>1</v>
      </c>
      <c r="F126" s="148" t="s">
        <v>602</v>
      </c>
      <c r="H126" s="149">
        <v>91</v>
      </c>
      <c r="I126" s="150"/>
      <c r="L126" s="145"/>
      <c r="M126" s="151"/>
      <c r="T126" s="152"/>
      <c r="AT126" s="147" t="s">
        <v>142</v>
      </c>
      <c r="AU126" s="147" t="s">
        <v>84</v>
      </c>
      <c r="AV126" s="12" t="s">
        <v>84</v>
      </c>
      <c r="AW126" s="12" t="s">
        <v>31</v>
      </c>
      <c r="AX126" s="12" t="s">
        <v>82</v>
      </c>
      <c r="AY126" s="147" t="s">
        <v>133</v>
      </c>
    </row>
    <row r="127" spans="2:65" s="1" customFormat="1" ht="16.5" customHeight="1">
      <c r="B127" s="131"/>
      <c r="C127" s="132" t="s">
        <v>140</v>
      </c>
      <c r="D127" s="132" t="s">
        <v>135</v>
      </c>
      <c r="E127" s="133" t="s">
        <v>603</v>
      </c>
      <c r="F127" s="134" t="s">
        <v>604</v>
      </c>
      <c r="G127" s="135" t="s">
        <v>252</v>
      </c>
      <c r="H127" s="136">
        <v>4</v>
      </c>
      <c r="I127" s="137"/>
      <c r="J127" s="138">
        <f t="shared" ref="J127:J133" si="0">ROUND(I127*H127,2)</f>
        <v>0</v>
      </c>
      <c r="K127" s="134" t="s">
        <v>1</v>
      </c>
      <c r="L127" s="31"/>
      <c r="M127" s="139" t="s">
        <v>1</v>
      </c>
      <c r="N127" s="140" t="s">
        <v>39</v>
      </c>
      <c r="P127" s="141">
        <f t="shared" ref="P127:P133" si="1">O127*H127</f>
        <v>0</v>
      </c>
      <c r="Q127" s="141">
        <v>0</v>
      </c>
      <c r="R127" s="141">
        <f t="shared" ref="R127:R133" si="2">Q127*H127</f>
        <v>0</v>
      </c>
      <c r="S127" s="141">
        <v>0</v>
      </c>
      <c r="T127" s="142">
        <f t="shared" ref="T127:T133" si="3">S127*H127</f>
        <v>0</v>
      </c>
      <c r="AR127" s="143" t="s">
        <v>476</v>
      </c>
      <c r="AT127" s="143" t="s">
        <v>135</v>
      </c>
      <c r="AU127" s="143" t="s">
        <v>84</v>
      </c>
      <c r="AY127" s="16" t="s">
        <v>133</v>
      </c>
      <c r="BE127" s="144">
        <f t="shared" ref="BE127:BE133" si="4">IF(N127="základní",J127,0)</f>
        <v>0</v>
      </c>
      <c r="BF127" s="144">
        <f t="shared" ref="BF127:BF133" si="5">IF(N127="snížená",J127,0)</f>
        <v>0</v>
      </c>
      <c r="BG127" s="144">
        <f t="shared" ref="BG127:BG133" si="6">IF(N127="zákl. přenesená",J127,0)</f>
        <v>0</v>
      </c>
      <c r="BH127" s="144">
        <f t="shared" ref="BH127:BH133" si="7">IF(N127="sníž. přenesená",J127,0)</f>
        <v>0</v>
      </c>
      <c r="BI127" s="144">
        <f t="shared" ref="BI127:BI133" si="8">IF(N127="nulová",J127,0)</f>
        <v>0</v>
      </c>
      <c r="BJ127" s="16" t="s">
        <v>82</v>
      </c>
      <c r="BK127" s="144">
        <f t="shared" ref="BK127:BK133" si="9">ROUND(I127*H127,2)</f>
        <v>0</v>
      </c>
      <c r="BL127" s="16" t="s">
        <v>476</v>
      </c>
      <c r="BM127" s="143" t="s">
        <v>605</v>
      </c>
    </row>
    <row r="128" spans="2:65" s="1" customFormat="1" ht="16.5" customHeight="1">
      <c r="B128" s="131"/>
      <c r="C128" s="132" t="s">
        <v>160</v>
      </c>
      <c r="D128" s="132" t="s">
        <v>135</v>
      </c>
      <c r="E128" s="133" t="s">
        <v>606</v>
      </c>
      <c r="F128" s="134" t="s">
        <v>607</v>
      </c>
      <c r="G128" s="135" t="s">
        <v>252</v>
      </c>
      <c r="H128" s="136">
        <v>6</v>
      </c>
      <c r="I128" s="137"/>
      <c r="J128" s="138">
        <f t="shared" si="0"/>
        <v>0</v>
      </c>
      <c r="K128" s="134" t="s">
        <v>1</v>
      </c>
      <c r="L128" s="31"/>
      <c r="M128" s="139" t="s">
        <v>1</v>
      </c>
      <c r="N128" s="140" t="s">
        <v>39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476</v>
      </c>
      <c r="AT128" s="143" t="s">
        <v>135</v>
      </c>
      <c r="AU128" s="143" t="s">
        <v>84</v>
      </c>
      <c r="AY128" s="16" t="s">
        <v>133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6" t="s">
        <v>82</v>
      </c>
      <c r="BK128" s="144">
        <f t="shared" si="9"/>
        <v>0</v>
      </c>
      <c r="BL128" s="16" t="s">
        <v>476</v>
      </c>
      <c r="BM128" s="143" t="s">
        <v>608</v>
      </c>
    </row>
    <row r="129" spans="2:65" s="1" customFormat="1" ht="16.5" customHeight="1">
      <c r="B129" s="131"/>
      <c r="C129" s="132" t="s">
        <v>168</v>
      </c>
      <c r="D129" s="132" t="s">
        <v>135</v>
      </c>
      <c r="E129" s="133" t="s">
        <v>609</v>
      </c>
      <c r="F129" s="134" t="s">
        <v>610</v>
      </c>
      <c r="G129" s="135" t="s">
        <v>271</v>
      </c>
      <c r="H129" s="136">
        <v>45.5</v>
      </c>
      <c r="I129" s="137"/>
      <c r="J129" s="138">
        <f t="shared" si="0"/>
        <v>0</v>
      </c>
      <c r="K129" s="134" t="s">
        <v>1</v>
      </c>
      <c r="L129" s="31"/>
      <c r="M129" s="139" t="s">
        <v>1</v>
      </c>
      <c r="N129" s="140" t="s">
        <v>39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476</v>
      </c>
      <c r="AT129" s="143" t="s">
        <v>135</v>
      </c>
      <c r="AU129" s="143" t="s">
        <v>84</v>
      </c>
      <c r="AY129" s="16" t="s">
        <v>133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6" t="s">
        <v>82</v>
      </c>
      <c r="BK129" s="144">
        <f t="shared" si="9"/>
        <v>0</v>
      </c>
      <c r="BL129" s="16" t="s">
        <v>476</v>
      </c>
      <c r="BM129" s="143" t="s">
        <v>611</v>
      </c>
    </row>
    <row r="130" spans="2:65" s="1" customFormat="1" ht="24.2" customHeight="1">
      <c r="B130" s="131"/>
      <c r="C130" s="132" t="s">
        <v>173</v>
      </c>
      <c r="D130" s="132" t="s">
        <v>135</v>
      </c>
      <c r="E130" s="133" t="s">
        <v>612</v>
      </c>
      <c r="F130" s="134" t="s">
        <v>613</v>
      </c>
      <c r="G130" s="135" t="s">
        <v>252</v>
      </c>
      <c r="H130" s="136">
        <v>4</v>
      </c>
      <c r="I130" s="137"/>
      <c r="J130" s="138">
        <f t="shared" si="0"/>
        <v>0</v>
      </c>
      <c r="K130" s="134" t="s">
        <v>1</v>
      </c>
      <c r="L130" s="31"/>
      <c r="M130" s="139" t="s">
        <v>1</v>
      </c>
      <c r="N130" s="140" t="s">
        <v>39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476</v>
      </c>
      <c r="AT130" s="143" t="s">
        <v>135</v>
      </c>
      <c r="AU130" s="143" t="s">
        <v>84</v>
      </c>
      <c r="AY130" s="16" t="s">
        <v>133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6" t="s">
        <v>82</v>
      </c>
      <c r="BK130" s="144">
        <f t="shared" si="9"/>
        <v>0</v>
      </c>
      <c r="BL130" s="16" t="s">
        <v>476</v>
      </c>
      <c r="BM130" s="143" t="s">
        <v>614</v>
      </c>
    </row>
    <row r="131" spans="2:65" s="1" customFormat="1" ht="16.5" customHeight="1">
      <c r="B131" s="131"/>
      <c r="C131" s="132" t="s">
        <v>180</v>
      </c>
      <c r="D131" s="132" t="s">
        <v>135</v>
      </c>
      <c r="E131" s="133" t="s">
        <v>615</v>
      </c>
      <c r="F131" s="134" t="s">
        <v>616</v>
      </c>
      <c r="G131" s="135" t="s">
        <v>247</v>
      </c>
      <c r="H131" s="136">
        <v>1</v>
      </c>
      <c r="I131" s="137"/>
      <c r="J131" s="138">
        <f t="shared" si="0"/>
        <v>0</v>
      </c>
      <c r="K131" s="134" t="s">
        <v>1</v>
      </c>
      <c r="L131" s="31"/>
      <c r="M131" s="139" t="s">
        <v>1</v>
      </c>
      <c r="N131" s="140" t="s">
        <v>39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476</v>
      </c>
      <c r="AT131" s="143" t="s">
        <v>135</v>
      </c>
      <c r="AU131" s="143" t="s">
        <v>84</v>
      </c>
      <c r="AY131" s="16" t="s">
        <v>133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6" t="s">
        <v>82</v>
      </c>
      <c r="BK131" s="144">
        <f t="shared" si="9"/>
        <v>0</v>
      </c>
      <c r="BL131" s="16" t="s">
        <v>476</v>
      </c>
      <c r="BM131" s="143" t="s">
        <v>617</v>
      </c>
    </row>
    <row r="132" spans="2:65" s="1" customFormat="1" ht="16.5" customHeight="1">
      <c r="B132" s="131"/>
      <c r="C132" s="132" t="s">
        <v>185</v>
      </c>
      <c r="D132" s="132" t="s">
        <v>135</v>
      </c>
      <c r="E132" s="133" t="s">
        <v>618</v>
      </c>
      <c r="F132" s="134" t="s">
        <v>619</v>
      </c>
      <c r="G132" s="135" t="s">
        <v>252</v>
      </c>
      <c r="H132" s="136">
        <v>9</v>
      </c>
      <c r="I132" s="137"/>
      <c r="J132" s="138">
        <f t="shared" si="0"/>
        <v>0</v>
      </c>
      <c r="K132" s="134" t="s">
        <v>1</v>
      </c>
      <c r="L132" s="31"/>
      <c r="M132" s="139" t="s">
        <v>1</v>
      </c>
      <c r="N132" s="140" t="s">
        <v>39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476</v>
      </c>
      <c r="AT132" s="143" t="s">
        <v>135</v>
      </c>
      <c r="AU132" s="143" t="s">
        <v>84</v>
      </c>
      <c r="AY132" s="16" t="s">
        <v>133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6" t="s">
        <v>82</v>
      </c>
      <c r="BK132" s="144">
        <f t="shared" si="9"/>
        <v>0</v>
      </c>
      <c r="BL132" s="16" t="s">
        <v>476</v>
      </c>
      <c r="BM132" s="143" t="s">
        <v>620</v>
      </c>
    </row>
    <row r="133" spans="2:65" s="1" customFormat="1" ht="16.5" customHeight="1">
      <c r="B133" s="131"/>
      <c r="C133" s="132" t="s">
        <v>191</v>
      </c>
      <c r="D133" s="132" t="s">
        <v>135</v>
      </c>
      <c r="E133" s="133" t="s">
        <v>621</v>
      </c>
      <c r="F133" s="134" t="s">
        <v>622</v>
      </c>
      <c r="G133" s="135" t="s">
        <v>252</v>
      </c>
      <c r="H133" s="136">
        <v>4</v>
      </c>
      <c r="I133" s="137"/>
      <c r="J133" s="138">
        <f t="shared" si="0"/>
        <v>0</v>
      </c>
      <c r="K133" s="134" t="s">
        <v>1</v>
      </c>
      <c r="L133" s="31"/>
      <c r="M133" s="177" t="s">
        <v>1</v>
      </c>
      <c r="N133" s="178" t="s">
        <v>39</v>
      </c>
      <c r="O133" s="179"/>
      <c r="P133" s="180">
        <f t="shared" si="1"/>
        <v>0</v>
      </c>
      <c r="Q133" s="180">
        <v>0</v>
      </c>
      <c r="R133" s="180">
        <f t="shared" si="2"/>
        <v>0</v>
      </c>
      <c r="S133" s="180">
        <v>0</v>
      </c>
      <c r="T133" s="181">
        <f t="shared" si="3"/>
        <v>0</v>
      </c>
      <c r="AR133" s="143" t="s">
        <v>476</v>
      </c>
      <c r="AT133" s="143" t="s">
        <v>135</v>
      </c>
      <c r="AU133" s="143" t="s">
        <v>84</v>
      </c>
      <c r="AY133" s="16" t="s">
        <v>133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6" t="s">
        <v>82</v>
      </c>
      <c r="BK133" s="144">
        <f t="shared" si="9"/>
        <v>0</v>
      </c>
      <c r="BL133" s="16" t="s">
        <v>476</v>
      </c>
      <c r="BM133" s="143" t="s">
        <v>623</v>
      </c>
    </row>
    <row r="134" spans="2:65" s="1" customFormat="1" ht="6.95" customHeight="1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31"/>
    </row>
  </sheetData>
  <autoFilter ref="C118:K133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4"/>
  <sheetViews>
    <sheetView showGridLines="0" topLeftCell="A53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97</v>
      </c>
      <c r="L4" s="19"/>
      <c r="M4" s="86" t="s">
        <v>11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Sklad brambor</v>
      </c>
      <c r="F7" s="224"/>
      <c r="G7" s="224"/>
      <c r="H7" s="224"/>
      <c r="L7" s="19"/>
    </row>
    <row r="8" spans="2:46" s="1" customFormat="1" ht="12" customHeight="1">
      <c r="B8" s="31"/>
      <c r="D8" s="26" t="s">
        <v>98</v>
      </c>
      <c r="L8" s="31"/>
    </row>
    <row r="9" spans="2:46" s="1" customFormat="1" ht="16.5" customHeight="1">
      <c r="B9" s="31"/>
      <c r="E9" s="206" t="s">
        <v>624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29. 12. 2025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195"/>
      <c r="G18" s="195"/>
      <c r="H18" s="195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7"/>
      <c r="E27" s="199" t="s">
        <v>1</v>
      </c>
      <c r="F27" s="199"/>
      <c r="G27" s="199"/>
      <c r="H27" s="199"/>
      <c r="L27" s="87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8" t="s">
        <v>34</v>
      </c>
      <c r="J30" s="64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89" t="s">
        <v>38</v>
      </c>
      <c r="E33" s="26" t="s">
        <v>39</v>
      </c>
      <c r="F33" s="90">
        <f>ROUND((SUM(BE122:BE163)),  2)</f>
        <v>0</v>
      </c>
      <c r="I33" s="91">
        <v>0.21</v>
      </c>
      <c r="J33" s="90">
        <f>ROUND(((SUM(BE122:BE163))*I33),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ROUND((SUM(BF122:BF163)),  2)</f>
        <v>0</v>
      </c>
      <c r="I34" s="91">
        <v>0.12</v>
      </c>
      <c r="J34" s="90">
        <f>ROUND(((SUM(BF122:BF163))*I34),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ROUND((SUM(BG122:BG163)),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ROUND((SUM(BH122:BH163)),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ROUND((SUM(BI122:BI163)),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5"/>
      <c r="F39" s="55"/>
      <c r="G39" s="94" t="s">
        <v>45</v>
      </c>
      <c r="H39" s="95" t="s">
        <v>46</v>
      </c>
      <c r="I39" s="55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100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16</v>
      </c>
      <c r="L84" s="31"/>
    </row>
    <row r="85" spans="2:47" s="1" customFormat="1" ht="16.5" hidden="1" customHeight="1">
      <c r="B85" s="31"/>
      <c r="E85" s="223" t="str">
        <f>E7</f>
        <v>Sklad brambor</v>
      </c>
      <c r="F85" s="224"/>
      <c r="G85" s="224"/>
      <c r="H85" s="224"/>
      <c r="L85" s="31"/>
    </row>
    <row r="86" spans="2:47" s="1" customFormat="1" ht="12" hidden="1" customHeight="1">
      <c r="B86" s="31"/>
      <c r="C86" s="26" t="s">
        <v>98</v>
      </c>
      <c r="L86" s="31"/>
    </row>
    <row r="87" spans="2:47" s="1" customFormat="1" ht="16.5" hidden="1" customHeight="1">
      <c r="B87" s="31"/>
      <c r="E87" s="206" t="str">
        <f>E9</f>
        <v>050 - Přípojky inženýrských sítí</v>
      </c>
      <c r="F87" s="222"/>
      <c r="G87" s="222"/>
      <c r="H87" s="222"/>
      <c r="L87" s="31"/>
    </row>
    <row r="88" spans="2:47" s="1" customFormat="1" ht="6.95" hidden="1" customHeight="1">
      <c r="B88" s="31"/>
      <c r="L88" s="31"/>
    </row>
    <row r="89" spans="2:47" s="1" customFormat="1" ht="12" hidden="1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29. 12. 2025</v>
      </c>
      <c r="L89" s="31"/>
    </row>
    <row r="90" spans="2:47" s="1" customFormat="1" ht="6.95" hidden="1" customHeight="1">
      <c r="B90" s="31"/>
      <c r="L90" s="31"/>
    </row>
    <row r="91" spans="2:47" s="1" customFormat="1" ht="15.2" hidden="1" customHeight="1">
      <c r="B91" s="31"/>
      <c r="C91" s="26" t="s">
        <v>24</v>
      </c>
      <c r="F91" s="24" t="str">
        <f>E15</f>
        <v>AGRONOVA M&amp;P spol. s r.o.</v>
      </c>
      <c r="I91" s="26" t="s">
        <v>30</v>
      </c>
      <c r="J91" s="29" t="str">
        <f>E21</f>
        <v xml:space="preserve"> </v>
      </c>
      <c r="L91" s="31"/>
    </row>
    <row r="92" spans="2:47" s="1" customFormat="1" ht="15.2" hidden="1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0" t="s">
        <v>101</v>
      </c>
      <c r="D94" s="92"/>
      <c r="E94" s="92"/>
      <c r="F94" s="92"/>
      <c r="G94" s="92"/>
      <c r="H94" s="92"/>
      <c r="I94" s="92"/>
      <c r="J94" s="101" t="s">
        <v>102</v>
      </c>
      <c r="K94" s="92"/>
      <c r="L94" s="31"/>
    </row>
    <row r="95" spans="2:47" s="1" customFormat="1" ht="10.35" hidden="1" customHeight="1">
      <c r="B95" s="31"/>
      <c r="L95" s="31"/>
    </row>
    <row r="96" spans="2:47" s="1" customFormat="1" ht="22.9" hidden="1" customHeight="1">
      <c r="B96" s="31"/>
      <c r="C96" s="102" t="s">
        <v>103</v>
      </c>
      <c r="J96" s="64">
        <f>J122</f>
        <v>0</v>
      </c>
      <c r="L96" s="31"/>
      <c r="AU96" s="16" t="s">
        <v>104</v>
      </c>
    </row>
    <row r="97" spans="2:12" s="8" customFormat="1" ht="24.95" hidden="1" customHeight="1">
      <c r="B97" s="103"/>
      <c r="D97" s="104" t="s">
        <v>105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hidden="1" customHeight="1">
      <c r="B98" s="107"/>
      <c r="D98" s="108" t="s">
        <v>106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hidden="1" customHeight="1">
      <c r="B99" s="107"/>
      <c r="D99" s="108" t="s">
        <v>625</v>
      </c>
      <c r="E99" s="109"/>
      <c r="F99" s="109"/>
      <c r="G99" s="109"/>
      <c r="H99" s="109"/>
      <c r="I99" s="109"/>
      <c r="J99" s="110">
        <f>J142</f>
        <v>0</v>
      </c>
      <c r="L99" s="107"/>
    </row>
    <row r="100" spans="2:12" s="9" customFormat="1" ht="19.899999999999999" hidden="1" customHeight="1">
      <c r="B100" s="107"/>
      <c r="D100" s="108" t="s">
        <v>626</v>
      </c>
      <c r="E100" s="109"/>
      <c r="F100" s="109"/>
      <c r="G100" s="109"/>
      <c r="H100" s="109"/>
      <c r="I100" s="109"/>
      <c r="J100" s="110">
        <f>J147</f>
        <v>0</v>
      </c>
      <c r="L100" s="107"/>
    </row>
    <row r="101" spans="2:12" s="8" customFormat="1" ht="24.95" hidden="1" customHeight="1">
      <c r="B101" s="103"/>
      <c r="D101" s="104" t="s">
        <v>114</v>
      </c>
      <c r="E101" s="105"/>
      <c r="F101" s="105"/>
      <c r="G101" s="105"/>
      <c r="H101" s="105"/>
      <c r="I101" s="105"/>
      <c r="J101" s="106">
        <f>J156</f>
        <v>0</v>
      </c>
      <c r="L101" s="103"/>
    </row>
    <row r="102" spans="2:12" s="9" customFormat="1" ht="19.899999999999999" hidden="1" customHeight="1">
      <c r="B102" s="107"/>
      <c r="D102" s="108" t="s">
        <v>627</v>
      </c>
      <c r="E102" s="109"/>
      <c r="F102" s="109"/>
      <c r="G102" s="109"/>
      <c r="H102" s="109"/>
      <c r="I102" s="109"/>
      <c r="J102" s="110">
        <f>J157</f>
        <v>0</v>
      </c>
      <c r="L102" s="107"/>
    </row>
    <row r="103" spans="2:12" s="1" customFormat="1" ht="21.75" hidden="1" customHeight="1">
      <c r="B103" s="31"/>
      <c r="L103" s="31"/>
    </row>
    <row r="104" spans="2:12" s="1" customFormat="1" ht="6.95" hidden="1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5" spans="2:12" hidden="1"/>
    <row r="106" spans="2:12" hidden="1"/>
    <row r="107" spans="2:12" hidden="1"/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118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16.5" customHeight="1">
      <c r="B112" s="31"/>
      <c r="E112" s="223" t="str">
        <f>E7</f>
        <v>Sklad brambor</v>
      </c>
      <c r="F112" s="224"/>
      <c r="G112" s="224"/>
      <c r="H112" s="224"/>
      <c r="L112" s="31"/>
    </row>
    <row r="113" spans="2:65" s="1" customFormat="1" ht="12" customHeight="1">
      <c r="B113" s="31"/>
      <c r="C113" s="26" t="s">
        <v>98</v>
      </c>
      <c r="L113" s="31"/>
    </row>
    <row r="114" spans="2:65" s="1" customFormat="1" ht="16.5" customHeight="1">
      <c r="B114" s="31"/>
      <c r="E114" s="206" t="str">
        <f>E9</f>
        <v>050 - Přípojky inženýrských sítí</v>
      </c>
      <c r="F114" s="222"/>
      <c r="G114" s="222"/>
      <c r="H114" s="222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29. 12. 2025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E15</f>
        <v>AGRONOVA M&amp;P spol. s r.o.</v>
      </c>
      <c r="I118" s="26" t="s">
        <v>30</v>
      </c>
      <c r="J118" s="29" t="str">
        <f>E21</f>
        <v xml:space="preserve"> </v>
      </c>
      <c r="L118" s="31"/>
    </row>
    <row r="119" spans="2:65" s="1" customFormat="1" ht="15.2" customHeight="1">
      <c r="B119" s="31"/>
      <c r="C119" s="26" t="s">
        <v>28</v>
      </c>
      <c r="F119" s="24" t="str">
        <f>IF(E18="","",E18)</f>
        <v>Vyplň údaj</v>
      </c>
      <c r="I119" s="26" t="s">
        <v>32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119</v>
      </c>
      <c r="D121" s="113" t="s">
        <v>59</v>
      </c>
      <c r="E121" s="113" t="s">
        <v>55</v>
      </c>
      <c r="F121" s="113" t="s">
        <v>56</v>
      </c>
      <c r="G121" s="113" t="s">
        <v>120</v>
      </c>
      <c r="H121" s="113" t="s">
        <v>121</v>
      </c>
      <c r="I121" s="113" t="s">
        <v>122</v>
      </c>
      <c r="J121" s="113" t="s">
        <v>102</v>
      </c>
      <c r="K121" s="114" t="s">
        <v>123</v>
      </c>
      <c r="L121" s="111"/>
      <c r="M121" s="57" t="s">
        <v>1</v>
      </c>
      <c r="N121" s="58" t="s">
        <v>38</v>
      </c>
      <c r="O121" s="58" t="s">
        <v>124</v>
      </c>
      <c r="P121" s="58" t="s">
        <v>125</v>
      </c>
      <c r="Q121" s="58" t="s">
        <v>126</v>
      </c>
      <c r="R121" s="58" t="s">
        <v>127</v>
      </c>
      <c r="S121" s="58" t="s">
        <v>128</v>
      </c>
      <c r="T121" s="59" t="s">
        <v>129</v>
      </c>
    </row>
    <row r="122" spans="2:65" s="1" customFormat="1" ht="22.9" customHeight="1">
      <c r="B122" s="31"/>
      <c r="C122" s="62" t="s">
        <v>130</v>
      </c>
      <c r="J122" s="115">
        <f>BK122</f>
        <v>0</v>
      </c>
      <c r="L122" s="31"/>
      <c r="M122" s="60"/>
      <c r="N122" s="52"/>
      <c r="O122" s="52"/>
      <c r="P122" s="116">
        <f>P123+P156</f>
        <v>0</v>
      </c>
      <c r="Q122" s="52"/>
      <c r="R122" s="116">
        <f>R123+R156</f>
        <v>53.255090000000003</v>
      </c>
      <c r="S122" s="52"/>
      <c r="T122" s="117">
        <f>T123+T156</f>
        <v>0</v>
      </c>
      <c r="AT122" s="16" t="s">
        <v>73</v>
      </c>
      <c r="AU122" s="16" t="s">
        <v>104</v>
      </c>
      <c r="BK122" s="118">
        <f>BK123+BK156</f>
        <v>0</v>
      </c>
    </row>
    <row r="123" spans="2:65" s="11" customFormat="1" ht="25.9" customHeight="1">
      <c r="B123" s="119"/>
      <c r="D123" s="120" t="s">
        <v>73</v>
      </c>
      <c r="E123" s="121" t="s">
        <v>131</v>
      </c>
      <c r="F123" s="121" t="s">
        <v>132</v>
      </c>
      <c r="I123" s="122"/>
      <c r="J123" s="123">
        <f>BK123</f>
        <v>0</v>
      </c>
      <c r="L123" s="119"/>
      <c r="M123" s="124"/>
      <c r="P123" s="125">
        <f>P124+P142+P147</f>
        <v>0</v>
      </c>
      <c r="R123" s="125">
        <f>R124+R142+R147</f>
        <v>52.932000000000002</v>
      </c>
      <c r="T123" s="126">
        <f>T124+T142+T147</f>
        <v>0</v>
      </c>
      <c r="AR123" s="120" t="s">
        <v>82</v>
      </c>
      <c r="AT123" s="127" t="s">
        <v>73</v>
      </c>
      <c r="AU123" s="127" t="s">
        <v>74</v>
      </c>
      <c r="AY123" s="120" t="s">
        <v>133</v>
      </c>
      <c r="BK123" s="128">
        <f>BK124+BK142+BK147</f>
        <v>0</v>
      </c>
    </row>
    <row r="124" spans="2:65" s="11" customFormat="1" ht="22.9" customHeight="1">
      <c r="B124" s="119"/>
      <c r="D124" s="120" t="s">
        <v>73</v>
      </c>
      <c r="E124" s="129" t="s">
        <v>82</v>
      </c>
      <c r="F124" s="129" t="s">
        <v>134</v>
      </c>
      <c r="I124" s="122"/>
      <c r="J124" s="130">
        <f>BK124</f>
        <v>0</v>
      </c>
      <c r="L124" s="119"/>
      <c r="M124" s="124"/>
      <c r="P124" s="125">
        <f>SUM(P125:P141)</f>
        <v>0</v>
      </c>
      <c r="R124" s="125">
        <f>SUM(R125:R141)</f>
        <v>51.6</v>
      </c>
      <c r="T124" s="126">
        <f>SUM(T125:T141)</f>
        <v>0</v>
      </c>
      <c r="AR124" s="120" t="s">
        <v>82</v>
      </c>
      <c r="AT124" s="127" t="s">
        <v>73</v>
      </c>
      <c r="AU124" s="127" t="s">
        <v>82</v>
      </c>
      <c r="AY124" s="120" t="s">
        <v>133</v>
      </c>
      <c r="BK124" s="128">
        <f>SUM(BK125:BK141)</f>
        <v>0</v>
      </c>
    </row>
    <row r="125" spans="2:65" s="1" customFormat="1" ht="33" customHeight="1">
      <c r="B125" s="131"/>
      <c r="C125" s="132" t="s">
        <v>82</v>
      </c>
      <c r="D125" s="132" t="s">
        <v>135</v>
      </c>
      <c r="E125" s="133" t="s">
        <v>628</v>
      </c>
      <c r="F125" s="134" t="s">
        <v>629</v>
      </c>
      <c r="G125" s="135" t="s">
        <v>151</v>
      </c>
      <c r="H125" s="136">
        <v>103.2</v>
      </c>
      <c r="I125" s="137"/>
      <c r="J125" s="138">
        <f>ROUND(I125*H125,2)</f>
        <v>0</v>
      </c>
      <c r="K125" s="134" t="s">
        <v>139</v>
      </c>
      <c r="L125" s="31"/>
      <c r="M125" s="139" t="s">
        <v>1</v>
      </c>
      <c r="N125" s="140" t="s">
        <v>39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140</v>
      </c>
      <c r="AT125" s="143" t="s">
        <v>135</v>
      </c>
      <c r="AU125" s="143" t="s">
        <v>84</v>
      </c>
      <c r="AY125" s="16" t="s">
        <v>133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82</v>
      </c>
      <c r="BK125" s="144">
        <f>ROUND(I125*H125,2)</f>
        <v>0</v>
      </c>
      <c r="BL125" s="16" t="s">
        <v>140</v>
      </c>
      <c r="BM125" s="143" t="s">
        <v>630</v>
      </c>
    </row>
    <row r="126" spans="2:65" s="12" customFormat="1">
      <c r="B126" s="145"/>
      <c r="D126" s="146" t="s">
        <v>142</v>
      </c>
      <c r="E126" s="147" t="s">
        <v>1</v>
      </c>
      <c r="F126" s="148" t="s">
        <v>631</v>
      </c>
      <c r="H126" s="149">
        <v>78.72</v>
      </c>
      <c r="I126" s="150"/>
      <c r="L126" s="145"/>
      <c r="M126" s="151"/>
      <c r="T126" s="152"/>
      <c r="AT126" s="147" t="s">
        <v>142</v>
      </c>
      <c r="AU126" s="147" t="s">
        <v>84</v>
      </c>
      <c r="AV126" s="12" t="s">
        <v>84</v>
      </c>
      <c r="AW126" s="12" t="s">
        <v>31</v>
      </c>
      <c r="AX126" s="12" t="s">
        <v>74</v>
      </c>
      <c r="AY126" s="147" t="s">
        <v>133</v>
      </c>
    </row>
    <row r="127" spans="2:65" s="12" customFormat="1">
      <c r="B127" s="145"/>
      <c r="D127" s="146" t="s">
        <v>142</v>
      </c>
      <c r="E127" s="147" t="s">
        <v>1</v>
      </c>
      <c r="F127" s="148" t="s">
        <v>632</v>
      </c>
      <c r="H127" s="149">
        <v>24.48</v>
      </c>
      <c r="I127" s="150"/>
      <c r="L127" s="145"/>
      <c r="M127" s="151"/>
      <c r="T127" s="152"/>
      <c r="AT127" s="147" t="s">
        <v>142</v>
      </c>
      <c r="AU127" s="147" t="s">
        <v>84</v>
      </c>
      <c r="AV127" s="12" t="s">
        <v>84</v>
      </c>
      <c r="AW127" s="12" t="s">
        <v>31</v>
      </c>
      <c r="AX127" s="12" t="s">
        <v>74</v>
      </c>
      <c r="AY127" s="147" t="s">
        <v>133</v>
      </c>
    </row>
    <row r="128" spans="2:65" s="13" customFormat="1">
      <c r="B128" s="153"/>
      <c r="D128" s="146" t="s">
        <v>142</v>
      </c>
      <c r="E128" s="154" t="s">
        <v>1</v>
      </c>
      <c r="F128" s="155" t="s">
        <v>166</v>
      </c>
      <c r="H128" s="156">
        <v>103.2</v>
      </c>
      <c r="I128" s="157"/>
      <c r="L128" s="153"/>
      <c r="M128" s="158"/>
      <c r="T128" s="159"/>
      <c r="AT128" s="154" t="s">
        <v>142</v>
      </c>
      <c r="AU128" s="154" t="s">
        <v>84</v>
      </c>
      <c r="AV128" s="13" t="s">
        <v>140</v>
      </c>
      <c r="AW128" s="13" t="s">
        <v>31</v>
      </c>
      <c r="AX128" s="13" t="s">
        <v>82</v>
      </c>
      <c r="AY128" s="154" t="s">
        <v>133</v>
      </c>
    </row>
    <row r="129" spans="2:65" s="1" customFormat="1" ht="37.9" customHeight="1">
      <c r="B129" s="131"/>
      <c r="C129" s="132" t="s">
        <v>84</v>
      </c>
      <c r="D129" s="132" t="s">
        <v>135</v>
      </c>
      <c r="E129" s="133" t="s">
        <v>197</v>
      </c>
      <c r="F129" s="134" t="s">
        <v>198</v>
      </c>
      <c r="G129" s="135" t="s">
        <v>151</v>
      </c>
      <c r="H129" s="136">
        <v>34.4</v>
      </c>
      <c r="I129" s="137"/>
      <c r="J129" s="138">
        <f>ROUND(I129*H129,2)</f>
        <v>0</v>
      </c>
      <c r="K129" s="134" t="s">
        <v>139</v>
      </c>
      <c r="L129" s="31"/>
      <c r="M129" s="139" t="s">
        <v>1</v>
      </c>
      <c r="N129" s="140" t="s">
        <v>39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140</v>
      </c>
      <c r="AT129" s="143" t="s">
        <v>135</v>
      </c>
      <c r="AU129" s="143" t="s">
        <v>84</v>
      </c>
      <c r="AY129" s="16" t="s">
        <v>133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82</v>
      </c>
      <c r="BK129" s="144">
        <f>ROUND(I129*H129,2)</f>
        <v>0</v>
      </c>
      <c r="BL129" s="16" t="s">
        <v>140</v>
      </c>
      <c r="BM129" s="143" t="s">
        <v>633</v>
      </c>
    </row>
    <row r="130" spans="2:65" s="12" customFormat="1">
      <c r="B130" s="145"/>
      <c r="D130" s="146" t="s">
        <v>142</v>
      </c>
      <c r="E130" s="147" t="s">
        <v>1</v>
      </c>
      <c r="F130" s="148" t="s">
        <v>634</v>
      </c>
      <c r="H130" s="149">
        <v>34.4</v>
      </c>
      <c r="I130" s="150"/>
      <c r="L130" s="145"/>
      <c r="M130" s="151"/>
      <c r="T130" s="152"/>
      <c r="AT130" s="147" t="s">
        <v>142</v>
      </c>
      <c r="AU130" s="147" t="s">
        <v>84</v>
      </c>
      <c r="AV130" s="12" t="s">
        <v>84</v>
      </c>
      <c r="AW130" s="12" t="s">
        <v>31</v>
      </c>
      <c r="AX130" s="12" t="s">
        <v>82</v>
      </c>
      <c r="AY130" s="147" t="s">
        <v>133</v>
      </c>
    </row>
    <row r="131" spans="2:65" s="1" customFormat="1" ht="16.5" customHeight="1">
      <c r="B131" s="131"/>
      <c r="C131" s="132" t="s">
        <v>148</v>
      </c>
      <c r="D131" s="132" t="s">
        <v>135</v>
      </c>
      <c r="E131" s="133" t="s">
        <v>209</v>
      </c>
      <c r="F131" s="134" t="s">
        <v>210</v>
      </c>
      <c r="G131" s="135" t="s">
        <v>151</v>
      </c>
      <c r="H131" s="136">
        <v>34.4</v>
      </c>
      <c r="I131" s="137"/>
      <c r="J131" s="138">
        <f>ROUND(I131*H131,2)</f>
        <v>0</v>
      </c>
      <c r="K131" s="134" t="s">
        <v>139</v>
      </c>
      <c r="L131" s="31"/>
      <c r="M131" s="139" t="s">
        <v>1</v>
      </c>
      <c r="N131" s="140" t="s">
        <v>39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140</v>
      </c>
      <c r="AT131" s="143" t="s">
        <v>135</v>
      </c>
      <c r="AU131" s="143" t="s">
        <v>84</v>
      </c>
      <c r="AY131" s="16" t="s">
        <v>133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82</v>
      </c>
      <c r="BK131" s="144">
        <f>ROUND(I131*H131,2)</f>
        <v>0</v>
      </c>
      <c r="BL131" s="16" t="s">
        <v>140</v>
      </c>
      <c r="BM131" s="143" t="s">
        <v>635</v>
      </c>
    </row>
    <row r="132" spans="2:65" s="1" customFormat="1" ht="24.2" customHeight="1">
      <c r="B132" s="131"/>
      <c r="C132" s="132" t="s">
        <v>140</v>
      </c>
      <c r="D132" s="132" t="s">
        <v>135</v>
      </c>
      <c r="E132" s="133" t="s">
        <v>214</v>
      </c>
      <c r="F132" s="134" t="s">
        <v>215</v>
      </c>
      <c r="G132" s="135" t="s">
        <v>151</v>
      </c>
      <c r="H132" s="136">
        <v>68.8</v>
      </c>
      <c r="I132" s="137"/>
      <c r="J132" s="138">
        <f>ROUND(I132*H132,2)</f>
        <v>0</v>
      </c>
      <c r="K132" s="134" t="s">
        <v>139</v>
      </c>
      <c r="L132" s="31"/>
      <c r="M132" s="139" t="s">
        <v>1</v>
      </c>
      <c r="N132" s="140" t="s">
        <v>39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140</v>
      </c>
      <c r="AT132" s="143" t="s">
        <v>135</v>
      </c>
      <c r="AU132" s="143" t="s">
        <v>84</v>
      </c>
      <c r="AY132" s="16" t="s">
        <v>133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82</v>
      </c>
      <c r="BK132" s="144">
        <f>ROUND(I132*H132,2)</f>
        <v>0</v>
      </c>
      <c r="BL132" s="16" t="s">
        <v>140</v>
      </c>
      <c r="BM132" s="143" t="s">
        <v>636</v>
      </c>
    </row>
    <row r="133" spans="2:65" s="12" customFormat="1">
      <c r="B133" s="145"/>
      <c r="D133" s="146" t="s">
        <v>142</v>
      </c>
      <c r="E133" s="147" t="s">
        <v>1</v>
      </c>
      <c r="F133" s="148" t="s">
        <v>637</v>
      </c>
      <c r="H133" s="149">
        <v>52.48</v>
      </c>
      <c r="I133" s="150"/>
      <c r="L133" s="145"/>
      <c r="M133" s="151"/>
      <c r="T133" s="152"/>
      <c r="AT133" s="147" t="s">
        <v>142</v>
      </c>
      <c r="AU133" s="147" t="s">
        <v>84</v>
      </c>
      <c r="AV133" s="12" t="s">
        <v>84</v>
      </c>
      <c r="AW133" s="12" t="s">
        <v>31</v>
      </c>
      <c r="AX133" s="12" t="s">
        <v>74</v>
      </c>
      <c r="AY133" s="147" t="s">
        <v>133</v>
      </c>
    </row>
    <row r="134" spans="2:65" s="12" customFormat="1">
      <c r="B134" s="145"/>
      <c r="D134" s="146" t="s">
        <v>142</v>
      </c>
      <c r="E134" s="147" t="s">
        <v>1</v>
      </c>
      <c r="F134" s="148" t="s">
        <v>638</v>
      </c>
      <c r="H134" s="149">
        <v>16.32</v>
      </c>
      <c r="I134" s="150"/>
      <c r="L134" s="145"/>
      <c r="M134" s="151"/>
      <c r="T134" s="152"/>
      <c r="AT134" s="147" t="s">
        <v>142</v>
      </c>
      <c r="AU134" s="147" t="s">
        <v>84</v>
      </c>
      <c r="AV134" s="12" t="s">
        <v>84</v>
      </c>
      <c r="AW134" s="12" t="s">
        <v>31</v>
      </c>
      <c r="AX134" s="12" t="s">
        <v>74</v>
      </c>
      <c r="AY134" s="147" t="s">
        <v>133</v>
      </c>
    </row>
    <row r="135" spans="2:65" s="13" customFormat="1">
      <c r="B135" s="153"/>
      <c r="D135" s="146" t="s">
        <v>142</v>
      </c>
      <c r="E135" s="154" t="s">
        <v>1</v>
      </c>
      <c r="F135" s="155" t="s">
        <v>166</v>
      </c>
      <c r="H135" s="156">
        <v>68.8</v>
      </c>
      <c r="I135" s="157"/>
      <c r="L135" s="153"/>
      <c r="M135" s="158"/>
      <c r="T135" s="159"/>
      <c r="AT135" s="154" t="s">
        <v>142</v>
      </c>
      <c r="AU135" s="154" t="s">
        <v>84</v>
      </c>
      <c r="AV135" s="13" t="s">
        <v>140</v>
      </c>
      <c r="AW135" s="13" t="s">
        <v>31</v>
      </c>
      <c r="AX135" s="13" t="s">
        <v>82</v>
      </c>
      <c r="AY135" s="154" t="s">
        <v>133</v>
      </c>
    </row>
    <row r="136" spans="2:65" s="1" customFormat="1" ht="24.2" customHeight="1">
      <c r="B136" s="131"/>
      <c r="C136" s="132" t="s">
        <v>160</v>
      </c>
      <c r="D136" s="132" t="s">
        <v>135</v>
      </c>
      <c r="E136" s="133" t="s">
        <v>639</v>
      </c>
      <c r="F136" s="134" t="s">
        <v>640</v>
      </c>
      <c r="G136" s="135" t="s">
        <v>151</v>
      </c>
      <c r="H136" s="136">
        <v>25.8</v>
      </c>
      <c r="I136" s="137"/>
      <c r="J136" s="138">
        <f>ROUND(I136*H136,2)</f>
        <v>0</v>
      </c>
      <c r="K136" s="134" t="s">
        <v>139</v>
      </c>
      <c r="L136" s="31"/>
      <c r="M136" s="139" t="s">
        <v>1</v>
      </c>
      <c r="N136" s="140" t="s">
        <v>39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140</v>
      </c>
      <c r="AT136" s="143" t="s">
        <v>135</v>
      </c>
      <c r="AU136" s="143" t="s">
        <v>84</v>
      </c>
      <c r="AY136" s="16" t="s">
        <v>133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82</v>
      </c>
      <c r="BK136" s="144">
        <f>ROUND(I136*H136,2)</f>
        <v>0</v>
      </c>
      <c r="BL136" s="16" t="s">
        <v>140</v>
      </c>
      <c r="BM136" s="143" t="s">
        <v>641</v>
      </c>
    </row>
    <row r="137" spans="2:65" s="12" customFormat="1">
      <c r="B137" s="145"/>
      <c r="D137" s="146" t="s">
        <v>142</v>
      </c>
      <c r="E137" s="147" t="s">
        <v>1</v>
      </c>
      <c r="F137" s="148" t="s">
        <v>642</v>
      </c>
      <c r="H137" s="149">
        <v>19.68</v>
      </c>
      <c r="I137" s="150"/>
      <c r="L137" s="145"/>
      <c r="M137" s="151"/>
      <c r="T137" s="152"/>
      <c r="AT137" s="147" t="s">
        <v>142</v>
      </c>
      <c r="AU137" s="147" t="s">
        <v>84</v>
      </c>
      <c r="AV137" s="12" t="s">
        <v>84</v>
      </c>
      <c r="AW137" s="12" t="s">
        <v>31</v>
      </c>
      <c r="AX137" s="12" t="s">
        <v>74</v>
      </c>
      <c r="AY137" s="147" t="s">
        <v>133</v>
      </c>
    </row>
    <row r="138" spans="2:65" s="12" customFormat="1">
      <c r="B138" s="145"/>
      <c r="D138" s="146" t="s">
        <v>142</v>
      </c>
      <c r="E138" s="147" t="s">
        <v>1</v>
      </c>
      <c r="F138" s="148" t="s">
        <v>643</v>
      </c>
      <c r="H138" s="149">
        <v>6.12</v>
      </c>
      <c r="I138" s="150"/>
      <c r="L138" s="145"/>
      <c r="M138" s="151"/>
      <c r="T138" s="152"/>
      <c r="AT138" s="147" t="s">
        <v>142</v>
      </c>
      <c r="AU138" s="147" t="s">
        <v>84</v>
      </c>
      <c r="AV138" s="12" t="s">
        <v>84</v>
      </c>
      <c r="AW138" s="12" t="s">
        <v>31</v>
      </c>
      <c r="AX138" s="12" t="s">
        <v>74</v>
      </c>
      <c r="AY138" s="147" t="s">
        <v>133</v>
      </c>
    </row>
    <row r="139" spans="2:65" s="13" customFormat="1">
      <c r="B139" s="153"/>
      <c r="D139" s="146" t="s">
        <v>142</v>
      </c>
      <c r="E139" s="154" t="s">
        <v>1</v>
      </c>
      <c r="F139" s="155" t="s">
        <v>166</v>
      </c>
      <c r="H139" s="156">
        <v>25.8</v>
      </c>
      <c r="I139" s="157"/>
      <c r="L139" s="153"/>
      <c r="M139" s="158"/>
      <c r="T139" s="159"/>
      <c r="AT139" s="154" t="s">
        <v>142</v>
      </c>
      <c r="AU139" s="154" t="s">
        <v>84</v>
      </c>
      <c r="AV139" s="13" t="s">
        <v>140</v>
      </c>
      <c r="AW139" s="13" t="s">
        <v>31</v>
      </c>
      <c r="AX139" s="13" t="s">
        <v>82</v>
      </c>
      <c r="AY139" s="154" t="s">
        <v>133</v>
      </c>
    </row>
    <row r="140" spans="2:65" s="1" customFormat="1" ht="16.5" customHeight="1">
      <c r="B140" s="131"/>
      <c r="C140" s="167" t="s">
        <v>168</v>
      </c>
      <c r="D140" s="167" t="s">
        <v>227</v>
      </c>
      <c r="E140" s="168" t="s">
        <v>644</v>
      </c>
      <c r="F140" s="169" t="s">
        <v>645</v>
      </c>
      <c r="G140" s="170" t="s">
        <v>298</v>
      </c>
      <c r="H140" s="171">
        <v>51.6</v>
      </c>
      <c r="I140" s="172"/>
      <c r="J140" s="173">
        <f>ROUND(I140*H140,2)</f>
        <v>0</v>
      </c>
      <c r="K140" s="169" t="s">
        <v>139</v>
      </c>
      <c r="L140" s="174"/>
      <c r="M140" s="175" t="s">
        <v>1</v>
      </c>
      <c r="N140" s="176" t="s">
        <v>39</v>
      </c>
      <c r="P140" s="141">
        <f>O140*H140</f>
        <v>0</v>
      </c>
      <c r="Q140" s="141">
        <v>1</v>
      </c>
      <c r="R140" s="141">
        <f>Q140*H140</f>
        <v>51.6</v>
      </c>
      <c r="S140" s="141">
        <v>0</v>
      </c>
      <c r="T140" s="142">
        <f>S140*H140</f>
        <v>0</v>
      </c>
      <c r="AR140" s="143" t="s">
        <v>180</v>
      </c>
      <c r="AT140" s="143" t="s">
        <v>227</v>
      </c>
      <c r="AU140" s="143" t="s">
        <v>84</v>
      </c>
      <c r="AY140" s="16" t="s">
        <v>133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82</v>
      </c>
      <c r="BK140" s="144">
        <f>ROUND(I140*H140,2)</f>
        <v>0</v>
      </c>
      <c r="BL140" s="16" t="s">
        <v>140</v>
      </c>
      <c r="BM140" s="143" t="s">
        <v>646</v>
      </c>
    </row>
    <row r="141" spans="2:65" s="12" customFormat="1">
      <c r="B141" s="145"/>
      <c r="D141" s="146" t="s">
        <v>142</v>
      </c>
      <c r="F141" s="148" t="s">
        <v>647</v>
      </c>
      <c r="H141" s="149">
        <v>51.6</v>
      </c>
      <c r="I141" s="150"/>
      <c r="L141" s="145"/>
      <c r="M141" s="151"/>
      <c r="T141" s="152"/>
      <c r="AT141" s="147" t="s">
        <v>142</v>
      </c>
      <c r="AU141" s="147" t="s">
        <v>84</v>
      </c>
      <c r="AV141" s="12" t="s">
        <v>84</v>
      </c>
      <c r="AW141" s="12" t="s">
        <v>3</v>
      </c>
      <c r="AX141" s="12" t="s">
        <v>82</v>
      </c>
      <c r="AY141" s="147" t="s">
        <v>133</v>
      </c>
    </row>
    <row r="142" spans="2:65" s="11" customFormat="1" ht="22.9" customHeight="1">
      <c r="B142" s="119"/>
      <c r="D142" s="120" t="s">
        <v>73</v>
      </c>
      <c r="E142" s="129" t="s">
        <v>140</v>
      </c>
      <c r="F142" s="129" t="s">
        <v>648</v>
      </c>
      <c r="I142" s="122"/>
      <c r="J142" s="130">
        <f>BK142</f>
        <v>0</v>
      </c>
      <c r="L142" s="119"/>
      <c r="M142" s="124"/>
      <c r="P142" s="125">
        <f>SUM(P143:P146)</f>
        <v>0</v>
      </c>
      <c r="R142" s="125">
        <f>SUM(R143:R146)</f>
        <v>0</v>
      </c>
      <c r="T142" s="126">
        <f>SUM(T143:T146)</f>
        <v>0</v>
      </c>
      <c r="AR142" s="120" t="s">
        <v>82</v>
      </c>
      <c r="AT142" s="127" t="s">
        <v>73</v>
      </c>
      <c r="AU142" s="127" t="s">
        <v>82</v>
      </c>
      <c r="AY142" s="120" t="s">
        <v>133</v>
      </c>
      <c r="BK142" s="128">
        <f>SUM(BK143:BK146)</f>
        <v>0</v>
      </c>
    </row>
    <row r="143" spans="2:65" s="1" customFormat="1" ht="16.5" customHeight="1">
      <c r="B143" s="131"/>
      <c r="C143" s="132" t="s">
        <v>173</v>
      </c>
      <c r="D143" s="132" t="s">
        <v>135</v>
      </c>
      <c r="E143" s="133" t="s">
        <v>649</v>
      </c>
      <c r="F143" s="134" t="s">
        <v>650</v>
      </c>
      <c r="G143" s="135" t="s">
        <v>151</v>
      </c>
      <c r="H143" s="136">
        <v>8.6</v>
      </c>
      <c r="I143" s="137"/>
      <c r="J143" s="138">
        <f>ROUND(I143*H143,2)</f>
        <v>0</v>
      </c>
      <c r="K143" s="134" t="s">
        <v>139</v>
      </c>
      <c r="L143" s="31"/>
      <c r="M143" s="139" t="s">
        <v>1</v>
      </c>
      <c r="N143" s="140" t="s">
        <v>39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140</v>
      </c>
      <c r="AT143" s="143" t="s">
        <v>135</v>
      </c>
      <c r="AU143" s="143" t="s">
        <v>84</v>
      </c>
      <c r="AY143" s="16" t="s">
        <v>133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82</v>
      </c>
      <c r="BK143" s="144">
        <f>ROUND(I143*H143,2)</f>
        <v>0</v>
      </c>
      <c r="BL143" s="16" t="s">
        <v>140</v>
      </c>
      <c r="BM143" s="143" t="s">
        <v>651</v>
      </c>
    </row>
    <row r="144" spans="2:65" s="12" customFormat="1">
      <c r="B144" s="145"/>
      <c r="D144" s="146" t="s">
        <v>142</v>
      </c>
      <c r="E144" s="147" t="s">
        <v>1</v>
      </c>
      <c r="F144" s="148" t="s">
        <v>652</v>
      </c>
      <c r="H144" s="149">
        <v>6.56</v>
      </c>
      <c r="I144" s="150"/>
      <c r="L144" s="145"/>
      <c r="M144" s="151"/>
      <c r="T144" s="152"/>
      <c r="AT144" s="147" t="s">
        <v>142</v>
      </c>
      <c r="AU144" s="147" t="s">
        <v>84</v>
      </c>
      <c r="AV144" s="12" t="s">
        <v>84</v>
      </c>
      <c r="AW144" s="12" t="s">
        <v>31</v>
      </c>
      <c r="AX144" s="12" t="s">
        <v>74</v>
      </c>
      <c r="AY144" s="147" t="s">
        <v>133</v>
      </c>
    </row>
    <row r="145" spans="2:65" s="12" customFormat="1">
      <c r="B145" s="145"/>
      <c r="D145" s="146" t="s">
        <v>142</v>
      </c>
      <c r="E145" s="147" t="s">
        <v>1</v>
      </c>
      <c r="F145" s="148" t="s">
        <v>653</v>
      </c>
      <c r="H145" s="149">
        <v>2.04</v>
      </c>
      <c r="I145" s="150"/>
      <c r="L145" s="145"/>
      <c r="M145" s="151"/>
      <c r="T145" s="152"/>
      <c r="AT145" s="147" t="s">
        <v>142</v>
      </c>
      <c r="AU145" s="147" t="s">
        <v>84</v>
      </c>
      <c r="AV145" s="12" t="s">
        <v>84</v>
      </c>
      <c r="AW145" s="12" t="s">
        <v>31</v>
      </c>
      <c r="AX145" s="12" t="s">
        <v>74</v>
      </c>
      <c r="AY145" s="147" t="s">
        <v>133</v>
      </c>
    </row>
    <row r="146" spans="2:65" s="13" customFormat="1">
      <c r="B146" s="153"/>
      <c r="D146" s="146" t="s">
        <v>142</v>
      </c>
      <c r="E146" s="154" t="s">
        <v>1</v>
      </c>
      <c r="F146" s="155" t="s">
        <v>166</v>
      </c>
      <c r="H146" s="156">
        <v>8.6</v>
      </c>
      <c r="I146" s="157"/>
      <c r="L146" s="153"/>
      <c r="M146" s="158"/>
      <c r="T146" s="159"/>
      <c r="AT146" s="154" t="s">
        <v>142</v>
      </c>
      <c r="AU146" s="154" t="s">
        <v>84</v>
      </c>
      <c r="AV146" s="13" t="s">
        <v>140</v>
      </c>
      <c r="AW146" s="13" t="s">
        <v>31</v>
      </c>
      <c r="AX146" s="13" t="s">
        <v>82</v>
      </c>
      <c r="AY146" s="154" t="s">
        <v>133</v>
      </c>
    </row>
    <row r="147" spans="2:65" s="11" customFormat="1" ht="22.9" customHeight="1">
      <c r="B147" s="119"/>
      <c r="D147" s="120" t="s">
        <v>73</v>
      </c>
      <c r="E147" s="129" t="s">
        <v>180</v>
      </c>
      <c r="F147" s="129" t="s">
        <v>654</v>
      </c>
      <c r="I147" s="122"/>
      <c r="J147" s="130">
        <f>BK147</f>
        <v>0</v>
      </c>
      <c r="L147" s="119"/>
      <c r="M147" s="124"/>
      <c r="P147" s="125">
        <f>SUM(P148:P155)</f>
        <v>0</v>
      </c>
      <c r="R147" s="125">
        <f>SUM(R148:R155)</f>
        <v>1.3319999999999999</v>
      </c>
      <c r="T147" s="126">
        <f>SUM(T148:T155)</f>
        <v>0</v>
      </c>
      <c r="AR147" s="120" t="s">
        <v>82</v>
      </c>
      <c r="AT147" s="127" t="s">
        <v>73</v>
      </c>
      <c r="AU147" s="127" t="s">
        <v>82</v>
      </c>
      <c r="AY147" s="120" t="s">
        <v>133</v>
      </c>
      <c r="BK147" s="128">
        <f>SUM(BK148:BK155)</f>
        <v>0</v>
      </c>
    </row>
    <row r="148" spans="2:65" s="1" customFormat="1" ht="24.2" customHeight="1">
      <c r="B148" s="131"/>
      <c r="C148" s="132" t="s">
        <v>180</v>
      </c>
      <c r="D148" s="132" t="s">
        <v>135</v>
      </c>
      <c r="E148" s="133" t="s">
        <v>655</v>
      </c>
      <c r="F148" s="134" t="s">
        <v>656</v>
      </c>
      <c r="G148" s="135" t="s">
        <v>252</v>
      </c>
      <c r="H148" s="136">
        <v>2</v>
      </c>
      <c r="I148" s="137"/>
      <c r="J148" s="138">
        <f t="shared" ref="J148:J155" si="0">ROUND(I148*H148,2)</f>
        <v>0</v>
      </c>
      <c r="K148" s="134" t="s">
        <v>139</v>
      </c>
      <c r="L148" s="31"/>
      <c r="M148" s="139" t="s">
        <v>1</v>
      </c>
      <c r="N148" s="140" t="s">
        <v>39</v>
      </c>
      <c r="P148" s="141">
        <f t="shared" ref="P148:P155" si="1">O148*H148</f>
        <v>0</v>
      </c>
      <c r="Q148" s="141">
        <v>0.12422</v>
      </c>
      <c r="R148" s="141">
        <f t="shared" ref="R148:R155" si="2">Q148*H148</f>
        <v>0.24843999999999999</v>
      </c>
      <c r="S148" s="141">
        <v>0</v>
      </c>
      <c r="T148" s="142">
        <f t="shared" ref="T148:T155" si="3">S148*H148</f>
        <v>0</v>
      </c>
      <c r="AR148" s="143" t="s">
        <v>140</v>
      </c>
      <c r="AT148" s="143" t="s">
        <v>135</v>
      </c>
      <c r="AU148" s="143" t="s">
        <v>84</v>
      </c>
      <c r="AY148" s="16" t="s">
        <v>133</v>
      </c>
      <c r="BE148" s="144">
        <f t="shared" ref="BE148:BE155" si="4">IF(N148="základní",J148,0)</f>
        <v>0</v>
      </c>
      <c r="BF148" s="144">
        <f t="shared" ref="BF148:BF155" si="5">IF(N148="snížená",J148,0)</f>
        <v>0</v>
      </c>
      <c r="BG148" s="144">
        <f t="shared" ref="BG148:BG155" si="6">IF(N148="zákl. přenesená",J148,0)</f>
        <v>0</v>
      </c>
      <c r="BH148" s="144">
        <f t="shared" ref="BH148:BH155" si="7">IF(N148="sníž. přenesená",J148,0)</f>
        <v>0</v>
      </c>
      <c r="BI148" s="144">
        <f t="shared" ref="BI148:BI155" si="8">IF(N148="nulová",J148,0)</f>
        <v>0</v>
      </c>
      <c r="BJ148" s="16" t="s">
        <v>82</v>
      </c>
      <c r="BK148" s="144">
        <f t="shared" ref="BK148:BK155" si="9">ROUND(I148*H148,2)</f>
        <v>0</v>
      </c>
      <c r="BL148" s="16" t="s">
        <v>140</v>
      </c>
      <c r="BM148" s="143" t="s">
        <v>657</v>
      </c>
    </row>
    <row r="149" spans="2:65" s="1" customFormat="1" ht="24.2" customHeight="1">
      <c r="B149" s="131"/>
      <c r="C149" s="167" t="s">
        <v>185</v>
      </c>
      <c r="D149" s="167" t="s">
        <v>227</v>
      </c>
      <c r="E149" s="168" t="s">
        <v>658</v>
      </c>
      <c r="F149" s="169" t="s">
        <v>659</v>
      </c>
      <c r="G149" s="170" t="s">
        <v>252</v>
      </c>
      <c r="H149" s="171">
        <v>2</v>
      </c>
      <c r="I149" s="172"/>
      <c r="J149" s="173">
        <f t="shared" si="0"/>
        <v>0</v>
      </c>
      <c r="K149" s="169" t="s">
        <v>139</v>
      </c>
      <c r="L149" s="174"/>
      <c r="M149" s="175" t="s">
        <v>1</v>
      </c>
      <c r="N149" s="176" t="s">
        <v>39</v>
      </c>
      <c r="P149" s="141">
        <f t="shared" si="1"/>
        <v>0</v>
      </c>
      <c r="Q149" s="141">
        <v>0.108</v>
      </c>
      <c r="R149" s="141">
        <f t="shared" si="2"/>
        <v>0.216</v>
      </c>
      <c r="S149" s="141">
        <v>0</v>
      </c>
      <c r="T149" s="142">
        <f t="shared" si="3"/>
        <v>0</v>
      </c>
      <c r="AR149" s="143" t="s">
        <v>180</v>
      </c>
      <c r="AT149" s="143" t="s">
        <v>227</v>
      </c>
      <c r="AU149" s="143" t="s">
        <v>84</v>
      </c>
      <c r="AY149" s="16" t="s">
        <v>133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6" t="s">
        <v>82</v>
      </c>
      <c r="BK149" s="144">
        <f t="shared" si="9"/>
        <v>0</v>
      </c>
      <c r="BL149" s="16" t="s">
        <v>140</v>
      </c>
      <c r="BM149" s="143" t="s">
        <v>660</v>
      </c>
    </row>
    <row r="150" spans="2:65" s="1" customFormat="1" ht="24.2" customHeight="1">
      <c r="B150" s="131"/>
      <c r="C150" s="132" t="s">
        <v>191</v>
      </c>
      <c r="D150" s="132" t="s">
        <v>135</v>
      </c>
      <c r="E150" s="133" t="s">
        <v>661</v>
      </c>
      <c r="F150" s="134" t="s">
        <v>662</v>
      </c>
      <c r="G150" s="135" t="s">
        <v>252</v>
      </c>
      <c r="H150" s="136">
        <v>2</v>
      </c>
      <c r="I150" s="137"/>
      <c r="J150" s="138">
        <f t="shared" si="0"/>
        <v>0</v>
      </c>
      <c r="K150" s="134" t="s">
        <v>139</v>
      </c>
      <c r="L150" s="31"/>
      <c r="M150" s="139" t="s">
        <v>1</v>
      </c>
      <c r="N150" s="140" t="s">
        <v>39</v>
      </c>
      <c r="P150" s="141">
        <f t="shared" si="1"/>
        <v>0</v>
      </c>
      <c r="Q150" s="141">
        <v>2.972E-2</v>
      </c>
      <c r="R150" s="141">
        <f t="shared" si="2"/>
        <v>5.944E-2</v>
      </c>
      <c r="S150" s="141">
        <v>0</v>
      </c>
      <c r="T150" s="142">
        <f t="shared" si="3"/>
        <v>0</v>
      </c>
      <c r="AR150" s="143" t="s">
        <v>140</v>
      </c>
      <c r="AT150" s="143" t="s">
        <v>135</v>
      </c>
      <c r="AU150" s="143" t="s">
        <v>84</v>
      </c>
      <c r="AY150" s="16" t="s">
        <v>133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6" t="s">
        <v>82</v>
      </c>
      <c r="BK150" s="144">
        <f t="shared" si="9"/>
        <v>0</v>
      </c>
      <c r="BL150" s="16" t="s">
        <v>140</v>
      </c>
      <c r="BM150" s="143" t="s">
        <v>663</v>
      </c>
    </row>
    <row r="151" spans="2:65" s="1" customFormat="1" ht="21.75" customHeight="1">
      <c r="B151" s="131"/>
      <c r="C151" s="167" t="s">
        <v>196</v>
      </c>
      <c r="D151" s="167" t="s">
        <v>227</v>
      </c>
      <c r="E151" s="168" t="s">
        <v>664</v>
      </c>
      <c r="F151" s="169" t="s">
        <v>665</v>
      </c>
      <c r="G151" s="170" t="s">
        <v>252</v>
      </c>
      <c r="H151" s="171">
        <v>2</v>
      </c>
      <c r="I151" s="172"/>
      <c r="J151" s="173">
        <f t="shared" si="0"/>
        <v>0</v>
      </c>
      <c r="K151" s="169" t="s">
        <v>139</v>
      </c>
      <c r="L151" s="174"/>
      <c r="M151" s="175" t="s">
        <v>1</v>
      </c>
      <c r="N151" s="176" t="s">
        <v>39</v>
      </c>
      <c r="P151" s="141">
        <f t="shared" si="1"/>
        <v>0</v>
      </c>
      <c r="Q151" s="141">
        <v>0.04</v>
      </c>
      <c r="R151" s="141">
        <f t="shared" si="2"/>
        <v>0.08</v>
      </c>
      <c r="S151" s="141">
        <v>0</v>
      </c>
      <c r="T151" s="142">
        <f t="shared" si="3"/>
        <v>0</v>
      </c>
      <c r="AR151" s="143" t="s">
        <v>180</v>
      </c>
      <c r="AT151" s="143" t="s">
        <v>227</v>
      </c>
      <c r="AU151" s="143" t="s">
        <v>84</v>
      </c>
      <c r="AY151" s="16" t="s">
        <v>133</v>
      </c>
      <c r="BE151" s="144">
        <f t="shared" si="4"/>
        <v>0</v>
      </c>
      <c r="BF151" s="144">
        <f t="shared" si="5"/>
        <v>0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16" t="s">
        <v>82</v>
      </c>
      <c r="BK151" s="144">
        <f t="shared" si="9"/>
        <v>0</v>
      </c>
      <c r="BL151" s="16" t="s">
        <v>140</v>
      </c>
      <c r="BM151" s="143" t="s">
        <v>666</v>
      </c>
    </row>
    <row r="152" spans="2:65" s="1" customFormat="1" ht="24.2" customHeight="1">
      <c r="B152" s="131"/>
      <c r="C152" s="132" t="s">
        <v>9</v>
      </c>
      <c r="D152" s="132" t="s">
        <v>135</v>
      </c>
      <c r="E152" s="133" t="s">
        <v>667</v>
      </c>
      <c r="F152" s="134" t="s">
        <v>668</v>
      </c>
      <c r="G152" s="135" t="s">
        <v>252</v>
      </c>
      <c r="H152" s="136">
        <v>2</v>
      </c>
      <c r="I152" s="137"/>
      <c r="J152" s="138">
        <f t="shared" si="0"/>
        <v>0</v>
      </c>
      <c r="K152" s="134" t="s">
        <v>139</v>
      </c>
      <c r="L152" s="31"/>
      <c r="M152" s="139" t="s">
        <v>1</v>
      </c>
      <c r="N152" s="140" t="s">
        <v>39</v>
      </c>
      <c r="P152" s="141">
        <f t="shared" si="1"/>
        <v>0</v>
      </c>
      <c r="Q152" s="141">
        <v>2.972E-2</v>
      </c>
      <c r="R152" s="141">
        <f t="shared" si="2"/>
        <v>5.944E-2</v>
      </c>
      <c r="S152" s="141">
        <v>0</v>
      </c>
      <c r="T152" s="142">
        <f t="shared" si="3"/>
        <v>0</v>
      </c>
      <c r="AR152" s="143" t="s">
        <v>140</v>
      </c>
      <c r="AT152" s="143" t="s">
        <v>135</v>
      </c>
      <c r="AU152" s="143" t="s">
        <v>84</v>
      </c>
      <c r="AY152" s="16" t="s">
        <v>133</v>
      </c>
      <c r="BE152" s="144">
        <f t="shared" si="4"/>
        <v>0</v>
      </c>
      <c r="BF152" s="144">
        <f t="shared" si="5"/>
        <v>0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16" t="s">
        <v>82</v>
      </c>
      <c r="BK152" s="144">
        <f t="shared" si="9"/>
        <v>0</v>
      </c>
      <c r="BL152" s="16" t="s">
        <v>140</v>
      </c>
      <c r="BM152" s="143" t="s">
        <v>669</v>
      </c>
    </row>
    <row r="153" spans="2:65" s="1" customFormat="1" ht="24.2" customHeight="1">
      <c r="B153" s="131"/>
      <c r="C153" s="167" t="s">
        <v>208</v>
      </c>
      <c r="D153" s="167" t="s">
        <v>227</v>
      </c>
      <c r="E153" s="168" t="s">
        <v>670</v>
      </c>
      <c r="F153" s="169" t="s">
        <v>671</v>
      </c>
      <c r="G153" s="170" t="s">
        <v>252</v>
      </c>
      <c r="H153" s="171">
        <v>2</v>
      </c>
      <c r="I153" s="172"/>
      <c r="J153" s="173">
        <f t="shared" si="0"/>
        <v>0</v>
      </c>
      <c r="K153" s="169" t="s">
        <v>139</v>
      </c>
      <c r="L153" s="174"/>
      <c r="M153" s="175" t="s">
        <v>1</v>
      </c>
      <c r="N153" s="176" t="s">
        <v>39</v>
      </c>
      <c r="P153" s="141">
        <f t="shared" si="1"/>
        <v>0</v>
      </c>
      <c r="Q153" s="141">
        <v>5.7000000000000002E-2</v>
      </c>
      <c r="R153" s="141">
        <f t="shared" si="2"/>
        <v>0.114</v>
      </c>
      <c r="S153" s="141">
        <v>0</v>
      </c>
      <c r="T153" s="142">
        <f t="shared" si="3"/>
        <v>0</v>
      </c>
      <c r="AR153" s="143" t="s">
        <v>180</v>
      </c>
      <c r="AT153" s="143" t="s">
        <v>227</v>
      </c>
      <c r="AU153" s="143" t="s">
        <v>84</v>
      </c>
      <c r="AY153" s="16" t="s">
        <v>133</v>
      </c>
      <c r="BE153" s="144">
        <f t="shared" si="4"/>
        <v>0</v>
      </c>
      <c r="BF153" s="144">
        <f t="shared" si="5"/>
        <v>0</v>
      </c>
      <c r="BG153" s="144">
        <f t="shared" si="6"/>
        <v>0</v>
      </c>
      <c r="BH153" s="144">
        <f t="shared" si="7"/>
        <v>0</v>
      </c>
      <c r="BI153" s="144">
        <f t="shared" si="8"/>
        <v>0</v>
      </c>
      <c r="BJ153" s="16" t="s">
        <v>82</v>
      </c>
      <c r="BK153" s="144">
        <f t="shared" si="9"/>
        <v>0</v>
      </c>
      <c r="BL153" s="16" t="s">
        <v>140</v>
      </c>
      <c r="BM153" s="143" t="s">
        <v>672</v>
      </c>
    </row>
    <row r="154" spans="2:65" s="1" customFormat="1" ht="24.2" customHeight="1">
      <c r="B154" s="131"/>
      <c r="C154" s="132" t="s">
        <v>213</v>
      </c>
      <c r="D154" s="132" t="s">
        <v>135</v>
      </c>
      <c r="E154" s="133" t="s">
        <v>673</v>
      </c>
      <c r="F154" s="134" t="s">
        <v>674</v>
      </c>
      <c r="G154" s="135" t="s">
        <v>252</v>
      </c>
      <c r="H154" s="136">
        <v>2</v>
      </c>
      <c r="I154" s="137"/>
      <c r="J154" s="138">
        <f t="shared" si="0"/>
        <v>0</v>
      </c>
      <c r="K154" s="134" t="s">
        <v>139</v>
      </c>
      <c r="L154" s="31"/>
      <c r="M154" s="139" t="s">
        <v>1</v>
      </c>
      <c r="N154" s="140" t="s">
        <v>39</v>
      </c>
      <c r="P154" s="141">
        <f t="shared" si="1"/>
        <v>0</v>
      </c>
      <c r="Q154" s="141">
        <v>0.21734000000000001</v>
      </c>
      <c r="R154" s="141">
        <f t="shared" si="2"/>
        <v>0.43468000000000001</v>
      </c>
      <c r="S154" s="141">
        <v>0</v>
      </c>
      <c r="T154" s="142">
        <f t="shared" si="3"/>
        <v>0</v>
      </c>
      <c r="AR154" s="143" t="s">
        <v>140</v>
      </c>
      <c r="AT154" s="143" t="s">
        <v>135</v>
      </c>
      <c r="AU154" s="143" t="s">
        <v>84</v>
      </c>
      <c r="AY154" s="16" t="s">
        <v>133</v>
      </c>
      <c r="BE154" s="144">
        <f t="shared" si="4"/>
        <v>0</v>
      </c>
      <c r="BF154" s="144">
        <f t="shared" si="5"/>
        <v>0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16" t="s">
        <v>82</v>
      </c>
      <c r="BK154" s="144">
        <f t="shared" si="9"/>
        <v>0</v>
      </c>
      <c r="BL154" s="16" t="s">
        <v>140</v>
      </c>
      <c r="BM154" s="143" t="s">
        <v>675</v>
      </c>
    </row>
    <row r="155" spans="2:65" s="1" customFormat="1" ht="16.5" customHeight="1">
      <c r="B155" s="131"/>
      <c r="C155" s="167" t="s">
        <v>221</v>
      </c>
      <c r="D155" s="167" t="s">
        <v>227</v>
      </c>
      <c r="E155" s="168" t="s">
        <v>676</v>
      </c>
      <c r="F155" s="169" t="s">
        <v>677</v>
      </c>
      <c r="G155" s="170" t="s">
        <v>252</v>
      </c>
      <c r="H155" s="171">
        <v>2</v>
      </c>
      <c r="I155" s="172"/>
      <c r="J155" s="173">
        <f t="shared" si="0"/>
        <v>0</v>
      </c>
      <c r="K155" s="169" t="s">
        <v>139</v>
      </c>
      <c r="L155" s="174"/>
      <c r="M155" s="175" t="s">
        <v>1</v>
      </c>
      <c r="N155" s="176" t="s">
        <v>39</v>
      </c>
      <c r="P155" s="141">
        <f t="shared" si="1"/>
        <v>0</v>
      </c>
      <c r="Q155" s="141">
        <v>0.06</v>
      </c>
      <c r="R155" s="141">
        <f t="shared" si="2"/>
        <v>0.12</v>
      </c>
      <c r="S155" s="141">
        <v>0</v>
      </c>
      <c r="T155" s="142">
        <f t="shared" si="3"/>
        <v>0</v>
      </c>
      <c r="AR155" s="143" t="s">
        <v>180</v>
      </c>
      <c r="AT155" s="143" t="s">
        <v>227</v>
      </c>
      <c r="AU155" s="143" t="s">
        <v>84</v>
      </c>
      <c r="AY155" s="16" t="s">
        <v>133</v>
      </c>
      <c r="BE155" s="144">
        <f t="shared" si="4"/>
        <v>0</v>
      </c>
      <c r="BF155" s="144">
        <f t="shared" si="5"/>
        <v>0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16" t="s">
        <v>82</v>
      </c>
      <c r="BK155" s="144">
        <f t="shared" si="9"/>
        <v>0</v>
      </c>
      <c r="BL155" s="16" t="s">
        <v>140</v>
      </c>
      <c r="BM155" s="143" t="s">
        <v>678</v>
      </c>
    </row>
    <row r="156" spans="2:65" s="11" customFormat="1" ht="25.9" customHeight="1">
      <c r="B156" s="119"/>
      <c r="D156" s="120" t="s">
        <v>73</v>
      </c>
      <c r="E156" s="121" t="s">
        <v>537</v>
      </c>
      <c r="F156" s="121" t="s">
        <v>538</v>
      </c>
      <c r="I156" s="122"/>
      <c r="J156" s="123">
        <f>BK156</f>
        <v>0</v>
      </c>
      <c r="L156" s="119"/>
      <c r="M156" s="124"/>
      <c r="P156" s="125">
        <f>P157</f>
        <v>0</v>
      </c>
      <c r="R156" s="125">
        <f>R157</f>
        <v>0.32309000000000004</v>
      </c>
      <c r="T156" s="126">
        <f>T157</f>
        <v>0</v>
      </c>
      <c r="AR156" s="120" t="s">
        <v>84</v>
      </c>
      <c r="AT156" s="127" t="s">
        <v>73</v>
      </c>
      <c r="AU156" s="127" t="s">
        <v>74</v>
      </c>
      <c r="AY156" s="120" t="s">
        <v>133</v>
      </c>
      <c r="BK156" s="128">
        <f>BK157</f>
        <v>0</v>
      </c>
    </row>
    <row r="157" spans="2:65" s="11" customFormat="1" ht="22.9" customHeight="1">
      <c r="B157" s="119"/>
      <c r="D157" s="120" t="s">
        <v>73</v>
      </c>
      <c r="E157" s="129" t="s">
        <v>679</v>
      </c>
      <c r="F157" s="129" t="s">
        <v>680</v>
      </c>
      <c r="I157" s="122"/>
      <c r="J157" s="130">
        <f>BK157</f>
        <v>0</v>
      </c>
      <c r="L157" s="119"/>
      <c r="M157" s="124"/>
      <c r="P157" s="125">
        <f>SUM(P158:P163)</f>
        <v>0</v>
      </c>
      <c r="R157" s="125">
        <f>SUM(R158:R163)</f>
        <v>0.32309000000000004</v>
      </c>
      <c r="T157" s="126">
        <f>SUM(T158:T163)</f>
        <v>0</v>
      </c>
      <c r="AR157" s="120" t="s">
        <v>84</v>
      </c>
      <c r="AT157" s="127" t="s">
        <v>73</v>
      </c>
      <c r="AU157" s="127" t="s">
        <v>82</v>
      </c>
      <c r="AY157" s="120" t="s">
        <v>133</v>
      </c>
      <c r="BK157" s="128">
        <f>SUM(BK158:BK163)</f>
        <v>0</v>
      </c>
    </row>
    <row r="158" spans="2:65" s="1" customFormat="1" ht="21.75" customHeight="1">
      <c r="B158" s="131"/>
      <c r="C158" s="132" t="s">
        <v>226</v>
      </c>
      <c r="D158" s="132" t="s">
        <v>135</v>
      </c>
      <c r="E158" s="133" t="s">
        <v>681</v>
      </c>
      <c r="F158" s="134" t="s">
        <v>682</v>
      </c>
      <c r="G158" s="135" t="s">
        <v>271</v>
      </c>
      <c r="H158" s="136">
        <v>35.5</v>
      </c>
      <c r="I158" s="137"/>
      <c r="J158" s="138">
        <f>ROUND(I158*H158,2)</f>
        <v>0</v>
      </c>
      <c r="K158" s="134" t="s">
        <v>139</v>
      </c>
      <c r="L158" s="31"/>
      <c r="M158" s="139" t="s">
        <v>1</v>
      </c>
      <c r="N158" s="140" t="s">
        <v>39</v>
      </c>
      <c r="P158" s="141">
        <f>O158*H158</f>
        <v>0</v>
      </c>
      <c r="Q158" s="141">
        <v>1.8600000000000001E-3</v>
      </c>
      <c r="R158" s="141">
        <f>Q158*H158</f>
        <v>6.6030000000000005E-2</v>
      </c>
      <c r="S158" s="141">
        <v>0</v>
      </c>
      <c r="T158" s="142">
        <f>S158*H158</f>
        <v>0</v>
      </c>
      <c r="AR158" s="143" t="s">
        <v>226</v>
      </c>
      <c r="AT158" s="143" t="s">
        <v>135</v>
      </c>
      <c r="AU158" s="143" t="s">
        <v>84</v>
      </c>
      <c r="AY158" s="16" t="s">
        <v>133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82</v>
      </c>
      <c r="BK158" s="144">
        <f>ROUND(I158*H158,2)</f>
        <v>0</v>
      </c>
      <c r="BL158" s="16" t="s">
        <v>226</v>
      </c>
      <c r="BM158" s="143" t="s">
        <v>683</v>
      </c>
    </row>
    <row r="159" spans="2:65" s="12" customFormat="1">
      <c r="B159" s="145"/>
      <c r="D159" s="146" t="s">
        <v>142</v>
      </c>
      <c r="E159" s="147" t="s">
        <v>1</v>
      </c>
      <c r="F159" s="148" t="s">
        <v>684</v>
      </c>
      <c r="H159" s="149">
        <v>35.5</v>
      </c>
      <c r="I159" s="150"/>
      <c r="L159" s="145"/>
      <c r="M159" s="151"/>
      <c r="T159" s="152"/>
      <c r="AT159" s="147" t="s">
        <v>142</v>
      </c>
      <c r="AU159" s="147" t="s">
        <v>84</v>
      </c>
      <c r="AV159" s="12" t="s">
        <v>84</v>
      </c>
      <c r="AW159" s="12" t="s">
        <v>31</v>
      </c>
      <c r="AX159" s="12" t="s">
        <v>82</v>
      </c>
      <c r="AY159" s="147" t="s">
        <v>133</v>
      </c>
    </row>
    <row r="160" spans="2:65" s="1" customFormat="1" ht="21.75" customHeight="1">
      <c r="B160" s="131"/>
      <c r="C160" s="132" t="s">
        <v>233</v>
      </c>
      <c r="D160" s="132" t="s">
        <v>135</v>
      </c>
      <c r="E160" s="133" t="s">
        <v>685</v>
      </c>
      <c r="F160" s="134" t="s">
        <v>686</v>
      </c>
      <c r="G160" s="135" t="s">
        <v>271</v>
      </c>
      <c r="H160" s="136">
        <v>82</v>
      </c>
      <c r="I160" s="137"/>
      <c r="J160" s="138">
        <f>ROUND(I160*H160,2)</f>
        <v>0</v>
      </c>
      <c r="K160" s="134" t="s">
        <v>139</v>
      </c>
      <c r="L160" s="31"/>
      <c r="M160" s="139" t="s">
        <v>1</v>
      </c>
      <c r="N160" s="140" t="s">
        <v>39</v>
      </c>
      <c r="P160" s="141">
        <f>O160*H160</f>
        <v>0</v>
      </c>
      <c r="Q160" s="141">
        <v>3.0799999999999998E-3</v>
      </c>
      <c r="R160" s="141">
        <f>Q160*H160</f>
        <v>0.25256000000000001</v>
      </c>
      <c r="S160" s="141">
        <v>0</v>
      </c>
      <c r="T160" s="142">
        <f>S160*H160</f>
        <v>0</v>
      </c>
      <c r="AR160" s="143" t="s">
        <v>226</v>
      </c>
      <c r="AT160" s="143" t="s">
        <v>135</v>
      </c>
      <c r="AU160" s="143" t="s">
        <v>84</v>
      </c>
      <c r="AY160" s="16" t="s">
        <v>133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82</v>
      </c>
      <c r="BK160" s="144">
        <f>ROUND(I160*H160,2)</f>
        <v>0</v>
      </c>
      <c r="BL160" s="16" t="s">
        <v>226</v>
      </c>
      <c r="BM160" s="143" t="s">
        <v>687</v>
      </c>
    </row>
    <row r="161" spans="2:65" s="12" customFormat="1">
      <c r="B161" s="145"/>
      <c r="D161" s="146" t="s">
        <v>142</v>
      </c>
      <c r="E161" s="147" t="s">
        <v>1</v>
      </c>
      <c r="F161" s="148" t="s">
        <v>688</v>
      </c>
      <c r="H161" s="149">
        <v>82</v>
      </c>
      <c r="I161" s="150"/>
      <c r="L161" s="145"/>
      <c r="M161" s="151"/>
      <c r="T161" s="152"/>
      <c r="AT161" s="147" t="s">
        <v>142</v>
      </c>
      <c r="AU161" s="147" t="s">
        <v>84</v>
      </c>
      <c r="AV161" s="12" t="s">
        <v>84</v>
      </c>
      <c r="AW161" s="12" t="s">
        <v>31</v>
      </c>
      <c r="AX161" s="12" t="s">
        <v>82</v>
      </c>
      <c r="AY161" s="147" t="s">
        <v>133</v>
      </c>
    </row>
    <row r="162" spans="2:65" s="1" customFormat="1" ht="24.2" customHeight="1">
      <c r="B162" s="131"/>
      <c r="C162" s="132" t="s">
        <v>239</v>
      </c>
      <c r="D162" s="132" t="s">
        <v>135</v>
      </c>
      <c r="E162" s="133" t="s">
        <v>689</v>
      </c>
      <c r="F162" s="134" t="s">
        <v>690</v>
      </c>
      <c r="G162" s="135" t="s">
        <v>252</v>
      </c>
      <c r="H162" s="136">
        <v>3</v>
      </c>
      <c r="I162" s="137"/>
      <c r="J162" s="138">
        <f>ROUND(I162*H162,2)</f>
        <v>0</v>
      </c>
      <c r="K162" s="134" t="s">
        <v>139</v>
      </c>
      <c r="L162" s="31"/>
      <c r="M162" s="139" t="s">
        <v>1</v>
      </c>
      <c r="N162" s="140" t="s">
        <v>39</v>
      </c>
      <c r="P162" s="141">
        <f>O162*H162</f>
        <v>0</v>
      </c>
      <c r="Q162" s="141">
        <v>1.5E-3</v>
      </c>
      <c r="R162" s="141">
        <f>Q162*H162</f>
        <v>4.5000000000000005E-3</v>
      </c>
      <c r="S162" s="141">
        <v>0</v>
      </c>
      <c r="T162" s="142">
        <f>S162*H162</f>
        <v>0</v>
      </c>
      <c r="AR162" s="143" t="s">
        <v>226</v>
      </c>
      <c r="AT162" s="143" t="s">
        <v>135</v>
      </c>
      <c r="AU162" s="143" t="s">
        <v>84</v>
      </c>
      <c r="AY162" s="16" t="s">
        <v>133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82</v>
      </c>
      <c r="BK162" s="144">
        <f>ROUND(I162*H162,2)</f>
        <v>0</v>
      </c>
      <c r="BL162" s="16" t="s">
        <v>226</v>
      </c>
      <c r="BM162" s="143" t="s">
        <v>691</v>
      </c>
    </row>
    <row r="163" spans="2:65" s="1" customFormat="1" ht="24.2" customHeight="1">
      <c r="B163" s="131"/>
      <c r="C163" s="132" t="s">
        <v>244</v>
      </c>
      <c r="D163" s="132" t="s">
        <v>135</v>
      </c>
      <c r="E163" s="133" t="s">
        <v>692</v>
      </c>
      <c r="F163" s="134" t="s">
        <v>693</v>
      </c>
      <c r="G163" s="135" t="s">
        <v>298</v>
      </c>
      <c r="H163" s="136">
        <v>0.32300000000000001</v>
      </c>
      <c r="I163" s="137"/>
      <c r="J163" s="138">
        <f>ROUND(I163*H163,2)</f>
        <v>0</v>
      </c>
      <c r="K163" s="134" t="s">
        <v>139</v>
      </c>
      <c r="L163" s="31"/>
      <c r="M163" s="177" t="s">
        <v>1</v>
      </c>
      <c r="N163" s="178" t="s">
        <v>39</v>
      </c>
      <c r="O163" s="179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AR163" s="143" t="s">
        <v>226</v>
      </c>
      <c r="AT163" s="143" t="s">
        <v>135</v>
      </c>
      <c r="AU163" s="143" t="s">
        <v>84</v>
      </c>
      <c r="AY163" s="16" t="s">
        <v>133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82</v>
      </c>
      <c r="BK163" s="144">
        <f>ROUND(I163*H163,2)</f>
        <v>0</v>
      </c>
      <c r="BL163" s="16" t="s">
        <v>226</v>
      </c>
      <c r="BM163" s="143" t="s">
        <v>694</v>
      </c>
    </row>
    <row r="164" spans="2:65" s="1" customFormat="1" ht="6.95" customHeight="1">
      <c r="B164" s="43"/>
      <c r="C164" s="44"/>
      <c r="D164" s="44"/>
      <c r="E164" s="44"/>
      <c r="F164" s="44"/>
      <c r="G164" s="44"/>
      <c r="H164" s="44"/>
      <c r="I164" s="44"/>
      <c r="J164" s="44"/>
      <c r="K164" s="44"/>
      <c r="L164" s="31"/>
    </row>
  </sheetData>
  <autoFilter ref="C121:K163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8"/>
  <sheetViews>
    <sheetView showGridLines="0" tabSelected="1" workbookViewId="0">
      <selection activeCell="V120" sqref="V12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97</v>
      </c>
      <c r="L4" s="19"/>
      <c r="M4" s="86" t="s">
        <v>11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Sklad brambor</v>
      </c>
      <c r="F7" s="224"/>
      <c r="G7" s="224"/>
      <c r="H7" s="224"/>
      <c r="L7" s="19"/>
    </row>
    <row r="8" spans="2:46" s="1" customFormat="1" ht="12" customHeight="1">
      <c r="B8" s="31"/>
      <c r="D8" s="26" t="s">
        <v>98</v>
      </c>
      <c r="L8" s="31"/>
    </row>
    <row r="9" spans="2:46" s="1" customFormat="1" ht="16.5" customHeight="1">
      <c r="B9" s="31"/>
      <c r="E9" s="206" t="s">
        <v>695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29. 12. 2025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195"/>
      <c r="G18" s="195"/>
      <c r="H18" s="195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7"/>
      <c r="E27" s="199" t="s">
        <v>1</v>
      </c>
      <c r="F27" s="199"/>
      <c r="G27" s="199"/>
      <c r="H27" s="199"/>
      <c r="L27" s="87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8" t="s">
        <v>34</v>
      </c>
      <c r="J30" s="64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89" t="s">
        <v>38</v>
      </c>
      <c r="E33" s="26" t="s">
        <v>39</v>
      </c>
      <c r="F33" s="90">
        <f>ROUND((SUM(BE120:BE137)),  2)</f>
        <v>0</v>
      </c>
      <c r="I33" s="91">
        <v>0.21</v>
      </c>
      <c r="J33" s="90">
        <f>ROUND(((SUM(BE120:BE137))*I33),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ROUND((SUM(BF120:BF137)),  2)</f>
        <v>0</v>
      </c>
      <c r="I34" s="91">
        <v>0.12</v>
      </c>
      <c r="J34" s="90">
        <f>ROUND(((SUM(BF120:BF137))*I34),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ROUND((SUM(BG120:BG137)),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ROUND((SUM(BH120:BH137)),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ROUND((SUM(BI120:BI137)),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5"/>
      <c r="F39" s="55"/>
      <c r="G39" s="94" t="s">
        <v>45</v>
      </c>
      <c r="H39" s="95" t="s">
        <v>46</v>
      </c>
      <c r="I39" s="55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100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16</v>
      </c>
      <c r="L84" s="31"/>
    </row>
    <row r="85" spans="2:47" s="1" customFormat="1" ht="16.5" hidden="1" customHeight="1">
      <c r="B85" s="31"/>
      <c r="E85" s="223" t="str">
        <f>E7</f>
        <v>Sklad brambor</v>
      </c>
      <c r="F85" s="224"/>
      <c r="G85" s="224"/>
      <c r="H85" s="224"/>
      <c r="L85" s="31"/>
    </row>
    <row r="86" spans="2:47" s="1" customFormat="1" ht="12" hidden="1" customHeight="1">
      <c r="B86" s="31"/>
      <c r="C86" s="26" t="s">
        <v>98</v>
      </c>
      <c r="L86" s="31"/>
    </row>
    <row r="87" spans="2:47" s="1" customFormat="1" ht="16.5" hidden="1" customHeight="1">
      <c r="B87" s="31"/>
      <c r="E87" s="206" t="str">
        <f>E9</f>
        <v>060 - Zpevněné plochy</v>
      </c>
      <c r="F87" s="222"/>
      <c r="G87" s="222"/>
      <c r="H87" s="222"/>
      <c r="L87" s="31"/>
    </row>
    <row r="88" spans="2:47" s="1" customFormat="1" ht="6.95" hidden="1" customHeight="1">
      <c r="B88" s="31"/>
      <c r="L88" s="31"/>
    </row>
    <row r="89" spans="2:47" s="1" customFormat="1" ht="12" hidden="1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29. 12. 2025</v>
      </c>
      <c r="L89" s="31"/>
    </row>
    <row r="90" spans="2:47" s="1" customFormat="1" ht="6.95" hidden="1" customHeight="1">
      <c r="B90" s="31"/>
      <c r="L90" s="31"/>
    </row>
    <row r="91" spans="2:47" s="1" customFormat="1" ht="15.2" hidden="1" customHeight="1">
      <c r="B91" s="31"/>
      <c r="C91" s="26" t="s">
        <v>24</v>
      </c>
      <c r="F91" s="24" t="str">
        <f>E15</f>
        <v>AGRONOVA M&amp;P spol. s r.o.</v>
      </c>
      <c r="I91" s="26" t="s">
        <v>30</v>
      </c>
      <c r="J91" s="29" t="str">
        <f>E21</f>
        <v xml:space="preserve"> </v>
      </c>
      <c r="L91" s="31"/>
    </row>
    <row r="92" spans="2:47" s="1" customFormat="1" ht="15.2" hidden="1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0" t="s">
        <v>101</v>
      </c>
      <c r="D94" s="92"/>
      <c r="E94" s="92"/>
      <c r="F94" s="92"/>
      <c r="G94" s="92"/>
      <c r="H94" s="92"/>
      <c r="I94" s="92"/>
      <c r="J94" s="101" t="s">
        <v>102</v>
      </c>
      <c r="K94" s="92"/>
      <c r="L94" s="31"/>
    </row>
    <row r="95" spans="2:47" s="1" customFormat="1" ht="10.35" hidden="1" customHeight="1">
      <c r="B95" s="31"/>
      <c r="L95" s="31"/>
    </row>
    <row r="96" spans="2:47" s="1" customFormat="1" ht="22.9" hidden="1" customHeight="1">
      <c r="B96" s="31"/>
      <c r="C96" s="102" t="s">
        <v>103</v>
      </c>
      <c r="J96" s="64">
        <f>J120</f>
        <v>0</v>
      </c>
      <c r="L96" s="31"/>
      <c r="AU96" s="16" t="s">
        <v>104</v>
      </c>
    </row>
    <row r="97" spans="2:12" s="8" customFormat="1" ht="24.95" hidden="1" customHeight="1">
      <c r="B97" s="103"/>
      <c r="D97" s="104" t="s">
        <v>105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899999999999999" hidden="1" customHeight="1">
      <c r="B98" s="107"/>
      <c r="D98" s="108" t="s">
        <v>696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899999999999999" hidden="1" customHeight="1">
      <c r="B99" s="107"/>
      <c r="D99" s="108" t="s">
        <v>111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12" s="9" customFormat="1" ht="19.899999999999999" hidden="1" customHeight="1">
      <c r="B100" s="107"/>
      <c r="D100" s="108" t="s">
        <v>113</v>
      </c>
      <c r="E100" s="109"/>
      <c r="F100" s="109"/>
      <c r="G100" s="109"/>
      <c r="H100" s="109"/>
      <c r="I100" s="109"/>
      <c r="J100" s="110">
        <f>J136</f>
        <v>0</v>
      </c>
      <c r="L100" s="107"/>
    </row>
    <row r="101" spans="2:12" s="1" customFormat="1" ht="21.75" hidden="1" customHeight="1">
      <c r="B101" s="31"/>
      <c r="L101" s="31"/>
    </row>
    <row r="102" spans="2:12" s="1" customFormat="1" ht="6.95" hidden="1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3" spans="2:12" hidden="1"/>
    <row r="104" spans="2:12" hidden="1"/>
    <row r="105" spans="2:12" hidden="1"/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118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J109" s="226" t="s">
        <v>734</v>
      </c>
      <c r="K109" s="182"/>
      <c r="L109" s="31"/>
    </row>
    <row r="110" spans="2:12" s="1" customFormat="1" ht="16.5" customHeight="1">
      <c r="B110" s="31"/>
      <c r="E110" s="223" t="str">
        <f>E7</f>
        <v>Sklad brambor</v>
      </c>
      <c r="F110" s="224"/>
      <c r="G110" s="224"/>
      <c r="H110" s="224"/>
      <c r="L110" s="31"/>
    </row>
    <row r="111" spans="2:12" s="1" customFormat="1" ht="12" customHeight="1">
      <c r="B111" s="31"/>
      <c r="C111" s="26" t="s">
        <v>98</v>
      </c>
      <c r="L111" s="31"/>
    </row>
    <row r="112" spans="2:12" s="1" customFormat="1" ht="16.5" customHeight="1">
      <c r="B112" s="31"/>
      <c r="E112" s="206" t="str">
        <f>E9</f>
        <v>060 - Zpevněné plochy</v>
      </c>
      <c r="F112" s="222"/>
      <c r="G112" s="222"/>
      <c r="H112" s="222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 xml:space="preserve"> </v>
      </c>
      <c r="I114" s="26" t="s">
        <v>22</v>
      </c>
      <c r="J114" s="51" t="str">
        <f>IF(J12="","",J12)</f>
        <v>29. 12. 2025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24</v>
      </c>
      <c r="F116" s="24" t="str">
        <f>E15</f>
        <v>AGRONOVA M&amp;P spol. s r.o.</v>
      </c>
      <c r="I116" s="26" t="s">
        <v>30</v>
      </c>
      <c r="J116" s="29" t="str">
        <f>E21</f>
        <v xml:space="preserve"> </v>
      </c>
      <c r="L116" s="31"/>
    </row>
    <row r="117" spans="2:65" s="1" customFormat="1" ht="15.2" customHeight="1">
      <c r="B117" s="31"/>
      <c r="C117" s="26" t="s">
        <v>28</v>
      </c>
      <c r="F117" s="24" t="str">
        <f>IF(E18="","",E18)</f>
        <v>Vyplň údaj</v>
      </c>
      <c r="I117" s="26" t="s">
        <v>32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119</v>
      </c>
      <c r="D119" s="113" t="s">
        <v>59</v>
      </c>
      <c r="E119" s="113" t="s">
        <v>55</v>
      </c>
      <c r="F119" s="113" t="s">
        <v>56</v>
      </c>
      <c r="G119" s="113" t="s">
        <v>120</v>
      </c>
      <c r="H119" s="113" t="s">
        <v>121</v>
      </c>
      <c r="I119" s="113" t="s">
        <v>122</v>
      </c>
      <c r="J119" s="113" t="s">
        <v>102</v>
      </c>
      <c r="K119" s="114" t="s">
        <v>123</v>
      </c>
      <c r="L119" s="111"/>
      <c r="M119" s="57" t="s">
        <v>1</v>
      </c>
      <c r="N119" s="58" t="s">
        <v>38</v>
      </c>
      <c r="O119" s="58" t="s">
        <v>124</v>
      </c>
      <c r="P119" s="58" t="s">
        <v>125</v>
      </c>
      <c r="Q119" s="58" t="s">
        <v>126</v>
      </c>
      <c r="R119" s="58" t="s">
        <v>127</v>
      </c>
      <c r="S119" s="58" t="s">
        <v>128</v>
      </c>
      <c r="T119" s="59" t="s">
        <v>129</v>
      </c>
    </row>
    <row r="120" spans="2:65" s="1" customFormat="1" ht="22.9" customHeight="1">
      <c r="B120" s="31"/>
      <c r="C120" s="62" t="s">
        <v>130</v>
      </c>
      <c r="J120" s="115">
        <f>BK120</f>
        <v>0</v>
      </c>
      <c r="L120" s="31"/>
      <c r="M120" s="60"/>
      <c r="N120" s="52"/>
      <c r="O120" s="52"/>
      <c r="P120" s="116">
        <f>P121</f>
        <v>0</v>
      </c>
      <c r="Q120" s="52"/>
      <c r="R120" s="116">
        <f>R121</f>
        <v>33.733049999999999</v>
      </c>
      <c r="S120" s="52"/>
      <c r="T120" s="117">
        <f>T121</f>
        <v>0</v>
      </c>
      <c r="AT120" s="16" t="s">
        <v>73</v>
      </c>
      <c r="AU120" s="16" t="s">
        <v>104</v>
      </c>
      <c r="BK120" s="118">
        <f>BK121</f>
        <v>0</v>
      </c>
    </row>
    <row r="121" spans="2:65" s="11" customFormat="1" ht="25.9" customHeight="1">
      <c r="B121" s="119"/>
      <c r="D121" s="120" t="s">
        <v>73</v>
      </c>
      <c r="E121" s="121" t="s">
        <v>131</v>
      </c>
      <c r="F121" s="121" t="s">
        <v>132</v>
      </c>
      <c r="I121" s="122"/>
      <c r="J121" s="123">
        <f>BK121</f>
        <v>0</v>
      </c>
      <c r="L121" s="119"/>
      <c r="M121" s="124"/>
      <c r="P121" s="125">
        <f>P122+P130+P136</f>
        <v>0</v>
      </c>
      <c r="R121" s="125">
        <f>R122+R130+R136</f>
        <v>33.733049999999999</v>
      </c>
      <c r="T121" s="126">
        <f>T122+T130+T136</f>
        <v>0</v>
      </c>
      <c r="AR121" s="120" t="s">
        <v>82</v>
      </c>
      <c r="AT121" s="127" t="s">
        <v>73</v>
      </c>
      <c r="AU121" s="127" t="s">
        <v>74</v>
      </c>
      <c r="AY121" s="120" t="s">
        <v>133</v>
      </c>
      <c r="BK121" s="128">
        <f>BK122+BK130+BK136</f>
        <v>0</v>
      </c>
    </row>
    <row r="122" spans="2:65" s="11" customFormat="1" ht="22.9" customHeight="1">
      <c r="B122" s="119"/>
      <c r="D122" s="120" t="s">
        <v>73</v>
      </c>
      <c r="E122" s="129" t="s">
        <v>160</v>
      </c>
      <c r="F122" s="129" t="s">
        <v>697</v>
      </c>
      <c r="I122" s="122"/>
      <c r="J122" s="130">
        <f>BK122</f>
        <v>0</v>
      </c>
      <c r="L122" s="119"/>
      <c r="M122" s="124"/>
      <c r="P122" s="125">
        <f>SUM(P123:P128)</f>
        <v>0</v>
      </c>
      <c r="R122" s="125">
        <f>SUM(R123:R128)</f>
        <v>0</v>
      </c>
      <c r="T122" s="126">
        <f>SUM(T123:T128)</f>
        <v>0</v>
      </c>
      <c r="AR122" s="120" t="s">
        <v>82</v>
      </c>
      <c r="AT122" s="127" t="s">
        <v>73</v>
      </c>
      <c r="AU122" s="127" t="s">
        <v>82</v>
      </c>
      <c r="AY122" s="120" t="s">
        <v>133</v>
      </c>
      <c r="BK122" s="128">
        <f>SUM(BK123:BK128)</f>
        <v>0</v>
      </c>
    </row>
    <row r="123" spans="2:65" s="1" customFormat="1" ht="24.2" customHeight="1">
      <c r="B123" s="131"/>
      <c r="C123" s="228" t="s">
        <v>82</v>
      </c>
      <c r="D123" s="228" t="s">
        <v>135</v>
      </c>
      <c r="E123" s="229" t="s">
        <v>698</v>
      </c>
      <c r="F123" s="230" t="s">
        <v>699</v>
      </c>
      <c r="G123" s="231" t="s">
        <v>138</v>
      </c>
      <c r="H123" s="232">
        <v>0</v>
      </c>
      <c r="I123" s="233"/>
      <c r="J123" s="233">
        <f>ROUND(I123*H123,2)</f>
        <v>0</v>
      </c>
      <c r="K123" s="230" t="s">
        <v>139</v>
      </c>
      <c r="L123" s="31"/>
      <c r="M123" s="139" t="s">
        <v>1</v>
      </c>
      <c r="N123" s="140" t="s">
        <v>39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140</v>
      </c>
      <c r="AT123" s="143" t="s">
        <v>135</v>
      </c>
      <c r="AU123" s="143" t="s">
        <v>84</v>
      </c>
      <c r="AY123" s="16" t="s">
        <v>133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6" t="s">
        <v>82</v>
      </c>
      <c r="BK123" s="144">
        <f>ROUND(I123*H123,2)</f>
        <v>0</v>
      </c>
      <c r="BL123" s="16" t="s">
        <v>140</v>
      </c>
      <c r="BM123" s="143" t="s">
        <v>700</v>
      </c>
    </row>
    <row r="124" spans="2:65" s="12" customFormat="1">
      <c r="B124" s="145"/>
      <c r="D124" s="146" t="s">
        <v>142</v>
      </c>
      <c r="E124" s="147" t="s">
        <v>1</v>
      </c>
      <c r="F124" s="148" t="s">
        <v>701</v>
      </c>
      <c r="H124" s="149">
        <v>1917.25</v>
      </c>
      <c r="I124" s="150"/>
      <c r="L124" s="145"/>
      <c r="M124" s="151"/>
      <c r="T124" s="152"/>
      <c r="AT124" s="147" t="s">
        <v>142</v>
      </c>
      <c r="AU124" s="147" t="s">
        <v>84</v>
      </c>
      <c r="AV124" s="12" t="s">
        <v>84</v>
      </c>
      <c r="AW124" s="12" t="s">
        <v>31</v>
      </c>
      <c r="AX124" s="12" t="s">
        <v>74</v>
      </c>
      <c r="AY124" s="147" t="s">
        <v>133</v>
      </c>
    </row>
    <row r="125" spans="2:65" s="12" customFormat="1">
      <c r="B125" s="145"/>
      <c r="D125" s="146" t="s">
        <v>142</v>
      </c>
      <c r="E125" s="147" t="s">
        <v>1</v>
      </c>
      <c r="F125" s="148" t="s">
        <v>702</v>
      </c>
      <c r="H125" s="149">
        <v>-277.5</v>
      </c>
      <c r="I125" s="150"/>
      <c r="L125" s="145"/>
      <c r="M125" s="151"/>
      <c r="T125" s="152"/>
      <c r="AT125" s="147" t="s">
        <v>142</v>
      </c>
      <c r="AU125" s="147" t="s">
        <v>84</v>
      </c>
      <c r="AV125" s="12" t="s">
        <v>84</v>
      </c>
      <c r="AW125" s="12" t="s">
        <v>31</v>
      </c>
      <c r="AX125" s="12" t="s">
        <v>74</v>
      </c>
      <c r="AY125" s="147" t="s">
        <v>133</v>
      </c>
    </row>
    <row r="126" spans="2:65" s="13" customFormat="1">
      <c r="B126" s="153"/>
      <c r="D126" s="146" t="s">
        <v>142</v>
      </c>
      <c r="E126" s="154" t="s">
        <v>1</v>
      </c>
      <c r="F126" s="155" t="s">
        <v>166</v>
      </c>
      <c r="H126" s="156">
        <v>1639.75</v>
      </c>
      <c r="I126" s="157"/>
      <c r="L126" s="153"/>
      <c r="M126" s="158"/>
      <c r="T126" s="159"/>
      <c r="AT126" s="154" t="s">
        <v>142</v>
      </c>
      <c r="AU126" s="154" t="s">
        <v>84</v>
      </c>
      <c r="AV126" s="13" t="s">
        <v>140</v>
      </c>
      <c r="AW126" s="13" t="s">
        <v>31</v>
      </c>
      <c r="AX126" s="13" t="s">
        <v>74</v>
      </c>
      <c r="AY126" s="154" t="s">
        <v>133</v>
      </c>
    </row>
    <row r="127" spans="2:65" s="12" customFormat="1">
      <c r="B127" s="145"/>
      <c r="D127" s="146" t="s">
        <v>142</v>
      </c>
      <c r="E127" s="147" t="s">
        <v>1</v>
      </c>
      <c r="F127" s="148" t="s">
        <v>703</v>
      </c>
      <c r="H127" s="149">
        <v>1640</v>
      </c>
      <c r="I127" s="150"/>
      <c r="L127" s="145"/>
      <c r="M127" s="151"/>
      <c r="T127" s="152"/>
      <c r="AT127" s="147" t="s">
        <v>142</v>
      </c>
      <c r="AU127" s="147" t="s">
        <v>84</v>
      </c>
      <c r="AV127" s="12" t="s">
        <v>84</v>
      </c>
      <c r="AW127" s="12" t="s">
        <v>31</v>
      </c>
      <c r="AX127" s="12" t="s">
        <v>82</v>
      </c>
      <c r="AY127" s="147" t="s">
        <v>133</v>
      </c>
    </row>
    <row r="128" spans="2:65" s="1" customFormat="1" ht="24.2" customHeight="1">
      <c r="B128" s="131"/>
      <c r="C128" s="228" t="s">
        <v>84</v>
      </c>
      <c r="D128" s="228" t="s">
        <v>135</v>
      </c>
      <c r="E128" s="229" t="s">
        <v>704</v>
      </c>
      <c r="F128" s="230" t="s">
        <v>705</v>
      </c>
      <c r="G128" s="231" t="s">
        <v>138</v>
      </c>
      <c r="H128" s="232">
        <v>0</v>
      </c>
      <c r="I128" s="233"/>
      <c r="J128" s="233">
        <f>ROUND(I128*H128,2)</f>
        <v>0</v>
      </c>
      <c r="K128" s="230" t="s">
        <v>139</v>
      </c>
      <c r="L128" s="31"/>
      <c r="M128" s="139" t="s">
        <v>1</v>
      </c>
      <c r="N128" s="140" t="s">
        <v>39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140</v>
      </c>
      <c r="AT128" s="143" t="s">
        <v>135</v>
      </c>
      <c r="AU128" s="143" t="s">
        <v>84</v>
      </c>
      <c r="AY128" s="16" t="s">
        <v>133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82</v>
      </c>
      <c r="BK128" s="144">
        <f>ROUND(I128*H128,2)</f>
        <v>0</v>
      </c>
      <c r="BL128" s="16" t="s">
        <v>140</v>
      </c>
      <c r="BM128" s="143" t="s">
        <v>706</v>
      </c>
    </row>
    <row r="129" spans="2:65" s="12" customFormat="1">
      <c r="B129" s="145"/>
      <c r="D129" s="146" t="s">
        <v>142</v>
      </c>
      <c r="E129" s="147" t="s">
        <v>1</v>
      </c>
      <c r="F129" s="148" t="s">
        <v>703</v>
      </c>
      <c r="H129" s="149">
        <v>1640</v>
      </c>
      <c r="I129" s="150"/>
      <c r="L129" s="145"/>
      <c r="M129" s="151"/>
      <c r="T129" s="152"/>
      <c r="AT129" s="147" t="s">
        <v>142</v>
      </c>
      <c r="AU129" s="147" t="s">
        <v>84</v>
      </c>
      <c r="AV129" s="12" t="s">
        <v>84</v>
      </c>
      <c r="AW129" s="12" t="s">
        <v>31</v>
      </c>
      <c r="AX129" s="12" t="s">
        <v>82</v>
      </c>
      <c r="AY129" s="147" t="s">
        <v>133</v>
      </c>
    </row>
    <row r="130" spans="2:65" s="11" customFormat="1" ht="22.9" customHeight="1">
      <c r="B130" s="119"/>
      <c r="D130" s="120" t="s">
        <v>73</v>
      </c>
      <c r="E130" s="129" t="s">
        <v>185</v>
      </c>
      <c r="F130" s="129" t="s">
        <v>497</v>
      </c>
      <c r="I130" s="122"/>
      <c r="J130" s="130">
        <f>BK130</f>
        <v>0</v>
      </c>
      <c r="L130" s="119"/>
      <c r="M130" s="124"/>
      <c r="P130" s="125">
        <f>SUM(P131:P135)</f>
        <v>0</v>
      </c>
      <c r="R130" s="125">
        <f>SUM(R131:R135)</f>
        <v>33.733049999999999</v>
      </c>
      <c r="T130" s="126">
        <f>SUM(T131:T135)</f>
        <v>0</v>
      </c>
      <c r="AR130" s="120" t="s">
        <v>82</v>
      </c>
      <c r="AT130" s="127" t="s">
        <v>73</v>
      </c>
      <c r="AU130" s="127" t="s">
        <v>82</v>
      </c>
      <c r="AY130" s="120" t="s">
        <v>133</v>
      </c>
      <c r="BK130" s="128">
        <f>SUM(BK131:BK135)</f>
        <v>0</v>
      </c>
    </row>
    <row r="131" spans="2:65" s="1" customFormat="1" ht="33" customHeight="1">
      <c r="B131" s="131"/>
      <c r="C131" s="132" t="s">
        <v>148</v>
      </c>
      <c r="D131" s="132" t="s">
        <v>135</v>
      </c>
      <c r="E131" s="133" t="s">
        <v>707</v>
      </c>
      <c r="F131" s="134" t="s">
        <v>708</v>
      </c>
      <c r="G131" s="135" t="s">
        <v>271</v>
      </c>
      <c r="H131" s="136">
        <v>65</v>
      </c>
      <c r="I131" s="137"/>
      <c r="J131" s="138">
        <f>ROUND(I131*H131,2)</f>
        <v>0</v>
      </c>
      <c r="K131" s="134" t="s">
        <v>139</v>
      </c>
      <c r="L131" s="31"/>
      <c r="M131" s="139" t="s">
        <v>1</v>
      </c>
      <c r="N131" s="140" t="s">
        <v>39</v>
      </c>
      <c r="P131" s="141">
        <f>O131*H131</f>
        <v>0</v>
      </c>
      <c r="Q131" s="141">
        <v>0.18292</v>
      </c>
      <c r="R131" s="141">
        <f>Q131*H131</f>
        <v>11.889799999999999</v>
      </c>
      <c r="S131" s="141">
        <v>0</v>
      </c>
      <c r="T131" s="142">
        <f>S131*H131</f>
        <v>0</v>
      </c>
      <c r="AR131" s="143" t="s">
        <v>140</v>
      </c>
      <c r="AT131" s="143" t="s">
        <v>135</v>
      </c>
      <c r="AU131" s="143" t="s">
        <v>84</v>
      </c>
      <c r="AY131" s="16" t="s">
        <v>133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82</v>
      </c>
      <c r="BK131" s="144">
        <f>ROUND(I131*H131,2)</f>
        <v>0</v>
      </c>
      <c r="BL131" s="16" t="s">
        <v>140</v>
      </c>
      <c r="BM131" s="143" t="s">
        <v>709</v>
      </c>
    </row>
    <row r="132" spans="2:65" s="1" customFormat="1" ht="16.5" customHeight="1">
      <c r="B132" s="131"/>
      <c r="C132" s="167" t="s">
        <v>140</v>
      </c>
      <c r="D132" s="167" t="s">
        <v>227</v>
      </c>
      <c r="E132" s="168" t="s">
        <v>710</v>
      </c>
      <c r="F132" s="169" t="s">
        <v>711</v>
      </c>
      <c r="G132" s="170" t="s">
        <v>271</v>
      </c>
      <c r="H132" s="171">
        <v>66.3</v>
      </c>
      <c r="I132" s="172"/>
      <c r="J132" s="173">
        <f>ROUND(I132*H132,2)</f>
        <v>0</v>
      </c>
      <c r="K132" s="169" t="s">
        <v>139</v>
      </c>
      <c r="L132" s="174"/>
      <c r="M132" s="175" t="s">
        <v>1</v>
      </c>
      <c r="N132" s="176" t="s">
        <v>39</v>
      </c>
      <c r="P132" s="141">
        <f>O132*H132</f>
        <v>0</v>
      </c>
      <c r="Q132" s="141">
        <v>5.6000000000000001E-2</v>
      </c>
      <c r="R132" s="141">
        <f>Q132*H132</f>
        <v>3.7128000000000001</v>
      </c>
      <c r="S132" s="141">
        <v>0</v>
      </c>
      <c r="T132" s="142">
        <f>S132*H132</f>
        <v>0</v>
      </c>
      <c r="AR132" s="143" t="s">
        <v>180</v>
      </c>
      <c r="AT132" s="143" t="s">
        <v>227</v>
      </c>
      <c r="AU132" s="143" t="s">
        <v>84</v>
      </c>
      <c r="AY132" s="16" t="s">
        <v>133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82</v>
      </c>
      <c r="BK132" s="144">
        <f>ROUND(I132*H132,2)</f>
        <v>0</v>
      </c>
      <c r="BL132" s="16" t="s">
        <v>140</v>
      </c>
      <c r="BM132" s="143" t="s">
        <v>712</v>
      </c>
    </row>
    <row r="133" spans="2:65" s="12" customFormat="1">
      <c r="B133" s="145"/>
      <c r="D133" s="146" t="s">
        <v>142</v>
      </c>
      <c r="F133" s="148" t="s">
        <v>713</v>
      </c>
      <c r="H133" s="149">
        <v>66.3</v>
      </c>
      <c r="I133" s="150"/>
      <c r="L133" s="145"/>
      <c r="M133" s="151"/>
      <c r="T133" s="152"/>
      <c r="AT133" s="147" t="s">
        <v>142</v>
      </c>
      <c r="AU133" s="147" t="s">
        <v>84</v>
      </c>
      <c r="AV133" s="12" t="s">
        <v>84</v>
      </c>
      <c r="AW133" s="12" t="s">
        <v>3</v>
      </c>
      <c r="AX133" s="12" t="s">
        <v>82</v>
      </c>
      <c r="AY133" s="147" t="s">
        <v>133</v>
      </c>
    </row>
    <row r="134" spans="2:65" s="1" customFormat="1" ht="33" customHeight="1">
      <c r="B134" s="131"/>
      <c r="C134" s="132" t="s">
        <v>160</v>
      </c>
      <c r="D134" s="132" t="s">
        <v>135</v>
      </c>
      <c r="E134" s="133" t="s">
        <v>714</v>
      </c>
      <c r="F134" s="134" t="s">
        <v>715</v>
      </c>
      <c r="G134" s="135" t="s">
        <v>271</v>
      </c>
      <c r="H134" s="136">
        <v>65</v>
      </c>
      <c r="I134" s="137"/>
      <c r="J134" s="138">
        <f>ROUND(I134*H134,2)</f>
        <v>0</v>
      </c>
      <c r="K134" s="134" t="s">
        <v>139</v>
      </c>
      <c r="L134" s="31"/>
      <c r="M134" s="139" t="s">
        <v>1</v>
      </c>
      <c r="N134" s="140" t="s">
        <v>39</v>
      </c>
      <c r="P134" s="141">
        <f>O134*H134</f>
        <v>0</v>
      </c>
      <c r="Q134" s="141">
        <v>0.14760999999999999</v>
      </c>
      <c r="R134" s="141">
        <f>Q134*H134</f>
        <v>9.5946499999999997</v>
      </c>
      <c r="S134" s="141">
        <v>0</v>
      </c>
      <c r="T134" s="142">
        <f>S134*H134</f>
        <v>0</v>
      </c>
      <c r="AR134" s="143" t="s">
        <v>140</v>
      </c>
      <c r="AT134" s="143" t="s">
        <v>135</v>
      </c>
      <c r="AU134" s="143" t="s">
        <v>84</v>
      </c>
      <c r="AY134" s="16" t="s">
        <v>133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82</v>
      </c>
      <c r="BK134" s="144">
        <f>ROUND(I134*H134,2)</f>
        <v>0</v>
      </c>
      <c r="BL134" s="16" t="s">
        <v>140</v>
      </c>
      <c r="BM134" s="143" t="s">
        <v>716</v>
      </c>
    </row>
    <row r="135" spans="2:65" s="1" customFormat="1" ht="16.5" customHeight="1">
      <c r="B135" s="131"/>
      <c r="C135" s="167" t="s">
        <v>168</v>
      </c>
      <c r="D135" s="167" t="s">
        <v>227</v>
      </c>
      <c r="E135" s="168" t="s">
        <v>717</v>
      </c>
      <c r="F135" s="169" t="s">
        <v>718</v>
      </c>
      <c r="G135" s="170" t="s">
        <v>271</v>
      </c>
      <c r="H135" s="171">
        <v>65</v>
      </c>
      <c r="I135" s="172"/>
      <c r="J135" s="173">
        <f>ROUND(I135*H135,2)</f>
        <v>0</v>
      </c>
      <c r="K135" s="169" t="s">
        <v>139</v>
      </c>
      <c r="L135" s="174"/>
      <c r="M135" s="175" t="s">
        <v>1</v>
      </c>
      <c r="N135" s="176" t="s">
        <v>39</v>
      </c>
      <c r="P135" s="141">
        <f>O135*H135</f>
        <v>0</v>
      </c>
      <c r="Q135" s="141">
        <v>0.13131999999999999</v>
      </c>
      <c r="R135" s="141">
        <f>Q135*H135</f>
        <v>8.5358000000000001</v>
      </c>
      <c r="S135" s="141">
        <v>0</v>
      </c>
      <c r="T135" s="142">
        <f>S135*H135</f>
        <v>0</v>
      </c>
      <c r="AR135" s="143" t="s">
        <v>180</v>
      </c>
      <c r="AT135" s="143" t="s">
        <v>227</v>
      </c>
      <c r="AU135" s="143" t="s">
        <v>84</v>
      </c>
      <c r="AY135" s="16" t="s">
        <v>133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82</v>
      </c>
      <c r="BK135" s="144">
        <f>ROUND(I135*H135,2)</f>
        <v>0</v>
      </c>
      <c r="BL135" s="16" t="s">
        <v>140</v>
      </c>
      <c r="BM135" s="143" t="s">
        <v>719</v>
      </c>
    </row>
    <row r="136" spans="2:65" s="11" customFormat="1" ht="22.9" customHeight="1">
      <c r="B136" s="119"/>
      <c r="D136" s="120" t="s">
        <v>73</v>
      </c>
      <c r="E136" s="129" t="s">
        <v>531</v>
      </c>
      <c r="F136" s="129" t="s">
        <v>532</v>
      </c>
      <c r="I136" s="122"/>
      <c r="J136" s="130">
        <f>BK136</f>
        <v>0</v>
      </c>
      <c r="L136" s="119"/>
      <c r="M136" s="124"/>
      <c r="P136" s="125">
        <f>P137</f>
        <v>0</v>
      </c>
      <c r="R136" s="125">
        <f>R137</f>
        <v>0</v>
      </c>
      <c r="T136" s="126">
        <f>T137</f>
        <v>0</v>
      </c>
      <c r="AR136" s="120" t="s">
        <v>82</v>
      </c>
      <c r="AT136" s="127" t="s">
        <v>73</v>
      </c>
      <c r="AU136" s="127" t="s">
        <v>82</v>
      </c>
      <c r="AY136" s="120" t="s">
        <v>133</v>
      </c>
      <c r="BK136" s="128">
        <f>BK137</f>
        <v>0</v>
      </c>
    </row>
    <row r="137" spans="2:65" s="1" customFormat="1" ht="33" customHeight="1">
      <c r="B137" s="131"/>
      <c r="C137" s="132" t="s">
        <v>173</v>
      </c>
      <c r="D137" s="132" t="s">
        <v>135</v>
      </c>
      <c r="E137" s="133" t="s">
        <v>720</v>
      </c>
      <c r="F137" s="134" t="s">
        <v>721</v>
      </c>
      <c r="G137" s="135" t="s">
        <v>298</v>
      </c>
      <c r="H137" s="136">
        <v>33.732999999999997</v>
      </c>
      <c r="I137" s="137"/>
      <c r="J137" s="138">
        <f>ROUND(I137*H137,2)</f>
        <v>0</v>
      </c>
      <c r="K137" s="134" t="s">
        <v>139</v>
      </c>
      <c r="L137" s="31"/>
      <c r="M137" s="177" t="s">
        <v>1</v>
      </c>
      <c r="N137" s="178" t="s">
        <v>39</v>
      </c>
      <c r="O137" s="179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AR137" s="143" t="s">
        <v>140</v>
      </c>
      <c r="AT137" s="143" t="s">
        <v>135</v>
      </c>
      <c r="AU137" s="143" t="s">
        <v>84</v>
      </c>
      <c r="AY137" s="16" t="s">
        <v>133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82</v>
      </c>
      <c r="BK137" s="144">
        <f>ROUND(I137*H137,2)</f>
        <v>0</v>
      </c>
      <c r="BL137" s="16" t="s">
        <v>140</v>
      </c>
      <c r="BM137" s="143" t="s">
        <v>722</v>
      </c>
    </row>
    <row r="138" spans="2:65" s="1" customFormat="1" ht="6.95" customHeight="1"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31"/>
    </row>
  </sheetData>
  <autoFilter ref="C119:K137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2"/>
  <sheetViews>
    <sheetView showGridLines="0" topLeftCell="A68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2:46" ht="24.95" customHeight="1">
      <c r="B4" s="19"/>
      <c r="D4" s="20" t="s">
        <v>97</v>
      </c>
      <c r="L4" s="19"/>
      <c r="M4" s="86" t="s">
        <v>11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Sklad brambor</v>
      </c>
      <c r="F7" s="224"/>
      <c r="G7" s="224"/>
      <c r="H7" s="224"/>
      <c r="L7" s="19"/>
    </row>
    <row r="8" spans="2:46" s="1" customFormat="1" ht="12" customHeight="1">
      <c r="B8" s="31"/>
      <c r="D8" s="26" t="s">
        <v>98</v>
      </c>
      <c r="L8" s="31"/>
    </row>
    <row r="9" spans="2:46" s="1" customFormat="1" ht="16.5" customHeight="1">
      <c r="B9" s="31"/>
      <c r="E9" s="206" t="s">
        <v>723</v>
      </c>
      <c r="F9" s="222"/>
      <c r="G9" s="222"/>
      <c r="H9" s="222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29. 12. 2025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5" t="str">
        <f>'Rekapitulace stavby'!E14</f>
        <v>Vyplň údaj</v>
      </c>
      <c r="F18" s="195"/>
      <c r="G18" s="195"/>
      <c r="H18" s="195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87"/>
      <c r="E27" s="199" t="s">
        <v>1</v>
      </c>
      <c r="F27" s="199"/>
      <c r="G27" s="199"/>
      <c r="H27" s="199"/>
      <c r="L27" s="87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8" t="s">
        <v>34</v>
      </c>
      <c r="J30" s="64">
        <f>ROUND(J117,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5" customHeight="1">
      <c r="B33" s="31"/>
      <c r="D33" s="89" t="s">
        <v>38</v>
      </c>
      <c r="E33" s="26" t="s">
        <v>39</v>
      </c>
      <c r="F33" s="90">
        <f>ROUND((SUM(BE117:BE121)),  2)</f>
        <v>0</v>
      </c>
      <c r="I33" s="91">
        <v>0.21</v>
      </c>
      <c r="J33" s="90">
        <f>ROUND(((SUM(BE117:BE121))*I33),  2)</f>
        <v>0</v>
      </c>
      <c r="L33" s="31"/>
    </row>
    <row r="34" spans="2:12" s="1" customFormat="1" ht="14.45" customHeight="1">
      <c r="B34" s="31"/>
      <c r="E34" s="26" t="s">
        <v>40</v>
      </c>
      <c r="F34" s="90">
        <f>ROUND((SUM(BF117:BF121)),  2)</f>
        <v>0</v>
      </c>
      <c r="I34" s="91">
        <v>0.12</v>
      </c>
      <c r="J34" s="90">
        <f>ROUND(((SUM(BF117:BF121))*I34),  2)</f>
        <v>0</v>
      </c>
      <c r="L34" s="31"/>
    </row>
    <row r="35" spans="2:12" s="1" customFormat="1" ht="14.45" hidden="1" customHeight="1">
      <c r="B35" s="31"/>
      <c r="E35" s="26" t="s">
        <v>41</v>
      </c>
      <c r="F35" s="90">
        <f>ROUND((SUM(BG117:BG121)),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42</v>
      </c>
      <c r="F36" s="90">
        <f>ROUND((SUM(BH117:BH121)),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43</v>
      </c>
      <c r="F37" s="90">
        <f>ROUND((SUM(BI117:BI121)),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44</v>
      </c>
      <c r="E39" s="55"/>
      <c r="F39" s="55"/>
      <c r="G39" s="94" t="s">
        <v>45</v>
      </c>
      <c r="H39" s="95" t="s">
        <v>46</v>
      </c>
      <c r="I39" s="55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49</v>
      </c>
      <c r="E61" s="33"/>
      <c r="F61" s="98" t="s">
        <v>50</v>
      </c>
      <c r="G61" s="42" t="s">
        <v>49</v>
      </c>
      <c r="H61" s="33"/>
      <c r="I61" s="33"/>
      <c r="J61" s="9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49</v>
      </c>
      <c r="E76" s="33"/>
      <c r="F76" s="98" t="s">
        <v>50</v>
      </c>
      <c r="G76" s="42" t="s">
        <v>49</v>
      </c>
      <c r="H76" s="33"/>
      <c r="I76" s="33"/>
      <c r="J76" s="99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hidden="1" customHeight="1">
      <c r="B82" s="31"/>
      <c r="C82" s="20" t="s">
        <v>100</v>
      </c>
      <c r="L82" s="31"/>
    </row>
    <row r="83" spans="2:47" s="1" customFormat="1" ht="6.95" hidden="1" customHeight="1">
      <c r="B83" s="31"/>
      <c r="L83" s="31"/>
    </row>
    <row r="84" spans="2:47" s="1" customFormat="1" ht="12" hidden="1" customHeight="1">
      <c r="B84" s="31"/>
      <c r="C84" s="26" t="s">
        <v>16</v>
      </c>
      <c r="L84" s="31"/>
    </row>
    <row r="85" spans="2:47" s="1" customFormat="1" ht="16.5" hidden="1" customHeight="1">
      <c r="B85" s="31"/>
      <c r="E85" s="223" t="str">
        <f>E7</f>
        <v>Sklad brambor</v>
      </c>
      <c r="F85" s="224"/>
      <c r="G85" s="224"/>
      <c r="H85" s="224"/>
      <c r="L85" s="31"/>
    </row>
    <row r="86" spans="2:47" s="1" customFormat="1" ht="12" hidden="1" customHeight="1">
      <c r="B86" s="31"/>
      <c r="C86" s="26" t="s">
        <v>98</v>
      </c>
      <c r="L86" s="31"/>
    </row>
    <row r="87" spans="2:47" s="1" customFormat="1" ht="16.5" hidden="1" customHeight="1">
      <c r="B87" s="31"/>
      <c r="E87" s="206" t="str">
        <f>E9</f>
        <v>VRN - Vedlejší rozpočtové náklady</v>
      </c>
      <c r="F87" s="222"/>
      <c r="G87" s="222"/>
      <c r="H87" s="222"/>
      <c r="L87" s="31"/>
    </row>
    <row r="88" spans="2:47" s="1" customFormat="1" ht="6.95" hidden="1" customHeight="1">
      <c r="B88" s="31"/>
      <c r="L88" s="31"/>
    </row>
    <row r="89" spans="2:47" s="1" customFormat="1" ht="12" hidden="1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29. 12. 2025</v>
      </c>
      <c r="L89" s="31"/>
    </row>
    <row r="90" spans="2:47" s="1" customFormat="1" ht="6.95" hidden="1" customHeight="1">
      <c r="B90" s="31"/>
      <c r="L90" s="31"/>
    </row>
    <row r="91" spans="2:47" s="1" customFormat="1" ht="15.2" hidden="1" customHeight="1">
      <c r="B91" s="31"/>
      <c r="C91" s="26" t="s">
        <v>24</v>
      </c>
      <c r="F91" s="24" t="str">
        <f>E15</f>
        <v>AGRONOVA M&amp;P spol. s r.o.</v>
      </c>
      <c r="I91" s="26" t="s">
        <v>30</v>
      </c>
      <c r="J91" s="29" t="str">
        <f>E21</f>
        <v xml:space="preserve"> </v>
      </c>
      <c r="L91" s="31"/>
    </row>
    <row r="92" spans="2:47" s="1" customFormat="1" ht="15.2" hidden="1" customHeight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hidden="1" customHeight="1">
      <c r="B93" s="31"/>
      <c r="L93" s="31"/>
    </row>
    <row r="94" spans="2:47" s="1" customFormat="1" ht="29.25" hidden="1" customHeight="1">
      <c r="B94" s="31"/>
      <c r="C94" s="100" t="s">
        <v>101</v>
      </c>
      <c r="D94" s="92"/>
      <c r="E94" s="92"/>
      <c r="F94" s="92"/>
      <c r="G94" s="92"/>
      <c r="H94" s="92"/>
      <c r="I94" s="92"/>
      <c r="J94" s="101" t="s">
        <v>102</v>
      </c>
      <c r="K94" s="92"/>
      <c r="L94" s="31"/>
    </row>
    <row r="95" spans="2:47" s="1" customFormat="1" ht="10.35" hidden="1" customHeight="1">
      <c r="B95" s="31"/>
      <c r="L95" s="31"/>
    </row>
    <row r="96" spans="2:47" s="1" customFormat="1" ht="22.9" hidden="1" customHeight="1">
      <c r="B96" s="31"/>
      <c r="C96" s="102" t="s">
        <v>103</v>
      </c>
      <c r="J96" s="64">
        <f>J117</f>
        <v>0</v>
      </c>
      <c r="L96" s="31"/>
      <c r="AU96" s="16" t="s">
        <v>104</v>
      </c>
    </row>
    <row r="97" spans="2:12" s="8" customFormat="1" ht="24.95" hidden="1" customHeight="1">
      <c r="B97" s="103"/>
      <c r="D97" s="104" t="s">
        <v>723</v>
      </c>
      <c r="E97" s="105"/>
      <c r="F97" s="105"/>
      <c r="G97" s="105"/>
      <c r="H97" s="105"/>
      <c r="I97" s="105"/>
      <c r="J97" s="106">
        <f>J118</f>
        <v>0</v>
      </c>
      <c r="L97" s="103"/>
    </row>
    <row r="98" spans="2:12" s="1" customFormat="1" ht="21.75" hidden="1" customHeight="1">
      <c r="B98" s="31"/>
      <c r="L98" s="31"/>
    </row>
    <row r="99" spans="2:12" s="1" customFormat="1" ht="6.95" hidden="1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1"/>
    </row>
    <row r="100" spans="2:12" hidden="1"/>
    <row r="101" spans="2:12" hidden="1"/>
    <row r="102" spans="2:12" hidden="1"/>
    <row r="103" spans="2:12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1"/>
    </row>
    <row r="104" spans="2:12" s="1" customFormat="1" ht="24.95" customHeight="1">
      <c r="B104" s="31"/>
      <c r="C104" s="20" t="s">
        <v>118</v>
      </c>
      <c r="L104" s="31"/>
    </row>
    <row r="105" spans="2:12" s="1" customFormat="1" ht="6.95" customHeight="1">
      <c r="B105" s="31"/>
      <c r="L105" s="31"/>
    </row>
    <row r="106" spans="2:12" s="1" customFormat="1" ht="12" customHeight="1">
      <c r="B106" s="31"/>
      <c r="C106" s="26" t="s">
        <v>16</v>
      </c>
      <c r="L106" s="31"/>
    </row>
    <row r="107" spans="2:12" s="1" customFormat="1" ht="16.5" customHeight="1">
      <c r="B107" s="31"/>
      <c r="E107" s="223" t="str">
        <f>E7</f>
        <v>Sklad brambor</v>
      </c>
      <c r="F107" s="224"/>
      <c r="G107" s="224"/>
      <c r="H107" s="224"/>
      <c r="L107" s="31"/>
    </row>
    <row r="108" spans="2:12" s="1" customFormat="1" ht="12" customHeight="1">
      <c r="B108" s="31"/>
      <c r="C108" s="26" t="s">
        <v>98</v>
      </c>
      <c r="L108" s="31"/>
    </row>
    <row r="109" spans="2:12" s="1" customFormat="1" ht="16.5" customHeight="1">
      <c r="B109" s="31"/>
      <c r="E109" s="206" t="str">
        <f>E9</f>
        <v>VRN - Vedlejší rozpočtové náklady</v>
      </c>
      <c r="F109" s="222"/>
      <c r="G109" s="222"/>
      <c r="H109" s="222"/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20</v>
      </c>
      <c r="F111" s="24" t="str">
        <f>F12</f>
        <v xml:space="preserve"> </v>
      </c>
      <c r="I111" s="26" t="s">
        <v>22</v>
      </c>
      <c r="J111" s="51" t="str">
        <f>IF(J12="","",J12)</f>
        <v>29. 12. 2025</v>
      </c>
      <c r="L111" s="31"/>
    </row>
    <row r="112" spans="2:12" s="1" customFormat="1" ht="6.95" customHeight="1">
      <c r="B112" s="31"/>
      <c r="L112" s="31"/>
    </row>
    <row r="113" spans="2:65" s="1" customFormat="1" ht="15.2" customHeight="1">
      <c r="B113" s="31"/>
      <c r="C113" s="26" t="s">
        <v>24</v>
      </c>
      <c r="F113" s="24" t="str">
        <f>E15</f>
        <v>AGRONOVA M&amp;P spol. s r.o.</v>
      </c>
      <c r="I113" s="26" t="s">
        <v>30</v>
      </c>
      <c r="J113" s="29" t="str">
        <f>E21</f>
        <v xml:space="preserve"> </v>
      </c>
      <c r="L113" s="31"/>
    </row>
    <row r="114" spans="2:65" s="1" customFormat="1" ht="15.2" customHeight="1">
      <c r="B114" s="31"/>
      <c r="C114" s="26" t="s">
        <v>28</v>
      </c>
      <c r="F114" s="24" t="str">
        <f>IF(E18="","",E18)</f>
        <v>Vyplň údaj</v>
      </c>
      <c r="I114" s="26" t="s">
        <v>32</v>
      </c>
      <c r="J114" s="29" t="str">
        <f>E24</f>
        <v xml:space="preserve"> </v>
      </c>
      <c r="L114" s="31"/>
    </row>
    <row r="115" spans="2:65" s="1" customFormat="1" ht="10.35" customHeight="1">
      <c r="B115" s="31"/>
      <c r="L115" s="31"/>
    </row>
    <row r="116" spans="2:65" s="10" customFormat="1" ht="29.25" customHeight="1">
      <c r="B116" s="111"/>
      <c r="C116" s="112" t="s">
        <v>119</v>
      </c>
      <c r="D116" s="113" t="s">
        <v>59</v>
      </c>
      <c r="E116" s="113" t="s">
        <v>55</v>
      </c>
      <c r="F116" s="113" t="s">
        <v>56</v>
      </c>
      <c r="G116" s="113" t="s">
        <v>120</v>
      </c>
      <c r="H116" s="113" t="s">
        <v>121</v>
      </c>
      <c r="I116" s="113" t="s">
        <v>122</v>
      </c>
      <c r="J116" s="113" t="s">
        <v>102</v>
      </c>
      <c r="K116" s="114" t="s">
        <v>123</v>
      </c>
      <c r="L116" s="111"/>
      <c r="M116" s="57" t="s">
        <v>1</v>
      </c>
      <c r="N116" s="58" t="s">
        <v>38</v>
      </c>
      <c r="O116" s="58" t="s">
        <v>124</v>
      </c>
      <c r="P116" s="58" t="s">
        <v>125</v>
      </c>
      <c r="Q116" s="58" t="s">
        <v>126</v>
      </c>
      <c r="R116" s="58" t="s">
        <v>127</v>
      </c>
      <c r="S116" s="58" t="s">
        <v>128</v>
      </c>
      <c r="T116" s="59" t="s">
        <v>129</v>
      </c>
    </row>
    <row r="117" spans="2:65" s="1" customFormat="1" ht="22.9" customHeight="1">
      <c r="B117" s="31"/>
      <c r="C117" s="62" t="s">
        <v>130</v>
      </c>
      <c r="J117" s="115">
        <f>BK117</f>
        <v>0</v>
      </c>
      <c r="L117" s="31"/>
      <c r="M117" s="60"/>
      <c r="N117" s="52"/>
      <c r="O117" s="52"/>
      <c r="P117" s="116">
        <f>P118</f>
        <v>0</v>
      </c>
      <c r="Q117" s="52"/>
      <c r="R117" s="116">
        <f>R118</f>
        <v>0</v>
      </c>
      <c r="S117" s="52"/>
      <c r="T117" s="117">
        <f>T118</f>
        <v>0</v>
      </c>
      <c r="AT117" s="16" t="s">
        <v>73</v>
      </c>
      <c r="AU117" s="16" t="s">
        <v>104</v>
      </c>
      <c r="BK117" s="118">
        <f>BK118</f>
        <v>0</v>
      </c>
    </row>
    <row r="118" spans="2:65" s="11" customFormat="1" ht="25.9" customHeight="1">
      <c r="B118" s="119"/>
      <c r="D118" s="120" t="s">
        <v>73</v>
      </c>
      <c r="E118" s="121" t="s">
        <v>94</v>
      </c>
      <c r="F118" s="121" t="s">
        <v>95</v>
      </c>
      <c r="I118" s="122"/>
      <c r="J118" s="123">
        <f>BK118</f>
        <v>0</v>
      </c>
      <c r="L118" s="119"/>
      <c r="M118" s="124"/>
      <c r="P118" s="125">
        <f>SUM(P119:P121)</f>
        <v>0</v>
      </c>
      <c r="R118" s="125">
        <f>SUM(R119:R121)</f>
        <v>0</v>
      </c>
      <c r="T118" s="126">
        <f>SUM(T119:T121)</f>
        <v>0</v>
      </c>
      <c r="AR118" s="120" t="s">
        <v>160</v>
      </c>
      <c r="AT118" s="127" t="s">
        <v>73</v>
      </c>
      <c r="AU118" s="127" t="s">
        <v>74</v>
      </c>
      <c r="AY118" s="120" t="s">
        <v>133</v>
      </c>
      <c r="BK118" s="128">
        <f>SUM(BK119:BK121)</f>
        <v>0</v>
      </c>
    </row>
    <row r="119" spans="2:65" s="1" customFormat="1" ht="37.9" customHeight="1">
      <c r="B119" s="131"/>
      <c r="C119" s="132" t="s">
        <v>82</v>
      </c>
      <c r="D119" s="132" t="s">
        <v>135</v>
      </c>
      <c r="E119" s="133" t="s">
        <v>724</v>
      </c>
      <c r="F119" s="134" t="s">
        <v>725</v>
      </c>
      <c r="G119" s="135" t="s">
        <v>247</v>
      </c>
      <c r="H119" s="136">
        <v>1</v>
      </c>
      <c r="I119" s="137"/>
      <c r="J119" s="138">
        <f>ROUND(I119*H119,2)</f>
        <v>0</v>
      </c>
      <c r="K119" s="134" t="s">
        <v>1</v>
      </c>
      <c r="L119" s="31"/>
      <c r="M119" s="139" t="s">
        <v>1</v>
      </c>
      <c r="N119" s="140" t="s">
        <v>39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140</v>
      </c>
      <c r="AT119" s="143" t="s">
        <v>135</v>
      </c>
      <c r="AU119" s="143" t="s">
        <v>82</v>
      </c>
      <c r="AY119" s="16" t="s">
        <v>133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6" t="s">
        <v>82</v>
      </c>
      <c r="BK119" s="144">
        <f>ROUND(I119*H119,2)</f>
        <v>0</v>
      </c>
      <c r="BL119" s="16" t="s">
        <v>140</v>
      </c>
      <c r="BM119" s="143" t="s">
        <v>726</v>
      </c>
    </row>
    <row r="120" spans="2:65" s="1" customFormat="1" ht="66.75" customHeight="1">
      <c r="B120" s="131"/>
      <c r="C120" s="132" t="s">
        <v>84</v>
      </c>
      <c r="D120" s="132" t="s">
        <v>135</v>
      </c>
      <c r="E120" s="133" t="s">
        <v>727</v>
      </c>
      <c r="F120" s="134" t="s">
        <v>728</v>
      </c>
      <c r="G120" s="135" t="s">
        <v>247</v>
      </c>
      <c r="H120" s="136">
        <v>1</v>
      </c>
      <c r="I120" s="137"/>
      <c r="J120" s="138">
        <f>ROUND(I120*H120,2)</f>
        <v>0</v>
      </c>
      <c r="K120" s="134" t="s">
        <v>1</v>
      </c>
      <c r="L120" s="31"/>
      <c r="M120" s="139" t="s">
        <v>1</v>
      </c>
      <c r="N120" s="140" t="s">
        <v>39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140</v>
      </c>
      <c r="AT120" s="143" t="s">
        <v>135</v>
      </c>
      <c r="AU120" s="143" t="s">
        <v>82</v>
      </c>
      <c r="AY120" s="16" t="s">
        <v>133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6" t="s">
        <v>82</v>
      </c>
      <c r="BK120" s="144">
        <f>ROUND(I120*H120,2)</f>
        <v>0</v>
      </c>
      <c r="BL120" s="16" t="s">
        <v>140</v>
      </c>
      <c r="BM120" s="143" t="s">
        <v>729</v>
      </c>
    </row>
    <row r="121" spans="2:65" s="1" customFormat="1" ht="66.75" customHeight="1">
      <c r="B121" s="131"/>
      <c r="C121" s="132" t="s">
        <v>148</v>
      </c>
      <c r="D121" s="132" t="s">
        <v>135</v>
      </c>
      <c r="E121" s="133" t="s">
        <v>730</v>
      </c>
      <c r="F121" s="134" t="s">
        <v>731</v>
      </c>
      <c r="G121" s="135" t="s">
        <v>247</v>
      </c>
      <c r="H121" s="136">
        <v>1</v>
      </c>
      <c r="I121" s="137"/>
      <c r="J121" s="138">
        <f>ROUND(I121*H121,2)</f>
        <v>0</v>
      </c>
      <c r="K121" s="134" t="s">
        <v>1</v>
      </c>
      <c r="L121" s="31"/>
      <c r="M121" s="177" t="s">
        <v>1</v>
      </c>
      <c r="N121" s="178" t="s">
        <v>39</v>
      </c>
      <c r="O121" s="179"/>
      <c r="P121" s="180">
        <f>O121*H121</f>
        <v>0</v>
      </c>
      <c r="Q121" s="180">
        <v>0</v>
      </c>
      <c r="R121" s="180">
        <f>Q121*H121</f>
        <v>0</v>
      </c>
      <c r="S121" s="180">
        <v>0</v>
      </c>
      <c r="T121" s="181">
        <f>S121*H121</f>
        <v>0</v>
      </c>
      <c r="AR121" s="143" t="s">
        <v>140</v>
      </c>
      <c r="AT121" s="143" t="s">
        <v>135</v>
      </c>
      <c r="AU121" s="143" t="s">
        <v>82</v>
      </c>
      <c r="AY121" s="16" t="s">
        <v>133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6" t="s">
        <v>82</v>
      </c>
      <c r="BK121" s="144">
        <f>ROUND(I121*H121,2)</f>
        <v>0</v>
      </c>
      <c r="BL121" s="16" t="s">
        <v>140</v>
      </c>
      <c r="BM121" s="143" t="s">
        <v>732</v>
      </c>
    </row>
    <row r="122" spans="2:65" s="1" customFormat="1" ht="6.95" customHeight="1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31"/>
    </row>
  </sheetData>
  <autoFilter ref="C116:K121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010 - Novostavba skladu b...</vt:lpstr>
      <vt:lpstr>030 - Technologie (VZT)</vt:lpstr>
      <vt:lpstr>050 - Přípojky inženýrský...</vt:lpstr>
      <vt:lpstr>060 - Zpevněné plochy</vt:lpstr>
      <vt:lpstr>VRN - Vedlejší rozpočtové...</vt:lpstr>
      <vt:lpstr>'010 - Novostavba skladu b...'!Názvy_tisku</vt:lpstr>
      <vt:lpstr>'030 - Technologie (VZT)'!Názvy_tisku</vt:lpstr>
      <vt:lpstr>'050 - Přípojky inženýrský...'!Názvy_tisku</vt:lpstr>
      <vt:lpstr>'060 - Zpevněné plochy'!Názvy_tisku</vt:lpstr>
      <vt:lpstr>'Rekapitulace stavby'!Názvy_tisku</vt:lpstr>
      <vt:lpstr>'VRN - Vedlejší rozpočtové...'!Názvy_tisku</vt:lpstr>
      <vt:lpstr>'010 - Novostavba skladu b...'!Oblast_tisku</vt:lpstr>
      <vt:lpstr>'030 - Technologie (VZT)'!Oblast_tisku</vt:lpstr>
      <vt:lpstr>'050 - Přípojky inženýrský...'!Oblast_tisku</vt:lpstr>
      <vt:lpstr>'060 - Zpevněné plochy'!Oblast_tisku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2026-02-24T16:47:25Z</dcterms:created>
  <dcterms:modified xsi:type="dcterms:W3CDTF">2026-02-25T13:44:33Z</dcterms:modified>
</cp:coreProperties>
</file>