
<file path=[Content_Types].xml><?xml version="1.0" encoding="utf-8"?>
<Types xmlns="http://schemas.openxmlformats.org/package/2006/content-type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proch\Documents\6 nové kolo SZP\Dunaj\VR\"/>
    </mc:Choice>
  </mc:AlternateContent>
  <xr:revisionPtr revIDLastSave="0" documentId="8_{9F820E0A-011F-4B0A-BE6D-C23BE427FECE}" xr6:coauthVersionLast="47" xr6:coauthVersionMax="47" xr10:uidLastSave="{00000000-0000-0000-0000-000000000000}"/>
  <bookViews>
    <workbookView xWindow="-120" yWindow="-120" windowWidth="29040" windowHeight="15840" activeTab="1" xr2:uid="{00000000-000D-0000-FFFF-FFFF00000000}"/>
  </bookViews>
  <sheets>
    <sheet name="Rekapitulace stavby" sheetId="1" r:id="rId1"/>
    <sheet name="69-2026 - Skladová a výro..." sheetId="2" r:id="rId2"/>
    <sheet name="Seznam figur" sheetId="3" r:id="rId3"/>
  </sheets>
  <definedNames>
    <definedName name="_xlnm._FilterDatabase" localSheetId="1" hidden="1">'69-2026 - Skladová a výro...'!$C$136:$J$421</definedName>
    <definedName name="_xlnm.Print_Titles" localSheetId="1">'69-2026 - Skladová a výro...'!$136:$136</definedName>
    <definedName name="_xlnm.Print_Titles" localSheetId="0">'Rekapitulace stavby'!$92:$92</definedName>
    <definedName name="_xlnm.Print_Titles" localSheetId="2">'Seznam figur'!$9:$9</definedName>
    <definedName name="_xlnm.Print_Area" localSheetId="1">'69-2026 - Skladová a výro...'!$C$4:$J$76,'69-2026 - Skladová a výro...'!$C$82:$J$120,'69-2026 - Skladová a výro...'!$C$126:$J$421</definedName>
    <definedName name="_xlnm.Print_Area" localSheetId="0">'Rekapitulace stavby'!$D$4:$AO$76,'Rekapitulace stavby'!$C$82:$AQ$96</definedName>
    <definedName name="_xlnm.Print_Area" localSheetId="2">'Seznam figur'!$C$4:$G$127</definedName>
  </definedNames>
  <calcPr calcId="191029"/>
</workbook>
</file>

<file path=xl/calcChain.xml><?xml version="1.0" encoding="utf-8"?>
<calcChain xmlns="http://schemas.openxmlformats.org/spreadsheetml/2006/main">
  <c r="D7" i="3" l="1"/>
  <c r="J35" i="2"/>
  <c r="J34" i="2"/>
  <c r="AY95" i="1"/>
  <c r="J33" i="2"/>
  <c r="AX95" i="1" s="1"/>
  <c r="BH420" i="2"/>
  <c r="BG420" i="2"/>
  <c r="BF420" i="2"/>
  <c r="BD420" i="2"/>
  <c r="S420" i="2"/>
  <c r="Q420" i="2"/>
  <c r="O420" i="2"/>
  <c r="BH418" i="2"/>
  <c r="BG418" i="2"/>
  <c r="BF418" i="2"/>
  <c r="BD418" i="2"/>
  <c r="S418" i="2"/>
  <c r="Q418" i="2"/>
  <c r="O418" i="2"/>
  <c r="BH416" i="2"/>
  <c r="BG416" i="2"/>
  <c r="BF416" i="2"/>
  <c r="BD416" i="2"/>
  <c r="S416" i="2"/>
  <c r="Q416" i="2"/>
  <c r="O416" i="2"/>
  <c r="BH415" i="2"/>
  <c r="BG415" i="2"/>
  <c r="BF415" i="2"/>
  <c r="BD415" i="2"/>
  <c r="S415" i="2"/>
  <c r="Q415" i="2"/>
  <c r="O415" i="2"/>
  <c r="BH412" i="2"/>
  <c r="BG412" i="2"/>
  <c r="BF412" i="2"/>
  <c r="BD412" i="2"/>
  <c r="S412" i="2"/>
  <c r="S411" i="2"/>
  <c r="Q412" i="2"/>
  <c r="Q411" i="2" s="1"/>
  <c r="O412" i="2"/>
  <c r="O411" i="2"/>
  <c r="BH409" i="2"/>
  <c r="BG409" i="2"/>
  <c r="BF409" i="2"/>
  <c r="BD409" i="2"/>
  <c r="S409" i="2"/>
  <c r="S408" i="2" s="1"/>
  <c r="Q409" i="2"/>
  <c r="Q408" i="2" s="1"/>
  <c r="O409" i="2"/>
  <c r="O408" i="2" s="1"/>
  <c r="BH405" i="2"/>
  <c r="BG405" i="2"/>
  <c r="BF405" i="2"/>
  <c r="BE405" i="2"/>
  <c r="S405" i="2"/>
  <c r="S404" i="2"/>
  <c r="Q405" i="2"/>
  <c r="Q404" i="2" s="1"/>
  <c r="O405" i="2"/>
  <c r="O404" i="2"/>
  <c r="BH401" i="2"/>
  <c r="BG401" i="2"/>
  <c r="BF401" i="2"/>
  <c r="BD401" i="2"/>
  <c r="S401" i="2"/>
  <c r="Q401" i="2"/>
  <c r="O401" i="2"/>
  <c r="BH398" i="2"/>
  <c r="BG398" i="2"/>
  <c r="BF398" i="2"/>
  <c r="BD398" i="2"/>
  <c r="S398" i="2"/>
  <c r="Q398" i="2"/>
  <c r="O398" i="2"/>
  <c r="BH397" i="2"/>
  <c r="BG397" i="2"/>
  <c r="BF397" i="2"/>
  <c r="BD397" i="2"/>
  <c r="S397" i="2"/>
  <c r="Q397" i="2"/>
  <c r="O397" i="2"/>
  <c r="BH396" i="2"/>
  <c r="BG396" i="2"/>
  <c r="BF396" i="2"/>
  <c r="BD396" i="2"/>
  <c r="S396" i="2"/>
  <c r="Q396" i="2"/>
  <c r="O396" i="2"/>
  <c r="BH395" i="2"/>
  <c r="BG395" i="2"/>
  <c r="BF395" i="2"/>
  <c r="BD395" i="2"/>
  <c r="S395" i="2"/>
  <c r="Q395" i="2"/>
  <c r="O395" i="2"/>
  <c r="BH392" i="2"/>
  <c r="BG392" i="2"/>
  <c r="BF392" i="2"/>
  <c r="BD392" i="2"/>
  <c r="S392" i="2"/>
  <c r="Q392" i="2"/>
  <c r="O392" i="2"/>
  <c r="BH391" i="2"/>
  <c r="BG391" i="2"/>
  <c r="BF391" i="2"/>
  <c r="BD391" i="2"/>
  <c r="S391" i="2"/>
  <c r="Q391" i="2"/>
  <c r="O391" i="2"/>
  <c r="BH389" i="2"/>
  <c r="BG389" i="2"/>
  <c r="BF389" i="2"/>
  <c r="BD389" i="2"/>
  <c r="S389" i="2"/>
  <c r="Q389" i="2"/>
  <c r="O389" i="2"/>
  <c r="BH385" i="2"/>
  <c r="BG385" i="2"/>
  <c r="BF385" i="2"/>
  <c r="BD385" i="2"/>
  <c r="S385" i="2"/>
  <c r="Q385" i="2"/>
  <c r="O385" i="2"/>
  <c r="BH381" i="2"/>
  <c r="BG381" i="2"/>
  <c r="BF381" i="2"/>
  <c r="BD381" i="2"/>
  <c r="S381" i="2"/>
  <c r="Q381" i="2"/>
  <c r="O381" i="2"/>
  <c r="BH378" i="2"/>
  <c r="BG378" i="2"/>
  <c r="BF378" i="2"/>
  <c r="BD378" i="2"/>
  <c r="S378" i="2"/>
  <c r="Q378" i="2"/>
  <c r="O378" i="2"/>
  <c r="BH376" i="2"/>
  <c r="BG376" i="2"/>
  <c r="BF376" i="2"/>
  <c r="BD376" i="2"/>
  <c r="S376" i="2"/>
  <c r="S375" i="2" s="1"/>
  <c r="Q376" i="2"/>
  <c r="Q375" i="2"/>
  <c r="O376" i="2"/>
  <c r="O375" i="2" s="1"/>
  <c r="BH374" i="2"/>
  <c r="BG374" i="2"/>
  <c r="BF374" i="2"/>
  <c r="BD374" i="2"/>
  <c r="S374" i="2"/>
  <c r="S373" i="2"/>
  <c r="Q374" i="2"/>
  <c r="Q373" i="2" s="1"/>
  <c r="O374" i="2"/>
  <c r="O373" i="2" s="1"/>
  <c r="BH371" i="2"/>
  <c r="BG371" i="2"/>
  <c r="BF371" i="2"/>
  <c r="BD371" i="2"/>
  <c r="S371" i="2"/>
  <c r="Q371" i="2"/>
  <c r="O371" i="2"/>
  <c r="BH369" i="2"/>
  <c r="BG369" i="2"/>
  <c r="BF369" i="2"/>
  <c r="BD369" i="2"/>
  <c r="S369" i="2"/>
  <c r="Q369" i="2"/>
  <c r="O369" i="2"/>
  <c r="BH367" i="2"/>
  <c r="BG367" i="2"/>
  <c r="BF367" i="2"/>
  <c r="BD367" i="2"/>
  <c r="S367" i="2"/>
  <c r="S366" i="2" s="1"/>
  <c r="Q367" i="2"/>
  <c r="Q366" i="2" s="1"/>
  <c r="O367" i="2"/>
  <c r="O366" i="2"/>
  <c r="BH365" i="2"/>
  <c r="BG365" i="2"/>
  <c r="BF365" i="2"/>
  <c r="BD365" i="2"/>
  <c r="S365" i="2"/>
  <c r="S364" i="2" s="1"/>
  <c r="Q365" i="2"/>
  <c r="Q364" i="2"/>
  <c r="O365" i="2"/>
  <c r="O364" i="2" s="1"/>
  <c r="BH363" i="2"/>
  <c r="BG363" i="2"/>
  <c r="BF363" i="2"/>
  <c r="BD363" i="2"/>
  <c r="S363" i="2"/>
  <c r="S362" i="2"/>
  <c r="Q363" i="2"/>
  <c r="Q362" i="2" s="1"/>
  <c r="O363" i="2"/>
  <c r="O362" i="2" s="1"/>
  <c r="BH361" i="2"/>
  <c r="BG361" i="2"/>
  <c r="BF361" i="2"/>
  <c r="BD361" i="2"/>
  <c r="S361" i="2"/>
  <c r="Q361" i="2"/>
  <c r="O361" i="2"/>
  <c r="BH360" i="2"/>
  <c r="BG360" i="2"/>
  <c r="BF360" i="2"/>
  <c r="BD360" i="2"/>
  <c r="S360" i="2"/>
  <c r="Q360" i="2"/>
  <c r="O360" i="2"/>
  <c r="BH357" i="2"/>
  <c r="BG357" i="2"/>
  <c r="BF357" i="2"/>
  <c r="BD357" i="2"/>
  <c r="S357" i="2"/>
  <c r="Q357" i="2"/>
  <c r="O357" i="2"/>
  <c r="BH354" i="2"/>
  <c r="BG354" i="2"/>
  <c r="BF354" i="2"/>
  <c r="BD354" i="2"/>
  <c r="S354" i="2"/>
  <c r="Q354" i="2"/>
  <c r="O354" i="2"/>
  <c r="BH352" i="2"/>
  <c r="BG352" i="2"/>
  <c r="BF352" i="2"/>
  <c r="BD352" i="2"/>
  <c r="S352" i="2"/>
  <c r="Q352" i="2"/>
  <c r="O352" i="2"/>
  <c r="BH349" i="2"/>
  <c r="BG349" i="2"/>
  <c r="BF349" i="2"/>
  <c r="BD349" i="2"/>
  <c r="S349" i="2"/>
  <c r="Q349" i="2"/>
  <c r="O349" i="2"/>
  <c r="BH347" i="2"/>
  <c r="BG347" i="2"/>
  <c r="BF347" i="2"/>
  <c r="BD347" i="2"/>
  <c r="S347" i="2"/>
  <c r="Q347" i="2"/>
  <c r="O347" i="2"/>
  <c r="BH344" i="2"/>
  <c r="BG344" i="2"/>
  <c r="BF344" i="2"/>
  <c r="BD344" i="2"/>
  <c r="S344" i="2"/>
  <c r="Q344" i="2"/>
  <c r="O344" i="2"/>
  <c r="BH342" i="2"/>
  <c r="BG342" i="2"/>
  <c r="BF342" i="2"/>
  <c r="BD342" i="2"/>
  <c r="S342" i="2"/>
  <c r="Q342" i="2"/>
  <c r="O342" i="2"/>
  <c r="BH339" i="2"/>
  <c r="BG339" i="2"/>
  <c r="BF339" i="2"/>
  <c r="BD339" i="2"/>
  <c r="S339" i="2"/>
  <c r="Q339" i="2"/>
  <c r="O339" i="2"/>
  <c r="BH337" i="2"/>
  <c r="BG337" i="2"/>
  <c r="BF337" i="2"/>
  <c r="BD337" i="2"/>
  <c r="S337" i="2"/>
  <c r="Q337" i="2"/>
  <c r="O337" i="2"/>
  <c r="BH333" i="2"/>
  <c r="BG333" i="2"/>
  <c r="BF333" i="2"/>
  <c r="BD333" i="2"/>
  <c r="S333" i="2"/>
  <c r="Q333" i="2"/>
  <c r="O333" i="2"/>
  <c r="BH331" i="2"/>
  <c r="BG331" i="2"/>
  <c r="BF331" i="2"/>
  <c r="BD331" i="2"/>
  <c r="S331" i="2"/>
  <c r="Q331" i="2"/>
  <c r="O331" i="2"/>
  <c r="BH328" i="2"/>
  <c r="BG328" i="2"/>
  <c r="BF328" i="2"/>
  <c r="BD328" i="2"/>
  <c r="S328" i="2"/>
  <c r="Q328" i="2"/>
  <c r="O328" i="2"/>
  <c r="BH326" i="2"/>
  <c r="BG326" i="2"/>
  <c r="BF326" i="2"/>
  <c r="BD326" i="2"/>
  <c r="S326" i="2"/>
  <c r="Q326" i="2"/>
  <c r="O326" i="2"/>
  <c r="BH322" i="2"/>
  <c r="BG322" i="2"/>
  <c r="BF322" i="2"/>
  <c r="BD322" i="2"/>
  <c r="S322" i="2"/>
  <c r="Q322" i="2"/>
  <c r="O322" i="2"/>
  <c r="BH318" i="2"/>
  <c r="BG318" i="2"/>
  <c r="BF318" i="2"/>
  <c r="BE318" i="2"/>
  <c r="S318" i="2"/>
  <c r="S317" i="2" s="1"/>
  <c r="Q318" i="2"/>
  <c r="Q317" i="2"/>
  <c r="O318" i="2"/>
  <c r="O317" i="2" s="1"/>
  <c r="BH315" i="2"/>
  <c r="BG315" i="2"/>
  <c r="BF315" i="2"/>
  <c r="BE315" i="2"/>
  <c r="S315" i="2"/>
  <c r="Q315" i="2"/>
  <c r="O315" i="2"/>
  <c r="BH313" i="2"/>
  <c r="BG313" i="2"/>
  <c r="BF313" i="2"/>
  <c r="BE313" i="2"/>
  <c r="S313" i="2"/>
  <c r="Q313" i="2"/>
  <c r="O313" i="2"/>
  <c r="BH311" i="2"/>
  <c r="BG311" i="2"/>
  <c r="BF311" i="2"/>
  <c r="BE311" i="2"/>
  <c r="S311" i="2"/>
  <c r="Q311" i="2"/>
  <c r="O311" i="2"/>
  <c r="BH309" i="2"/>
  <c r="BG309" i="2"/>
  <c r="BF309" i="2"/>
  <c r="BE309" i="2"/>
  <c r="S309" i="2"/>
  <c r="Q309" i="2"/>
  <c r="O309" i="2"/>
  <c r="BH304" i="2"/>
  <c r="BG304" i="2"/>
  <c r="BF304" i="2"/>
  <c r="BD304" i="2"/>
  <c r="S304" i="2"/>
  <c r="Q304" i="2"/>
  <c r="O304" i="2"/>
  <c r="BH300" i="2"/>
  <c r="BG300" i="2"/>
  <c r="BF300" i="2"/>
  <c r="BD300" i="2"/>
  <c r="S300" i="2"/>
  <c r="Q300" i="2"/>
  <c r="O300" i="2"/>
  <c r="BH296" i="2"/>
  <c r="BG296" i="2"/>
  <c r="BF296" i="2"/>
  <c r="BE296" i="2"/>
  <c r="S296" i="2"/>
  <c r="Q296" i="2"/>
  <c r="O296" i="2"/>
  <c r="BH293" i="2"/>
  <c r="BG293" i="2"/>
  <c r="BF293" i="2"/>
  <c r="BD293" i="2"/>
  <c r="S293" i="2"/>
  <c r="Q293" i="2"/>
  <c r="O293" i="2"/>
  <c r="BH289" i="2"/>
  <c r="BG289" i="2"/>
  <c r="BF289" i="2"/>
  <c r="BD289" i="2"/>
  <c r="S289" i="2"/>
  <c r="Q289" i="2"/>
  <c r="O289" i="2"/>
  <c r="BH287" i="2"/>
  <c r="BG287" i="2"/>
  <c r="BF287" i="2"/>
  <c r="BE287" i="2"/>
  <c r="S287" i="2"/>
  <c r="Q287" i="2"/>
  <c r="O287" i="2"/>
  <c r="BH285" i="2"/>
  <c r="BG285" i="2"/>
  <c r="BF285" i="2"/>
  <c r="BE285" i="2"/>
  <c r="S285" i="2"/>
  <c r="Q285" i="2"/>
  <c r="O285" i="2"/>
  <c r="BH282" i="2"/>
  <c r="BG282" i="2"/>
  <c r="BF282" i="2"/>
  <c r="BE282" i="2"/>
  <c r="S282" i="2"/>
  <c r="Q282" i="2"/>
  <c r="O282" i="2"/>
  <c r="BH277" i="2"/>
  <c r="BG277" i="2"/>
  <c r="BF277" i="2"/>
  <c r="BD277" i="2"/>
  <c r="S277" i="2"/>
  <c r="Q277" i="2"/>
  <c r="O277" i="2"/>
  <c r="BH273" i="2"/>
  <c r="BG273" i="2"/>
  <c r="BF273" i="2"/>
  <c r="BD273" i="2"/>
  <c r="S273" i="2"/>
  <c r="Q273" i="2"/>
  <c r="O273" i="2"/>
  <c r="BH271" i="2"/>
  <c r="BG271" i="2"/>
  <c r="BF271" i="2"/>
  <c r="BD271" i="2"/>
  <c r="S271" i="2"/>
  <c r="Q271" i="2"/>
  <c r="O271" i="2"/>
  <c r="BH267" i="2"/>
  <c r="BG267" i="2"/>
  <c r="BF267" i="2"/>
  <c r="BD267" i="2"/>
  <c r="S267" i="2"/>
  <c r="Q267" i="2"/>
  <c r="O267" i="2"/>
  <c r="BH260" i="2"/>
  <c r="BG260" i="2"/>
  <c r="BF260" i="2"/>
  <c r="BD260" i="2"/>
  <c r="S260" i="2"/>
  <c r="Q260" i="2"/>
  <c r="O260" i="2"/>
  <c r="BH257" i="2"/>
  <c r="BG257" i="2"/>
  <c r="BF257" i="2"/>
  <c r="BD257" i="2"/>
  <c r="S257" i="2"/>
  <c r="Q257" i="2"/>
  <c r="O257" i="2"/>
  <c r="BH250" i="2"/>
  <c r="BG250" i="2"/>
  <c r="BF250" i="2"/>
  <c r="BD250" i="2"/>
  <c r="S250" i="2"/>
  <c r="Q250" i="2"/>
  <c r="O250" i="2"/>
  <c r="BH247" i="2"/>
  <c r="BG247" i="2"/>
  <c r="BF247" i="2"/>
  <c r="BD247" i="2"/>
  <c r="S247" i="2"/>
  <c r="Q247" i="2"/>
  <c r="O247" i="2"/>
  <c r="BH244" i="2"/>
  <c r="BG244" i="2"/>
  <c r="BF244" i="2"/>
  <c r="BD244" i="2"/>
  <c r="S244" i="2"/>
  <c r="Q244" i="2"/>
  <c r="O244" i="2"/>
  <c r="BH241" i="2"/>
  <c r="BG241" i="2"/>
  <c r="BF241" i="2"/>
  <c r="BE241" i="2"/>
  <c r="S241" i="2"/>
  <c r="Q241" i="2"/>
  <c r="O241" i="2"/>
  <c r="BH238" i="2"/>
  <c r="BG238" i="2"/>
  <c r="BF238" i="2"/>
  <c r="BE238" i="2"/>
  <c r="S238" i="2"/>
  <c r="Q238" i="2"/>
  <c r="O238" i="2"/>
  <c r="BH235" i="2"/>
  <c r="BG235" i="2"/>
  <c r="BF235" i="2"/>
  <c r="BE235" i="2"/>
  <c r="S235" i="2"/>
  <c r="Q235" i="2"/>
  <c r="O235" i="2"/>
  <c r="BH232" i="2"/>
  <c r="BG232" i="2"/>
  <c r="BF232" i="2"/>
  <c r="BE232" i="2"/>
  <c r="S232" i="2"/>
  <c r="Q232" i="2"/>
  <c r="O232" i="2"/>
  <c r="BH231" i="2"/>
  <c r="BG231" i="2"/>
  <c r="BF231" i="2"/>
  <c r="BE231" i="2"/>
  <c r="S231" i="2"/>
  <c r="Q231" i="2"/>
  <c r="O231" i="2"/>
  <c r="BH228" i="2"/>
  <c r="BG228" i="2"/>
  <c r="BF228" i="2"/>
  <c r="BE228" i="2"/>
  <c r="S228" i="2"/>
  <c r="Q228" i="2"/>
  <c r="O228" i="2"/>
  <c r="BH222" i="2"/>
  <c r="BG222" i="2"/>
  <c r="BF222" i="2"/>
  <c r="BD222" i="2"/>
  <c r="S222" i="2"/>
  <c r="Q222" i="2"/>
  <c r="O222" i="2"/>
  <c r="BH221" i="2"/>
  <c r="BG221" i="2"/>
  <c r="BF221" i="2"/>
  <c r="BD221" i="2"/>
  <c r="S221" i="2"/>
  <c r="Q221" i="2"/>
  <c r="O221" i="2"/>
  <c r="BH217" i="2"/>
  <c r="BG217" i="2"/>
  <c r="BF217" i="2"/>
  <c r="BE217" i="2"/>
  <c r="S217" i="2"/>
  <c r="Q217" i="2"/>
  <c r="O217" i="2"/>
  <c r="BH211" i="2"/>
  <c r="BG211" i="2"/>
  <c r="BF211" i="2"/>
  <c r="BE211" i="2"/>
  <c r="S211" i="2"/>
  <c r="Q211" i="2"/>
  <c r="O211" i="2"/>
  <c r="BH208" i="2"/>
  <c r="BG208" i="2"/>
  <c r="BF208" i="2"/>
  <c r="BE208" i="2"/>
  <c r="S208" i="2"/>
  <c r="Q208" i="2"/>
  <c r="O208" i="2"/>
  <c r="BH205" i="2"/>
  <c r="BG205" i="2"/>
  <c r="BF205" i="2"/>
  <c r="BE205" i="2"/>
  <c r="S205" i="2"/>
  <c r="Q205" i="2"/>
  <c r="O205" i="2"/>
  <c r="BH200" i="2"/>
  <c r="BG200" i="2"/>
  <c r="BF200" i="2"/>
  <c r="BD200" i="2"/>
  <c r="S200" i="2"/>
  <c r="Q200" i="2"/>
  <c r="O200" i="2"/>
  <c r="BH196" i="2"/>
  <c r="BG196" i="2"/>
  <c r="BF196" i="2"/>
  <c r="BD196" i="2"/>
  <c r="S196" i="2"/>
  <c r="Q196" i="2"/>
  <c r="O196" i="2"/>
  <c r="BH192" i="2"/>
  <c r="BG192" i="2"/>
  <c r="BF192" i="2"/>
  <c r="BD192" i="2"/>
  <c r="S192" i="2"/>
  <c r="Q192" i="2"/>
  <c r="O192" i="2"/>
  <c r="BH188" i="2"/>
  <c r="BG188" i="2"/>
  <c r="BF188" i="2"/>
  <c r="BD188" i="2"/>
  <c r="S188" i="2"/>
  <c r="Q188" i="2"/>
  <c r="O188" i="2"/>
  <c r="BH183" i="2"/>
  <c r="BG183" i="2"/>
  <c r="BF183" i="2"/>
  <c r="BD183" i="2"/>
  <c r="S183" i="2"/>
  <c r="Q183" i="2"/>
  <c r="O183" i="2"/>
  <c r="BH179" i="2"/>
  <c r="BG179" i="2"/>
  <c r="BF179" i="2"/>
  <c r="BD179" i="2"/>
  <c r="S179" i="2"/>
  <c r="Q179" i="2"/>
  <c r="O179" i="2"/>
  <c r="BH175" i="2"/>
  <c r="BG175" i="2"/>
  <c r="BF175" i="2"/>
  <c r="BD175" i="2"/>
  <c r="S175" i="2"/>
  <c r="Q175" i="2"/>
  <c r="O175" i="2"/>
  <c r="BH172" i="2"/>
  <c r="BG172" i="2"/>
  <c r="BF172" i="2"/>
  <c r="BD172" i="2"/>
  <c r="S172" i="2"/>
  <c r="Q172" i="2"/>
  <c r="O172" i="2"/>
  <c r="BH159" i="2"/>
  <c r="BG159" i="2"/>
  <c r="BF159" i="2"/>
  <c r="BD159" i="2"/>
  <c r="S159" i="2"/>
  <c r="Q159" i="2"/>
  <c r="O159" i="2"/>
  <c r="BH156" i="2"/>
  <c r="BG156" i="2"/>
  <c r="BF156" i="2"/>
  <c r="BD156" i="2"/>
  <c r="S156" i="2"/>
  <c r="Q156" i="2"/>
  <c r="O156" i="2"/>
  <c r="BH150" i="2"/>
  <c r="BG150" i="2"/>
  <c r="BF150" i="2"/>
  <c r="BE150" i="2"/>
  <c r="S150" i="2"/>
  <c r="Q150" i="2"/>
  <c r="O150" i="2"/>
  <c r="BH147" i="2"/>
  <c r="BG147" i="2"/>
  <c r="BF147" i="2"/>
  <c r="BD147" i="2"/>
  <c r="S147" i="2"/>
  <c r="Q147" i="2"/>
  <c r="O147" i="2"/>
  <c r="BH144" i="2"/>
  <c r="BG144" i="2"/>
  <c r="BF144" i="2"/>
  <c r="BE144" i="2"/>
  <c r="S144" i="2"/>
  <c r="Q144" i="2"/>
  <c r="O144" i="2"/>
  <c r="BH142" i="2"/>
  <c r="BG142" i="2"/>
  <c r="BF142" i="2"/>
  <c r="BE142" i="2"/>
  <c r="S142" i="2"/>
  <c r="Q142" i="2"/>
  <c r="O142" i="2"/>
  <c r="BH140" i="2"/>
  <c r="BG140" i="2"/>
  <c r="BF140" i="2"/>
  <c r="BE140" i="2"/>
  <c r="S140" i="2"/>
  <c r="Q140" i="2"/>
  <c r="O140" i="2"/>
  <c r="F131" i="2"/>
  <c r="E129" i="2"/>
  <c r="F87" i="2"/>
  <c r="E85" i="2"/>
  <c r="J22" i="2"/>
  <c r="E22" i="2"/>
  <c r="J134" i="2" s="1"/>
  <c r="J21" i="2"/>
  <c r="J19" i="2"/>
  <c r="E19" i="2"/>
  <c r="J89" i="2" s="1"/>
  <c r="J18" i="2"/>
  <c r="J16" i="2"/>
  <c r="E16" i="2"/>
  <c r="F90" i="2" s="1"/>
  <c r="J15" i="2"/>
  <c r="J13" i="2"/>
  <c r="E13" i="2"/>
  <c r="F133" i="2" s="1"/>
  <c r="J12" i="2"/>
  <c r="J10" i="2"/>
  <c r="J87" i="2"/>
  <c r="L90" i="1"/>
  <c r="AM90" i="1"/>
  <c r="AM89" i="1"/>
  <c r="L89" i="1"/>
  <c r="AM87" i="1"/>
  <c r="L87" i="1"/>
  <c r="L85" i="1"/>
  <c r="L84" i="1"/>
  <c r="BJ378" i="2"/>
  <c r="BJ376" i="2"/>
  <c r="J354" i="2"/>
  <c r="BJ232" i="2"/>
  <c r="BJ156" i="2"/>
  <c r="BJ147" i="2"/>
  <c r="BJ412" i="2"/>
  <c r="J371" i="2"/>
  <c r="J342" i="2"/>
  <c r="J333" i="2"/>
  <c r="BJ322" i="2"/>
  <c r="BJ315" i="2"/>
  <c r="BJ289" i="2"/>
  <c r="J232" i="2"/>
  <c r="J231" i="2"/>
  <c r="BJ222" i="2"/>
  <c r="J211" i="2"/>
  <c r="BJ200" i="2"/>
  <c r="J196" i="2"/>
  <c r="J183" i="2"/>
  <c r="BJ179" i="2"/>
  <c r="AS94" i="1"/>
  <c r="BJ420" i="2"/>
  <c r="BJ418" i="2"/>
  <c r="J418" i="2"/>
  <c r="BJ416" i="2"/>
  <c r="BJ415" i="2"/>
  <c r="J415" i="2"/>
  <c r="J412" i="2"/>
  <c r="J409" i="2"/>
  <c r="BJ405" i="2"/>
  <c r="BJ396" i="2"/>
  <c r="J395" i="2"/>
  <c r="J392" i="2"/>
  <c r="J391" i="2"/>
  <c r="J378" i="2"/>
  <c r="BJ363" i="2"/>
  <c r="BJ352" i="2"/>
  <c r="J349" i="2"/>
  <c r="BJ347" i="2"/>
  <c r="BJ344" i="2"/>
  <c r="J337" i="2"/>
  <c r="BJ331" i="2"/>
  <c r="BJ328" i="2"/>
  <c r="BJ311" i="2"/>
  <c r="J287" i="2"/>
  <c r="BJ282" i="2"/>
  <c r="J273" i="2"/>
  <c r="J260" i="2"/>
  <c r="J238" i="2"/>
  <c r="BJ231" i="2"/>
  <c r="BJ221" i="2"/>
  <c r="J217" i="2"/>
  <c r="J208" i="2"/>
  <c r="BJ205" i="2"/>
  <c r="BJ183" i="2"/>
  <c r="J175" i="2"/>
  <c r="J172" i="2"/>
  <c r="J147" i="2"/>
  <c r="BJ142" i="2"/>
  <c r="J376" i="2"/>
  <c r="J374" i="2"/>
  <c r="BJ371" i="2"/>
  <c r="J369" i="2"/>
  <c r="J367" i="2"/>
  <c r="BJ365" i="2"/>
  <c r="BJ342" i="2"/>
  <c r="BJ333" i="2"/>
  <c r="J331" i="2"/>
  <c r="BJ318" i="2"/>
  <c r="J315" i="2"/>
  <c r="J313" i="2"/>
  <c r="J296" i="2"/>
  <c r="BJ293" i="2"/>
  <c r="J289" i="2"/>
  <c r="BJ287" i="2"/>
  <c r="BJ267" i="2"/>
  <c r="BJ260" i="2"/>
  <c r="BJ257" i="2"/>
  <c r="J241" i="2"/>
  <c r="BJ228" i="2"/>
  <c r="J150" i="2"/>
  <c r="BJ389" i="2"/>
  <c r="BJ360" i="2"/>
  <c r="J352" i="2"/>
  <c r="BJ349" i="2"/>
  <c r="J347" i="2"/>
  <c r="J344" i="2"/>
  <c r="J339" i="2"/>
  <c r="BJ326" i="2"/>
  <c r="J293" i="2"/>
  <c r="BJ271" i="2"/>
  <c r="J235" i="2"/>
  <c r="J228" i="2"/>
  <c r="J222" i="2"/>
  <c r="BJ159" i="2"/>
  <c r="J142" i="2"/>
  <c r="BJ140" i="2"/>
  <c r="BJ401" i="2"/>
  <c r="BJ398" i="2"/>
  <c r="J397" i="2"/>
  <c r="BJ391" i="2"/>
  <c r="J381" i="2"/>
  <c r="BJ369" i="2"/>
  <c r="J328" i="2"/>
  <c r="BJ300" i="2"/>
  <c r="J277" i="2"/>
  <c r="BJ273" i="2"/>
  <c r="J271" i="2"/>
  <c r="J267" i="2"/>
  <c r="J257" i="2"/>
  <c r="BJ250" i="2"/>
  <c r="J247" i="2"/>
  <c r="BJ244" i="2"/>
  <c r="BJ235" i="2"/>
  <c r="J221" i="2"/>
  <c r="J205" i="2"/>
  <c r="J200" i="2"/>
  <c r="BJ196" i="2"/>
  <c r="BJ188" i="2"/>
  <c r="J179" i="2"/>
  <c r="BJ175" i="2"/>
  <c r="J156" i="2"/>
  <c r="BJ144" i="2"/>
  <c r="J398" i="2"/>
  <c r="J389" i="2"/>
  <c r="BJ385" i="2"/>
  <c r="BJ381" i="2"/>
  <c r="BJ374" i="2"/>
  <c r="J318" i="2"/>
  <c r="BJ313" i="2"/>
  <c r="BJ277" i="2"/>
  <c r="J244" i="2"/>
  <c r="BJ241" i="2"/>
  <c r="J144" i="2"/>
  <c r="J420" i="2"/>
  <c r="J405" i="2"/>
  <c r="BJ367" i="2"/>
  <c r="J365" i="2"/>
  <c r="J363" i="2"/>
  <c r="J361" i="2"/>
  <c r="J357" i="2"/>
  <c r="J309" i="2"/>
  <c r="J304" i="2"/>
  <c r="J300" i="2"/>
  <c r="J401" i="2"/>
  <c r="BJ395" i="2"/>
  <c r="BJ361" i="2"/>
  <c r="J360" i="2"/>
  <c r="BJ357" i="2"/>
  <c r="BJ354" i="2"/>
  <c r="BJ337" i="2"/>
  <c r="J326" i="2"/>
  <c r="J322" i="2"/>
  <c r="J311" i="2"/>
  <c r="BJ309" i="2"/>
  <c r="BJ304" i="2"/>
  <c r="BJ285" i="2"/>
  <c r="J282" i="2"/>
  <c r="BJ238" i="2"/>
  <c r="BJ217" i="2"/>
  <c r="BJ208" i="2"/>
  <c r="J192" i="2"/>
  <c r="BJ172" i="2"/>
  <c r="J416" i="2"/>
  <c r="BJ409" i="2"/>
  <c r="BJ397" i="2"/>
  <c r="J396" i="2"/>
  <c r="BJ392" i="2"/>
  <c r="J385" i="2"/>
  <c r="BJ339" i="2"/>
  <c r="BJ296" i="2"/>
  <c r="J285" i="2"/>
  <c r="J250" i="2"/>
  <c r="BJ247" i="2"/>
  <c r="BJ211" i="2"/>
  <c r="BJ192" i="2"/>
  <c r="J188" i="2"/>
  <c r="J159" i="2"/>
  <c r="BJ150" i="2"/>
  <c r="J140" i="2"/>
  <c r="O243" i="2" l="1"/>
  <c r="BJ377" i="2"/>
  <c r="J377" i="2"/>
  <c r="J113" i="2"/>
  <c r="BJ414" i="2"/>
  <c r="J414" i="2"/>
  <c r="J119" i="2"/>
  <c r="S321" i="2"/>
  <c r="S359" i="2"/>
  <c r="BJ368" i="2"/>
  <c r="J368" i="2"/>
  <c r="J110" i="2"/>
  <c r="S368" i="2"/>
  <c r="Q321" i="2"/>
  <c r="O359" i="2"/>
  <c r="O368" i="2"/>
  <c r="O377" i="2"/>
  <c r="O414" i="2"/>
  <c r="O407" i="2"/>
  <c r="O321" i="2"/>
  <c r="O320" i="2" s="1"/>
  <c r="Q359" i="2"/>
  <c r="Q368" i="2"/>
  <c r="Q414" i="2"/>
  <c r="Q407" i="2" s="1"/>
  <c r="S377" i="2"/>
  <c r="O394" i="2"/>
  <c r="S394" i="2"/>
  <c r="S414" i="2"/>
  <c r="S407" i="2"/>
  <c r="S243" i="2"/>
  <c r="O299" i="2"/>
  <c r="Q299" i="2"/>
  <c r="BJ308" i="2"/>
  <c r="J308" i="2" s="1"/>
  <c r="J102" i="2" s="1"/>
  <c r="Q308" i="2"/>
  <c r="S308" i="2"/>
  <c r="BJ139" i="2"/>
  <c r="J139" i="2" s="1"/>
  <c r="J96" i="2" s="1"/>
  <c r="O139" i="2"/>
  <c r="Q139" i="2"/>
  <c r="S139" i="2"/>
  <c r="BJ187" i="2"/>
  <c r="J187" i="2"/>
  <c r="J97" i="2"/>
  <c r="O187" i="2"/>
  <c r="Q187" i="2"/>
  <c r="S187" i="2"/>
  <c r="BJ227" i="2"/>
  <c r="J227" i="2" s="1"/>
  <c r="J98" i="2" s="1"/>
  <c r="O227" i="2"/>
  <c r="Q227" i="2"/>
  <c r="S227" i="2"/>
  <c r="BJ237" i="2"/>
  <c r="J237" i="2"/>
  <c r="J99" i="2" s="1"/>
  <c r="O237" i="2"/>
  <c r="Q237" i="2"/>
  <c r="S237" i="2"/>
  <c r="Q377" i="2"/>
  <c r="BJ394" i="2"/>
  <c r="J394" i="2"/>
  <c r="J114" i="2"/>
  <c r="Q394" i="2"/>
  <c r="BJ321" i="2"/>
  <c r="J321" i="2"/>
  <c r="J105" i="2"/>
  <c r="BJ359" i="2"/>
  <c r="J359" i="2" s="1"/>
  <c r="J106" i="2" s="1"/>
  <c r="BJ243" i="2"/>
  <c r="J243" i="2"/>
  <c r="J100" i="2" s="1"/>
  <c r="Q243" i="2"/>
  <c r="BJ299" i="2"/>
  <c r="J299" i="2"/>
  <c r="J101" i="2" s="1"/>
  <c r="S299" i="2"/>
  <c r="O308" i="2"/>
  <c r="J90" i="2"/>
  <c r="BD144" i="2"/>
  <c r="BE147" i="2"/>
  <c r="BD205" i="2"/>
  <c r="BD235" i="2"/>
  <c r="BD309" i="2"/>
  <c r="BE342" i="2"/>
  <c r="BE363" i="2"/>
  <c r="BE367" i="2"/>
  <c r="BE371" i="2"/>
  <c r="BE415" i="2"/>
  <c r="F134" i="2"/>
  <c r="BE183" i="2"/>
  <c r="BE200" i="2"/>
  <c r="BD313" i="2"/>
  <c r="BE339" i="2"/>
  <c r="BE376" i="2"/>
  <c r="BE378" i="2"/>
  <c r="BE395" i="2"/>
  <c r="BE409" i="2"/>
  <c r="BE416" i="2"/>
  <c r="BJ411" i="2"/>
  <c r="J411" i="2"/>
  <c r="J118" i="2"/>
  <c r="BJ373" i="2"/>
  <c r="J373" i="2" s="1"/>
  <c r="J111" i="2" s="1"/>
  <c r="BJ375" i="2"/>
  <c r="J375" i="2"/>
  <c r="J112" i="2" s="1"/>
  <c r="BE247" i="2"/>
  <c r="BD282" i="2"/>
  <c r="BE360" i="2"/>
  <c r="BE365" i="2"/>
  <c r="BD405" i="2"/>
  <c r="J133" i="2"/>
  <c r="BE159" i="2"/>
  <c r="BD228" i="2"/>
  <c r="BD231" i="2"/>
  <c r="BE289" i="2"/>
  <c r="BE304" i="2"/>
  <c r="BE333" i="2"/>
  <c r="BE337" i="2"/>
  <c r="BE352" i="2"/>
  <c r="BE420" i="2"/>
  <c r="BJ366" i="2"/>
  <c r="J366" i="2"/>
  <c r="J109" i="2" s="1"/>
  <c r="BE175" i="2"/>
  <c r="BD208" i="2"/>
  <c r="BE244" i="2"/>
  <c r="BE260" i="2"/>
  <c r="BE273" i="2"/>
  <c r="BD285" i="2"/>
  <c r="BD296" i="2"/>
  <c r="BD311" i="2"/>
  <c r="BE328" i="2"/>
  <c r="BE354" i="2"/>
  <c r="BE361" i="2"/>
  <c r="BE369" i="2"/>
  <c r="BE391" i="2"/>
  <c r="BE396" i="2"/>
  <c r="F89" i="2"/>
  <c r="BD232" i="2"/>
  <c r="BE322" i="2"/>
  <c r="BE344" i="2"/>
  <c r="BE385" i="2"/>
  <c r="BE418" i="2"/>
  <c r="BJ404" i="2"/>
  <c r="J404" i="2"/>
  <c r="J115" i="2"/>
  <c r="BE156" i="2"/>
  <c r="BE188" i="2"/>
  <c r="BD211" i="2"/>
  <c r="BE222" i="2"/>
  <c r="BE300" i="2"/>
  <c r="BD318" i="2"/>
  <c r="BE374" i="2"/>
  <c r="BE398" i="2"/>
  <c r="BJ362" i="2"/>
  <c r="J362" i="2" s="1"/>
  <c r="J107" i="2" s="1"/>
  <c r="BJ364" i="2"/>
  <c r="J364" i="2"/>
  <c r="J108" i="2" s="1"/>
  <c r="BD140" i="2"/>
  <c r="BD150" i="2"/>
  <c r="BD238" i="2"/>
  <c r="BE257" i="2"/>
  <c r="BE267" i="2"/>
  <c r="BE271" i="2"/>
  <c r="BE277" i="2"/>
  <c r="BE326" i="2"/>
  <c r="BE349" i="2"/>
  <c r="BE357" i="2"/>
  <c r="BE389" i="2"/>
  <c r="BE392" i="2"/>
  <c r="BE397" i="2"/>
  <c r="BE401" i="2"/>
  <c r="BE412" i="2"/>
  <c r="BJ408" i="2"/>
  <c r="J408" i="2"/>
  <c r="J117" i="2" s="1"/>
  <c r="BD142" i="2"/>
  <c r="BE172" i="2"/>
  <c r="BE179" i="2"/>
  <c r="BE192" i="2"/>
  <c r="BE196" i="2"/>
  <c r="BD217" i="2"/>
  <c r="BE221" i="2"/>
  <c r="BD241" i="2"/>
  <c r="BE250" i="2"/>
  <c r="BD287" i="2"/>
  <c r="BE293" i="2"/>
  <c r="BD315" i="2"/>
  <c r="BE331" i="2"/>
  <c r="BE347" i="2"/>
  <c r="BE381" i="2"/>
  <c r="BJ317" i="2"/>
  <c r="J317" i="2"/>
  <c r="J103" i="2" s="1"/>
  <c r="F34" i="2"/>
  <c r="BC95" i="1" s="1"/>
  <c r="BC94" i="1" s="1"/>
  <c r="W32" i="1" s="1"/>
  <c r="F35" i="2"/>
  <c r="BD95" i="1" s="1"/>
  <c r="BD94" i="1" s="1"/>
  <c r="W33" i="1" s="1"/>
  <c r="F33" i="2"/>
  <c r="BB95" i="1" s="1"/>
  <c r="BB94" i="1" s="1"/>
  <c r="AX94" i="1" s="1"/>
  <c r="O138" i="2" l="1"/>
  <c r="S138" i="2"/>
  <c r="O137" i="2"/>
  <c r="AU95" i="1"/>
  <c r="AU94" i="1" s="1"/>
  <c r="S320" i="2"/>
  <c r="Q138" i="2"/>
  <c r="Q320" i="2"/>
  <c r="Q137" i="2" s="1"/>
  <c r="BJ138" i="2"/>
  <c r="J138" i="2" s="1"/>
  <c r="J95" i="2" s="1"/>
  <c r="BJ407" i="2"/>
  <c r="J407" i="2"/>
  <c r="J116" i="2" s="1"/>
  <c r="BJ320" i="2"/>
  <c r="J320" i="2"/>
  <c r="J104" i="2" s="1"/>
  <c r="AY94" i="1"/>
  <c r="W31" i="1"/>
  <c r="J31" i="2"/>
  <c r="AV95" i="1" s="1"/>
  <c r="F31" i="2"/>
  <c r="AZ95" i="1" s="1"/>
  <c r="AZ94" i="1" s="1"/>
  <c r="W29" i="1" s="1"/>
  <c r="F32" i="2"/>
  <c r="BA95" i="1" s="1"/>
  <c r="BA94" i="1" s="1"/>
  <c r="AW94" i="1" s="1"/>
  <c r="AK30" i="1" s="1"/>
  <c r="J32" i="2"/>
  <c r="AW95" i="1"/>
  <c r="S137" i="2" l="1"/>
  <c r="BJ137" i="2"/>
  <c r="J137" i="2"/>
  <c r="J28" i="2" s="1"/>
  <c r="AG95" i="1" s="1"/>
  <c r="AG94" i="1" s="1"/>
  <c r="AK26" i="1" s="1"/>
  <c r="AT95" i="1"/>
  <c r="AV94" i="1"/>
  <c r="AK29" i="1" s="1"/>
  <c r="W30" i="1"/>
  <c r="J94" i="2" l="1"/>
  <c r="J37" i="2"/>
  <c r="AN95" i="1"/>
  <c r="AK35" i="1"/>
  <c r="AT94" i="1"/>
  <c r="AN94" i="1" l="1"/>
</calcChain>
</file>

<file path=xl/sharedStrings.xml><?xml version="1.0" encoding="utf-8"?>
<sst xmlns="http://schemas.openxmlformats.org/spreadsheetml/2006/main" count="3317" uniqueCount="736">
  <si>
    <t>Export Komplet</t>
  </si>
  <si>
    <t/>
  </si>
  <si>
    <t>2.0</t>
  </si>
  <si>
    <t>False</t>
  </si>
  <si>
    <t>{be3876e6-b5b3-43c0-ab43-a89acec25e2a}</t>
  </si>
  <si>
    <t>&gt;&gt;  skryté sloupce  &lt;&lt;</t>
  </si>
  <si>
    <t>0,01</t>
  </si>
  <si>
    <t>21</t>
  </si>
  <si>
    <t>12</t>
  </si>
  <si>
    <t>REKAPITULACE STAVBY</t>
  </si>
  <si>
    <t>v ---  níže se nacházejí doplnkové a pomocné údaje k sestavám  --- v</t>
  </si>
  <si>
    <t>Návod na vyplnění</t>
  </si>
  <si>
    <t>0,001</t>
  </si>
  <si>
    <t>Kód:</t>
  </si>
  <si>
    <t>69/2026</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</si>
  <si>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</si>
  <si>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</si>
  <si>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Skladová a výrobní hala - přístavba</t>
  </si>
  <si>
    <t>KSO:</t>
  </si>
  <si>
    <t>CC-CZ:</t>
  </si>
  <si>
    <t>Místo:</t>
  </si>
  <si>
    <t>Přívoz. parc. č. 130/11, 130/6, 130/2</t>
  </si>
  <si>
    <t>Datum:</t>
  </si>
  <si>
    <t>Zadavatel:</t>
  </si>
  <si>
    <t>IČ:</t>
  </si>
  <si>
    <t xml:space="preserve"> </t>
  </si>
  <si>
    <t>DIČ:</t>
  </si>
  <si>
    <t>Uchazeč:</t>
  </si>
  <si>
    <t>Vyplň údaj</t>
  </si>
  <si>
    <t>Projektant:</t>
  </si>
  <si>
    <t>True</t>
  </si>
  <si>
    <t>Zpracovatel:</t>
  </si>
  <si>
    <t>Poznámka:</t>
  </si>
  <si>
    <t xml:space="preserve">Rozpočet je zpracován z dokumentace pro povolení stavby._x000D_
_x000D_
Všechny položky ve výkazu jsou, pokud není v popisu řečeno jinak, stanoveny jako čisté! Rezervu na prostřih a spojovací materiál, prořez, provozní odpad apod. je dodavatel povinen kalkulovat do jednotlivých položkových cen v rozsahu dle vlastních technologických předpisů a realizačních zvyklostí." a dále "Soupis prací a výkaz výměr nenahrazují projektovou dokumentaci a nejsou dle zákona její součástí. Dodavatel je povinen reflektovat, dodržet a realizovat veškerá ustanovení, specifikace a standardy stanovené v dokumentaci pro provedení stavby_x000D_
 _x000D_
_x000D_
a) veškeré položky na přípomoce,  dopravu, montáž, zpevněné montážní plochy, atd...  zahrnout do jednotlivých jednotkových cen. :_x000D_
_x000D_
 _x000D_
_x000D_
b) součásti prací jsou veškeré zkoušky, potřebná měření, inspekce, uvedení zařízení do provozu, zaškolení obsluhy, provozní řády, manuály a revize v českém jazyce. Za komplexní vyzkoušení se považuje bezporuchový provoz po dobu minimálně 96 hod. :_x000D_
_x000D_
 _x000D_
_x000D_
c) součástí dodávky je zpracování veškeré dílenské dokumentace a dokumentace skutečného provedení :_x000D_
_x000D_
 _x000D_
_x000D_
d) součástí dodávky je kompletní dokladová část díla nutná k získání kolaudačního souhlasu stavby :_x000D_
_x000D_
 _x000D_
_x000D_
e) v rozsahu prací zhotovitele jsou rovněž jakékoliv prvky, zařízení, práce a pomocné materiály, neuvedené v tomto soupisu výkonů, které jsou ale nezbytně nutné k dodání, instalaci , dokončení a provozování díla, včetně ztratného a prořezů :_x000D_
_x000D_
 _x000D_
_x000D_
f) součástí dodávky jsou veškerá geodetická měření jako například vytyčení konstrukcí, kontrolní měření, zaměření skutečného stavu apod. :_x000D_
_x000D_
 _x000D_
_x000D_
g) součástí dodávky jsou i náklady na případná  opatření související s ochranou stávajících sítí, komunikací či staveb :_x000D_
_x000D_
 _x000D_
_x000D_
h) součástí jednotkových cen jsou i vícenáklady související s výstavbou v zimním období, průběžný úklid staveniště a přilehlých komunikací, likvidaci odpadů, dočasná dopravní omezení atd. :_x000D_
_x000D_
 _x000D_
_x000D_
k)pokud se v dokumentaci vyskytují obchodní názvy, jedná se pouze o vymezení minimálních požadovaných standardů výrobku, technologie či materiálu a zadavatel připouští použití i jiného, kvalitativně či technologicky obdobného řešení, které splňuje minimální parametry uvedené ve specifikaci projektové dokumentace :_x000D_
_x000D_
 _x000D_
_x000D_
Nedílnou součástí výkazu výměr (slepého rozpočtu ) je projektová dokumentace !! :_x000D_
_x000D_
 _x000D_
_x000D_
Zpracovatel nabídky je povinen prověřit specifikace a výměry uvedené ve výkazu výměr. :_x000D_
_x000D_
 _x000D_
_x000D_
V případě zjištěných : rozdílů má na tyto rozdíly upozornit ve lhůtě pro podání nabídek prostřednictvím žádosti o dodatečné informace k zadávacím podmínkám. Uchazeč vyplní všechny položky soupisu prací._x000D_
_x000D_
"""Soupis prací je sestaven s využitím Cenové soustavy URS. Položky, které pochází z této cenové soustavy, jsou v samostatném sloupci. Veškeré další informace vymezující popis a podmínky použití těchto položek z Cenové soustavy, které nejsou uvedeny přímo v soupisu prací, jsou neomezeně dálkově k dispozici na www.cs-urs.cz, sekce Cenové a technické podmínky.								_x000D_
Rozpočet slouží výhradně a pouze pro výběr zhotovitele. Zhotovitel (uchazeč o zakázku) je povinen zkontrolovat rozpočet a doplnit chybějící položky. V opačném případě je zhotovitel povinen upozornit zadavatele na případné nedostatky. _x000D_
Případné pozdější odchylky rozpočtu od skutečnosti musí být řešeny dle smlouvy o díly (cena díla pevná x cena díla dle jednotkových cen). Ceny v nabídce musí vycházet nejen z předloženého soupisu výkonů, ale i ze znalosti celého projektu. Prostudování kompletní dokumentace je nutnou podmínkou předložení nabídky. Podáním cenové nabídky zhotovitel potvrzuje, že si projekt důkladně prostudoval a že všechny úkony k provedení stavby dle PD jsou zahrnuty v rozpočtu. Veškeré konstrukce se dodávají jako plně funkční celek. Projektová dokumentace je nadřazena rozpočtu, rozpočet slouží pro výběr zhotovitele._x000D_
Je mezi smluvními stranami, zda si stanoví cenu pevnou, bez možných víceprací nebo méněprací, nebo jestli bude účtováno dle skutečnosti, ale s jednotkovým cenami doplněnými v rozpočtu. 	_x000D_
	POZN :					_x000D_
-	tento výkaz výměr je pouze orientační, směrodatná a nadřazená je výkresová dokumentace včetně technické zprávy.					_x000D_
-	TENTO PROJEKT NENAHRAZUJE DÍLENSKOU / VÝROBNÍ DOKUMENTACI ZHOTOVITELE. A neslouží k objednání materiálu.	_x000D_
Objednatel rozpočtu bere na vědomí, že na překontrolování rozpočtu má 14 od zaslání rozpočtu. Po uplynutí této doby se bere rozpočet jako předaný._x000D_
"																																			_x000D_
_x000D_
</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</si>
  <si>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</si>
  <si>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</si>
  <si>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</si>
  <si>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</si>
  <si>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</si>
  <si>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</si>
  <si>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</si>
  <si>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</si>
  <si>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</si>
  <si>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</si>
  <si>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</si>
  <si>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</si>
  <si>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</si>
  <si>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</si>
  <si>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</si>
  <si>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</si>
  <si>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</si>
  <si>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</si>
  <si>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</si>
  <si>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</si>
  <si>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</si>
  <si>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</si>
  <si>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</si>
  <si>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</si>
  <si>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</si>
  <si>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</si>
  <si>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</si>
  <si>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</si>
  <si>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</si>
  <si>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</si>
  <si>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</si>
  <si>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</si>
  <si>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</si>
  <si>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</si>
  <si>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</si>
  <si>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</si>
  <si>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</si>
  <si>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</si>
  <si>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</si>
  <si>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</si>
  <si>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</si>
  <si>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IMPORT</t>
  </si>
  <si>
    <t>{00000000-0000-0000-0000-000000000000}</t>
  </si>
  <si>
    <t>/</t>
  </si>
  <si>
    <t>STA</t>
  </si>
  <si>
    <t>1</t>
  </si>
  <si>
    <t>###NOINSERT###</t>
  </si>
  <si>
    <t>dm</t>
  </si>
  <si>
    <t>Délka místnosti</t>
  </si>
  <si>
    <t>162,992</t>
  </si>
  <si>
    <t>3</t>
  </si>
  <si>
    <t>2</t>
  </si>
  <si>
    <t>np1</t>
  </si>
  <si>
    <t>Plocha 1.np</t>
  </si>
  <si>
    <t>534,207</t>
  </si>
  <si>
    <t>KRYCÍ LIST SOUPISU PRACÍ</t>
  </si>
  <si>
    <t>okna</t>
  </si>
  <si>
    <t>Plocha oken</t>
  </si>
  <si>
    <t>34,93</t>
  </si>
  <si>
    <t>ord</t>
  </si>
  <si>
    <t>Obvod RD</t>
  </si>
  <si>
    <t>49,95</t>
  </si>
  <si>
    <t>str</t>
  </si>
  <si>
    <t>Plocha střechy</t>
  </si>
  <si>
    <t>560</t>
  </si>
  <si>
    <t>zd</t>
  </si>
  <si>
    <t>Plocha základové desky</t>
  </si>
  <si>
    <t>548</t>
  </si>
  <si>
    <t>uf</t>
  </si>
  <si>
    <t>úprava fasády</t>
  </si>
  <si>
    <t>346,295</t>
  </si>
  <si>
    <t xml:space="preserve">Rozpočet je zpracován z dokumentace pro povolení stavby.  Všechny položky ve výkazu jsou, pokud není v popisu řečeno jinak, stanoveny jako čisté! Rezervu na prostřih a spojovací materiál, prořez, provozní odpad apod. je dodavatel povinen kalkulovat do jednotlivých položkových cen v rozsahu dle vlastních technologických předpisů a realizačních zvyklostí." a dále "Soupis prací a výkaz výměr nenahrazují projektovou dokumentaci a nejsou dle zákona její součástí. Dodavatel je povinen reflektovat, dodržet a realizovat veškerá ustanovení, specifikace a standardy stanovené v dokumentaci pro provedení stavby    a) veškeré položky na přípomoce,  dopravu, montáž, zpevněné montážní plochy, atd...  zahrnout do jednotlivých jednotkových cen. :     b) součásti prací jsou veškeré zkoušky, potřebná měření, inspekce, uvedení zařízení do provozu, zaškolení obsluhy, provozní řády, manuály a revize v českém jazyce. Za komplexní vyzkoušení se považuje bezporuchový provoz po dobu minimálně 96 hod. :     c) součástí dodávky je zpracování veškeré dílenské dokumentace a dokumentace skutečného provedení :     d) součástí dodávky je kompletní dokladová část díla nutná k získání kolaudačního souhlasu stavby :     e) v rozsahu prací zhotovitele jsou rovněž jakékoliv prvky, zařízení, práce a pomocné materiály, neuvedené v tomto soupisu výkonů, které jsou ale nezbytně nutné k dodání, instalaci , dokončení a provozování díla, včetně ztratného a prořezů :     f) součástí dodávky jsou veškerá geodetická měření jako například vytyčení konstrukcí, kontrolní měření, zaměření skutečného stavu apod. :     g) součástí dodávky jsou i náklady na případná  opatření související s ochranou stávajících sítí, komunikací či staveb :     h) součástí jednotkových cen jsou i vícenáklady související s výstavbou v zimním období, průběžný úklid staveniště a přilehlých komunikací, likvidaci odpadů, dočasná dopravní omezení atd. :     k)pokud se v dokumentaci vyskytují obchodní názvy, jedná se pouze o vymezení minimálních požadovaných standardů výrobku, technologie či materiálu a zadavatel připouští použití i jiného, kvalitativně či technologicky obdobného řešení, které splňuje minimální parametry uvedené ve specifikaci projektové dokumentace :     Nedílnou součástí výkazu výměr (slepého rozpočtu ) je projektová dokumentace !! :     Zpracovatel nabídky je povinen prověřit specifikace a výměry uvedené ve výkazu výměr. :     V případě zjištěných : rozdílů má na tyto rozdíly upozornit ve lhůtě pro podání nabídek prostřednictvím žádosti o dodatečné informace k zadávacím podmínkám. Uchazeč vyplní všechny položky soupisu prací.  """Soupis prací je sestaven s využitím Cenové soustavy URS. Položky, které pochází z této cenové soustavy, jsou v samostatném sloupci. Veškeré další informace vymezující popis a podmínky použití těchto položek z Cenové soustavy, které nejsou uvedeny přímo v soupisu prací, jsou neomezeně dálkově k dispozici na www.cs-urs.cz, sekce Cenové a technické podmínky.								 Rozpočet slouží výhradně a pouze pro výběr zhotovitele. Zhotovitel (uchazeč o zakázku) je povinen zkontrolovat rozpočet a doplnit chybějící položky. V opačném případě je zhotovitel povinen upozornit zadavatele na případné nedostatky.  Případné pozdější odchylky rozpočtu od skutečnosti musí být řešeny dle smlouvy o díly (cena díla pevná x cena díla dle jednotkových cen). Ceny v nabídce musí vycházet nejen z předloženého soupisu výkonů, ale i ze znalosti celého projektu. Prostudování kompletní dokumentace je nutnou podmínkou předložení nabídky. Podáním cenové nabídky zhotovitel potvrzuje, že si projekt důkladně prostudoval a že všechny úkony k provedení stavby dle PD jsou zahrnuty v rozpočtu. Veškeré konstrukce se dodávají jako plně funkční celek. Projektová dokumentace je nadřazena rozpočtu, rozpočet slouží pro výběr zhotovitele. Je mezi smluvními stranami, zda si stanoví cenu pevnou, bez možných víceprací nebo méněprací, nebo jestli bude účtováno dle skutečnosti, ale s jednotkovým cenami doplněnými v rozpočtu. 	 	POZN :					 -	tento výkaz výměr je pouze orientační, směrodatná a nadřazená je výkresová dokumentace včetně technické zprávy.					 -	TENTO PROJEKT NENAHRAZUJE DÍLENSKOU / VÝROBNÍ DOKUMENTACI ZHOTOVITELE. A neslouží k objednání materiálu.	 Objednatel rozpočtu bere na vědomí, že na překontrolování rozpočtu má 14 od zaslání rozpočtu. Po uplynutí této doby se bere rozpočet jako předaný. "																																			  </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</si>
  <si>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</si>
  <si>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</si>
  <si>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</si>
  <si>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</si>
  <si>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</si>
  <si>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</si>
  <si>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</si>
  <si>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</si>
  <si>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</si>
  <si>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4 - Vodorovné konstrukce</t>
  </si>
  <si>
    <t xml:space="preserve">    6 - Úpravy povrchů, podlahy a osazování výplní</t>
  </si>
  <si>
    <t xml:space="preserve">    9 - Ostatní konstrukce a práce, bourání</t>
  </si>
  <si>
    <t xml:space="preserve">    997 - Doprava suti a vybouraných hmot</t>
  </si>
  <si>
    <t xml:space="preserve">    998 - Přesun hmot</t>
  </si>
  <si>
    <t>PSV - Práce a dodávky PSV</t>
  </si>
  <si>
    <t xml:space="preserve">    711 - Izolace proti vodě, vlhkosti a plynům</t>
  </si>
  <si>
    <t xml:space="preserve">    721 - Zdravotechnika - vnitřní kanalizace</t>
  </si>
  <si>
    <t xml:space="preserve">    722 - Zdravotechnika - vnitřní vodovod</t>
  </si>
  <si>
    <t xml:space="preserve">    725 - Zdravotechnika - zařizovací předměty</t>
  </si>
  <si>
    <t xml:space="preserve">    732 - Ústřední vytápění - strojovny</t>
  </si>
  <si>
    <t xml:space="preserve">    741 - Elektroinstalace - silnoproud</t>
  </si>
  <si>
    <t xml:space="preserve">    742 - Elektroinstalace - slaboproud</t>
  </si>
  <si>
    <t xml:space="preserve">    751 - Vzduchotechnika</t>
  </si>
  <si>
    <t xml:space="preserve">    764 - Konstrukce klempířské</t>
  </si>
  <si>
    <t xml:space="preserve">    766 - Konstrukce truhlářské</t>
  </si>
  <si>
    <t xml:space="preserve">    767 - Konstrukce zámečnické</t>
  </si>
  <si>
    <t>VRN - Vedlejší rozpočtové náklady</t>
  </si>
  <si>
    <t xml:space="preserve">    VRN1 - Průzkumné, zeměměřičské a projektové práce</t>
  </si>
  <si>
    <t xml:space="preserve">    VRN3 - Zařízení staveniště</t>
  </si>
  <si>
    <t xml:space="preserve">    VRN9 - Ostatní náklady</t>
  </si>
  <si>
    <t>SOUPIS PRACÍ</t>
  </si>
  <si>
    <t>PČ</t>
  </si>
  <si>
    <t>MJ</t>
  </si>
  <si>
    <t>Množství</t>
  </si>
  <si>
    <t>J.cena [CZK]</t>
  </si>
  <si>
    <t>J. Nh [h]</t>
  </si>
  <si>
    <t>Nh celkem [h]</t>
  </si>
  <si>
    <t>J. hmotnost [t]</t>
  </si>
  <si>
    <t>Hmotnost celkem [t]</t>
  </si>
  <si>
    <t>J. suť [t]</t>
  </si>
  <si>
    <t>Suť Celkem [t]</t>
  </si>
  <si>
    <t>Náklady soupisu celkem</t>
  </si>
  <si>
    <t>HSV</t>
  </si>
  <si>
    <t>Práce a dodávky HSV</t>
  </si>
  <si>
    <t>ROZPOCET</t>
  </si>
  <si>
    <t>Zemní práce</t>
  </si>
  <si>
    <t>K</t>
  </si>
  <si>
    <t>112101103</t>
  </si>
  <si>
    <t>Odstranění stromů listnatých průměru kmene přes 500 do 700 mm</t>
  </si>
  <si>
    <t>kus</t>
  </si>
  <si>
    <t>4</t>
  </si>
  <si>
    <t>608228171</t>
  </si>
  <si>
    <t>Online PSC</t>
  </si>
  <si>
    <t>https://podminky.urs.cz/item/CS_URS_2024_02/112101103</t>
  </si>
  <si>
    <t>112251103</t>
  </si>
  <si>
    <t>Odstranění pařezů průměru přes 500 do 700 mm</t>
  </si>
  <si>
    <t>-1154710782</t>
  </si>
  <si>
    <t>https://podminky.urs.cz/item/CS_URS_2024_02/112251103</t>
  </si>
  <si>
    <t>113106123</t>
  </si>
  <si>
    <t>Rozebrání dlažeb ze zámkových dlaždic komunikací pro pěší ručně</t>
  </si>
  <si>
    <t>m2</t>
  </si>
  <si>
    <t>450604174</t>
  </si>
  <si>
    <t>https://podminky.urs.cz/item/CS_URS_2024_02/113106123</t>
  </si>
  <si>
    <t>VV</t>
  </si>
  <si>
    <t>zd*1,2</t>
  </si>
  <si>
    <t>122251103</t>
  </si>
  <si>
    <t>Odkopávky a prokopávky nezapažené v hornině třídy těžitelnosti I skupiny 3 objem do 100 m3 strojně</t>
  </si>
  <si>
    <t>m3</t>
  </si>
  <si>
    <t>-504406274</t>
  </si>
  <si>
    <t>https://podminky.urs.cz/item/CS_URS_2026_01/122251103</t>
  </si>
  <si>
    <t>zd*0,15*1,1</t>
  </si>
  <si>
    <t>5</t>
  </si>
  <si>
    <t>131251102</t>
  </si>
  <si>
    <t>Hloubení jam nezapažených v hornině třídy těžitelnosti I skupiny 3 objem do 50 m3 strojně</t>
  </si>
  <si>
    <t>-1771489168</t>
  </si>
  <si>
    <t>https://podminky.urs.cz/item/CS_URS_2024_02/131251102</t>
  </si>
  <si>
    <t>13*1*1,3*0,95</t>
  </si>
  <si>
    <t>1,3*1,3*7*0,95</t>
  </si>
  <si>
    <t>1,8*1*2*0,95</t>
  </si>
  <si>
    <t>Součet</t>
  </si>
  <si>
    <t>6</t>
  </si>
  <si>
    <t>132251104</t>
  </si>
  <si>
    <t>Hloubení rýh nezapažených š do 800 mm v hornině třídy těžitelnosti I skupiny 3 objem přes 100 m3 strojně</t>
  </si>
  <si>
    <t>994897370</t>
  </si>
  <si>
    <t>https://podminky.urs.cz/item/CS_URS_2026_01/132251104</t>
  </si>
  <si>
    <t>0,95*0,5*(15,92-0,5-0,5-1,3+8,36-0,7+7,5-1,3+5,6+5,8+4,8+4,3+4,2)</t>
  </si>
  <si>
    <t>7</t>
  </si>
  <si>
    <t>162751137</t>
  </si>
  <si>
    <t>Vodorovné přemístění do 10000 m výkopku/sypaniny z horniny třídy těžitelnosti II, skupiny 4 a 5</t>
  </si>
  <si>
    <t>471857550</t>
  </si>
  <si>
    <t>https://podminky.urs.cz/item/CS_URS_2026_01/162751137</t>
  </si>
  <si>
    <t>z výkopu</t>
  </si>
  <si>
    <t>ornice</t>
  </si>
  <si>
    <t>odkopávky</t>
  </si>
  <si>
    <t>89,526</t>
  </si>
  <si>
    <t>jamy</t>
  </si>
  <si>
    <t>30,714</t>
  </si>
  <si>
    <t>rýhy</t>
  </si>
  <si>
    <t>24,789</t>
  </si>
  <si>
    <t xml:space="preserve">obsypy </t>
  </si>
  <si>
    <t>-6,2</t>
  </si>
  <si>
    <t>8</t>
  </si>
  <si>
    <t>171201231</t>
  </si>
  <si>
    <t>Poplatek za uložení zeminy a kamení na recyklační skládce (skládkovné) kód odpadu 17 05 04</t>
  </si>
  <si>
    <t>t</t>
  </si>
  <si>
    <t>-808384196</t>
  </si>
  <si>
    <t>https://podminky.urs.cz/item/CS_URS_2026_01/171201231</t>
  </si>
  <si>
    <t>138*1,8</t>
  </si>
  <si>
    <t>9</t>
  </si>
  <si>
    <t>174151101</t>
  </si>
  <si>
    <t>Zásyp jam, šachet rýh nebo kolem objektů sypaninou se zhutněním</t>
  </si>
  <si>
    <t>-1202890686</t>
  </si>
  <si>
    <t>https://podminky.urs.cz/item/CS_URS_2026_01/174151101</t>
  </si>
  <si>
    <t>ord*0,5*0,25</t>
  </si>
  <si>
    <t>10</t>
  </si>
  <si>
    <t>181351104</t>
  </si>
  <si>
    <t>Rozprostření ornice tl vrstvy do 250 mm pl do 500 m2 v rovině nebo ve svahu do 1:5 strojně</t>
  </si>
  <si>
    <t>-2023068484</t>
  </si>
  <si>
    <t>https://podminky.urs.cz/item/CS_URS_2026_01/181351104</t>
  </si>
  <si>
    <t>100</t>
  </si>
  <si>
    <t>11</t>
  </si>
  <si>
    <t>181951113</t>
  </si>
  <si>
    <t>Úprava pláně v hornině třídy těžitelnosti II, skupiny 4 a 5 bez zhutnění</t>
  </si>
  <si>
    <t>1558032</t>
  </si>
  <si>
    <t>https://podminky.urs.cz/item/CS_URS_2026_01/181951113</t>
  </si>
  <si>
    <t>80</t>
  </si>
  <si>
    <t>Zakládání</t>
  </si>
  <si>
    <t>271542211</t>
  </si>
  <si>
    <t>Podsyp pod základové konstrukce se zhutněním z netříděné štěrkodrtě</t>
  </si>
  <si>
    <t>760478050</t>
  </si>
  <si>
    <t>https://podminky.urs.cz/item/CS_URS_2026_01/271542211</t>
  </si>
  <si>
    <t>zd*0,15</t>
  </si>
  <si>
    <t>13</t>
  </si>
  <si>
    <t>273351121</t>
  </si>
  <si>
    <t>Zřízení bednění základových desek</t>
  </si>
  <si>
    <t>965841024</t>
  </si>
  <si>
    <t>https://podminky.urs.cz/item/CS_URS_2026_01/273351121</t>
  </si>
  <si>
    <t>ord*0,25</t>
  </si>
  <si>
    <t>14</t>
  </si>
  <si>
    <t>273351122</t>
  </si>
  <si>
    <t>Odstranění bednění základových desek</t>
  </si>
  <si>
    <t>-2132474430</t>
  </si>
  <si>
    <t>https://podminky.urs.cz/item/CS_URS_2026_01/273351122</t>
  </si>
  <si>
    <t>15</t>
  </si>
  <si>
    <t>273362021</t>
  </si>
  <si>
    <t>Výztuž základových desek svařovanými sítěmi Kari</t>
  </si>
  <si>
    <t>-1721329593</t>
  </si>
  <si>
    <t>https://podminky.urs.cz/item/CS_URS_2026_01/273362021</t>
  </si>
  <si>
    <t>hmotnost kari 100x100x6</t>
  </si>
  <si>
    <t>zd*4,44*1,2/1000</t>
  </si>
  <si>
    <t>16</t>
  </si>
  <si>
    <t>274313511</t>
  </si>
  <si>
    <t>Základové pásy z betonu tř. C 12/15</t>
  </si>
  <si>
    <t>464679317</t>
  </si>
  <si>
    <t>https://podminky.urs.cz/item/CS_URS_2024_02/274313511</t>
  </si>
  <si>
    <t>0,1*zd</t>
  </si>
  <si>
    <t>17</t>
  </si>
  <si>
    <t>274313811</t>
  </si>
  <si>
    <t>Základové pásy z betonu tř. C 25/30</t>
  </si>
  <si>
    <t>-832218652</t>
  </si>
  <si>
    <t>https://podminky.urs.cz/item/CS_URS_2024_02/274313811</t>
  </si>
  <si>
    <t>18</t>
  </si>
  <si>
    <t>275321511</t>
  </si>
  <si>
    <t>Základové patky ze ŽB bez zvýšených nároků na prostředí tř. C 25/30</t>
  </si>
  <si>
    <t>1451386140</t>
  </si>
  <si>
    <t>https://podminky.urs.cz/item/CS_URS_2024_02/275321511</t>
  </si>
  <si>
    <t>19</t>
  </si>
  <si>
    <t>279113142</t>
  </si>
  <si>
    <t>Základová zeď tl přes 150 do 200 mm z tvárnic ztraceného bednění včetně výplně z betonu tř. C 20/25</t>
  </si>
  <si>
    <t>1400686366</t>
  </si>
  <si>
    <t>https://podminky.urs.cz/item/CS_URS_2024_02/279113142</t>
  </si>
  <si>
    <t>sokl</t>
  </si>
  <si>
    <t>0,5*(15,92+0,6+0,6+0,3+4,255+4,3+4,895+7,8+11,7+4,9+8,8)</t>
  </si>
  <si>
    <t>20</t>
  </si>
  <si>
    <t>279113RX01</t>
  </si>
  <si>
    <t>Prostup základovou konstrukcí</t>
  </si>
  <si>
    <t>-747715471</t>
  </si>
  <si>
    <t>279361821</t>
  </si>
  <si>
    <t>Výztuž základových zdí nosných betonářskou ocelí 10 505</t>
  </si>
  <si>
    <t>1795497530</t>
  </si>
  <si>
    <t>https://podminky.urs.cz/item/CS_URS_2026_01/279361821</t>
  </si>
  <si>
    <t>odhad, není upřesněno,předpoklad je 2R8 vodorovně + R8/250</t>
  </si>
  <si>
    <t>tj. 12 mb na m2</t>
  </si>
  <si>
    <t>12*32*0,89*1,2/1000</t>
  </si>
  <si>
    <t>Svislé a kompletní konstrukce</t>
  </si>
  <si>
    <t>22</t>
  </si>
  <si>
    <t>310232055</t>
  </si>
  <si>
    <t>Zazdívka otvorů ve zdivu nadzákladovém pl přes 1 do 4 m2 cihlami děrovanými broušenými na tenkovrstvou maltu tl zdiva 300 mm</t>
  </si>
  <si>
    <t>1565424937</t>
  </si>
  <si>
    <t>https://podminky.urs.cz/item/CS_URS_2024_02/310232055</t>
  </si>
  <si>
    <t>1,5*2,5*3</t>
  </si>
  <si>
    <t>23</t>
  </si>
  <si>
    <t>337171RX01</t>
  </si>
  <si>
    <t>Montáž a dodávka nosné ocelové kce průmyslové haly bez jeřábové dráhy</t>
  </si>
  <si>
    <t>940363073</t>
  </si>
  <si>
    <t>24</t>
  </si>
  <si>
    <t>342151112</t>
  </si>
  <si>
    <t>Montáž opláštění stěn ocelových kcí ze sendvičových panelů šroubovaných budov v přes 6 do 12 m</t>
  </si>
  <si>
    <t>200856215</t>
  </si>
  <si>
    <t>https://podminky.urs.cz/item/CS_URS_2024_02/342151112</t>
  </si>
  <si>
    <t>332</t>
  </si>
  <si>
    <t>25</t>
  </si>
  <si>
    <t>M</t>
  </si>
  <si>
    <t>55324702RX01</t>
  </si>
  <si>
    <t xml:space="preserve">panel sendvičový stěnový, KINGSPAN, 120 mm, KS NF </t>
  </si>
  <si>
    <t>-1363420395</t>
  </si>
  <si>
    <t>332*1,1 'Přepočtené koeficientem množství</t>
  </si>
  <si>
    <t>Vodorovné konstrukce</t>
  </si>
  <si>
    <t>26</t>
  </si>
  <si>
    <t>444151111</t>
  </si>
  <si>
    <t>Montáž krytiny ocelových střech ze sendvičových panelů šroubovaných budov v do 6 m</t>
  </si>
  <si>
    <t>1674474929</t>
  </si>
  <si>
    <t>https://podminky.urs.cz/item/CS_URS_2024_02/444151111</t>
  </si>
  <si>
    <t>27</t>
  </si>
  <si>
    <t>55324734RX1</t>
  </si>
  <si>
    <t>panel sendvičový střešní, KINGSPAN, KS FP K-Roc 120 mm</t>
  </si>
  <si>
    <t>246886185</t>
  </si>
  <si>
    <t>560*1,03 'Přepočtené koeficientem množství</t>
  </si>
  <si>
    <t>Úpravy povrchů, podlahy a osazování výplní</t>
  </si>
  <si>
    <t>28</t>
  </si>
  <si>
    <t>612131121</t>
  </si>
  <si>
    <t>Penetrační disperzní nátěr vnitřních stěn nanášený ručně</t>
  </si>
  <si>
    <t>799317608</t>
  </si>
  <si>
    <t>https://podminky.urs.cz/item/CS_URS_2026_01/612131121</t>
  </si>
  <si>
    <t>29</t>
  </si>
  <si>
    <t>612142001</t>
  </si>
  <si>
    <t>Potažení vnitřních stěn sklovláknitým pletivem vtlačeným do tenkovrstvé hmoty</t>
  </si>
  <si>
    <t>73068351</t>
  </si>
  <si>
    <t>https://podminky.urs.cz/item/CS_URS_2026_01/612142001</t>
  </si>
  <si>
    <t>30</t>
  </si>
  <si>
    <t>619991011</t>
  </si>
  <si>
    <t>Obalení samostatných konstrukcí a prvků fólií</t>
  </si>
  <si>
    <t>1975712506</t>
  </si>
  <si>
    <t>https://podminky.urs.cz/item/CS_URS_2026_01/619991011</t>
  </si>
  <si>
    <t>vnitřní</t>
  </si>
  <si>
    <t>vnější</t>
  </si>
  <si>
    <t>31</t>
  </si>
  <si>
    <t>622142001</t>
  </si>
  <si>
    <t>Potažení vnějších stěn sklovláknitým pletivem vtlačeným do tenkovrstvé hmoty</t>
  </si>
  <si>
    <t>-1438242843</t>
  </si>
  <si>
    <t>https://podminky.urs.cz/item/CS_URS_2026_01/622142001</t>
  </si>
  <si>
    <t>32</t>
  </si>
  <si>
    <t>622151031</t>
  </si>
  <si>
    <t>Penetrační silikonový nátěr vnějších pastovitých tenkovrstvých omítek stěn</t>
  </si>
  <si>
    <t>-2089251451</t>
  </si>
  <si>
    <t>https://podminky.urs.cz/item/CS_URS_2026_01/622151031</t>
  </si>
  <si>
    <t>uprava fasády</t>
  </si>
  <si>
    <t>33</t>
  </si>
  <si>
    <t>622211031</t>
  </si>
  <si>
    <t>Montáž kontaktního zateplení vnějších stěn lepením a mechanickým kotvením polystyrénových desek do betonu a zdiva tl přes 120 do 160 mm</t>
  </si>
  <si>
    <t>-1223973195</t>
  </si>
  <si>
    <t>https://podminky.urs.cz/item/CS_URS_2026_01/622211031</t>
  </si>
  <si>
    <t>34</t>
  </si>
  <si>
    <t>28376425</t>
  </si>
  <si>
    <t>deska XPS hrana polodrážková a hladký povrch 300kPA λ=0,035 tl 160mm</t>
  </si>
  <si>
    <t>-309964796</t>
  </si>
  <si>
    <t>32*1,05 'Přepočtené koeficientem množství</t>
  </si>
  <si>
    <t>35</t>
  </si>
  <si>
    <t>622511102</t>
  </si>
  <si>
    <t>Tenkovrstvá akrylátová mozaiková jemnozrnná omítka vnějších stěn</t>
  </si>
  <si>
    <t>-1881931393</t>
  </si>
  <si>
    <t>https://podminky.urs.cz/item/CS_URS_2026_01/622511102</t>
  </si>
  <si>
    <t>36</t>
  </si>
  <si>
    <t>622531012</t>
  </si>
  <si>
    <t>Tenkovrstvá silikonová zatíraná omítka zrnitost 1,5 mm vnějších stěn</t>
  </si>
  <si>
    <t>1923489308</t>
  </si>
  <si>
    <t>https://podminky.urs.cz/item/CS_URS_2026_01/622531012</t>
  </si>
  <si>
    <t>37</t>
  </si>
  <si>
    <t>631311136</t>
  </si>
  <si>
    <t>Mazanina tl přes 120 do 240 mm z betonu prostého bez zvýšených nároků na prostředí tř. C 25/30</t>
  </si>
  <si>
    <t>2134025382</t>
  </si>
  <si>
    <t>https://podminky.urs.cz/item/CS_URS_2024_02/631311136</t>
  </si>
  <si>
    <t>zd*0,2</t>
  </si>
  <si>
    <t>38</t>
  </si>
  <si>
    <t>631319023</t>
  </si>
  <si>
    <t>Příplatek k mazanině tl přes 120 do 240 mm za přehlazení s poprášením cementem</t>
  </si>
  <si>
    <t>-1472062756</t>
  </si>
  <si>
    <t>https://podminky.urs.cz/item/CS_URS_2024_02/631319023</t>
  </si>
  <si>
    <t>39</t>
  </si>
  <si>
    <t>631319205</t>
  </si>
  <si>
    <t>Příplatek k mazaninám za přidání ocelových vláken (drátkobeton) pro objemové vyztužení 35 kg/m3</t>
  </si>
  <si>
    <t>661856759</t>
  </si>
  <si>
    <t>https://podminky.urs.cz/item/CS_URS_2024_02/631319205</t>
  </si>
  <si>
    <t>40</t>
  </si>
  <si>
    <t>632481213</t>
  </si>
  <si>
    <t>Separační vrstva z PE fólie</t>
  </si>
  <si>
    <t>-70188740</t>
  </si>
  <si>
    <t>https://podminky.urs.cz/item/CS_URS_2026_01/632481213</t>
  </si>
  <si>
    <t>41</t>
  </si>
  <si>
    <t>634112128</t>
  </si>
  <si>
    <t>Obvodová dilatace podlahovým páskem z pěnového PE s fólií mezi stěnou a mazaninou nebo potěrem v 150 mm</t>
  </si>
  <si>
    <t>m</t>
  </si>
  <si>
    <t>-1181342980</t>
  </si>
  <si>
    <t>https://podminky.urs.cz/item/CS_URS_2026_01/634112128</t>
  </si>
  <si>
    <t>42</t>
  </si>
  <si>
    <t>634911114</t>
  </si>
  <si>
    <t>Řezání dilatačních spár š 5 mm hl přes 50 do 80 mm v čerstvé betonové mazanině</t>
  </si>
  <si>
    <t>1810435159</t>
  </si>
  <si>
    <t>https://podminky.urs.cz/item/CS_URS_2024_02/634911114</t>
  </si>
  <si>
    <t>150</t>
  </si>
  <si>
    <t>Ostatní konstrukce a práce, bourání</t>
  </si>
  <si>
    <t>43</t>
  </si>
  <si>
    <t>949101111</t>
  </si>
  <si>
    <t>Lešení pomocné pro objekty pozemních staveb s lešeňovou podlahou v do 1,9 m zatížení do 150 kg/m2</t>
  </si>
  <si>
    <t>2012366975</t>
  </si>
  <si>
    <t>https://podminky.urs.cz/item/CS_URS_2026_01/949101111</t>
  </si>
  <si>
    <t>44</t>
  </si>
  <si>
    <t>952901111</t>
  </si>
  <si>
    <t>Vyčištění budov bytové a občanské výstavby při výšce podlaží do 4 m</t>
  </si>
  <si>
    <t>54585953</t>
  </si>
  <si>
    <t>https://podminky.urs.cz/item/CS_URS_2026_01/952901111</t>
  </si>
  <si>
    <t>997</t>
  </si>
  <si>
    <t>Doprava suti a vybouraných hmot</t>
  </si>
  <si>
    <t>45</t>
  </si>
  <si>
    <t>997013111</t>
  </si>
  <si>
    <t>Vnitrostaveništní doprava suti a vybouraných hmot pro budovy v do 6 m</t>
  </si>
  <si>
    <t>329840434</t>
  </si>
  <si>
    <t>https://podminky.urs.cz/item/CS_URS_2024_02/997013111</t>
  </si>
  <si>
    <t>46</t>
  </si>
  <si>
    <t>997013501</t>
  </si>
  <si>
    <t>Odvoz suti a vybouraných hmot na skládku nebo meziskládku do 1 km se složením</t>
  </si>
  <si>
    <t>-2052988499</t>
  </si>
  <si>
    <t>https://podminky.urs.cz/item/CS_URS_2024_02/997013501</t>
  </si>
  <si>
    <t>47</t>
  </si>
  <si>
    <t>997013509</t>
  </si>
  <si>
    <t>Příplatek k odvozu suti a vybouraných hmot na skládku ZKD 1 km přes 1 km</t>
  </si>
  <si>
    <t>-950036798</t>
  </si>
  <si>
    <t>https://podminky.urs.cz/item/CS_URS_2024_02/997013509</t>
  </si>
  <si>
    <t>48</t>
  </si>
  <si>
    <t>997013869</t>
  </si>
  <si>
    <t>Poplatek za uložení stavebního odpadu na recyklační skládce (skládkovné) ze směsí betonu, cihel a keramických výrobků kód odpadu 17 01 07</t>
  </si>
  <si>
    <t>-280190082</t>
  </si>
  <si>
    <t>https://podminky.urs.cz/item/CS_URS_2024_02/997013869</t>
  </si>
  <si>
    <t>998</t>
  </si>
  <si>
    <t>Přesun hmot</t>
  </si>
  <si>
    <t>49</t>
  </si>
  <si>
    <t>998014211</t>
  </si>
  <si>
    <t>Přesun hmot pro budovy jednopodlažní z kovových dílců</t>
  </si>
  <si>
    <t>-1489806881</t>
  </si>
  <si>
    <t>https://podminky.urs.cz/item/CS_URS_2024_02/998014211</t>
  </si>
  <si>
    <t>PSV</t>
  </si>
  <si>
    <t>Práce a dodávky PSV</t>
  </si>
  <si>
    <t>711</t>
  </si>
  <si>
    <t>Izolace proti vodě, vlhkosti a plynům</t>
  </si>
  <si>
    <t>50</t>
  </si>
  <si>
    <t>711111001</t>
  </si>
  <si>
    <t>Provedení izolace proti zemní vlhkosti vodorovné za studena nátěrem penetračním</t>
  </si>
  <si>
    <t>-1973052799</t>
  </si>
  <si>
    <t>https://podminky.urs.cz/item/CS_URS_2026_01/711111001</t>
  </si>
  <si>
    <t>51</t>
  </si>
  <si>
    <t>11163150</t>
  </si>
  <si>
    <t>lak penetrační asfaltový</t>
  </si>
  <si>
    <t>203818525</t>
  </si>
  <si>
    <t>548*0,0003 'Přepočtené koeficientem množství</t>
  </si>
  <si>
    <t>52</t>
  </si>
  <si>
    <t>711112001</t>
  </si>
  <si>
    <t>Provedení izolace proti zemní vlhkosti svislé za studena nátěrem penetračním</t>
  </si>
  <si>
    <t>-1790428336</t>
  </si>
  <si>
    <t>https://podminky.urs.cz/item/CS_URS_2026_01/711112001</t>
  </si>
  <si>
    <t>ord*1</t>
  </si>
  <si>
    <t>53</t>
  </si>
  <si>
    <t>-898957665</t>
  </si>
  <si>
    <t>49,95*0,00034 'Přepočtené koeficientem množství</t>
  </si>
  <si>
    <t>54</t>
  </si>
  <si>
    <t>711141559</t>
  </si>
  <si>
    <t>Provedení izolace proti zemní vlhkosti pásy přitavením vodorovné NAIP</t>
  </si>
  <si>
    <t>-968819263</t>
  </si>
  <si>
    <t>https://podminky.urs.cz/item/CS_URS_2026_01/711141559</t>
  </si>
  <si>
    <t>55</t>
  </si>
  <si>
    <t>DEK.1010301469</t>
  </si>
  <si>
    <t>GLASTEK AL 40 MINERAL (role/7,5m2)</t>
  </si>
  <si>
    <t>-902019376</t>
  </si>
  <si>
    <t>548*1,1655 'Přepočtené koeficientem množství</t>
  </si>
  <si>
    <t>56</t>
  </si>
  <si>
    <t>-1299427595</t>
  </si>
  <si>
    <t>57</t>
  </si>
  <si>
    <t>DEK.1010151220</t>
  </si>
  <si>
    <t>ELASTEK 40 SPECIAL MINERAL (role/7,5m2)</t>
  </si>
  <si>
    <t>1831565651</t>
  </si>
  <si>
    <t>58</t>
  </si>
  <si>
    <t>711142559</t>
  </si>
  <si>
    <t>Provedení izolace proti zemní vlhkosti pásy přitavením svislé NAIP</t>
  </si>
  <si>
    <t>-1953680504</t>
  </si>
  <si>
    <t>https://podminky.urs.cz/item/CS_URS_2026_01/711142559</t>
  </si>
  <si>
    <t>59</t>
  </si>
  <si>
    <t>DEK.1010151880</t>
  </si>
  <si>
    <t>GLASTEK 40 SPECIAL MINERAL (role/7,5m2)</t>
  </si>
  <si>
    <t>793160927</t>
  </si>
  <si>
    <t>49,95*1,221 'Přepočtené koeficientem množství</t>
  </si>
  <si>
    <t>60</t>
  </si>
  <si>
    <t>-1989617386</t>
  </si>
  <si>
    <t>61</t>
  </si>
  <si>
    <t>415581594</t>
  </si>
  <si>
    <t>62</t>
  </si>
  <si>
    <t>711161112</t>
  </si>
  <si>
    <t>Izolace proti zemní vlhkosti nopovou fólií vodorovná, nopek v 8,0 mm, tl do 0,6 mm</t>
  </si>
  <si>
    <t>-672313562</t>
  </si>
  <si>
    <t>https://podminky.urs.cz/item/CS_URS_2026_01/711161112</t>
  </si>
  <si>
    <t>ord*1,2</t>
  </si>
  <si>
    <t>63</t>
  </si>
  <si>
    <t>998711101</t>
  </si>
  <si>
    <t>Přesun hmot tonážní pro izolace proti vodě, vlhkosti a plynům v objektech výšky do 6 m</t>
  </si>
  <si>
    <t>1948848670</t>
  </si>
  <si>
    <t>https://podminky.urs.cz/item/CS_URS_2026_01/998711101</t>
  </si>
  <si>
    <t>721</t>
  </si>
  <si>
    <t>Zdravotechnika - vnitřní kanalizace</t>
  </si>
  <si>
    <t>64</t>
  </si>
  <si>
    <t>721173RX01</t>
  </si>
  <si>
    <t>Vnitřní rozvody kanalizace, viz. samostatný rozpočet</t>
  </si>
  <si>
    <t>kpl</t>
  </si>
  <si>
    <t>1661423074</t>
  </si>
  <si>
    <t>65</t>
  </si>
  <si>
    <t>721173RX01as</t>
  </si>
  <si>
    <t>Hospodaření s dešťovou vodou, viz. samostatný rozpočet</t>
  </si>
  <si>
    <t>-567453698</t>
  </si>
  <si>
    <t>722</t>
  </si>
  <si>
    <t>Zdravotechnika - vnitřní vodovod</t>
  </si>
  <si>
    <t>66</t>
  </si>
  <si>
    <t>7221740R01</t>
  </si>
  <si>
    <t>Vnitřní rozvody vody, viz. samostatný rozpočet</t>
  </si>
  <si>
    <t>1696597736</t>
  </si>
  <si>
    <t>725</t>
  </si>
  <si>
    <t>Zdravotechnika - zařizovací předměty</t>
  </si>
  <si>
    <t>67</t>
  </si>
  <si>
    <t>725112RX01</t>
  </si>
  <si>
    <t>Zařizovací předměty, viz. samostatný rozpočet</t>
  </si>
  <si>
    <t>1530462976</t>
  </si>
  <si>
    <t>732</t>
  </si>
  <si>
    <t>Ústřední vytápění - strojovny</t>
  </si>
  <si>
    <t>68</t>
  </si>
  <si>
    <t>7322111RX01</t>
  </si>
  <si>
    <t>Vnitřní vytápění, viz. samostatný rozpočet</t>
  </si>
  <si>
    <t>soubor</t>
  </si>
  <si>
    <t>1870558</t>
  </si>
  <si>
    <t>741</t>
  </si>
  <si>
    <t>Elektroinstalace - silnoproud</t>
  </si>
  <si>
    <t>69</t>
  </si>
  <si>
    <t>741120RX01</t>
  </si>
  <si>
    <t>Silnoproud, viz. samostatný rozpočet</t>
  </si>
  <si>
    <t>930469603</t>
  </si>
  <si>
    <t>70</t>
  </si>
  <si>
    <t>741120RX01as</t>
  </si>
  <si>
    <t>Hromosvod, viz. samostatný rozpočet</t>
  </si>
  <si>
    <t>-1764977522</t>
  </si>
  <si>
    <t>742</t>
  </si>
  <si>
    <t>Elektroinstalace - slaboproud</t>
  </si>
  <si>
    <t>71</t>
  </si>
  <si>
    <t>7422101RX01</t>
  </si>
  <si>
    <t>Slaboproud, viz. samostatný rozpočet</t>
  </si>
  <si>
    <t>250126395</t>
  </si>
  <si>
    <t>751</t>
  </si>
  <si>
    <t>Vzduchotechnika</t>
  </si>
  <si>
    <t>72</t>
  </si>
  <si>
    <t>751111RX01</t>
  </si>
  <si>
    <t>Vzduchotechnika, viz. samostatný rozpočet</t>
  </si>
  <si>
    <t>1103819897</t>
  </si>
  <si>
    <t>764</t>
  </si>
  <si>
    <t>Konstrukce klempířské</t>
  </si>
  <si>
    <t>73</t>
  </si>
  <si>
    <t>764011612</t>
  </si>
  <si>
    <t>Podkladní plech z Pz upraveným povrchem rš 200 mm</t>
  </si>
  <si>
    <t>-1124345402</t>
  </si>
  <si>
    <t>https://podminky.urs.cz/item/CS_URS_2026_01/764011612</t>
  </si>
  <si>
    <t>17,4+17,4+1,46+1,46+15,4+15,4</t>
  </si>
  <si>
    <t>74</t>
  </si>
  <si>
    <t>764511602</t>
  </si>
  <si>
    <t>Žlab podokapní půlkruhový z Pz s povrchovou úpravou rš 330 mm</t>
  </si>
  <si>
    <t>634183290</t>
  </si>
  <si>
    <t>https://podminky.urs.cz/item/CS_URS_2026_01/764511602</t>
  </si>
  <si>
    <t>bde upřesněno</t>
  </si>
  <si>
    <t>75</t>
  </si>
  <si>
    <t>764518622</t>
  </si>
  <si>
    <t>Svody kruhové včetně objímek, kolen, odskoků z Pz s povrchovou úpravou průměru 100 mm</t>
  </si>
  <si>
    <t>2094454477</t>
  </si>
  <si>
    <t>https://podminky.urs.cz/item/CS_URS_2026_01/764518622</t>
  </si>
  <si>
    <t>bude upřesněno</t>
  </si>
  <si>
    <t>5,2*4</t>
  </si>
  <si>
    <t>76</t>
  </si>
  <si>
    <t>764548RX01</t>
  </si>
  <si>
    <t>Oplechování střešních světlíků</t>
  </si>
  <si>
    <t>357755036</t>
  </si>
  <si>
    <t>3*(1,5+1,5+5,5+5,5)</t>
  </si>
  <si>
    <t>77</t>
  </si>
  <si>
    <t>764548RX01sd</t>
  </si>
  <si>
    <t>Ostatní klempířské prvky upřesněné v prováděcí dokumentaci</t>
  </si>
  <si>
    <t>-1715286667</t>
  </si>
  <si>
    <t>78</t>
  </si>
  <si>
    <t>998764101</t>
  </si>
  <si>
    <t>Přesun hmot tonážní pro konstrukce klempířské v objektech v do 6 m</t>
  </si>
  <si>
    <t>-1266366722</t>
  </si>
  <si>
    <t>https://podminky.urs.cz/item/CS_URS_2026_01/998764101</t>
  </si>
  <si>
    <t>766</t>
  </si>
  <si>
    <t>Konstrukce truhlářské</t>
  </si>
  <si>
    <t>79</t>
  </si>
  <si>
    <t>766629as</t>
  </si>
  <si>
    <t>D+M Vnitřních parapetů</t>
  </si>
  <si>
    <t>-1133613106</t>
  </si>
  <si>
    <t>766629ass</t>
  </si>
  <si>
    <t>D+M Vnějších parapetů</t>
  </si>
  <si>
    <t>1587389601</t>
  </si>
  <si>
    <t>81</t>
  </si>
  <si>
    <t>766629RX01</t>
  </si>
  <si>
    <t>D+M oken a dveří</t>
  </si>
  <si>
    <t>-1590505803</t>
  </si>
  <si>
    <t>82</t>
  </si>
  <si>
    <t>766629RX01asa</t>
  </si>
  <si>
    <t>D+M sekčních vrat, 4x3 m</t>
  </si>
  <si>
    <t>-1200313398</t>
  </si>
  <si>
    <t>83</t>
  </si>
  <si>
    <t>766629RX01asas</t>
  </si>
  <si>
    <t>D+M sekčních vrat, 4x4 m</t>
  </si>
  <si>
    <t>1160874863</t>
  </si>
  <si>
    <t>767</t>
  </si>
  <si>
    <t>Konstrukce zámečnické</t>
  </si>
  <si>
    <t>84</t>
  </si>
  <si>
    <t>7673163RX01</t>
  </si>
  <si>
    <t>Montáž a dodávka střešního světlíku</t>
  </si>
  <si>
    <t>-2112307300</t>
  </si>
  <si>
    <t>1,5*5,5*3</t>
  </si>
  <si>
    <t>VRN</t>
  </si>
  <si>
    <t>Vedlejší rozpočtové náklady</t>
  </si>
  <si>
    <t>VRN1</t>
  </si>
  <si>
    <t>Průzkumné, zeměměřičské a projektové práce</t>
  </si>
  <si>
    <t>85</t>
  </si>
  <si>
    <t>010001000</t>
  </si>
  <si>
    <t>Průzkumné, geodetické a projektové práce</t>
  </si>
  <si>
    <t>…</t>
  </si>
  <si>
    <t>1024</t>
  </si>
  <si>
    <t>-1767870082</t>
  </si>
  <si>
    <t>https://podminky.urs.cz/item/CS_URS_2026_01/010001000</t>
  </si>
  <si>
    <t>VRN3</t>
  </si>
  <si>
    <t>Zařízení staveniště</t>
  </si>
  <si>
    <t>86</t>
  </si>
  <si>
    <t>030001000</t>
  </si>
  <si>
    <t>-1273932508</t>
  </si>
  <si>
    <t>https://podminky.urs.cz/item/CS_URS_2026_01/030001000</t>
  </si>
  <si>
    <t>VRN9</t>
  </si>
  <si>
    <t>Ostatní náklady</t>
  </si>
  <si>
    <t>87</t>
  </si>
  <si>
    <t>0900010RX01sasa</t>
  </si>
  <si>
    <t>Ostatní náklady - demontáž oken</t>
  </si>
  <si>
    <t>-899833989</t>
  </si>
  <si>
    <t>88</t>
  </si>
  <si>
    <t>09000RX01ass</t>
  </si>
  <si>
    <t>Ostatní náklady - demontáž a likvidace přístřešku</t>
  </si>
  <si>
    <t>1972425406</t>
  </si>
  <si>
    <t>1,4*8</t>
  </si>
  <si>
    <t>89</t>
  </si>
  <si>
    <t>09000RX01asss</t>
  </si>
  <si>
    <t>Ostatní náklady - demontáž a likvidace oplocení a  brny</t>
  </si>
  <si>
    <t>1377788620</t>
  </si>
  <si>
    <t>2*(17,178)</t>
  </si>
  <si>
    <t>90</t>
  </si>
  <si>
    <t>09000RX01assssa</t>
  </si>
  <si>
    <t>Ostatní náklady - žebřík</t>
  </si>
  <si>
    <t>335176435</t>
  </si>
  <si>
    <t>SEZNAM FIGUR</t>
  </si>
  <si>
    <t>Výměra</t>
  </si>
  <si>
    <t>apu</t>
  </si>
  <si>
    <t>Délka ostění</t>
  </si>
  <si>
    <t>1.np</t>
  </si>
  <si>
    <t>4+3+3</t>
  </si>
  <si>
    <t>1,1+2,1+2,1</t>
  </si>
  <si>
    <t>4+4+4</t>
  </si>
  <si>
    <t>b</t>
  </si>
  <si>
    <t>skladba B</t>
  </si>
  <si>
    <t>d</t>
  </si>
  <si>
    <t>Skladba D</t>
  </si>
  <si>
    <t>20,336+20,336+8,36+8,36</t>
  </si>
  <si>
    <t>16,8+16,8+11+11+25+25</t>
  </si>
  <si>
    <t>Použití figury:</t>
  </si>
  <si>
    <t>fas</t>
  </si>
  <si>
    <t>Plocha fasády</t>
  </si>
  <si>
    <t>17,178*4,2</t>
  </si>
  <si>
    <t>(11,762+7,56+0,6+4,895+4,3+4,255)*5,52</t>
  </si>
  <si>
    <t>faspodhled</t>
  </si>
  <si>
    <t>Podhled na fasádě</t>
  </si>
  <si>
    <t>kd</t>
  </si>
  <si>
    <t>Keramická dlažba</t>
  </si>
  <si>
    <t>ko</t>
  </si>
  <si>
    <t>Keramický obklad</t>
  </si>
  <si>
    <t>202,52+178,911+152,776</t>
  </si>
  <si>
    <t>np2</t>
  </si>
  <si>
    <t>Plocha 2.np</t>
  </si>
  <si>
    <t>ObjemKr</t>
  </si>
  <si>
    <t>Objem krovu</t>
  </si>
  <si>
    <t>objemkrovu</t>
  </si>
  <si>
    <t>4*3+4*4+1,1*2,1+1,1*2,1+1,1*2,1</t>
  </si>
  <si>
    <t>Mezisoučet</t>
  </si>
  <si>
    <t>omjemlatí</t>
  </si>
  <si>
    <t>Objem latí</t>
  </si>
  <si>
    <t>str/0,8*0,06*0,06*1,1</t>
  </si>
  <si>
    <t>str*0,06*0,04*3,33*1,1</t>
  </si>
  <si>
    <t>omstěn</t>
  </si>
  <si>
    <t>Omítka stěn</t>
  </si>
  <si>
    <t>omstrop</t>
  </si>
  <si>
    <t>Omítka stropů</t>
  </si>
  <si>
    <t>11,762+7,56+4,895+4,3+4,255+17,178</t>
  </si>
  <si>
    <t>P2</t>
  </si>
  <si>
    <t>Skladba P2</t>
  </si>
  <si>
    <t>P4</t>
  </si>
  <si>
    <t>Skladba P4</t>
  </si>
  <si>
    <t>par</t>
  </si>
  <si>
    <t>Délka parapetů</t>
  </si>
  <si>
    <t>pp1</t>
  </si>
  <si>
    <t>Plocha 1. PP</t>
  </si>
  <si>
    <t>S1</t>
  </si>
  <si>
    <t>Skladba S1</t>
  </si>
  <si>
    <t>S5</t>
  </si>
  <si>
    <t>Skladba S5</t>
  </si>
  <si>
    <t>S6</t>
  </si>
  <si>
    <t>Skladba S6</t>
  </si>
  <si>
    <t>sdkpodhled</t>
  </si>
  <si>
    <t>SDK podhled</t>
  </si>
  <si>
    <t>sdkpodhledi</t>
  </si>
  <si>
    <t>SDk podhled - impregnovaný</t>
  </si>
  <si>
    <t>sdkpodkrov</t>
  </si>
  <si>
    <t>SDk podhledy v podkroví</t>
  </si>
  <si>
    <t>sdkpodkrovi</t>
  </si>
  <si>
    <t>SDK podkrovi impregnovany</t>
  </si>
  <si>
    <t>ter</t>
  </si>
  <si>
    <t>venkovní terasa</t>
  </si>
  <si>
    <t>5*(6,29+5,26+20,336+11,7+1,78+2,3+11,3+10,293)</t>
  </si>
  <si>
    <t>vinyl</t>
  </si>
  <si>
    <t>Plocha vinylu</t>
  </si>
  <si>
    <t>vs</t>
  </si>
  <si>
    <t>vntřní stěny</t>
  </si>
  <si>
    <t>5,52*(9,268+20,336)</t>
  </si>
  <si>
    <t>Ostrava, Přívoz. parc. č. 130/11, 130/6, 130/2</t>
  </si>
  <si>
    <t>DUNAJ - OSTRAVA CZ s.r.o.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</si>
</sst>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8"/>
      <color theme="10"/>
      <name val="Wingdings 2"/>
    </font>
    <font>
      <b/>
      <sz val="11"/>
      <color rgb="FF003366"/>
      <name val="Arial CE"/>
    </font>
    <font>
      <sz val="11"/>
      <color rgb="FF003366"/>
      <name val="Arial CE"/>
    </font>
    <font>
      <sz val="11"/>
      <color rgb="FF96969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b/>
      <sz val="9"/>
      <name val="Arial CE"/>
    </font>
    <font>
      <u/>
      <sz val="11"/>
      <color theme="10"/>
      <name val="Calibri"/>
      <scheme val="minor"/>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40" fillId="0" borderId="0" applyNumberFormat="0" applyFill="0" applyBorder="0" applyAlignment="0" applyProtection="0"/>
  </cellStyleXfs>
  <cellXfs count="228">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4"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7"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4" borderId="0" xfId="0" applyFill="1" applyAlignment="1">
      <alignment vertical="center"/>
    </xf>
    <xf numFmtId="0" fontId="4" fillId="4" borderId="6" xfId="0" applyFont="1" applyFill="1" applyBorder="1" applyAlignment="1">
      <alignment horizontal="left" vertical="center"/>
    </xf>
    <xf numFmtId="0" fontId="0" fillId="4" borderId="7" xfId="0" applyFill="1" applyBorder="1" applyAlignment="1">
      <alignment vertical="center"/>
    </xf>
    <xf numFmtId="0" fontId="4" fillId="4" borderId="7" xfId="0" applyFont="1" applyFill="1" applyBorder="1" applyAlignment="1">
      <alignment horizontal="center"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7"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0" xfId="0" applyFont="1" applyAlignment="1">
      <alignment horizontal="left" vertical="center"/>
    </xf>
    <xf numFmtId="0" fontId="0" fillId="0" borderId="15" xfId="0" applyBorder="1" applyAlignment="1">
      <alignment vertical="center"/>
    </xf>
    <xf numFmtId="0" fontId="0" fillId="5" borderId="7" xfId="0" applyFill="1" applyBorder="1" applyAlignment="1">
      <alignment vertical="center"/>
    </xf>
    <xf numFmtId="0" fontId="22" fillId="5" borderId="0" xfId="0" applyFont="1" applyFill="1" applyAlignment="1">
      <alignment horizontal="center"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4" xfId="0" applyNumberFormat="1" applyFont="1" applyBorder="1" applyAlignment="1">
      <alignment vertical="center"/>
    </xf>
    <xf numFmtId="4" fontId="20" fillId="0" borderId="0" xfId="0" applyNumberFormat="1" applyFont="1" applyAlignment="1">
      <alignment vertical="center"/>
    </xf>
    <xf numFmtId="166" fontId="20" fillId="0" borderId="0" xfId="0" applyNumberFormat="1" applyFont="1" applyAlignment="1">
      <alignment vertical="center"/>
    </xf>
    <xf numFmtId="4" fontId="20" fillId="0" borderId="15" xfId="0" applyNumberFormat="1" applyFont="1" applyBorder="1" applyAlignment="1">
      <alignment vertical="center"/>
    </xf>
    <xf numFmtId="0" fontId="4" fillId="0" borderId="0" xfId="0" applyFont="1" applyAlignment="1">
      <alignment horizontal="left" vertical="center"/>
    </xf>
    <xf numFmtId="0" fontId="25" fillId="0" borderId="0" xfId="1" applyFont="1" applyAlignment="1">
      <alignment horizontal="center" vertical="center"/>
    </xf>
    <xf numFmtId="0" fontId="5" fillId="0" borderId="3"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3" fillId="0" borderId="0" xfId="0" applyFont="1" applyAlignment="1">
      <alignment horizontal="center" vertical="center"/>
    </xf>
    <xf numFmtId="4" fontId="28" fillId="0" borderId="19" xfId="0" applyNumberFormat="1" applyFont="1" applyBorder="1" applyAlignment="1">
      <alignment vertical="center"/>
    </xf>
    <xf numFmtId="4" fontId="28" fillId="0" borderId="20" xfId="0" applyNumberFormat="1" applyFont="1" applyBorder="1" applyAlignment="1">
      <alignment vertical="center"/>
    </xf>
    <xf numFmtId="166" fontId="28" fillId="0" borderId="20" xfId="0" applyNumberFormat="1" applyFont="1" applyBorder="1" applyAlignment="1">
      <alignment vertical="center"/>
    </xf>
    <xf numFmtId="4" fontId="28" fillId="0" borderId="21" xfId="0" applyNumberFormat="1" applyFont="1" applyBorder="1" applyAlignment="1">
      <alignment vertical="center"/>
    </xf>
    <xf numFmtId="0" fontId="5"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0" fillId="0" borderId="3" xfId="0" applyBorder="1" applyAlignment="1">
      <alignment vertical="center" wrapText="1"/>
    </xf>
    <xf numFmtId="0" fontId="17"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5" borderId="0" xfId="0" applyFill="1" applyAlignment="1">
      <alignmen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4" fontId="4" fillId="5" borderId="7" xfId="0" applyNumberFormat="1" applyFont="1"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2" fillId="5" borderId="0" xfId="0" applyFont="1" applyFill="1" applyAlignment="1">
      <alignment horizontal="left" vertical="center"/>
    </xf>
    <xf numFmtId="0" fontId="22" fillId="5" borderId="0" xfId="0" applyFont="1" applyFill="1" applyAlignment="1">
      <alignment horizontal="right" vertical="center"/>
    </xf>
    <xf numFmtId="0" fontId="31"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22" fillId="5" borderId="16"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4" fontId="24" fillId="0" borderId="0" xfId="0" applyNumberFormat="1" applyFont="1"/>
    <xf numFmtId="166" fontId="32" fillId="0" borderId="12" xfId="0" applyNumberFormat="1" applyFont="1" applyBorder="1"/>
    <xf numFmtId="166" fontId="32" fillId="0" borderId="13" xfId="0" applyNumberFormat="1" applyFont="1" applyBorder="1"/>
    <xf numFmtId="4" fontId="33"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0" fillId="0" borderId="3" xfId="0" applyBorder="1" applyAlignment="1" applyProtection="1">
      <alignment vertical="center"/>
      <protection locked="0"/>
    </xf>
    <xf numFmtId="0" fontId="22" fillId="0" borderId="22" xfId="0" applyFont="1" applyBorder="1" applyAlignment="1" applyProtection="1">
      <alignment horizontal="center" vertical="center"/>
      <protection locked="0"/>
    </xf>
    <xf numFmtId="49" fontId="22" fillId="0" borderId="22" xfId="0" applyNumberFormat="1" applyFont="1" applyBorder="1" applyAlignment="1" applyProtection="1">
      <alignment horizontal="left" vertical="center" wrapText="1"/>
      <protection locked="0"/>
    </xf>
    <xf numFmtId="0" fontId="22" fillId="0" borderId="22" xfId="0" applyFont="1" applyBorder="1" applyAlignment="1" applyProtection="1">
      <alignment horizontal="left" vertical="center" wrapText="1"/>
      <protection locked="0"/>
    </xf>
    <xf numFmtId="0" fontId="22" fillId="0" borderId="22" xfId="0" applyFont="1" applyBorder="1" applyAlignment="1" applyProtection="1">
      <alignment horizontal="center" vertical="center" wrapText="1"/>
      <protection locked="0"/>
    </xf>
    <xf numFmtId="167" fontId="22" fillId="3" borderId="22" xfId="0" applyNumberFormat="1" applyFont="1" applyFill="1" applyBorder="1" applyAlignment="1" applyProtection="1">
      <alignment vertical="center"/>
      <protection locked="0"/>
    </xf>
    <xf numFmtId="4" fontId="22" fillId="3"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protection locked="0"/>
    </xf>
    <xf numFmtId="0" fontId="23" fillId="3" borderId="14" xfId="0" applyFont="1" applyFill="1" applyBorder="1" applyAlignment="1" applyProtection="1">
      <alignment horizontal="left" vertical="center"/>
      <protection locked="0"/>
    </xf>
    <xf numFmtId="0" fontId="23" fillId="0" borderId="0" xfId="0" applyFont="1" applyAlignment="1">
      <alignment horizontal="center" vertical="center"/>
    </xf>
    <xf numFmtId="166" fontId="23" fillId="0" borderId="0" xfId="0" applyNumberFormat="1" applyFont="1" applyAlignment="1">
      <alignment vertical="center"/>
    </xf>
    <xf numFmtId="166" fontId="23" fillId="0" borderId="15" xfId="0" applyNumberFormat="1" applyFont="1" applyBorder="1" applyAlignment="1">
      <alignment vertical="center"/>
    </xf>
    <xf numFmtId="0" fontId="22" fillId="0" borderId="0" xfId="0" applyFont="1" applyAlignment="1">
      <alignment horizontal="left" vertical="center"/>
    </xf>
    <xf numFmtId="4" fontId="0" fillId="0" borderId="0" xfId="0" applyNumberFormat="1" applyAlignment="1">
      <alignment vertical="center"/>
    </xf>
    <xf numFmtId="0" fontId="34" fillId="0" borderId="0" xfId="0" applyFont="1" applyAlignment="1">
      <alignment horizontal="left" vertical="center"/>
    </xf>
    <xf numFmtId="0" fontId="35" fillId="0" borderId="0" xfId="1" applyFont="1" applyAlignment="1">
      <alignment vertical="center" wrapText="1"/>
    </xf>
    <xf numFmtId="0" fontId="0" fillId="0" borderId="0" xfId="0" applyAlignment="1" applyProtection="1">
      <alignment vertical="center"/>
      <protection locked="0"/>
    </xf>
    <xf numFmtId="0" fontId="0" fillId="0" borderId="14" xfId="0" applyBorder="1" applyAlignment="1">
      <alignment vertical="center"/>
    </xf>
    <xf numFmtId="0" fontId="9" fillId="0" borderId="3" xfId="0" applyFont="1" applyBorder="1" applyAlignment="1">
      <alignment vertical="center"/>
    </xf>
    <xf numFmtId="0" fontId="36"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15" xfId="0" applyFont="1" applyBorder="1" applyAlignment="1">
      <alignment vertical="center"/>
    </xf>
    <xf numFmtId="0" fontId="37" fillId="0" borderId="22" xfId="0" applyFont="1" applyBorder="1" applyAlignment="1" applyProtection="1">
      <alignment horizontal="center" vertical="center"/>
      <protection locked="0"/>
    </xf>
    <xf numFmtId="49" fontId="37" fillId="0" borderId="22" xfId="0" applyNumberFormat="1" applyFont="1" applyBorder="1" applyAlignment="1" applyProtection="1">
      <alignment horizontal="left" vertical="center" wrapText="1"/>
      <protection locked="0"/>
    </xf>
    <xf numFmtId="0" fontId="37" fillId="0" borderId="22" xfId="0" applyFont="1" applyBorder="1" applyAlignment="1" applyProtection="1">
      <alignment horizontal="left" vertical="center" wrapText="1"/>
      <protection locked="0"/>
    </xf>
    <xf numFmtId="0" fontId="37" fillId="0" borderId="22" xfId="0" applyFont="1" applyBorder="1" applyAlignment="1" applyProtection="1">
      <alignment horizontal="center" vertical="center" wrapText="1"/>
      <protection locked="0"/>
    </xf>
    <xf numFmtId="167" fontId="37" fillId="3" borderId="22" xfId="0" applyNumberFormat="1" applyFont="1" applyFill="1" applyBorder="1" applyAlignment="1" applyProtection="1">
      <alignment vertical="center"/>
      <protection locked="0"/>
    </xf>
    <xf numFmtId="4" fontId="37" fillId="3" borderId="22" xfId="0" applyNumberFormat="1" applyFont="1" applyFill="1" applyBorder="1" applyAlignment="1" applyProtection="1">
      <alignment vertical="center"/>
      <protection locked="0"/>
    </xf>
    <xf numFmtId="4" fontId="37" fillId="0" borderId="22" xfId="0" applyNumberFormat="1" applyFont="1" applyBorder="1" applyAlignment="1" applyProtection="1">
      <alignment vertical="center"/>
      <protection locked="0"/>
    </xf>
    <xf numFmtId="0" fontId="38" fillId="0" borderId="3" xfId="0" applyFont="1" applyBorder="1" applyAlignment="1">
      <alignment vertical="center"/>
    </xf>
    <xf numFmtId="0" fontId="37" fillId="3" borderId="14" xfId="0" applyFont="1" applyFill="1" applyBorder="1" applyAlignment="1" applyProtection="1">
      <alignment horizontal="left" vertical="center"/>
      <protection locked="0"/>
    </xf>
    <xf numFmtId="0" fontId="37" fillId="0" borderId="0" xfId="0" applyFont="1" applyAlignment="1">
      <alignment horizontal="center" vertical="center"/>
    </xf>
    <xf numFmtId="0" fontId="9" fillId="0" borderId="19"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4" fillId="0" borderId="0" xfId="0" applyFont="1" applyAlignment="1">
      <alignment horizontal="left" vertical="center" wrapText="1"/>
    </xf>
    <xf numFmtId="0" fontId="39" fillId="0" borderId="16" xfId="0" applyFont="1" applyBorder="1" applyAlignment="1">
      <alignment horizontal="left" vertical="center" wrapText="1"/>
    </xf>
    <xf numFmtId="0" fontId="39" fillId="0" borderId="22" xfId="0" applyFont="1" applyBorder="1" applyAlignment="1">
      <alignment horizontal="left" vertical="center" wrapText="1"/>
    </xf>
    <xf numFmtId="0" fontId="39" fillId="0" borderId="22" xfId="0" applyFont="1" applyBorder="1" applyAlignment="1">
      <alignment horizontal="left" vertical="center"/>
    </xf>
    <xf numFmtId="167" fontId="39" fillId="0" borderId="18" xfId="0" applyNumberFormat="1" applyFont="1" applyBorder="1" applyAlignment="1">
      <alignment vertical="center"/>
    </xf>
    <xf numFmtId="0" fontId="0" fillId="0" borderId="0" xfId="0" applyAlignment="1">
      <alignment horizontal="left" vertical="center" wrapText="1"/>
    </xf>
    <xf numFmtId="167" fontId="0" fillId="0" borderId="0" xfId="0" applyNumberFormat="1" applyAlignment="1">
      <alignment vertical="center"/>
    </xf>
    <xf numFmtId="0" fontId="33" fillId="0" borderId="0" xfId="0" applyFont="1" applyAlignment="1">
      <alignment horizontal="left" vertical="center"/>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center" wrapText="1"/>
    </xf>
    <xf numFmtId="4" fontId="17"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4" fontId="18"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0" fontId="4" fillId="4" borderId="7" xfId="0" applyFont="1" applyFill="1" applyBorder="1" applyAlignment="1">
      <alignment horizontal="left" vertical="center"/>
    </xf>
    <xf numFmtId="0" fontId="0" fillId="4" borderId="7" xfId="0" applyFill="1" applyBorder="1" applyAlignment="1">
      <alignment vertical="center"/>
    </xf>
    <xf numFmtId="4" fontId="4" fillId="4" borderId="7" xfId="0" applyNumberFormat="1" applyFont="1" applyFill="1" applyBorder="1" applyAlignment="1">
      <alignment vertical="center"/>
    </xf>
    <xf numFmtId="0" fontId="0" fillId="4" borderId="8" xfId="0" applyFill="1"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Alignment="1">
      <alignment horizontal="left" vertical="center"/>
    </xf>
    <xf numFmtId="0" fontId="22" fillId="5" borderId="6" xfId="0" applyFont="1" applyFill="1" applyBorder="1" applyAlignment="1">
      <alignment horizontal="center" vertical="center"/>
    </xf>
    <xf numFmtId="0" fontId="22" fillId="5" borderId="7" xfId="0" applyFont="1" applyFill="1" applyBorder="1" applyAlignment="1">
      <alignment horizontal="left" vertical="center"/>
    </xf>
    <xf numFmtId="0" fontId="22" fillId="5" borderId="7" xfId="0" applyFont="1" applyFill="1" applyBorder="1" applyAlignment="1">
      <alignment horizontal="center" vertical="center"/>
    </xf>
    <xf numFmtId="0" fontId="22" fillId="5" borderId="7" xfId="0" applyFont="1" applyFill="1" applyBorder="1" applyAlignment="1">
      <alignment horizontal="right" vertical="center"/>
    </xf>
    <xf numFmtId="0" fontId="22" fillId="5" borderId="8" xfId="0" applyFont="1" applyFill="1" applyBorder="1" applyAlignment="1">
      <alignment horizontal="left" vertical="center"/>
    </xf>
    <xf numFmtId="4" fontId="27" fillId="0" borderId="0" xfId="0" applyNumberFormat="1" applyFont="1" applyAlignment="1">
      <alignment vertical="center"/>
    </xf>
    <xf numFmtId="0" fontId="27" fillId="0" borderId="0" xfId="0" applyFont="1" applyAlignment="1">
      <alignment vertical="center"/>
    </xf>
    <xf numFmtId="0" fontId="26" fillId="0" borderId="0" xfId="0" applyFont="1" applyAlignment="1">
      <alignment horizontal="left" vertical="center" wrapText="1"/>
    </xf>
    <xf numFmtId="4" fontId="24" fillId="0" borderId="0" xfId="0" applyNumberFormat="1" applyFont="1" applyAlignment="1">
      <alignment horizontal="right" vertical="center"/>
    </xf>
    <xf numFmtId="4" fontId="24" fillId="0" borderId="0" xfId="0" applyNumberFormat="1" applyFont="1" applyAlignment="1">
      <alignment vertical="center"/>
    </xf>
    <xf numFmtId="0" fontId="13" fillId="2" borderId="0" xfId="0" applyFont="1" applyFill="1" applyAlignment="1">
      <alignment horizontal="center" vertical="center"/>
    </xf>
    <xf numFmtId="0" fontId="0" fillId="0" borderId="0" xfId="0" applyAlignment="1">
      <alignment vertical="center"/>
    </xf>
    <xf numFmtId="0" fontId="2" fillId="3" borderId="0" xfId="0" applyFont="1" applyFill="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app.urs.cz/products/kros4" TargetMode="Externa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twoCellAnchor>
    <xdr:from>
      <xdr:col>39</xdr:col>
      <xdr:colOff>86995</xdr:colOff>
      <xdr:row>3</xdr:row>
      <xdr:rowOff>0</xdr:rowOff>
    </xdr:from>
    <xdr:to>
      <xdr:col>40</xdr:col>
      <xdr:colOff>367665</xdr:colOff>
      <xdr:row>6</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39</xdr:col>
      <xdr:colOff>225425</xdr:colOff>
      <xdr:row>81</xdr:row>
      <xdr:rowOff>0</xdr:rowOff>
    </xdr:from>
    <xdr:to>
      <xdr:col>41</xdr:col>
      <xdr:colOff>176530</xdr:colOff>
      <xdr:row>85</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4" name="Picture 3">
          <a:hlinkClick xmlns:r="http://schemas.openxmlformats.org/officeDocument/2006/relationships" r:id="rId2" tooltip="https://app.urs.cz/products/kros4"/>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9</xdr:col>
      <xdr:colOff>362585</xdr:colOff>
      <xdr:row>125</xdr:row>
      <xdr:rowOff>0</xdr:rowOff>
    </xdr:from>
    <xdr:to>
      <xdr:col>9</xdr:col>
      <xdr:colOff>1215390</xdr:colOff>
      <xdr:row>129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s://app.urs.cz/products/kros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podminky.urs.cz/item/CS_URS_2026_01/273351121" TargetMode="External"/><Relationship Id="rId18" Type="http://schemas.openxmlformats.org/officeDocument/2006/relationships/hyperlink" Target="https://podminky.urs.cz/item/CS_URS_2024_02/275321511" TargetMode="External"/><Relationship Id="rId26" Type="http://schemas.openxmlformats.org/officeDocument/2006/relationships/hyperlink" Target="https://podminky.urs.cz/item/CS_URS_2026_01/619991011" TargetMode="External"/><Relationship Id="rId39" Type="http://schemas.openxmlformats.org/officeDocument/2006/relationships/hyperlink" Target="https://podminky.urs.cz/item/CS_URS_2026_01/952901111" TargetMode="External"/><Relationship Id="rId21" Type="http://schemas.openxmlformats.org/officeDocument/2006/relationships/hyperlink" Target="https://podminky.urs.cz/item/CS_URS_2024_02/310232055" TargetMode="External"/><Relationship Id="rId34" Type="http://schemas.openxmlformats.org/officeDocument/2006/relationships/hyperlink" Target="https://podminky.urs.cz/item/CS_URS_2024_02/631319205" TargetMode="External"/><Relationship Id="rId42" Type="http://schemas.openxmlformats.org/officeDocument/2006/relationships/hyperlink" Target="https://podminky.urs.cz/item/CS_URS_2024_02/997013509" TargetMode="External"/><Relationship Id="rId47" Type="http://schemas.openxmlformats.org/officeDocument/2006/relationships/hyperlink" Target="https://podminky.urs.cz/item/CS_URS_2026_01/711141559" TargetMode="External"/><Relationship Id="rId50" Type="http://schemas.openxmlformats.org/officeDocument/2006/relationships/hyperlink" Target="https://podminky.urs.cz/item/CS_URS_2026_01/711142559" TargetMode="External"/><Relationship Id="rId55" Type="http://schemas.openxmlformats.org/officeDocument/2006/relationships/hyperlink" Target="https://podminky.urs.cz/item/CS_URS_2026_01/764518622" TargetMode="External"/><Relationship Id="rId7" Type="http://schemas.openxmlformats.org/officeDocument/2006/relationships/hyperlink" Target="https://podminky.urs.cz/item/CS_URS_2026_01/162751137" TargetMode="External"/><Relationship Id="rId12" Type="http://schemas.openxmlformats.org/officeDocument/2006/relationships/hyperlink" Target="https://podminky.urs.cz/item/CS_URS_2026_01/271542211" TargetMode="External"/><Relationship Id="rId17" Type="http://schemas.openxmlformats.org/officeDocument/2006/relationships/hyperlink" Target="https://podminky.urs.cz/item/CS_URS_2024_02/274313811" TargetMode="External"/><Relationship Id="rId25" Type="http://schemas.openxmlformats.org/officeDocument/2006/relationships/hyperlink" Target="https://podminky.urs.cz/item/CS_URS_2026_01/612142001" TargetMode="External"/><Relationship Id="rId33" Type="http://schemas.openxmlformats.org/officeDocument/2006/relationships/hyperlink" Target="https://podminky.urs.cz/item/CS_URS_2024_02/631319023" TargetMode="External"/><Relationship Id="rId38" Type="http://schemas.openxmlformats.org/officeDocument/2006/relationships/hyperlink" Target="https://podminky.urs.cz/item/CS_URS_2026_01/949101111" TargetMode="External"/><Relationship Id="rId46" Type="http://schemas.openxmlformats.org/officeDocument/2006/relationships/hyperlink" Target="https://podminky.urs.cz/item/CS_URS_2026_01/711112001" TargetMode="External"/><Relationship Id="rId59" Type="http://schemas.openxmlformats.org/officeDocument/2006/relationships/drawing" Target="../drawings/drawing2.xml"/><Relationship Id="rId2" Type="http://schemas.openxmlformats.org/officeDocument/2006/relationships/hyperlink" Target="https://podminky.urs.cz/item/CS_URS_2024_02/112251103" TargetMode="External"/><Relationship Id="rId16" Type="http://schemas.openxmlformats.org/officeDocument/2006/relationships/hyperlink" Target="https://podminky.urs.cz/item/CS_URS_2024_02/274313511" TargetMode="External"/><Relationship Id="rId20" Type="http://schemas.openxmlformats.org/officeDocument/2006/relationships/hyperlink" Target="https://podminky.urs.cz/item/CS_URS_2026_01/279361821" TargetMode="External"/><Relationship Id="rId29" Type="http://schemas.openxmlformats.org/officeDocument/2006/relationships/hyperlink" Target="https://podminky.urs.cz/item/CS_URS_2026_01/622211031" TargetMode="External"/><Relationship Id="rId41" Type="http://schemas.openxmlformats.org/officeDocument/2006/relationships/hyperlink" Target="https://podminky.urs.cz/item/CS_URS_2024_02/997013501" TargetMode="External"/><Relationship Id="rId54" Type="http://schemas.openxmlformats.org/officeDocument/2006/relationships/hyperlink" Target="https://podminky.urs.cz/item/CS_URS_2026_01/764511602" TargetMode="External"/><Relationship Id="rId1" Type="http://schemas.openxmlformats.org/officeDocument/2006/relationships/hyperlink" Target="https://podminky.urs.cz/item/CS_URS_2024_02/112101103" TargetMode="External"/><Relationship Id="rId6" Type="http://schemas.openxmlformats.org/officeDocument/2006/relationships/hyperlink" Target="https://podminky.urs.cz/item/CS_URS_2026_01/132251104" TargetMode="External"/><Relationship Id="rId11" Type="http://schemas.openxmlformats.org/officeDocument/2006/relationships/hyperlink" Target="https://podminky.urs.cz/item/CS_URS_2026_01/181951113" TargetMode="External"/><Relationship Id="rId24" Type="http://schemas.openxmlformats.org/officeDocument/2006/relationships/hyperlink" Target="https://podminky.urs.cz/item/CS_URS_2026_01/612131121" TargetMode="External"/><Relationship Id="rId32" Type="http://schemas.openxmlformats.org/officeDocument/2006/relationships/hyperlink" Target="https://podminky.urs.cz/item/CS_URS_2024_02/631311136" TargetMode="External"/><Relationship Id="rId37" Type="http://schemas.openxmlformats.org/officeDocument/2006/relationships/hyperlink" Target="https://podminky.urs.cz/item/CS_URS_2024_02/634911114" TargetMode="External"/><Relationship Id="rId40" Type="http://schemas.openxmlformats.org/officeDocument/2006/relationships/hyperlink" Target="https://podminky.urs.cz/item/CS_URS_2024_02/997013111" TargetMode="External"/><Relationship Id="rId45" Type="http://schemas.openxmlformats.org/officeDocument/2006/relationships/hyperlink" Target="https://podminky.urs.cz/item/CS_URS_2026_01/711111001" TargetMode="External"/><Relationship Id="rId53" Type="http://schemas.openxmlformats.org/officeDocument/2006/relationships/hyperlink" Target="https://podminky.urs.cz/item/CS_URS_2026_01/764011612" TargetMode="External"/><Relationship Id="rId58" Type="http://schemas.openxmlformats.org/officeDocument/2006/relationships/hyperlink" Target="https://podminky.urs.cz/item/CS_URS_2026_01/030001000" TargetMode="External"/><Relationship Id="rId5" Type="http://schemas.openxmlformats.org/officeDocument/2006/relationships/hyperlink" Target="https://podminky.urs.cz/item/CS_URS_2024_02/131251102" TargetMode="External"/><Relationship Id="rId15" Type="http://schemas.openxmlformats.org/officeDocument/2006/relationships/hyperlink" Target="https://podminky.urs.cz/item/CS_URS_2026_01/273362021" TargetMode="External"/><Relationship Id="rId23" Type="http://schemas.openxmlformats.org/officeDocument/2006/relationships/hyperlink" Target="https://podminky.urs.cz/item/CS_URS_2024_02/444151111" TargetMode="External"/><Relationship Id="rId28" Type="http://schemas.openxmlformats.org/officeDocument/2006/relationships/hyperlink" Target="https://podminky.urs.cz/item/CS_URS_2026_01/622151031" TargetMode="External"/><Relationship Id="rId36" Type="http://schemas.openxmlformats.org/officeDocument/2006/relationships/hyperlink" Target="https://podminky.urs.cz/item/CS_URS_2026_01/634112128" TargetMode="External"/><Relationship Id="rId49" Type="http://schemas.openxmlformats.org/officeDocument/2006/relationships/hyperlink" Target="https://podminky.urs.cz/item/CS_URS_2026_01/711142559" TargetMode="External"/><Relationship Id="rId57" Type="http://schemas.openxmlformats.org/officeDocument/2006/relationships/hyperlink" Target="https://podminky.urs.cz/item/CS_URS_2026_01/010001000" TargetMode="External"/><Relationship Id="rId10" Type="http://schemas.openxmlformats.org/officeDocument/2006/relationships/hyperlink" Target="https://podminky.urs.cz/item/CS_URS_2026_01/181351104" TargetMode="External"/><Relationship Id="rId19" Type="http://schemas.openxmlformats.org/officeDocument/2006/relationships/hyperlink" Target="https://podminky.urs.cz/item/CS_URS_2024_02/279113142" TargetMode="External"/><Relationship Id="rId31" Type="http://schemas.openxmlformats.org/officeDocument/2006/relationships/hyperlink" Target="https://podminky.urs.cz/item/CS_URS_2026_01/622531012" TargetMode="External"/><Relationship Id="rId44" Type="http://schemas.openxmlformats.org/officeDocument/2006/relationships/hyperlink" Target="https://podminky.urs.cz/item/CS_URS_2024_02/998014211" TargetMode="External"/><Relationship Id="rId52" Type="http://schemas.openxmlformats.org/officeDocument/2006/relationships/hyperlink" Target="https://podminky.urs.cz/item/CS_URS_2026_01/998711101" TargetMode="External"/><Relationship Id="rId4" Type="http://schemas.openxmlformats.org/officeDocument/2006/relationships/hyperlink" Target="https://podminky.urs.cz/item/CS_URS_2026_01/122251103" TargetMode="External"/><Relationship Id="rId9" Type="http://schemas.openxmlformats.org/officeDocument/2006/relationships/hyperlink" Target="https://podminky.urs.cz/item/CS_URS_2026_01/174151101" TargetMode="External"/><Relationship Id="rId14" Type="http://schemas.openxmlformats.org/officeDocument/2006/relationships/hyperlink" Target="https://podminky.urs.cz/item/CS_URS_2026_01/273351122" TargetMode="External"/><Relationship Id="rId22" Type="http://schemas.openxmlformats.org/officeDocument/2006/relationships/hyperlink" Target="https://podminky.urs.cz/item/CS_URS_2024_02/342151112" TargetMode="External"/><Relationship Id="rId27" Type="http://schemas.openxmlformats.org/officeDocument/2006/relationships/hyperlink" Target="https://podminky.urs.cz/item/CS_URS_2026_01/622142001" TargetMode="External"/><Relationship Id="rId30" Type="http://schemas.openxmlformats.org/officeDocument/2006/relationships/hyperlink" Target="https://podminky.urs.cz/item/CS_URS_2026_01/622511102" TargetMode="External"/><Relationship Id="rId35" Type="http://schemas.openxmlformats.org/officeDocument/2006/relationships/hyperlink" Target="https://podminky.urs.cz/item/CS_URS_2026_01/632481213" TargetMode="External"/><Relationship Id="rId43" Type="http://schemas.openxmlformats.org/officeDocument/2006/relationships/hyperlink" Target="https://podminky.urs.cz/item/CS_URS_2024_02/997013869" TargetMode="External"/><Relationship Id="rId48" Type="http://schemas.openxmlformats.org/officeDocument/2006/relationships/hyperlink" Target="https://podminky.urs.cz/item/CS_URS_2026_01/711141559" TargetMode="External"/><Relationship Id="rId56" Type="http://schemas.openxmlformats.org/officeDocument/2006/relationships/hyperlink" Target="https://podminky.urs.cz/item/CS_URS_2026_01/998764101" TargetMode="External"/><Relationship Id="rId8" Type="http://schemas.openxmlformats.org/officeDocument/2006/relationships/hyperlink" Target="https://podminky.urs.cz/item/CS_URS_2026_01/171201231" TargetMode="External"/><Relationship Id="rId51" Type="http://schemas.openxmlformats.org/officeDocument/2006/relationships/hyperlink" Target="https://podminky.urs.cz/item/CS_URS_2026_01/711161112" TargetMode="External"/><Relationship Id="rId3" Type="http://schemas.openxmlformats.org/officeDocument/2006/relationships/hyperlink" Target="https://podminky.urs.cz/item/CS_URS_2024_02/113106123"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97"/>
  <sheetViews>
    <sheetView showGridLines="0" topLeftCell="A76" workbookViewId="0">
      <selection activeCell="L10" sqref="L10"/>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1.25">
      <c r="A1" s="15" t="s">
        <v>0</v>
      </c>
      <c r="AZ1" s="15" t="s">
        <v>1</v>
      </c>
      <c r="BA1" s="15" t="s">
        <v>2</v>
      </c>
      <c r="BB1" s="15" t="s">
        <v>1</v>
      </c>
      <c r="BT1" s="15" t="s">
        <v>3</v>
      </c>
      <c r="BU1" s="15" t="s">
        <v>3</v>
      </c>
      <c r="BV1" s="15" t="s">
        <v>4</v>
      </c>
    </row>
    <row r="2" spans="1:74" ht="36.950000000000003" customHeight="1">
      <c r="AR2" s="225" t="s">
        <v>5</v>
      </c>
      <c r="AS2" s="190"/>
      <c r="AT2" s="190"/>
      <c r="AU2" s="190"/>
      <c r="AV2" s="190"/>
      <c r="AW2" s="190"/>
      <c r="AX2" s="190"/>
      <c r="AY2" s="190"/>
      <c r="AZ2" s="190"/>
      <c r="BA2" s="190"/>
      <c r="BB2" s="190"/>
      <c r="BC2" s="190"/>
      <c r="BD2" s="190"/>
      <c r="BE2" s="190"/>
      <c r="BS2" s="16" t="s">
        <v>6</v>
      </c>
      <c r="BT2" s="16" t="s">
        <v>7</v>
      </c>
    </row>
    <row r="3" spans="1:74" ht="6.95"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pans="1:74" ht="24.95" customHeight="1">
      <c r="B4" s="19"/>
      <c r="D4" s="20" t="s">
        <v>9</v>
      </c>
      <c r="AR4" s="19"/>
      <c r="AS4" s="21" t="s">
        <v>10</v>
      </c>
      <c r="BE4" s="22" t="s">
        <v>11</v>
      </c>
      <c r="BS4" s="16" t="s">
        <v>12</v>
      </c>
    </row>
    <row r="5" spans="1:74" ht="12" customHeight="1">
      <c r="B5" s="19"/>
      <c r="D5" s="23" t="s">
        <v>13</v>
      </c>
      <c r="K5" s="189" t="s">
        <v>14</v>
      </c>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R5" s="19"/>
      <c r="BE5" s="186" t="s">
        <v>15</v>
      </c>
      <c r="BS5" s="16" t="s">
        <v>6</v>
      </c>
    </row>
    <row r="6" spans="1:74" ht="36.950000000000003" customHeight="1">
      <c r="B6" s="19"/>
      <c r="D6" s="25" t="s">
        <v>16</v>
      </c>
      <c r="K6" s="191" t="s">
        <v>17</v>
      </c>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R6" s="19"/>
      <c r="BE6" s="187"/>
      <c r="BS6" s="16" t="s">
        <v>6</v>
      </c>
    </row>
    <row r="7" spans="1:74" ht="12" customHeight="1">
      <c r="B7" s="19"/>
      <c r="D7" s="26" t="s">
        <v>18</v>
      </c>
      <c r="K7" s="24" t="s">
        <v>1</v>
      </c>
      <c r="AK7" s="26" t="s">
        <v>19</v>
      </c>
      <c r="AN7" s="24" t="s">
        <v>1</v>
      </c>
      <c r="AR7" s="19"/>
      <c r="BE7" s="187"/>
      <c r="BS7" s="16" t="s">
        <v>6</v>
      </c>
    </row>
    <row r="8" spans="1:74" ht="12" customHeight="1">
      <c r="B8" s="19"/>
      <c r="D8" s="26" t="s">
        <v>20</v>
      </c>
      <c r="K8" s="24" t="s">
        <v>734</v>
      </c>
      <c r="AK8" s="26" t="s">
        <v>22</v>
      </c>
      <c r="AN8" s="27"/>
      <c r="AR8" s="19"/>
      <c r="BE8" s="187"/>
      <c r="BS8" s="16" t="s">
        <v>6</v>
      </c>
    </row>
    <row r="9" spans="1:74" ht="14.45" customHeight="1">
      <c r="B9" s="19"/>
      <c r="AR9" s="19"/>
      <c r="BE9" s="187"/>
      <c r="BS9" s="16" t="s">
        <v>6</v>
      </c>
    </row>
    <row r="10" spans="1:74" ht="12" customHeight="1">
      <c r="B10" s="19"/>
      <c r="D10" s="26" t="s">
        <v>23</v>
      </c>
      <c r="L10" t="s">
        <v>735</v>
      </c>
      <c r="AK10" s="26" t="s">
        <v>24</v>
      </c>
      <c r="AN10" s="24" t="s">
        <v>1</v>
      </c>
      <c r="AR10" s="19"/>
      <c r="BE10" s="187"/>
      <c r="BS10" s="16" t="s">
        <v>6</v>
      </c>
    </row>
    <row r="11" spans="1:74" ht="18.399999999999999" customHeight="1">
      <c r="B11" s="19"/>
      <c r="E11" s="24" t="s">
        <v>25</v>
      </c>
      <c r="AK11" s="26" t="s">
        <v>26</v>
      </c>
      <c r="AN11" s="24" t="s">
        <v>1</v>
      </c>
      <c r="AR11" s="19"/>
      <c r="BE11" s="187"/>
      <c r="BS11" s="16" t="s">
        <v>6</v>
      </c>
    </row>
    <row r="12" spans="1:74" ht="6.95" customHeight="1">
      <c r="B12" s="19"/>
      <c r="AR12" s="19"/>
      <c r="BE12" s="187"/>
      <c r="BS12" s="16" t="s">
        <v>6</v>
      </c>
    </row>
    <row r="13" spans="1:74" ht="12" customHeight="1">
      <c r="B13" s="19"/>
      <c r="D13" s="26" t="s">
        <v>27</v>
      </c>
      <c r="AK13" s="26" t="s">
        <v>24</v>
      </c>
      <c r="AN13" s="28" t="s">
        <v>28</v>
      </c>
      <c r="AR13" s="19"/>
      <c r="BE13" s="187"/>
      <c r="BS13" s="16" t="s">
        <v>6</v>
      </c>
    </row>
    <row r="14" spans="1:74" ht="12.75">
      <c r="B14" s="19"/>
      <c r="E14" s="192" t="s">
        <v>28</v>
      </c>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26" t="s">
        <v>26</v>
      </c>
      <c r="AN14" s="28" t="s">
        <v>28</v>
      </c>
      <c r="AR14" s="19"/>
      <c r="BE14" s="187"/>
      <c r="BS14" s="16" t="s">
        <v>6</v>
      </c>
    </row>
    <row r="15" spans="1:74" ht="6.95" customHeight="1">
      <c r="B15" s="19"/>
      <c r="AR15" s="19"/>
      <c r="BE15" s="187"/>
      <c r="BS15" s="16" t="s">
        <v>3</v>
      </c>
    </row>
    <row r="16" spans="1:74" ht="12" customHeight="1">
      <c r="B16" s="19"/>
      <c r="D16" s="26" t="s">
        <v>29</v>
      </c>
      <c r="AK16" s="26" t="s">
        <v>24</v>
      </c>
      <c r="AN16" s="24" t="s">
        <v>1</v>
      </c>
      <c r="AR16" s="19"/>
      <c r="BE16" s="187"/>
      <c r="BS16" s="16" t="s">
        <v>3</v>
      </c>
    </row>
    <row r="17" spans="2:71" ht="18.399999999999999" customHeight="1">
      <c r="B17" s="19"/>
      <c r="E17" s="24" t="s">
        <v>25</v>
      </c>
      <c r="AK17" s="26" t="s">
        <v>26</v>
      </c>
      <c r="AN17" s="24" t="s">
        <v>1</v>
      </c>
      <c r="AR17" s="19"/>
      <c r="BE17" s="187"/>
      <c r="BS17" s="16" t="s">
        <v>30</v>
      </c>
    </row>
    <row r="18" spans="2:71" ht="6.95" customHeight="1">
      <c r="B18" s="19"/>
      <c r="AR18" s="19"/>
      <c r="BE18" s="187"/>
      <c r="BS18" s="16" t="s">
        <v>6</v>
      </c>
    </row>
    <row r="19" spans="2:71" ht="12" customHeight="1">
      <c r="B19" s="19"/>
      <c r="D19" s="26" t="s">
        <v>31</v>
      </c>
      <c r="AK19" s="26" t="s">
        <v>24</v>
      </c>
      <c r="AN19" s="24" t="s">
        <v>1</v>
      </c>
      <c r="AR19" s="19"/>
      <c r="BE19" s="187"/>
      <c r="BS19" s="16" t="s">
        <v>6</v>
      </c>
    </row>
    <row r="20" spans="2:71" ht="18.399999999999999" customHeight="1">
      <c r="B20" s="19"/>
      <c r="E20" s="24" t="s">
        <v>25</v>
      </c>
      <c r="AK20" s="26" t="s">
        <v>26</v>
      </c>
      <c r="AN20" s="24" t="s">
        <v>1</v>
      </c>
      <c r="AR20" s="19"/>
      <c r="BE20" s="187"/>
      <c r="BS20" s="16" t="s">
        <v>30</v>
      </c>
    </row>
    <row r="21" spans="2:71" ht="6.95" customHeight="1">
      <c r="B21" s="19"/>
      <c r="AR21" s="19"/>
      <c r="BE21" s="187"/>
    </row>
    <row r="22" spans="2:71" ht="12" customHeight="1">
      <c r="B22" s="19"/>
      <c r="D22" s="26" t="s">
        <v>32</v>
      </c>
      <c r="AR22" s="19"/>
      <c r="BE22" s="187"/>
    </row>
    <row r="23" spans="2:71" ht="408" customHeight="1">
      <c r="B23" s="19"/>
      <c r="E23" s="194" t="s">
        <v>33</v>
      </c>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R23" s="19"/>
      <c r="BE23" s="187"/>
    </row>
    <row r="24" spans="2:71" ht="6.95" customHeight="1">
      <c r="B24" s="19"/>
      <c r="AR24" s="19"/>
      <c r="BE24" s="187"/>
    </row>
    <row r="25" spans="2:71" ht="6.95" customHeight="1">
      <c r="B25" s="19"/>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R25" s="19"/>
      <c r="BE25" s="187"/>
    </row>
    <row r="26" spans="2:71" s="1" customFormat="1" ht="25.9" customHeight="1">
      <c r="B26" s="31"/>
      <c r="D26" s="32" t="s">
        <v>34</v>
      </c>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196">
        <f>ROUND(AG94,2)</f>
        <v>0</v>
      </c>
      <c r="AL26" s="197"/>
      <c r="AM26" s="197"/>
      <c r="AN26" s="197"/>
      <c r="AO26" s="197"/>
      <c r="AR26" s="31"/>
      <c r="BE26" s="187"/>
    </row>
    <row r="27" spans="2:71" s="1" customFormat="1" ht="6.95" customHeight="1">
      <c r="B27" s="31"/>
      <c r="AR27" s="31"/>
      <c r="BE27" s="187"/>
    </row>
    <row r="28" spans="2:71" s="1" customFormat="1" ht="12.75">
      <c r="B28" s="31"/>
      <c r="L28" s="198" t="s">
        <v>35</v>
      </c>
      <c r="M28" s="198"/>
      <c r="N28" s="198"/>
      <c r="O28" s="198"/>
      <c r="P28" s="198"/>
      <c r="W28" s="198" t="s">
        <v>36</v>
      </c>
      <c r="X28" s="198"/>
      <c r="Y28" s="198"/>
      <c r="Z28" s="198"/>
      <c r="AA28" s="198"/>
      <c r="AB28" s="198"/>
      <c r="AC28" s="198"/>
      <c r="AD28" s="198"/>
      <c r="AE28" s="198"/>
      <c r="AK28" s="198" t="s">
        <v>37</v>
      </c>
      <c r="AL28" s="198"/>
      <c r="AM28" s="198"/>
      <c r="AN28" s="198"/>
      <c r="AO28" s="198"/>
      <c r="AR28" s="31"/>
      <c r="BE28" s="187"/>
    </row>
    <row r="29" spans="2:71" s="2" customFormat="1" ht="14.45" customHeight="1">
      <c r="B29" s="35"/>
      <c r="D29" s="26" t="s">
        <v>38</v>
      </c>
      <c r="F29" s="26" t="s">
        <v>39</v>
      </c>
      <c r="L29" s="201">
        <v>0.21</v>
      </c>
      <c r="M29" s="200"/>
      <c r="N29" s="200"/>
      <c r="O29" s="200"/>
      <c r="P29" s="200"/>
      <c r="W29" s="199">
        <f>ROUND(AZ94, 2)</f>
        <v>0</v>
      </c>
      <c r="X29" s="200"/>
      <c r="Y29" s="200"/>
      <c r="Z29" s="200"/>
      <c r="AA29" s="200"/>
      <c r="AB29" s="200"/>
      <c r="AC29" s="200"/>
      <c r="AD29" s="200"/>
      <c r="AE29" s="200"/>
      <c r="AK29" s="199">
        <f>ROUND(AV94, 2)</f>
        <v>0</v>
      </c>
      <c r="AL29" s="200"/>
      <c r="AM29" s="200"/>
      <c r="AN29" s="200"/>
      <c r="AO29" s="200"/>
      <c r="AR29" s="35"/>
      <c r="BE29" s="188"/>
    </row>
    <row r="30" spans="2:71" s="2" customFormat="1" ht="14.45" customHeight="1">
      <c r="B30" s="35"/>
      <c r="F30" s="26" t="s">
        <v>40</v>
      </c>
      <c r="L30" s="201">
        <v>0.12</v>
      </c>
      <c r="M30" s="200"/>
      <c r="N30" s="200"/>
      <c r="O30" s="200"/>
      <c r="P30" s="200"/>
      <c r="W30" s="199">
        <f>ROUND(BA94, 2)</f>
        <v>0</v>
      </c>
      <c r="X30" s="200"/>
      <c r="Y30" s="200"/>
      <c r="Z30" s="200"/>
      <c r="AA30" s="200"/>
      <c r="AB30" s="200"/>
      <c r="AC30" s="200"/>
      <c r="AD30" s="200"/>
      <c r="AE30" s="200"/>
      <c r="AK30" s="199">
        <f>ROUND(AW94, 2)</f>
        <v>0</v>
      </c>
      <c r="AL30" s="200"/>
      <c r="AM30" s="200"/>
      <c r="AN30" s="200"/>
      <c r="AO30" s="200"/>
      <c r="AR30" s="35"/>
      <c r="BE30" s="188"/>
    </row>
    <row r="31" spans="2:71" s="2" customFormat="1" ht="14.45" hidden="1" customHeight="1">
      <c r="B31" s="35"/>
      <c r="F31" s="26" t="s">
        <v>41</v>
      </c>
      <c r="L31" s="201">
        <v>0.21</v>
      </c>
      <c r="M31" s="200"/>
      <c r="N31" s="200"/>
      <c r="O31" s="200"/>
      <c r="P31" s="200"/>
      <c r="W31" s="199">
        <f>ROUND(BB94, 2)</f>
        <v>0</v>
      </c>
      <c r="X31" s="200"/>
      <c r="Y31" s="200"/>
      <c r="Z31" s="200"/>
      <c r="AA31" s="200"/>
      <c r="AB31" s="200"/>
      <c r="AC31" s="200"/>
      <c r="AD31" s="200"/>
      <c r="AE31" s="200"/>
      <c r="AK31" s="199">
        <v>0</v>
      </c>
      <c r="AL31" s="200"/>
      <c r="AM31" s="200"/>
      <c r="AN31" s="200"/>
      <c r="AO31" s="200"/>
      <c r="AR31" s="35"/>
      <c r="BE31" s="188"/>
    </row>
    <row r="32" spans="2:71" s="2" customFormat="1" ht="14.45" hidden="1" customHeight="1">
      <c r="B32" s="35"/>
      <c r="F32" s="26" t="s">
        <v>42</v>
      </c>
      <c r="L32" s="201">
        <v>0.12</v>
      </c>
      <c r="M32" s="200"/>
      <c r="N32" s="200"/>
      <c r="O32" s="200"/>
      <c r="P32" s="200"/>
      <c r="W32" s="199">
        <f>ROUND(BC94, 2)</f>
        <v>0</v>
      </c>
      <c r="X32" s="200"/>
      <c r="Y32" s="200"/>
      <c r="Z32" s="200"/>
      <c r="AA32" s="200"/>
      <c r="AB32" s="200"/>
      <c r="AC32" s="200"/>
      <c r="AD32" s="200"/>
      <c r="AE32" s="200"/>
      <c r="AK32" s="199">
        <v>0</v>
      </c>
      <c r="AL32" s="200"/>
      <c r="AM32" s="200"/>
      <c r="AN32" s="200"/>
      <c r="AO32" s="200"/>
      <c r="AR32" s="35"/>
      <c r="BE32" s="188"/>
    </row>
    <row r="33" spans="2:57" s="2" customFormat="1" ht="14.45" hidden="1" customHeight="1">
      <c r="B33" s="35"/>
      <c r="F33" s="26" t="s">
        <v>43</v>
      </c>
      <c r="L33" s="201">
        <v>0</v>
      </c>
      <c r="M33" s="200"/>
      <c r="N33" s="200"/>
      <c r="O33" s="200"/>
      <c r="P33" s="200"/>
      <c r="W33" s="199">
        <f>ROUND(BD94, 2)</f>
        <v>0</v>
      </c>
      <c r="X33" s="200"/>
      <c r="Y33" s="200"/>
      <c r="Z33" s="200"/>
      <c r="AA33" s="200"/>
      <c r="AB33" s="200"/>
      <c r="AC33" s="200"/>
      <c r="AD33" s="200"/>
      <c r="AE33" s="200"/>
      <c r="AK33" s="199">
        <v>0</v>
      </c>
      <c r="AL33" s="200"/>
      <c r="AM33" s="200"/>
      <c r="AN33" s="200"/>
      <c r="AO33" s="200"/>
      <c r="AR33" s="35"/>
      <c r="BE33" s="188"/>
    </row>
    <row r="34" spans="2:57" s="1" customFormat="1" ht="6.95" customHeight="1">
      <c r="B34" s="31"/>
      <c r="AR34" s="31"/>
      <c r="BE34" s="187"/>
    </row>
    <row r="35" spans="2:57" s="1" customFormat="1" ht="25.9" customHeight="1">
      <c r="B35" s="31"/>
      <c r="C35" s="36"/>
      <c r="D35" s="37" t="s">
        <v>44</v>
      </c>
      <c r="E35" s="38"/>
      <c r="F35" s="38"/>
      <c r="G35" s="38"/>
      <c r="H35" s="38"/>
      <c r="I35" s="38"/>
      <c r="J35" s="38"/>
      <c r="K35" s="38"/>
      <c r="L35" s="38"/>
      <c r="M35" s="38"/>
      <c r="N35" s="38"/>
      <c r="O35" s="38"/>
      <c r="P35" s="38"/>
      <c r="Q35" s="38"/>
      <c r="R35" s="38"/>
      <c r="S35" s="38"/>
      <c r="T35" s="39" t="s">
        <v>45</v>
      </c>
      <c r="U35" s="38"/>
      <c r="V35" s="38"/>
      <c r="W35" s="38"/>
      <c r="X35" s="202" t="s">
        <v>46</v>
      </c>
      <c r="Y35" s="203"/>
      <c r="Z35" s="203"/>
      <c r="AA35" s="203"/>
      <c r="AB35" s="203"/>
      <c r="AC35" s="38"/>
      <c r="AD35" s="38"/>
      <c r="AE35" s="38"/>
      <c r="AF35" s="38"/>
      <c r="AG35" s="38"/>
      <c r="AH35" s="38"/>
      <c r="AI35" s="38"/>
      <c r="AJ35" s="38"/>
      <c r="AK35" s="204">
        <f>SUM(AK26:AK33)</f>
        <v>0</v>
      </c>
      <c r="AL35" s="203"/>
      <c r="AM35" s="203"/>
      <c r="AN35" s="203"/>
      <c r="AO35" s="205"/>
      <c r="AP35" s="36"/>
      <c r="AQ35" s="36"/>
      <c r="AR35" s="31"/>
    </row>
    <row r="36" spans="2:57" s="1" customFormat="1" ht="6.95" customHeight="1">
      <c r="B36" s="31"/>
      <c r="AR36" s="31"/>
    </row>
    <row r="37" spans="2:57" s="1" customFormat="1" ht="14.45" customHeight="1">
      <c r="B37" s="31"/>
      <c r="AR37" s="31"/>
    </row>
    <row r="38" spans="2:57" ht="14.45" customHeight="1">
      <c r="B38" s="19"/>
      <c r="AR38" s="19"/>
    </row>
    <row r="39" spans="2:57" ht="14.45" customHeight="1">
      <c r="B39" s="19"/>
      <c r="AR39" s="19"/>
    </row>
    <row r="40" spans="2:57" ht="14.45" customHeight="1">
      <c r="B40" s="19"/>
      <c r="AR40" s="19"/>
    </row>
    <row r="41" spans="2:57" ht="14.45" customHeight="1">
      <c r="B41" s="19"/>
      <c r="AR41" s="19"/>
    </row>
    <row r="42" spans="2:57" ht="14.45" customHeight="1">
      <c r="B42" s="19"/>
      <c r="AR42" s="19"/>
    </row>
    <row r="43" spans="2:57" ht="14.45" customHeight="1">
      <c r="B43" s="19"/>
      <c r="AR43" s="19"/>
    </row>
    <row r="44" spans="2:57" ht="14.45" customHeight="1">
      <c r="B44" s="19"/>
      <c r="AR44" s="19"/>
    </row>
    <row r="45" spans="2:57" ht="14.45" customHeight="1">
      <c r="B45" s="19"/>
      <c r="AR45" s="19"/>
    </row>
    <row r="46" spans="2:57" ht="14.45" customHeight="1">
      <c r="B46" s="19"/>
      <c r="AR46" s="19"/>
    </row>
    <row r="47" spans="2:57" ht="14.45" customHeight="1">
      <c r="B47" s="19"/>
      <c r="AR47" s="19"/>
    </row>
    <row r="48" spans="2:57" ht="14.45" customHeight="1">
      <c r="B48" s="19"/>
      <c r="AR48" s="19"/>
    </row>
    <row r="49" spans="2:44" s="1" customFormat="1" ht="14.45" customHeight="1">
      <c r="B49" s="31"/>
      <c r="D49" s="40" t="s">
        <v>47</v>
      </c>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0" t="s">
        <v>48</v>
      </c>
      <c r="AI49" s="41"/>
      <c r="AJ49" s="41"/>
      <c r="AK49" s="41"/>
      <c r="AL49" s="41"/>
      <c r="AM49" s="41"/>
      <c r="AN49" s="41"/>
      <c r="AO49" s="41"/>
      <c r="AR49" s="31"/>
    </row>
    <row r="50" spans="2:44" ht="11.25">
      <c r="B50" s="19"/>
      <c r="AR50" s="19"/>
    </row>
    <row r="51" spans="2:44" ht="11.25">
      <c r="B51" s="19"/>
      <c r="AR51" s="19"/>
    </row>
    <row r="52" spans="2:44" ht="11.25">
      <c r="B52" s="19"/>
      <c r="AR52" s="19"/>
    </row>
    <row r="53" spans="2:44" ht="11.25">
      <c r="B53" s="19"/>
      <c r="AR53" s="19"/>
    </row>
    <row r="54" spans="2:44" ht="11.25">
      <c r="B54" s="19"/>
      <c r="AR54" s="19"/>
    </row>
    <row r="55" spans="2:44" ht="11.25">
      <c r="B55" s="19"/>
      <c r="AR55" s="19"/>
    </row>
    <row r="56" spans="2:44" ht="11.25">
      <c r="B56" s="19"/>
      <c r="AR56" s="19"/>
    </row>
    <row r="57" spans="2:44" ht="11.25">
      <c r="B57" s="19"/>
      <c r="AR57" s="19"/>
    </row>
    <row r="58" spans="2:44" ht="11.25">
      <c r="B58" s="19"/>
      <c r="AR58" s="19"/>
    </row>
    <row r="59" spans="2:44" ht="11.25">
      <c r="B59" s="19"/>
      <c r="AR59" s="19"/>
    </row>
    <row r="60" spans="2:44" s="1" customFormat="1" ht="12.75">
      <c r="B60" s="31"/>
      <c r="D60" s="42" t="s">
        <v>49</v>
      </c>
      <c r="E60" s="33"/>
      <c r="F60" s="33"/>
      <c r="G60" s="33"/>
      <c r="H60" s="33"/>
      <c r="I60" s="33"/>
      <c r="J60" s="33"/>
      <c r="K60" s="33"/>
      <c r="L60" s="33"/>
      <c r="M60" s="33"/>
      <c r="N60" s="33"/>
      <c r="O60" s="33"/>
      <c r="P60" s="33"/>
      <c r="Q60" s="33"/>
      <c r="R60" s="33"/>
      <c r="S60" s="33"/>
      <c r="T60" s="33"/>
      <c r="U60" s="33"/>
      <c r="V60" s="42" t="s">
        <v>50</v>
      </c>
      <c r="W60" s="33"/>
      <c r="X60" s="33"/>
      <c r="Y60" s="33"/>
      <c r="Z60" s="33"/>
      <c r="AA60" s="33"/>
      <c r="AB60" s="33"/>
      <c r="AC60" s="33"/>
      <c r="AD60" s="33"/>
      <c r="AE60" s="33"/>
      <c r="AF60" s="33"/>
      <c r="AG60" s="33"/>
      <c r="AH60" s="42" t="s">
        <v>49</v>
      </c>
      <c r="AI60" s="33"/>
      <c r="AJ60" s="33"/>
      <c r="AK60" s="33"/>
      <c r="AL60" s="33"/>
      <c r="AM60" s="42" t="s">
        <v>50</v>
      </c>
      <c r="AN60" s="33"/>
      <c r="AO60" s="33"/>
      <c r="AR60" s="31"/>
    </row>
    <row r="61" spans="2:44" ht="11.25">
      <c r="B61" s="19"/>
      <c r="AR61" s="19"/>
    </row>
    <row r="62" spans="2:44" ht="11.25">
      <c r="B62" s="19"/>
      <c r="AR62" s="19"/>
    </row>
    <row r="63" spans="2:44" ht="11.25">
      <c r="B63" s="19"/>
      <c r="AR63" s="19"/>
    </row>
    <row r="64" spans="2:44" s="1" customFormat="1" ht="12.75">
      <c r="B64" s="31"/>
      <c r="D64" s="40" t="s">
        <v>51</v>
      </c>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0" t="s">
        <v>52</v>
      </c>
      <c r="AI64" s="41"/>
      <c r="AJ64" s="41"/>
      <c r="AK64" s="41"/>
      <c r="AL64" s="41"/>
      <c r="AM64" s="41"/>
      <c r="AN64" s="41"/>
      <c r="AO64" s="41"/>
      <c r="AR64" s="31"/>
    </row>
    <row r="65" spans="2:44" ht="11.25">
      <c r="B65" s="19"/>
      <c r="AR65" s="19"/>
    </row>
    <row r="66" spans="2:44" ht="11.25">
      <c r="B66" s="19"/>
      <c r="AR66" s="19"/>
    </row>
    <row r="67" spans="2:44" ht="11.25">
      <c r="B67" s="19"/>
      <c r="AR67" s="19"/>
    </row>
    <row r="68" spans="2:44" ht="11.25">
      <c r="B68" s="19"/>
      <c r="AR68" s="19"/>
    </row>
    <row r="69" spans="2:44" ht="11.25">
      <c r="B69" s="19"/>
      <c r="AR69" s="19"/>
    </row>
    <row r="70" spans="2:44" ht="11.25">
      <c r="B70" s="19"/>
      <c r="AR70" s="19"/>
    </row>
    <row r="71" spans="2:44" ht="11.25">
      <c r="B71" s="19"/>
      <c r="AR71" s="19"/>
    </row>
    <row r="72" spans="2:44" ht="11.25">
      <c r="B72" s="19"/>
      <c r="AR72" s="19"/>
    </row>
    <row r="73" spans="2:44" ht="11.25">
      <c r="B73" s="19"/>
      <c r="AR73" s="19"/>
    </row>
    <row r="74" spans="2:44" ht="11.25">
      <c r="B74" s="19"/>
      <c r="AR74" s="19"/>
    </row>
    <row r="75" spans="2:44" s="1" customFormat="1" ht="12.75">
      <c r="B75" s="31"/>
      <c r="D75" s="42" t="s">
        <v>49</v>
      </c>
      <c r="E75" s="33"/>
      <c r="F75" s="33"/>
      <c r="G75" s="33"/>
      <c r="H75" s="33"/>
      <c r="I75" s="33"/>
      <c r="J75" s="33"/>
      <c r="K75" s="33"/>
      <c r="L75" s="33"/>
      <c r="M75" s="33"/>
      <c r="N75" s="33"/>
      <c r="O75" s="33"/>
      <c r="P75" s="33"/>
      <c r="Q75" s="33"/>
      <c r="R75" s="33"/>
      <c r="S75" s="33"/>
      <c r="T75" s="33"/>
      <c r="U75" s="33"/>
      <c r="V75" s="42" t="s">
        <v>50</v>
      </c>
      <c r="W75" s="33"/>
      <c r="X75" s="33"/>
      <c r="Y75" s="33"/>
      <c r="Z75" s="33"/>
      <c r="AA75" s="33"/>
      <c r="AB75" s="33"/>
      <c r="AC75" s="33"/>
      <c r="AD75" s="33"/>
      <c r="AE75" s="33"/>
      <c r="AF75" s="33"/>
      <c r="AG75" s="33"/>
      <c r="AH75" s="42" t="s">
        <v>49</v>
      </c>
      <c r="AI75" s="33"/>
      <c r="AJ75" s="33"/>
      <c r="AK75" s="33"/>
      <c r="AL75" s="33"/>
      <c r="AM75" s="42" t="s">
        <v>50</v>
      </c>
      <c r="AN75" s="33"/>
      <c r="AO75" s="33"/>
      <c r="AR75" s="31"/>
    </row>
    <row r="76" spans="2:44" s="1" customFormat="1" ht="11.25">
      <c r="B76" s="31"/>
      <c r="AR76" s="31"/>
    </row>
    <row r="77" spans="2:44" s="1" customFormat="1" ht="6.95" customHeight="1">
      <c r="B77" s="43"/>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31"/>
    </row>
    <row r="81" spans="1:90" s="1" customFormat="1" ht="6.95" customHeight="1">
      <c r="B81" s="45"/>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31"/>
    </row>
    <row r="82" spans="1:90" s="1" customFormat="1" ht="24.95" customHeight="1">
      <c r="B82" s="31"/>
      <c r="C82" s="20" t="s">
        <v>53</v>
      </c>
      <c r="AR82" s="31"/>
    </row>
    <row r="83" spans="1:90" s="1" customFormat="1" ht="6.95" customHeight="1">
      <c r="B83" s="31"/>
      <c r="AR83" s="31"/>
    </row>
    <row r="84" spans="1:90" s="3" customFormat="1" ht="12" customHeight="1">
      <c r="B84" s="47"/>
      <c r="C84" s="26" t="s">
        <v>13</v>
      </c>
      <c r="L84" s="3" t="str">
        <f>K5</f>
        <v>69/2026</v>
      </c>
      <c r="AR84" s="47"/>
    </row>
    <row r="85" spans="1:90" s="4" customFormat="1" ht="36.950000000000003" customHeight="1">
      <c r="B85" s="48"/>
      <c r="C85" s="49" t="s">
        <v>16</v>
      </c>
      <c r="L85" s="206" t="str">
        <f>K6</f>
        <v>Skladová a výrobní hala - přístavba</v>
      </c>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R85" s="48"/>
    </row>
    <row r="86" spans="1:90" s="1" customFormat="1" ht="6.95" customHeight="1">
      <c r="B86" s="31"/>
      <c r="AR86" s="31"/>
    </row>
    <row r="87" spans="1:90" s="1" customFormat="1" ht="12" customHeight="1">
      <c r="B87" s="31"/>
      <c r="C87" s="26" t="s">
        <v>20</v>
      </c>
      <c r="L87" s="50" t="str">
        <f>IF(K8="","",K8)</f>
        <v>Ostrava, Přívoz. parc. č. 130/11, 130/6, 130/2</v>
      </c>
      <c r="AI87" s="26" t="s">
        <v>22</v>
      </c>
      <c r="AM87" s="208" t="str">
        <f>IF(AN8= "","",AN8)</f>
        <v/>
      </c>
      <c r="AN87" s="208"/>
      <c r="AR87" s="31"/>
    </row>
    <row r="88" spans="1:90" s="1" customFormat="1" ht="6.95" customHeight="1">
      <c r="B88" s="31"/>
      <c r="AR88" s="31"/>
    </row>
    <row r="89" spans="1:90" s="1" customFormat="1" ht="15.2" customHeight="1">
      <c r="B89" s="31"/>
      <c r="C89" s="26" t="s">
        <v>23</v>
      </c>
      <c r="L89" s="3" t="str">
        <f>IF(E11= "","",E11)</f>
        <v xml:space="preserve"> </v>
      </c>
      <c r="AI89" s="26" t="s">
        <v>29</v>
      </c>
      <c r="AM89" s="209" t="str">
        <f>IF(E17="","",E17)</f>
        <v xml:space="preserve"> </v>
      </c>
      <c r="AN89" s="210"/>
      <c r="AO89" s="210"/>
      <c r="AP89" s="210"/>
      <c r="AR89" s="31"/>
      <c r="AS89" s="211" t="s">
        <v>54</v>
      </c>
      <c r="AT89" s="212"/>
      <c r="AU89" s="52"/>
      <c r="AV89" s="52"/>
      <c r="AW89" s="52"/>
      <c r="AX89" s="52"/>
      <c r="AY89" s="52"/>
      <c r="AZ89" s="52"/>
      <c r="BA89" s="52"/>
      <c r="BB89" s="52"/>
      <c r="BC89" s="52"/>
      <c r="BD89" s="53"/>
    </row>
    <row r="90" spans="1:90" s="1" customFormat="1" ht="15.2" customHeight="1">
      <c r="B90" s="31"/>
      <c r="C90" s="26" t="s">
        <v>27</v>
      </c>
      <c r="L90" s="3" t="str">
        <f>IF(E14= "Vyplň údaj","",E14)</f>
        <v/>
      </c>
      <c r="AI90" s="26" t="s">
        <v>31</v>
      </c>
      <c r="AM90" s="209" t="str">
        <f>IF(E20="","",E20)</f>
        <v xml:space="preserve"> </v>
      </c>
      <c r="AN90" s="210"/>
      <c r="AO90" s="210"/>
      <c r="AP90" s="210"/>
      <c r="AR90" s="31"/>
      <c r="AS90" s="213"/>
      <c r="AT90" s="214"/>
      <c r="BD90" s="55"/>
    </row>
    <row r="91" spans="1:90" s="1" customFormat="1" ht="10.9" customHeight="1">
      <c r="B91" s="31"/>
      <c r="AR91" s="31"/>
      <c r="AS91" s="213"/>
      <c r="AT91" s="214"/>
      <c r="BD91" s="55"/>
    </row>
    <row r="92" spans="1:90" s="1" customFormat="1" ht="29.25" customHeight="1">
      <c r="B92" s="31"/>
      <c r="C92" s="215" t="s">
        <v>55</v>
      </c>
      <c r="D92" s="216"/>
      <c r="E92" s="216"/>
      <c r="F92" s="216"/>
      <c r="G92" s="216"/>
      <c r="H92" s="56"/>
      <c r="I92" s="217" t="s">
        <v>56</v>
      </c>
      <c r="J92" s="216"/>
      <c r="K92" s="216"/>
      <c r="L92" s="216"/>
      <c r="M92" s="216"/>
      <c r="N92" s="216"/>
      <c r="O92" s="216"/>
      <c r="P92" s="216"/>
      <c r="Q92" s="216"/>
      <c r="R92" s="216"/>
      <c r="S92" s="216"/>
      <c r="T92" s="216"/>
      <c r="U92" s="216"/>
      <c r="V92" s="216"/>
      <c r="W92" s="216"/>
      <c r="X92" s="216"/>
      <c r="Y92" s="216"/>
      <c r="Z92" s="216"/>
      <c r="AA92" s="216"/>
      <c r="AB92" s="216"/>
      <c r="AC92" s="216"/>
      <c r="AD92" s="216"/>
      <c r="AE92" s="216"/>
      <c r="AF92" s="216"/>
      <c r="AG92" s="218" t="s">
        <v>57</v>
      </c>
      <c r="AH92" s="216"/>
      <c r="AI92" s="216"/>
      <c r="AJ92" s="216"/>
      <c r="AK92" s="216"/>
      <c r="AL92" s="216"/>
      <c r="AM92" s="216"/>
      <c r="AN92" s="217" t="s">
        <v>58</v>
      </c>
      <c r="AO92" s="216"/>
      <c r="AP92" s="219"/>
      <c r="AQ92" s="57" t="s">
        <v>59</v>
      </c>
      <c r="AR92" s="31"/>
      <c r="AS92" s="58" t="s">
        <v>60</v>
      </c>
      <c r="AT92" s="59" t="s">
        <v>61</v>
      </c>
      <c r="AU92" s="59" t="s">
        <v>62</v>
      </c>
      <c r="AV92" s="59" t="s">
        <v>63</v>
      </c>
      <c r="AW92" s="59" t="s">
        <v>64</v>
      </c>
      <c r="AX92" s="59" t="s">
        <v>65</v>
      </c>
      <c r="AY92" s="59" t="s">
        <v>66</v>
      </c>
      <c r="AZ92" s="59" t="s">
        <v>67</v>
      </c>
      <c r="BA92" s="59" t="s">
        <v>68</v>
      </c>
      <c r="BB92" s="59" t="s">
        <v>69</v>
      </c>
      <c r="BC92" s="59" t="s">
        <v>70</v>
      </c>
      <c r="BD92" s="60" t="s">
        <v>71</v>
      </c>
    </row>
    <row r="93" spans="1:90" s="1" customFormat="1" ht="10.9" customHeight="1">
      <c r="B93" s="31"/>
      <c r="AR93" s="31"/>
      <c r="AS93" s="61"/>
      <c r="AT93" s="52"/>
      <c r="AU93" s="52"/>
      <c r="AV93" s="52"/>
      <c r="AW93" s="52"/>
      <c r="AX93" s="52"/>
      <c r="AY93" s="52"/>
      <c r="AZ93" s="52"/>
      <c r="BA93" s="52"/>
      <c r="BB93" s="52"/>
      <c r="BC93" s="52"/>
      <c r="BD93" s="53"/>
    </row>
    <row r="94" spans="1:90" s="5" customFormat="1" ht="32.450000000000003" customHeight="1">
      <c r="B94" s="62"/>
      <c r="C94" s="63" t="s">
        <v>72</v>
      </c>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223">
        <f>ROUND(AG95,2)</f>
        <v>0</v>
      </c>
      <c r="AH94" s="223"/>
      <c r="AI94" s="223"/>
      <c r="AJ94" s="223"/>
      <c r="AK94" s="223"/>
      <c r="AL94" s="223"/>
      <c r="AM94" s="223"/>
      <c r="AN94" s="224">
        <f>SUM(AG94,AT94)</f>
        <v>0</v>
      </c>
      <c r="AO94" s="224"/>
      <c r="AP94" s="224"/>
      <c r="AQ94" s="66" t="s">
        <v>1</v>
      </c>
      <c r="AR94" s="62"/>
      <c r="AS94" s="67">
        <f>ROUND(AS95,2)</f>
        <v>0</v>
      </c>
      <c r="AT94" s="68">
        <f>ROUND(SUM(AV94:AW94),2)</f>
        <v>0</v>
      </c>
      <c r="AU94" s="69">
        <f>ROUND(AU95,5)</f>
        <v>0</v>
      </c>
      <c r="AV94" s="68">
        <f>ROUND(AZ94*L29,2)</f>
        <v>0</v>
      </c>
      <c r="AW94" s="68">
        <f>ROUND(BA94*L30,2)</f>
        <v>0</v>
      </c>
      <c r="AX94" s="68">
        <f>ROUND(BB94*L29,2)</f>
        <v>0</v>
      </c>
      <c r="AY94" s="68">
        <f>ROUND(BC94*L30,2)</f>
        <v>0</v>
      </c>
      <c r="AZ94" s="68">
        <f>ROUND(AZ95,2)</f>
        <v>0</v>
      </c>
      <c r="BA94" s="68">
        <f>ROUND(BA95,2)</f>
        <v>0</v>
      </c>
      <c r="BB94" s="68">
        <f>ROUND(BB95,2)</f>
        <v>0</v>
      </c>
      <c r="BC94" s="68">
        <f>ROUND(BC95,2)</f>
        <v>0</v>
      </c>
      <c r="BD94" s="70">
        <f>ROUND(BD95,2)</f>
        <v>0</v>
      </c>
      <c r="BS94" s="71" t="s">
        <v>73</v>
      </c>
      <c r="BT94" s="71" t="s">
        <v>74</v>
      </c>
      <c r="BV94" s="71" t="s">
        <v>75</v>
      </c>
      <c r="BW94" s="71" t="s">
        <v>4</v>
      </c>
      <c r="BX94" s="71" t="s">
        <v>76</v>
      </c>
      <c r="CL94" s="71" t="s">
        <v>1</v>
      </c>
    </row>
    <row r="95" spans="1:90" s="6" customFormat="1" ht="16.5" customHeight="1">
      <c r="A95" s="72" t="s">
        <v>77</v>
      </c>
      <c r="B95" s="73"/>
      <c r="C95" s="74"/>
      <c r="D95" s="222" t="s">
        <v>14</v>
      </c>
      <c r="E95" s="222"/>
      <c r="F95" s="222"/>
      <c r="G95" s="222"/>
      <c r="H95" s="222"/>
      <c r="I95" s="75"/>
      <c r="J95" s="222" t="s">
        <v>17</v>
      </c>
      <c r="K95" s="222"/>
      <c r="L95" s="222"/>
      <c r="M95" s="222"/>
      <c r="N95" s="222"/>
      <c r="O95" s="222"/>
      <c r="P95" s="222"/>
      <c r="Q95" s="222"/>
      <c r="R95" s="222"/>
      <c r="S95" s="222"/>
      <c r="T95" s="222"/>
      <c r="U95" s="222"/>
      <c r="V95" s="222"/>
      <c r="W95" s="222"/>
      <c r="X95" s="222"/>
      <c r="Y95" s="222"/>
      <c r="Z95" s="222"/>
      <c r="AA95" s="222"/>
      <c r="AB95" s="222"/>
      <c r="AC95" s="222"/>
      <c r="AD95" s="222"/>
      <c r="AE95" s="222"/>
      <c r="AF95" s="222"/>
      <c r="AG95" s="220">
        <f>'69-2026 - Skladová a výro...'!J28</f>
        <v>0</v>
      </c>
      <c r="AH95" s="221"/>
      <c r="AI95" s="221"/>
      <c r="AJ95" s="221"/>
      <c r="AK95" s="221"/>
      <c r="AL95" s="221"/>
      <c r="AM95" s="221"/>
      <c r="AN95" s="220">
        <f>SUM(AG95,AT95)</f>
        <v>0</v>
      </c>
      <c r="AO95" s="221"/>
      <c r="AP95" s="221"/>
      <c r="AQ95" s="76" t="s">
        <v>78</v>
      </c>
      <c r="AR95" s="73"/>
      <c r="AS95" s="77">
        <v>0</v>
      </c>
      <c r="AT95" s="78">
        <f>ROUND(SUM(AV95:AW95),2)</f>
        <v>0</v>
      </c>
      <c r="AU95" s="79">
        <f>'69-2026 - Skladová a výro...'!O137</f>
        <v>0</v>
      </c>
      <c r="AV95" s="78">
        <f>'69-2026 - Skladová a výro...'!J31</f>
        <v>0</v>
      </c>
      <c r="AW95" s="78">
        <f>'69-2026 - Skladová a výro...'!J32</f>
        <v>0</v>
      </c>
      <c r="AX95" s="78">
        <f>'69-2026 - Skladová a výro...'!J33</f>
        <v>0</v>
      </c>
      <c r="AY95" s="78">
        <f>'69-2026 - Skladová a výro...'!J34</f>
        <v>0</v>
      </c>
      <c r="AZ95" s="78">
        <f>'69-2026 - Skladová a výro...'!F31</f>
        <v>0</v>
      </c>
      <c r="BA95" s="78">
        <f>'69-2026 - Skladová a výro...'!F32</f>
        <v>0</v>
      </c>
      <c r="BB95" s="78">
        <f>'69-2026 - Skladová a výro...'!F33</f>
        <v>0</v>
      </c>
      <c r="BC95" s="78">
        <f>'69-2026 - Skladová a výro...'!F34</f>
        <v>0</v>
      </c>
      <c r="BD95" s="80">
        <f>'69-2026 - Skladová a výro...'!F35</f>
        <v>0</v>
      </c>
      <c r="BT95" s="81" t="s">
        <v>79</v>
      </c>
      <c r="BU95" s="81" t="s">
        <v>80</v>
      </c>
      <c r="BV95" s="81" t="s">
        <v>75</v>
      </c>
      <c r="BW95" s="81" t="s">
        <v>4</v>
      </c>
      <c r="BX95" s="81" t="s">
        <v>76</v>
      </c>
      <c r="CL95" s="81" t="s">
        <v>1</v>
      </c>
    </row>
    <row r="96" spans="1:90" s="1" customFormat="1" ht="30" customHeight="1">
      <c r="B96" s="31"/>
      <c r="AR96" s="31"/>
    </row>
    <row r="97" spans="2:44" s="1" customFormat="1" ht="6.95" customHeight="1">
      <c r="B97" s="43"/>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31"/>
    </row>
  </sheetData>
  <mergeCells count="42">
    <mergeCell ref="AR2:BE2"/>
    <mergeCell ref="C92:G92"/>
    <mergeCell ref="I92:AF92"/>
    <mergeCell ref="AG92:AM92"/>
    <mergeCell ref="AN92:AP92"/>
    <mergeCell ref="AN95:AP95"/>
    <mergeCell ref="AG95:AM95"/>
    <mergeCell ref="D95:H95"/>
    <mergeCell ref="J95:AF95"/>
    <mergeCell ref="AG94:AM94"/>
    <mergeCell ref="AN94:AP94"/>
    <mergeCell ref="L85:AJ85"/>
    <mergeCell ref="AM87:AN87"/>
    <mergeCell ref="AM89:AP89"/>
    <mergeCell ref="AS89:AT91"/>
    <mergeCell ref="AM90:AP90"/>
    <mergeCell ref="W33:AE33"/>
    <mergeCell ref="AK33:AO33"/>
    <mergeCell ref="L33:P33"/>
    <mergeCell ref="X35:AB35"/>
    <mergeCell ref="AK35:AO35"/>
    <mergeCell ref="AK31:AO31"/>
    <mergeCell ref="L31:P31"/>
    <mergeCell ref="W32:AE32"/>
    <mergeCell ref="AK32:AO32"/>
    <mergeCell ref="L32:P32"/>
    <mergeCell ref="BE5:BE34"/>
    <mergeCell ref="K5:AJ5"/>
    <mergeCell ref="K6:AJ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s>
  <hyperlinks>
    <hyperlink ref="A95" location="'69-2026 - Skladová a výro...'!C2" display="/" xr:uid="{00000000-0004-0000-0000-00000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422"/>
  <sheetViews>
    <sheetView showGridLines="0" tabSelected="1" topLeftCell="A370" workbookViewId="0">
      <selection activeCell="I150" sqref="I150"/>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9.33203125" customWidth="1"/>
    <col min="12" max="12" width="10.83203125" hidden="1" customWidth="1"/>
    <col min="13" max="13" width="9.33203125" hidden="1"/>
    <col min="14" max="19" width="14.1640625" hidden="1" customWidth="1"/>
    <col min="20" max="20" width="16.33203125" hidden="1" customWidth="1"/>
    <col min="21" max="21" width="12.33203125" customWidth="1"/>
    <col min="22" max="22" width="16.33203125" customWidth="1"/>
    <col min="23" max="23" width="12.33203125" customWidth="1"/>
    <col min="24" max="24" width="15" customWidth="1"/>
    <col min="25" max="25" width="11" customWidth="1"/>
    <col min="26" max="26" width="15" customWidth="1"/>
    <col min="27" max="27" width="16.33203125" customWidth="1"/>
    <col min="28" max="28" width="11" customWidth="1"/>
    <col min="29" max="29" width="15" customWidth="1"/>
    <col min="30" max="30" width="16.33203125" customWidth="1"/>
    <col min="43" max="64" width="9.33203125" hidden="1"/>
  </cols>
  <sheetData>
    <row r="2" spans="2:55" ht="36.950000000000003" customHeight="1">
      <c r="K2" s="225" t="s">
        <v>5</v>
      </c>
      <c r="L2" s="190"/>
      <c r="M2" s="190"/>
      <c r="N2" s="190"/>
      <c r="O2" s="190"/>
      <c r="P2" s="190"/>
      <c r="Q2" s="190"/>
      <c r="R2" s="190"/>
      <c r="S2" s="190"/>
      <c r="T2" s="190"/>
      <c r="U2" s="190"/>
      <c r="AS2" s="16" t="s">
        <v>4</v>
      </c>
      <c r="AY2" s="82" t="s">
        <v>81</v>
      </c>
      <c r="AZ2" s="82" t="s">
        <v>82</v>
      </c>
      <c r="BA2" s="82" t="s">
        <v>1</v>
      </c>
      <c r="BB2" s="82" t="s">
        <v>83</v>
      </c>
      <c r="BC2" s="82" t="s">
        <v>84</v>
      </c>
    </row>
    <row r="3" spans="2:55" ht="6.95" customHeight="1">
      <c r="B3" s="17"/>
      <c r="C3" s="18"/>
      <c r="D3" s="18"/>
      <c r="E3" s="18"/>
      <c r="F3" s="18"/>
      <c r="G3" s="18"/>
      <c r="H3" s="18"/>
      <c r="I3" s="18"/>
      <c r="J3" s="18"/>
      <c r="K3" s="19"/>
      <c r="AS3" s="16" t="s">
        <v>85</v>
      </c>
      <c r="AY3" s="82" t="s">
        <v>86</v>
      </c>
      <c r="AZ3" s="82" t="s">
        <v>87</v>
      </c>
      <c r="BA3" s="82" t="s">
        <v>1</v>
      </c>
      <c r="BB3" s="82" t="s">
        <v>88</v>
      </c>
      <c r="BC3" s="82" t="s">
        <v>84</v>
      </c>
    </row>
    <row r="4" spans="2:55" ht="24.95" customHeight="1">
      <c r="B4" s="19"/>
      <c r="D4" s="20" t="s">
        <v>89</v>
      </c>
      <c r="K4" s="19"/>
      <c r="L4" s="83" t="s">
        <v>10</v>
      </c>
      <c r="AS4" s="16" t="s">
        <v>3</v>
      </c>
      <c r="AY4" s="82" t="s">
        <v>90</v>
      </c>
      <c r="AZ4" s="82" t="s">
        <v>91</v>
      </c>
      <c r="BA4" s="82" t="s">
        <v>1</v>
      </c>
      <c r="BB4" s="82" t="s">
        <v>92</v>
      </c>
      <c r="BC4" s="82" t="s">
        <v>84</v>
      </c>
    </row>
    <row r="5" spans="2:55" ht="6.95" customHeight="1">
      <c r="B5" s="19"/>
      <c r="K5" s="19"/>
      <c r="AY5" s="82" t="s">
        <v>93</v>
      </c>
      <c r="AZ5" s="82" t="s">
        <v>94</v>
      </c>
      <c r="BA5" s="82" t="s">
        <v>1</v>
      </c>
      <c r="BB5" s="82" t="s">
        <v>95</v>
      </c>
      <c r="BC5" s="82" t="s">
        <v>84</v>
      </c>
    </row>
    <row r="6" spans="2:55" s="1" customFormat="1" ht="12" customHeight="1">
      <c r="B6" s="31"/>
      <c r="D6" s="26" t="s">
        <v>16</v>
      </c>
      <c r="K6" s="31"/>
      <c r="AY6" s="82" t="s">
        <v>96</v>
      </c>
      <c r="AZ6" s="82" t="s">
        <v>97</v>
      </c>
      <c r="BA6" s="82" t="s">
        <v>1</v>
      </c>
      <c r="BB6" s="82" t="s">
        <v>98</v>
      </c>
      <c r="BC6" s="82" t="s">
        <v>84</v>
      </c>
    </row>
    <row r="7" spans="2:55" s="1" customFormat="1" ht="16.5" customHeight="1">
      <c r="B7" s="31"/>
      <c r="E7" s="206" t="s">
        <v>17</v>
      </c>
      <c r="F7" s="226"/>
      <c r="G7" s="226"/>
      <c r="H7" s="226"/>
      <c r="K7" s="31"/>
      <c r="AY7" s="82" t="s">
        <v>99</v>
      </c>
      <c r="AZ7" s="82" t="s">
        <v>100</v>
      </c>
      <c r="BA7" s="82" t="s">
        <v>1</v>
      </c>
      <c r="BB7" s="82" t="s">
        <v>101</v>
      </c>
      <c r="BC7" s="82" t="s">
        <v>84</v>
      </c>
    </row>
    <row r="8" spans="2:55" s="1" customFormat="1">
      <c r="B8" s="31"/>
      <c r="K8" s="31"/>
      <c r="AY8" s="82" t="s">
        <v>102</v>
      </c>
      <c r="AZ8" s="82" t="s">
        <v>103</v>
      </c>
      <c r="BA8" s="82" t="s">
        <v>1</v>
      </c>
      <c r="BB8" s="82" t="s">
        <v>104</v>
      </c>
      <c r="BC8" s="82" t="s">
        <v>84</v>
      </c>
    </row>
    <row r="9" spans="2:55" s="1" customFormat="1" ht="12" customHeight="1">
      <c r="B9" s="31"/>
      <c r="D9" s="26" t="s">
        <v>18</v>
      </c>
      <c r="F9" s="24" t="s">
        <v>1</v>
      </c>
      <c r="I9" s="26" t="s">
        <v>19</v>
      </c>
      <c r="J9" s="24" t="s">
        <v>1</v>
      </c>
      <c r="K9" s="31"/>
    </row>
    <row r="10" spans="2:55" s="1" customFormat="1" ht="12" customHeight="1">
      <c r="B10" s="31"/>
      <c r="D10" s="26" t="s">
        <v>20</v>
      </c>
      <c r="F10" s="24" t="s">
        <v>21</v>
      </c>
      <c r="I10" s="26" t="s">
        <v>22</v>
      </c>
      <c r="J10" s="51">
        <f>'Rekapitulace stavby'!AN8</f>
        <v>0</v>
      </c>
      <c r="K10" s="31"/>
    </row>
    <row r="11" spans="2:55" s="1" customFormat="1" ht="10.9" customHeight="1">
      <c r="B11" s="31"/>
      <c r="K11" s="31"/>
    </row>
    <row r="12" spans="2:55" s="1" customFormat="1" ht="12" customHeight="1">
      <c r="B12" s="31"/>
      <c r="D12" s="26" t="s">
        <v>23</v>
      </c>
      <c r="I12" s="26" t="s">
        <v>24</v>
      </c>
      <c r="J12" s="24" t="str">
        <f>IF('Rekapitulace stavby'!AN10="","",'Rekapitulace stavby'!AN10)</f>
        <v/>
      </c>
      <c r="K12" s="31"/>
    </row>
    <row r="13" spans="2:55" s="1" customFormat="1" ht="18" customHeight="1">
      <c r="B13" s="31"/>
      <c r="E13" s="24" t="str">
        <f>IF('Rekapitulace stavby'!E11="","",'Rekapitulace stavby'!E11)</f>
        <v xml:space="preserve"> </v>
      </c>
      <c r="I13" s="26" t="s">
        <v>26</v>
      </c>
      <c r="J13" s="24" t="str">
        <f>IF('Rekapitulace stavby'!AN11="","",'Rekapitulace stavby'!AN11)</f>
        <v/>
      </c>
      <c r="K13" s="31"/>
    </row>
    <row r="14" spans="2:55" s="1" customFormat="1" ht="6.95" customHeight="1">
      <c r="B14" s="31"/>
      <c r="K14" s="31"/>
    </row>
    <row r="15" spans="2:55" s="1" customFormat="1" ht="12" customHeight="1">
      <c r="B15" s="31"/>
      <c r="D15" s="26" t="s">
        <v>27</v>
      </c>
      <c r="I15" s="26" t="s">
        <v>24</v>
      </c>
      <c r="J15" s="27" t="str">
        <f>'Rekapitulace stavby'!AN13</f>
        <v>Vyplň údaj</v>
      </c>
      <c r="K15" s="31"/>
    </row>
    <row r="16" spans="2:55" s="1" customFormat="1" ht="18" customHeight="1">
      <c r="B16" s="31"/>
      <c r="E16" s="227" t="str">
        <f>'Rekapitulace stavby'!E14</f>
        <v>Vyplň údaj</v>
      </c>
      <c r="F16" s="189"/>
      <c r="G16" s="189"/>
      <c r="H16" s="189"/>
      <c r="I16" s="26" t="s">
        <v>26</v>
      </c>
      <c r="J16" s="27" t="str">
        <f>'Rekapitulace stavby'!AN14</f>
        <v>Vyplň údaj</v>
      </c>
      <c r="K16" s="31"/>
    </row>
    <row r="17" spans="2:11" s="1" customFormat="1" ht="6.95" customHeight="1">
      <c r="B17" s="31"/>
      <c r="K17" s="31"/>
    </row>
    <row r="18" spans="2:11" s="1" customFormat="1" ht="12" customHeight="1">
      <c r="B18" s="31"/>
      <c r="D18" s="26" t="s">
        <v>29</v>
      </c>
      <c r="I18" s="26" t="s">
        <v>24</v>
      </c>
      <c r="J18" s="24" t="str">
        <f>IF('Rekapitulace stavby'!AN16="","",'Rekapitulace stavby'!AN16)</f>
        <v/>
      </c>
      <c r="K18" s="31"/>
    </row>
    <row r="19" spans="2:11" s="1" customFormat="1" ht="18" customHeight="1">
      <c r="B19" s="31"/>
      <c r="E19" s="24" t="str">
        <f>IF('Rekapitulace stavby'!E17="","",'Rekapitulace stavby'!E17)</f>
        <v xml:space="preserve"> </v>
      </c>
      <c r="I19" s="26" t="s">
        <v>26</v>
      </c>
      <c r="J19" s="24" t="str">
        <f>IF('Rekapitulace stavby'!AN17="","",'Rekapitulace stavby'!AN17)</f>
        <v/>
      </c>
      <c r="K19" s="31"/>
    </row>
    <row r="20" spans="2:11" s="1" customFormat="1" ht="6.95" customHeight="1">
      <c r="B20" s="31"/>
      <c r="K20" s="31"/>
    </row>
    <row r="21" spans="2:11" s="1" customFormat="1" ht="12" customHeight="1">
      <c r="B21" s="31"/>
      <c r="D21" s="26" t="s">
        <v>31</v>
      </c>
      <c r="I21" s="26" t="s">
        <v>24</v>
      </c>
      <c r="J21" s="24" t="str">
        <f>IF('Rekapitulace stavby'!AN19="","",'Rekapitulace stavby'!AN19)</f>
        <v/>
      </c>
      <c r="K21" s="31"/>
    </row>
    <row r="22" spans="2:11" s="1" customFormat="1" ht="18" customHeight="1">
      <c r="B22" s="31"/>
      <c r="E22" s="24" t="str">
        <f>IF('Rekapitulace stavby'!E20="","",'Rekapitulace stavby'!E20)</f>
        <v xml:space="preserve"> </v>
      </c>
      <c r="I22" s="26" t="s">
        <v>26</v>
      </c>
      <c r="J22" s="24" t="str">
        <f>IF('Rekapitulace stavby'!AN20="","",'Rekapitulace stavby'!AN20)</f>
        <v/>
      </c>
      <c r="K22" s="31"/>
    </row>
    <row r="23" spans="2:11" s="1" customFormat="1" ht="6.95" customHeight="1">
      <c r="B23" s="31"/>
      <c r="K23" s="31"/>
    </row>
    <row r="24" spans="2:11" s="1" customFormat="1" ht="12" customHeight="1">
      <c r="B24" s="31"/>
      <c r="D24" s="26" t="s">
        <v>32</v>
      </c>
      <c r="K24" s="31"/>
    </row>
    <row r="25" spans="2:11" s="7" customFormat="1" ht="408" customHeight="1">
      <c r="B25" s="84"/>
      <c r="E25" s="194" t="s">
        <v>105</v>
      </c>
      <c r="F25" s="194"/>
      <c r="G25" s="194"/>
      <c r="H25" s="194"/>
      <c r="K25" s="84"/>
    </row>
    <row r="26" spans="2:11" s="1" customFormat="1" ht="6.95" customHeight="1">
      <c r="B26" s="31"/>
      <c r="K26" s="31"/>
    </row>
    <row r="27" spans="2:11" s="1" customFormat="1" ht="6.95" customHeight="1">
      <c r="B27" s="31"/>
      <c r="D27" s="52"/>
      <c r="E27" s="52"/>
      <c r="F27" s="52"/>
      <c r="G27" s="52"/>
      <c r="H27" s="52"/>
      <c r="I27" s="52"/>
      <c r="J27" s="52"/>
      <c r="K27" s="31"/>
    </row>
    <row r="28" spans="2:11" s="1" customFormat="1" ht="25.35" customHeight="1">
      <c r="B28" s="31"/>
      <c r="D28" s="85" t="s">
        <v>34</v>
      </c>
      <c r="J28" s="65">
        <f>ROUND(J137, 2)</f>
        <v>0</v>
      </c>
      <c r="K28" s="31"/>
    </row>
    <row r="29" spans="2:11" s="1" customFormat="1" ht="6.95" customHeight="1">
      <c r="B29" s="31"/>
      <c r="D29" s="52"/>
      <c r="E29" s="52"/>
      <c r="F29" s="52"/>
      <c r="G29" s="52"/>
      <c r="H29" s="52"/>
      <c r="I29" s="52"/>
      <c r="J29" s="52"/>
      <c r="K29" s="31"/>
    </row>
    <row r="30" spans="2:11" s="1" customFormat="1" ht="14.45" customHeight="1">
      <c r="B30" s="31"/>
      <c r="F30" s="34" t="s">
        <v>36</v>
      </c>
      <c r="I30" s="34" t="s">
        <v>35</v>
      </c>
      <c r="J30" s="34" t="s">
        <v>37</v>
      </c>
      <c r="K30" s="31"/>
    </row>
    <row r="31" spans="2:11" s="1" customFormat="1" ht="14.45" customHeight="1">
      <c r="B31" s="31"/>
      <c r="D31" s="54" t="s">
        <v>38</v>
      </c>
      <c r="E31" s="26" t="s">
        <v>39</v>
      </c>
      <c r="F31" s="86">
        <f>ROUND((SUM(BD137:BD421)),  2)</f>
        <v>0</v>
      </c>
      <c r="I31" s="87">
        <v>0.21</v>
      </c>
      <c r="J31" s="86">
        <f>ROUND(((SUM(BD137:BD421))*I31),  2)</f>
        <v>0</v>
      </c>
      <c r="K31" s="31"/>
    </row>
    <row r="32" spans="2:11" s="1" customFormat="1" ht="14.45" customHeight="1">
      <c r="B32" s="31"/>
      <c r="E32" s="26" t="s">
        <v>40</v>
      </c>
      <c r="F32" s="86">
        <f>ROUND((SUM(BE137:BE421)),  2)</f>
        <v>0</v>
      </c>
      <c r="I32" s="87">
        <v>0.12</v>
      </c>
      <c r="J32" s="86">
        <f>ROUND(((SUM(BE137:BE421))*I32),  2)</f>
        <v>0</v>
      </c>
      <c r="K32" s="31"/>
    </row>
    <row r="33" spans="2:11" s="1" customFormat="1" ht="14.45" hidden="1" customHeight="1">
      <c r="B33" s="31"/>
      <c r="E33" s="26" t="s">
        <v>41</v>
      </c>
      <c r="F33" s="86">
        <f>ROUND((SUM(BF137:BF421)),  2)</f>
        <v>0</v>
      </c>
      <c r="I33" s="87">
        <v>0.21</v>
      </c>
      <c r="J33" s="86">
        <f>0</f>
        <v>0</v>
      </c>
      <c r="K33" s="31"/>
    </row>
    <row r="34" spans="2:11" s="1" customFormat="1" ht="14.45" hidden="1" customHeight="1">
      <c r="B34" s="31"/>
      <c r="E34" s="26" t="s">
        <v>42</v>
      </c>
      <c r="F34" s="86">
        <f>ROUND((SUM(BG137:BG421)),  2)</f>
        <v>0</v>
      </c>
      <c r="I34" s="87">
        <v>0.12</v>
      </c>
      <c r="J34" s="86">
        <f>0</f>
        <v>0</v>
      </c>
      <c r="K34" s="31"/>
    </row>
    <row r="35" spans="2:11" s="1" customFormat="1" ht="14.45" hidden="1" customHeight="1">
      <c r="B35" s="31"/>
      <c r="E35" s="26" t="s">
        <v>43</v>
      </c>
      <c r="F35" s="86">
        <f>ROUND((SUM(BH137:BH421)),  2)</f>
        <v>0</v>
      </c>
      <c r="I35" s="87">
        <v>0</v>
      </c>
      <c r="J35" s="86">
        <f>0</f>
        <v>0</v>
      </c>
      <c r="K35" s="31"/>
    </row>
    <row r="36" spans="2:11" s="1" customFormat="1" ht="6.95" customHeight="1">
      <c r="B36" s="31"/>
      <c r="K36" s="31"/>
    </row>
    <row r="37" spans="2:11" s="1" customFormat="1" ht="25.35" customHeight="1">
      <c r="B37" s="31"/>
      <c r="C37" s="88"/>
      <c r="D37" s="89" t="s">
        <v>44</v>
      </c>
      <c r="E37" s="56"/>
      <c r="F37" s="56"/>
      <c r="G37" s="90" t="s">
        <v>45</v>
      </c>
      <c r="H37" s="91" t="s">
        <v>46</v>
      </c>
      <c r="I37" s="56"/>
      <c r="J37" s="92">
        <f>SUM(J28:J35)</f>
        <v>0</v>
      </c>
      <c r="K37" s="31"/>
    </row>
    <row r="38" spans="2:11" s="1" customFormat="1" ht="14.45" customHeight="1">
      <c r="B38" s="31"/>
      <c r="K38" s="31"/>
    </row>
    <row r="39" spans="2:11" ht="14.45" customHeight="1">
      <c r="B39" s="19"/>
      <c r="K39" s="19"/>
    </row>
    <row r="40" spans="2:11" ht="14.45" customHeight="1">
      <c r="B40" s="19"/>
      <c r="K40" s="19"/>
    </row>
    <row r="41" spans="2:11" ht="14.45" customHeight="1">
      <c r="B41" s="19"/>
      <c r="K41" s="19"/>
    </row>
    <row r="42" spans="2:11" ht="14.45" customHeight="1">
      <c r="B42" s="19"/>
      <c r="K42" s="19"/>
    </row>
    <row r="43" spans="2:11" ht="14.45" customHeight="1">
      <c r="B43" s="19"/>
      <c r="K43" s="19"/>
    </row>
    <row r="44" spans="2:11" ht="14.45" customHeight="1">
      <c r="B44" s="19"/>
      <c r="K44" s="19"/>
    </row>
    <row r="45" spans="2:11" ht="14.45" customHeight="1">
      <c r="B45" s="19"/>
      <c r="K45" s="19"/>
    </row>
    <row r="46" spans="2:11" ht="14.45" customHeight="1">
      <c r="B46" s="19"/>
      <c r="K46" s="19"/>
    </row>
    <row r="47" spans="2:11" ht="14.45" customHeight="1">
      <c r="B47" s="19"/>
      <c r="K47" s="19"/>
    </row>
    <row r="48" spans="2:11" ht="14.45" customHeight="1">
      <c r="B48" s="19"/>
      <c r="K48" s="19"/>
    </row>
    <row r="49" spans="2:11" ht="14.45" customHeight="1">
      <c r="B49" s="19"/>
      <c r="K49" s="19"/>
    </row>
    <row r="50" spans="2:11" s="1" customFormat="1" ht="14.45" customHeight="1">
      <c r="B50" s="31"/>
      <c r="D50" s="40" t="s">
        <v>47</v>
      </c>
      <c r="E50" s="41"/>
      <c r="F50" s="41"/>
      <c r="G50" s="40" t="s">
        <v>48</v>
      </c>
      <c r="H50" s="41"/>
      <c r="I50" s="41"/>
      <c r="J50" s="41"/>
      <c r="K50" s="31"/>
    </row>
    <row r="51" spans="2:11">
      <c r="B51" s="19"/>
      <c r="K51" s="19"/>
    </row>
    <row r="52" spans="2:11">
      <c r="B52" s="19"/>
      <c r="K52" s="19"/>
    </row>
    <row r="53" spans="2:11">
      <c r="B53" s="19"/>
      <c r="K53" s="19"/>
    </row>
    <row r="54" spans="2:11">
      <c r="B54" s="19"/>
      <c r="K54" s="19"/>
    </row>
    <row r="55" spans="2:11">
      <c r="B55" s="19"/>
      <c r="K55" s="19"/>
    </row>
    <row r="56" spans="2:11">
      <c r="B56" s="19"/>
      <c r="K56" s="19"/>
    </row>
    <row r="57" spans="2:11">
      <c r="B57" s="19"/>
      <c r="K57" s="19"/>
    </row>
    <row r="58" spans="2:11">
      <c r="B58" s="19"/>
      <c r="K58" s="19"/>
    </row>
    <row r="59" spans="2:11">
      <c r="B59" s="19"/>
      <c r="K59" s="19"/>
    </row>
    <row r="60" spans="2:11">
      <c r="B60" s="19"/>
      <c r="K60" s="19"/>
    </row>
    <row r="61" spans="2:11" s="1" customFormat="1" ht="12.75">
      <c r="B61" s="31"/>
      <c r="D61" s="42" t="s">
        <v>49</v>
      </c>
      <c r="E61" s="33"/>
      <c r="F61" s="93" t="s">
        <v>50</v>
      </c>
      <c r="G61" s="42" t="s">
        <v>49</v>
      </c>
      <c r="H61" s="33"/>
      <c r="I61" s="33"/>
      <c r="J61" s="94" t="s">
        <v>50</v>
      </c>
      <c r="K61" s="31"/>
    </row>
    <row r="62" spans="2:11">
      <c r="B62" s="19"/>
      <c r="K62" s="19"/>
    </row>
    <row r="63" spans="2:11">
      <c r="B63" s="19"/>
      <c r="K63" s="19"/>
    </row>
    <row r="64" spans="2:11">
      <c r="B64" s="19"/>
      <c r="K64" s="19"/>
    </row>
    <row r="65" spans="2:11" s="1" customFormat="1" ht="12.75">
      <c r="B65" s="31"/>
      <c r="D65" s="40" t="s">
        <v>51</v>
      </c>
      <c r="E65" s="41"/>
      <c r="F65" s="41"/>
      <c r="G65" s="40" t="s">
        <v>52</v>
      </c>
      <c r="H65" s="41"/>
      <c r="I65" s="41"/>
      <c r="J65" s="41"/>
      <c r="K65" s="31"/>
    </row>
    <row r="66" spans="2:11">
      <c r="B66" s="19"/>
      <c r="K66" s="19"/>
    </row>
    <row r="67" spans="2:11">
      <c r="B67" s="19"/>
      <c r="K67" s="19"/>
    </row>
    <row r="68" spans="2:11">
      <c r="B68" s="19"/>
      <c r="K68" s="19"/>
    </row>
    <row r="69" spans="2:11">
      <c r="B69" s="19"/>
      <c r="K69" s="19"/>
    </row>
    <row r="70" spans="2:11">
      <c r="B70" s="19"/>
      <c r="K70" s="19"/>
    </row>
    <row r="71" spans="2:11">
      <c r="B71" s="19"/>
      <c r="K71" s="19"/>
    </row>
    <row r="72" spans="2:11">
      <c r="B72" s="19"/>
      <c r="K72" s="19"/>
    </row>
    <row r="73" spans="2:11">
      <c r="B73" s="19"/>
      <c r="K73" s="19"/>
    </row>
    <row r="74" spans="2:11">
      <c r="B74" s="19"/>
      <c r="K74" s="19"/>
    </row>
    <row r="75" spans="2:11">
      <c r="B75" s="19"/>
      <c r="K75" s="19"/>
    </row>
    <row r="76" spans="2:11" s="1" customFormat="1" ht="12.75">
      <c r="B76" s="31"/>
      <c r="D76" s="42" t="s">
        <v>49</v>
      </c>
      <c r="E76" s="33"/>
      <c r="F76" s="93" t="s">
        <v>50</v>
      </c>
      <c r="G76" s="42" t="s">
        <v>49</v>
      </c>
      <c r="H76" s="33"/>
      <c r="I76" s="33"/>
      <c r="J76" s="94" t="s">
        <v>50</v>
      </c>
      <c r="K76" s="31"/>
    </row>
    <row r="77" spans="2:11" s="1" customFormat="1" ht="14.45" customHeight="1">
      <c r="B77" s="43"/>
      <c r="C77" s="44"/>
      <c r="D77" s="44"/>
      <c r="E77" s="44"/>
      <c r="F77" s="44"/>
      <c r="G77" s="44"/>
      <c r="H77" s="44"/>
      <c r="I77" s="44"/>
      <c r="J77" s="44"/>
      <c r="K77" s="31"/>
    </row>
    <row r="81" spans="2:46" s="1" customFormat="1" ht="6.95" customHeight="1">
      <c r="B81" s="45"/>
      <c r="C81" s="46"/>
      <c r="D81" s="46"/>
      <c r="E81" s="46"/>
      <c r="F81" s="46"/>
      <c r="G81" s="46"/>
      <c r="H81" s="46"/>
      <c r="I81" s="46"/>
      <c r="J81" s="46"/>
      <c r="K81" s="31"/>
    </row>
    <row r="82" spans="2:46" s="1" customFormat="1" ht="24.95" customHeight="1">
      <c r="B82" s="31"/>
      <c r="C82" s="20" t="s">
        <v>106</v>
      </c>
      <c r="K82" s="31"/>
    </row>
    <row r="83" spans="2:46" s="1" customFormat="1" ht="6.95" customHeight="1">
      <c r="B83" s="31"/>
      <c r="K83" s="31"/>
    </row>
    <row r="84" spans="2:46" s="1" customFormat="1" ht="12" customHeight="1">
      <c r="B84" s="31"/>
      <c r="C84" s="26" t="s">
        <v>16</v>
      </c>
      <c r="K84" s="31"/>
    </row>
    <row r="85" spans="2:46" s="1" customFormat="1" ht="16.5" customHeight="1">
      <c r="B85" s="31"/>
      <c r="E85" s="206" t="str">
        <f>E7</f>
        <v>Skladová a výrobní hala - přístavba</v>
      </c>
      <c r="F85" s="226"/>
      <c r="G85" s="226"/>
      <c r="H85" s="226"/>
      <c r="K85" s="31"/>
    </row>
    <row r="86" spans="2:46" s="1" customFormat="1" ht="6.95" customHeight="1">
      <c r="B86" s="31"/>
      <c r="K86" s="31"/>
    </row>
    <row r="87" spans="2:46" s="1" customFormat="1" ht="12" customHeight="1">
      <c r="B87" s="31"/>
      <c r="C87" s="26" t="s">
        <v>20</v>
      </c>
      <c r="F87" s="24" t="str">
        <f>F10</f>
        <v>Přívoz. parc. č. 130/11, 130/6, 130/2</v>
      </c>
      <c r="I87" s="26" t="s">
        <v>22</v>
      </c>
      <c r="J87" s="51">
        <f>IF(J10="","",J10)</f>
        <v>0</v>
      </c>
      <c r="K87" s="31"/>
    </row>
    <row r="88" spans="2:46" s="1" customFormat="1" ht="6.95" customHeight="1">
      <c r="B88" s="31"/>
      <c r="K88" s="31"/>
    </row>
    <row r="89" spans="2:46" s="1" customFormat="1" ht="15.2" customHeight="1">
      <c r="B89" s="31"/>
      <c r="C89" s="26" t="s">
        <v>23</v>
      </c>
      <c r="F89" s="24" t="str">
        <f>E13</f>
        <v xml:space="preserve"> </v>
      </c>
      <c r="I89" s="26" t="s">
        <v>29</v>
      </c>
      <c r="J89" s="29" t="str">
        <f>E19</f>
        <v xml:space="preserve"> </v>
      </c>
      <c r="K89" s="31"/>
    </row>
    <row r="90" spans="2:46" s="1" customFormat="1" ht="15.2" customHeight="1">
      <c r="B90" s="31"/>
      <c r="C90" s="26" t="s">
        <v>27</v>
      </c>
      <c r="F90" s="24" t="str">
        <f>IF(E16="","",E16)</f>
        <v>Vyplň údaj</v>
      </c>
      <c r="I90" s="26" t="s">
        <v>31</v>
      </c>
      <c r="J90" s="29" t="str">
        <f>E22</f>
        <v xml:space="preserve"> </v>
      </c>
      <c r="K90" s="31"/>
    </row>
    <row r="91" spans="2:46" s="1" customFormat="1" ht="10.35" customHeight="1">
      <c r="B91" s="31"/>
      <c r="K91" s="31"/>
    </row>
    <row r="92" spans="2:46" s="1" customFormat="1" ht="29.25" customHeight="1">
      <c r="B92" s="31"/>
      <c r="C92" s="95" t="s">
        <v>107</v>
      </c>
      <c r="D92" s="88"/>
      <c r="E92" s="88"/>
      <c r="F92" s="88"/>
      <c r="G92" s="88"/>
      <c r="H92" s="88"/>
      <c r="I92" s="88"/>
      <c r="J92" s="96" t="s">
        <v>108</v>
      </c>
      <c r="K92" s="31"/>
    </row>
    <row r="93" spans="2:46" s="1" customFormat="1" ht="10.35" customHeight="1">
      <c r="B93" s="31"/>
      <c r="K93" s="31"/>
    </row>
    <row r="94" spans="2:46" s="1" customFormat="1" ht="22.9" customHeight="1">
      <c r="B94" s="31"/>
      <c r="C94" s="97" t="s">
        <v>109</v>
      </c>
      <c r="J94" s="65">
        <f>J137</f>
        <v>0</v>
      </c>
      <c r="K94" s="31"/>
      <c r="AT94" s="16" t="s">
        <v>110</v>
      </c>
    </row>
    <row r="95" spans="2:46" s="8" customFormat="1" ht="24.95" customHeight="1">
      <c r="B95" s="98"/>
      <c r="D95" s="99" t="s">
        <v>111</v>
      </c>
      <c r="E95" s="100"/>
      <c r="F95" s="100"/>
      <c r="G95" s="100"/>
      <c r="H95" s="100"/>
      <c r="I95" s="100"/>
      <c r="J95" s="101">
        <f>J138</f>
        <v>0</v>
      </c>
      <c r="K95" s="98"/>
    </row>
    <row r="96" spans="2:46" s="9" customFormat="1" ht="19.899999999999999" customHeight="1">
      <c r="B96" s="102"/>
      <c r="D96" s="103" t="s">
        <v>112</v>
      </c>
      <c r="E96" s="104"/>
      <c r="F96" s="104"/>
      <c r="G96" s="104"/>
      <c r="H96" s="104"/>
      <c r="I96" s="104"/>
      <c r="J96" s="105">
        <f>J139</f>
        <v>0</v>
      </c>
      <c r="K96" s="102"/>
    </row>
    <row r="97" spans="2:11" s="9" customFormat="1" ht="19.899999999999999" customHeight="1">
      <c r="B97" s="102"/>
      <c r="D97" s="103" t="s">
        <v>113</v>
      </c>
      <c r="E97" s="104"/>
      <c r="F97" s="104"/>
      <c r="G97" s="104"/>
      <c r="H97" s="104"/>
      <c r="I97" s="104"/>
      <c r="J97" s="105">
        <f>J187</f>
        <v>0</v>
      </c>
      <c r="K97" s="102"/>
    </row>
    <row r="98" spans="2:11" s="9" customFormat="1" ht="19.899999999999999" customHeight="1">
      <c r="B98" s="102"/>
      <c r="D98" s="103" t="s">
        <v>114</v>
      </c>
      <c r="E98" s="104"/>
      <c r="F98" s="104"/>
      <c r="G98" s="104"/>
      <c r="H98" s="104"/>
      <c r="I98" s="104"/>
      <c r="J98" s="105">
        <f>J227</f>
        <v>0</v>
      </c>
      <c r="K98" s="102"/>
    </row>
    <row r="99" spans="2:11" s="9" customFormat="1" ht="19.899999999999999" customHeight="1">
      <c r="B99" s="102"/>
      <c r="D99" s="103" t="s">
        <v>115</v>
      </c>
      <c r="E99" s="104"/>
      <c r="F99" s="104"/>
      <c r="G99" s="104"/>
      <c r="H99" s="104"/>
      <c r="I99" s="104"/>
      <c r="J99" s="105">
        <f>J237</f>
        <v>0</v>
      </c>
      <c r="K99" s="102"/>
    </row>
    <row r="100" spans="2:11" s="9" customFormat="1" ht="19.899999999999999" customHeight="1">
      <c r="B100" s="102"/>
      <c r="D100" s="103" t="s">
        <v>116</v>
      </c>
      <c r="E100" s="104"/>
      <c r="F100" s="104"/>
      <c r="G100" s="104"/>
      <c r="H100" s="104"/>
      <c r="I100" s="104"/>
      <c r="J100" s="105">
        <f>J243</f>
        <v>0</v>
      </c>
      <c r="K100" s="102"/>
    </row>
    <row r="101" spans="2:11" s="9" customFormat="1" ht="19.899999999999999" customHeight="1">
      <c r="B101" s="102"/>
      <c r="D101" s="103" t="s">
        <v>117</v>
      </c>
      <c r="E101" s="104"/>
      <c r="F101" s="104"/>
      <c r="G101" s="104"/>
      <c r="H101" s="104"/>
      <c r="I101" s="104"/>
      <c r="J101" s="105">
        <f>J299</f>
        <v>0</v>
      </c>
      <c r="K101" s="102"/>
    </row>
    <row r="102" spans="2:11" s="9" customFormat="1" ht="19.899999999999999" customHeight="1">
      <c r="B102" s="102"/>
      <c r="D102" s="103" t="s">
        <v>118</v>
      </c>
      <c r="E102" s="104"/>
      <c r="F102" s="104"/>
      <c r="G102" s="104"/>
      <c r="H102" s="104"/>
      <c r="I102" s="104"/>
      <c r="J102" s="105">
        <f>J308</f>
        <v>0</v>
      </c>
      <c r="K102" s="102"/>
    </row>
    <row r="103" spans="2:11" s="9" customFormat="1" ht="19.899999999999999" customHeight="1">
      <c r="B103" s="102"/>
      <c r="D103" s="103" t="s">
        <v>119</v>
      </c>
      <c r="E103" s="104"/>
      <c r="F103" s="104"/>
      <c r="G103" s="104"/>
      <c r="H103" s="104"/>
      <c r="I103" s="104"/>
      <c r="J103" s="105">
        <f>J317</f>
        <v>0</v>
      </c>
      <c r="K103" s="102"/>
    </row>
    <row r="104" spans="2:11" s="8" customFormat="1" ht="24.95" customHeight="1">
      <c r="B104" s="98"/>
      <c r="D104" s="99" t="s">
        <v>120</v>
      </c>
      <c r="E104" s="100"/>
      <c r="F104" s="100"/>
      <c r="G104" s="100"/>
      <c r="H104" s="100"/>
      <c r="I104" s="100"/>
      <c r="J104" s="101">
        <f>J320</f>
        <v>0</v>
      </c>
      <c r="K104" s="98"/>
    </row>
    <row r="105" spans="2:11" s="9" customFormat="1" ht="19.899999999999999" customHeight="1">
      <c r="B105" s="102"/>
      <c r="D105" s="103" t="s">
        <v>121</v>
      </c>
      <c r="E105" s="104"/>
      <c r="F105" s="104"/>
      <c r="G105" s="104"/>
      <c r="H105" s="104"/>
      <c r="I105" s="104"/>
      <c r="J105" s="105">
        <f>J321</f>
        <v>0</v>
      </c>
      <c r="K105" s="102"/>
    </row>
    <row r="106" spans="2:11" s="9" customFormat="1" ht="19.899999999999999" customHeight="1">
      <c r="B106" s="102"/>
      <c r="D106" s="103" t="s">
        <v>122</v>
      </c>
      <c r="E106" s="104"/>
      <c r="F106" s="104"/>
      <c r="G106" s="104"/>
      <c r="H106" s="104"/>
      <c r="I106" s="104"/>
      <c r="J106" s="105">
        <f>J359</f>
        <v>0</v>
      </c>
      <c r="K106" s="102"/>
    </row>
    <row r="107" spans="2:11" s="9" customFormat="1" ht="19.899999999999999" customHeight="1">
      <c r="B107" s="102"/>
      <c r="D107" s="103" t="s">
        <v>123</v>
      </c>
      <c r="E107" s="104"/>
      <c r="F107" s="104"/>
      <c r="G107" s="104"/>
      <c r="H107" s="104"/>
      <c r="I107" s="104"/>
      <c r="J107" s="105">
        <f>J362</f>
        <v>0</v>
      </c>
      <c r="K107" s="102"/>
    </row>
    <row r="108" spans="2:11" s="9" customFormat="1" ht="19.899999999999999" customHeight="1">
      <c r="B108" s="102"/>
      <c r="D108" s="103" t="s">
        <v>124</v>
      </c>
      <c r="E108" s="104"/>
      <c r="F108" s="104"/>
      <c r="G108" s="104"/>
      <c r="H108" s="104"/>
      <c r="I108" s="104"/>
      <c r="J108" s="105">
        <f>J364</f>
        <v>0</v>
      </c>
      <c r="K108" s="102"/>
    </row>
    <row r="109" spans="2:11" s="9" customFormat="1" ht="19.899999999999999" customHeight="1">
      <c r="B109" s="102"/>
      <c r="D109" s="103" t="s">
        <v>125</v>
      </c>
      <c r="E109" s="104"/>
      <c r="F109" s="104"/>
      <c r="G109" s="104"/>
      <c r="H109" s="104"/>
      <c r="I109" s="104"/>
      <c r="J109" s="105">
        <f>J366</f>
        <v>0</v>
      </c>
      <c r="K109" s="102"/>
    </row>
    <row r="110" spans="2:11" s="9" customFormat="1" ht="19.899999999999999" customHeight="1">
      <c r="B110" s="102"/>
      <c r="D110" s="103" t="s">
        <v>126</v>
      </c>
      <c r="E110" s="104"/>
      <c r="F110" s="104"/>
      <c r="G110" s="104"/>
      <c r="H110" s="104"/>
      <c r="I110" s="104"/>
      <c r="J110" s="105">
        <f>J368</f>
        <v>0</v>
      </c>
      <c r="K110" s="102"/>
    </row>
    <row r="111" spans="2:11" s="9" customFormat="1" ht="19.899999999999999" customHeight="1">
      <c r="B111" s="102"/>
      <c r="D111" s="103" t="s">
        <v>127</v>
      </c>
      <c r="E111" s="104"/>
      <c r="F111" s="104"/>
      <c r="G111" s="104"/>
      <c r="H111" s="104"/>
      <c r="I111" s="104"/>
      <c r="J111" s="105">
        <f>J373</f>
        <v>0</v>
      </c>
      <c r="K111" s="102"/>
    </row>
    <row r="112" spans="2:11" s="9" customFormat="1" ht="19.899999999999999" customHeight="1">
      <c r="B112" s="102"/>
      <c r="D112" s="103" t="s">
        <v>128</v>
      </c>
      <c r="E112" s="104"/>
      <c r="F112" s="104"/>
      <c r="G112" s="104"/>
      <c r="H112" s="104"/>
      <c r="I112" s="104"/>
      <c r="J112" s="105">
        <f>J375</f>
        <v>0</v>
      </c>
      <c r="K112" s="102"/>
    </row>
    <row r="113" spans="2:11" s="9" customFormat="1" ht="19.899999999999999" customHeight="1">
      <c r="B113" s="102"/>
      <c r="D113" s="103" t="s">
        <v>129</v>
      </c>
      <c r="E113" s="104"/>
      <c r="F113" s="104"/>
      <c r="G113" s="104"/>
      <c r="H113" s="104"/>
      <c r="I113" s="104"/>
      <c r="J113" s="105">
        <f>J377</f>
        <v>0</v>
      </c>
      <c r="K113" s="102"/>
    </row>
    <row r="114" spans="2:11" s="9" customFormat="1" ht="19.899999999999999" customHeight="1">
      <c r="B114" s="102"/>
      <c r="D114" s="103" t="s">
        <v>130</v>
      </c>
      <c r="E114" s="104"/>
      <c r="F114" s="104"/>
      <c r="G114" s="104"/>
      <c r="H114" s="104"/>
      <c r="I114" s="104"/>
      <c r="J114" s="105">
        <f>J394</f>
        <v>0</v>
      </c>
      <c r="K114" s="102"/>
    </row>
    <row r="115" spans="2:11" s="9" customFormat="1" ht="19.899999999999999" customHeight="1">
      <c r="B115" s="102"/>
      <c r="D115" s="103" t="s">
        <v>131</v>
      </c>
      <c r="E115" s="104"/>
      <c r="F115" s="104"/>
      <c r="G115" s="104"/>
      <c r="H115" s="104"/>
      <c r="I115" s="104"/>
      <c r="J115" s="105">
        <f>J404</f>
        <v>0</v>
      </c>
      <c r="K115" s="102"/>
    </row>
    <row r="116" spans="2:11" s="8" customFormat="1" ht="24.95" customHeight="1">
      <c r="B116" s="98"/>
      <c r="D116" s="99" t="s">
        <v>132</v>
      </c>
      <c r="E116" s="100"/>
      <c r="F116" s="100"/>
      <c r="G116" s="100"/>
      <c r="H116" s="100"/>
      <c r="I116" s="100"/>
      <c r="J116" s="101">
        <f>J407</f>
        <v>0</v>
      </c>
      <c r="K116" s="98"/>
    </row>
    <row r="117" spans="2:11" s="9" customFormat="1" ht="19.899999999999999" customHeight="1">
      <c r="B117" s="102"/>
      <c r="D117" s="103" t="s">
        <v>133</v>
      </c>
      <c r="E117" s="104"/>
      <c r="F117" s="104"/>
      <c r="G117" s="104"/>
      <c r="H117" s="104"/>
      <c r="I117" s="104"/>
      <c r="J117" s="105">
        <f>J408</f>
        <v>0</v>
      </c>
      <c r="K117" s="102"/>
    </row>
    <row r="118" spans="2:11" s="9" customFormat="1" ht="19.899999999999999" customHeight="1">
      <c r="B118" s="102"/>
      <c r="D118" s="103" t="s">
        <v>134</v>
      </c>
      <c r="E118" s="104"/>
      <c r="F118" s="104"/>
      <c r="G118" s="104"/>
      <c r="H118" s="104"/>
      <c r="I118" s="104"/>
      <c r="J118" s="105">
        <f>J411</f>
        <v>0</v>
      </c>
      <c r="K118" s="102"/>
    </row>
    <row r="119" spans="2:11" s="9" customFormat="1" ht="19.899999999999999" customHeight="1">
      <c r="B119" s="102"/>
      <c r="D119" s="103" t="s">
        <v>135</v>
      </c>
      <c r="E119" s="104"/>
      <c r="F119" s="104"/>
      <c r="G119" s="104"/>
      <c r="H119" s="104"/>
      <c r="I119" s="104"/>
      <c r="J119" s="105">
        <f>J414</f>
        <v>0</v>
      </c>
      <c r="K119" s="102"/>
    </row>
    <row r="120" spans="2:11" s="1" customFormat="1" ht="21.75" customHeight="1">
      <c r="B120" s="31"/>
      <c r="K120" s="31"/>
    </row>
    <row r="121" spans="2:11" s="1" customFormat="1" ht="6.95" customHeight="1">
      <c r="B121" s="43"/>
      <c r="C121" s="44"/>
      <c r="D121" s="44"/>
      <c r="E121" s="44"/>
      <c r="F121" s="44"/>
      <c r="G121" s="44"/>
      <c r="H121" s="44"/>
      <c r="I121" s="44"/>
      <c r="J121" s="44"/>
      <c r="K121" s="31"/>
    </row>
    <row r="125" spans="2:11" s="1" customFormat="1" ht="6.95" customHeight="1">
      <c r="B125" s="45"/>
      <c r="C125" s="46"/>
      <c r="D125" s="46"/>
      <c r="E125" s="46"/>
      <c r="F125" s="46"/>
      <c r="G125" s="46"/>
      <c r="H125" s="46"/>
      <c r="I125" s="46"/>
      <c r="J125" s="46"/>
      <c r="K125" s="31"/>
    </row>
    <row r="126" spans="2:11" s="1" customFormat="1" ht="24.95" customHeight="1">
      <c r="B126" s="31"/>
      <c r="C126" s="20" t="s">
        <v>136</v>
      </c>
      <c r="K126" s="31"/>
    </row>
    <row r="127" spans="2:11" s="1" customFormat="1" ht="6.95" customHeight="1">
      <c r="B127" s="31"/>
      <c r="K127" s="31"/>
    </row>
    <row r="128" spans="2:11" s="1" customFormat="1" ht="12" customHeight="1">
      <c r="B128" s="31"/>
      <c r="C128" s="26" t="s">
        <v>16</v>
      </c>
      <c r="K128" s="31"/>
    </row>
    <row r="129" spans="2:64" s="1" customFormat="1" ht="16.5" customHeight="1">
      <c r="B129" s="31"/>
      <c r="E129" s="206" t="str">
        <f>E7</f>
        <v>Skladová a výrobní hala - přístavba</v>
      </c>
      <c r="F129" s="226"/>
      <c r="G129" s="226"/>
      <c r="H129" s="226"/>
      <c r="K129" s="31"/>
    </row>
    <row r="130" spans="2:64" s="1" customFormat="1" ht="6.95" customHeight="1">
      <c r="B130" s="31"/>
      <c r="K130" s="31"/>
    </row>
    <row r="131" spans="2:64" s="1" customFormat="1" ht="12" customHeight="1">
      <c r="B131" s="31"/>
      <c r="C131" s="26" t="s">
        <v>20</v>
      </c>
      <c r="F131" s="24" t="str">
        <f>F10</f>
        <v>Přívoz. parc. č. 130/11, 130/6, 130/2</v>
      </c>
      <c r="I131" s="26" t="s">
        <v>22</v>
      </c>
      <c r="J131" s="51"/>
      <c r="K131" s="31"/>
    </row>
    <row r="132" spans="2:64" s="1" customFormat="1" ht="6.95" customHeight="1">
      <c r="B132" s="31"/>
      <c r="K132" s="31"/>
    </row>
    <row r="133" spans="2:64" s="1" customFormat="1" ht="15.2" customHeight="1">
      <c r="B133" s="31"/>
      <c r="C133" s="26" t="s">
        <v>23</v>
      </c>
      <c r="F133" s="24" t="str">
        <f>E13</f>
        <v xml:space="preserve"> </v>
      </c>
      <c r="I133" s="26" t="s">
        <v>29</v>
      </c>
      <c r="J133" s="29" t="str">
        <f>E19</f>
        <v xml:space="preserve"> </v>
      </c>
      <c r="K133" s="31"/>
    </row>
    <row r="134" spans="2:64" s="1" customFormat="1" ht="15.2" customHeight="1">
      <c r="B134" s="31"/>
      <c r="C134" s="26" t="s">
        <v>27</v>
      </c>
      <c r="F134" s="24" t="str">
        <f>IF(E16="","",E16)</f>
        <v>Vyplň údaj</v>
      </c>
      <c r="I134" s="26" t="s">
        <v>31</v>
      </c>
      <c r="J134" s="29" t="str">
        <f>E22</f>
        <v xml:space="preserve"> </v>
      </c>
      <c r="K134" s="31"/>
    </row>
    <row r="135" spans="2:64" s="1" customFormat="1" ht="10.35" customHeight="1">
      <c r="B135" s="31"/>
      <c r="K135" s="31"/>
    </row>
    <row r="136" spans="2:64" s="10" customFormat="1" ht="29.25" customHeight="1">
      <c r="B136" s="106"/>
      <c r="C136" s="107" t="s">
        <v>137</v>
      </c>
      <c r="D136" s="108" t="s">
        <v>59</v>
      </c>
      <c r="E136" s="108" t="s">
        <v>55</v>
      </c>
      <c r="F136" s="108" t="s">
        <v>56</v>
      </c>
      <c r="G136" s="108" t="s">
        <v>138</v>
      </c>
      <c r="H136" s="108" t="s">
        <v>139</v>
      </c>
      <c r="I136" s="108" t="s">
        <v>140</v>
      </c>
      <c r="J136" s="108" t="s">
        <v>108</v>
      </c>
      <c r="K136" s="106"/>
      <c r="L136" s="58" t="s">
        <v>1</v>
      </c>
      <c r="M136" s="59" t="s">
        <v>38</v>
      </c>
      <c r="N136" s="59" t="s">
        <v>141</v>
      </c>
      <c r="O136" s="59" t="s">
        <v>142</v>
      </c>
      <c r="P136" s="59" t="s">
        <v>143</v>
      </c>
      <c r="Q136" s="59" t="s">
        <v>144</v>
      </c>
      <c r="R136" s="59" t="s">
        <v>145</v>
      </c>
      <c r="S136" s="60" t="s">
        <v>146</v>
      </c>
    </row>
    <row r="137" spans="2:64" s="1" customFormat="1" ht="22.9" customHeight="1">
      <c r="B137" s="31"/>
      <c r="C137" s="63" t="s">
        <v>147</v>
      </c>
      <c r="J137" s="110">
        <f>BJ137</f>
        <v>0</v>
      </c>
      <c r="K137" s="31"/>
      <c r="L137" s="61"/>
      <c r="M137" s="52"/>
      <c r="N137" s="52"/>
      <c r="O137" s="111">
        <f>O138+O320+O407</f>
        <v>0</v>
      </c>
      <c r="P137" s="52"/>
      <c r="Q137" s="111">
        <f>Q138+Q320+Q407</f>
        <v>774.53043359292394</v>
      </c>
      <c r="R137" s="52"/>
      <c r="S137" s="112">
        <f>S138+S320+S407</f>
        <v>170.98019160000001</v>
      </c>
      <c r="AS137" s="16" t="s">
        <v>73</v>
      </c>
      <c r="AT137" s="16" t="s">
        <v>110</v>
      </c>
      <c r="BJ137" s="113">
        <f>BJ138+BJ320+BJ407</f>
        <v>0</v>
      </c>
    </row>
    <row r="138" spans="2:64" s="11" customFormat="1" ht="25.9" customHeight="1">
      <c r="B138" s="114"/>
      <c r="D138" s="115" t="s">
        <v>73</v>
      </c>
      <c r="E138" s="116" t="s">
        <v>148</v>
      </c>
      <c r="F138" s="116" t="s">
        <v>149</v>
      </c>
      <c r="I138" s="117"/>
      <c r="J138" s="118">
        <f>BJ138</f>
        <v>0</v>
      </c>
      <c r="K138" s="114"/>
      <c r="L138" s="119"/>
      <c r="O138" s="120">
        <f>O139+O187+O227+O237+O243+O299+O308+O317</f>
        <v>0</v>
      </c>
      <c r="Q138" s="120">
        <f>Q139+Q187+Q227+Q237+Q243+Q299+Q308+Q317</f>
        <v>766.18861589292396</v>
      </c>
      <c r="S138" s="121">
        <f>S139+S187+S227+S237+S243+S299+S308+S317</f>
        <v>170.98019160000001</v>
      </c>
      <c r="AQ138" s="115" t="s">
        <v>79</v>
      </c>
      <c r="AS138" s="122" t="s">
        <v>73</v>
      </c>
      <c r="AT138" s="122" t="s">
        <v>74</v>
      </c>
      <c r="AX138" s="115" t="s">
        <v>150</v>
      </c>
      <c r="BJ138" s="123">
        <f>BJ139+BJ187+BJ227+BJ237+BJ243+BJ299+BJ308+BJ317</f>
        <v>0</v>
      </c>
    </row>
    <row r="139" spans="2:64" s="11" customFormat="1" ht="22.9" customHeight="1">
      <c r="B139" s="114"/>
      <c r="D139" s="115" t="s">
        <v>73</v>
      </c>
      <c r="E139" s="124" t="s">
        <v>79</v>
      </c>
      <c r="F139" s="124" t="s">
        <v>151</v>
      </c>
      <c r="I139" s="117"/>
      <c r="J139" s="125">
        <f>BJ139</f>
        <v>0</v>
      </c>
      <c r="K139" s="114"/>
      <c r="L139" s="119"/>
      <c r="O139" s="120">
        <f>SUM(O140:O186)</f>
        <v>0</v>
      </c>
      <c r="Q139" s="120">
        <f>SUM(Q140:Q186)</f>
        <v>0</v>
      </c>
      <c r="S139" s="121">
        <f>SUM(S140:S186)</f>
        <v>170.976</v>
      </c>
      <c r="AQ139" s="115" t="s">
        <v>79</v>
      </c>
      <c r="AS139" s="122" t="s">
        <v>73</v>
      </c>
      <c r="AT139" s="122" t="s">
        <v>79</v>
      </c>
      <c r="AX139" s="115" t="s">
        <v>150</v>
      </c>
      <c r="BJ139" s="123">
        <f>SUM(BJ140:BJ186)</f>
        <v>0</v>
      </c>
    </row>
    <row r="140" spans="2:64" s="1" customFormat="1" ht="24.2" customHeight="1">
      <c r="B140" s="126"/>
      <c r="C140" s="127" t="s">
        <v>79</v>
      </c>
      <c r="D140" s="127" t="s">
        <v>152</v>
      </c>
      <c r="E140" s="128" t="s">
        <v>153</v>
      </c>
      <c r="F140" s="129" t="s">
        <v>154</v>
      </c>
      <c r="G140" s="130" t="s">
        <v>155</v>
      </c>
      <c r="H140" s="131">
        <v>7</v>
      </c>
      <c r="I140" s="132"/>
      <c r="J140" s="133">
        <f>ROUND(I140*H140,2)</f>
        <v>0</v>
      </c>
      <c r="K140" s="31"/>
      <c r="L140" s="134" t="s">
        <v>1</v>
      </c>
      <c r="M140" s="135" t="s">
        <v>39</v>
      </c>
      <c r="O140" s="136">
        <f>N140*H140</f>
        <v>0</v>
      </c>
      <c r="P140" s="136">
        <v>0</v>
      </c>
      <c r="Q140" s="136">
        <f>P140*H140</f>
        <v>0</v>
      </c>
      <c r="R140" s="136">
        <v>0</v>
      </c>
      <c r="S140" s="137">
        <f>R140*H140</f>
        <v>0</v>
      </c>
      <c r="AQ140" s="138" t="s">
        <v>156</v>
      </c>
      <c r="AS140" s="138" t="s">
        <v>152</v>
      </c>
      <c r="AT140" s="138" t="s">
        <v>85</v>
      </c>
      <c r="AX140" s="16" t="s">
        <v>150</v>
      </c>
      <c r="BD140" s="139">
        <f>IF(M140="základní",J140,0)</f>
        <v>0</v>
      </c>
      <c r="BE140" s="139">
        <f>IF(M140="snížená",J140,0)</f>
        <v>0</v>
      </c>
      <c r="BF140" s="139">
        <f>IF(M140="zákl. přenesená",J140,0)</f>
        <v>0</v>
      </c>
      <c r="BG140" s="139">
        <f>IF(M140="sníž. přenesená",J140,0)</f>
        <v>0</v>
      </c>
      <c r="BH140" s="139">
        <f>IF(M140="nulová",J140,0)</f>
        <v>0</v>
      </c>
      <c r="BI140" s="16" t="s">
        <v>79</v>
      </c>
      <c r="BJ140" s="139">
        <f>ROUND(I140*H140,2)</f>
        <v>0</v>
      </c>
      <c r="BK140" s="16" t="s">
        <v>156</v>
      </c>
      <c r="BL140" s="138" t="s">
        <v>157</v>
      </c>
    </row>
    <row r="141" spans="2:64" s="1" customFormat="1">
      <c r="B141" s="31"/>
      <c r="D141" s="140" t="s">
        <v>158</v>
      </c>
      <c r="F141" s="141" t="s">
        <v>159</v>
      </c>
      <c r="I141" s="142"/>
      <c r="K141" s="31"/>
      <c r="L141" s="143"/>
      <c r="S141" s="55"/>
      <c r="AS141" s="16" t="s">
        <v>158</v>
      </c>
      <c r="AT141" s="16" t="s">
        <v>85</v>
      </c>
    </row>
    <row r="142" spans="2:64" s="1" customFormat="1" ht="21.75" customHeight="1">
      <c r="B142" s="126"/>
      <c r="C142" s="127" t="s">
        <v>85</v>
      </c>
      <c r="D142" s="127" t="s">
        <v>152</v>
      </c>
      <c r="E142" s="128" t="s">
        <v>160</v>
      </c>
      <c r="F142" s="129" t="s">
        <v>161</v>
      </c>
      <c r="G142" s="130" t="s">
        <v>155</v>
      </c>
      <c r="H142" s="131">
        <v>7</v>
      </c>
      <c r="I142" s="132"/>
      <c r="J142" s="133">
        <f>ROUND(I142*H142,2)</f>
        <v>0</v>
      </c>
      <c r="K142" s="31"/>
      <c r="L142" s="134" t="s">
        <v>1</v>
      </c>
      <c r="M142" s="135" t="s">
        <v>39</v>
      </c>
      <c r="O142" s="136">
        <f>N142*H142</f>
        <v>0</v>
      </c>
      <c r="P142" s="136">
        <v>0</v>
      </c>
      <c r="Q142" s="136">
        <f>P142*H142</f>
        <v>0</v>
      </c>
      <c r="R142" s="136">
        <v>0</v>
      </c>
      <c r="S142" s="137">
        <f>R142*H142</f>
        <v>0</v>
      </c>
      <c r="AQ142" s="138" t="s">
        <v>156</v>
      </c>
      <c r="AS142" s="138" t="s">
        <v>152</v>
      </c>
      <c r="AT142" s="138" t="s">
        <v>85</v>
      </c>
      <c r="AX142" s="16" t="s">
        <v>150</v>
      </c>
      <c r="BD142" s="139">
        <f>IF(M142="základní",J142,0)</f>
        <v>0</v>
      </c>
      <c r="BE142" s="139">
        <f>IF(M142="snížená",J142,0)</f>
        <v>0</v>
      </c>
      <c r="BF142" s="139">
        <f>IF(M142="zákl. přenesená",J142,0)</f>
        <v>0</v>
      </c>
      <c r="BG142" s="139">
        <f>IF(M142="sníž. přenesená",J142,0)</f>
        <v>0</v>
      </c>
      <c r="BH142" s="139">
        <f>IF(M142="nulová",J142,0)</f>
        <v>0</v>
      </c>
      <c r="BI142" s="16" t="s">
        <v>79</v>
      </c>
      <c r="BJ142" s="139">
        <f>ROUND(I142*H142,2)</f>
        <v>0</v>
      </c>
      <c r="BK142" s="16" t="s">
        <v>156</v>
      </c>
      <c r="BL142" s="138" t="s">
        <v>162</v>
      </c>
    </row>
    <row r="143" spans="2:64" s="1" customFormat="1">
      <c r="B143" s="31"/>
      <c r="D143" s="140" t="s">
        <v>158</v>
      </c>
      <c r="F143" s="141" t="s">
        <v>163</v>
      </c>
      <c r="I143" s="142"/>
      <c r="K143" s="31"/>
      <c r="L143" s="143"/>
      <c r="S143" s="55"/>
      <c r="AS143" s="16" t="s">
        <v>158</v>
      </c>
      <c r="AT143" s="16" t="s">
        <v>85</v>
      </c>
    </row>
    <row r="144" spans="2:64" s="1" customFormat="1" ht="24.2" customHeight="1">
      <c r="B144" s="126"/>
      <c r="C144" s="127" t="s">
        <v>84</v>
      </c>
      <c r="D144" s="127" t="s">
        <v>152</v>
      </c>
      <c r="E144" s="128" t="s">
        <v>164</v>
      </c>
      <c r="F144" s="129" t="s">
        <v>165</v>
      </c>
      <c r="G144" s="130" t="s">
        <v>166</v>
      </c>
      <c r="H144" s="131">
        <v>657.6</v>
      </c>
      <c r="I144" s="132"/>
      <c r="J144" s="133">
        <f>ROUND(I144*H144,2)</f>
        <v>0</v>
      </c>
      <c r="K144" s="31"/>
      <c r="L144" s="134" t="s">
        <v>1</v>
      </c>
      <c r="M144" s="135" t="s">
        <v>39</v>
      </c>
      <c r="O144" s="136">
        <f>N144*H144</f>
        <v>0</v>
      </c>
      <c r="P144" s="136">
        <v>0</v>
      </c>
      <c r="Q144" s="136">
        <f>P144*H144</f>
        <v>0</v>
      </c>
      <c r="R144" s="136">
        <v>0.26</v>
      </c>
      <c r="S144" s="137">
        <f>R144*H144</f>
        <v>170.976</v>
      </c>
      <c r="AQ144" s="138" t="s">
        <v>156</v>
      </c>
      <c r="AS144" s="138" t="s">
        <v>152</v>
      </c>
      <c r="AT144" s="138" t="s">
        <v>85</v>
      </c>
      <c r="AX144" s="16" t="s">
        <v>150</v>
      </c>
      <c r="BD144" s="139">
        <f>IF(M144="základní",J144,0)</f>
        <v>0</v>
      </c>
      <c r="BE144" s="139">
        <f>IF(M144="snížená",J144,0)</f>
        <v>0</v>
      </c>
      <c r="BF144" s="139">
        <f>IF(M144="zákl. přenesená",J144,0)</f>
        <v>0</v>
      </c>
      <c r="BG144" s="139">
        <f>IF(M144="sníž. přenesená",J144,0)</f>
        <v>0</v>
      </c>
      <c r="BH144" s="139">
        <f>IF(M144="nulová",J144,0)</f>
        <v>0</v>
      </c>
      <c r="BI144" s="16" t="s">
        <v>79</v>
      </c>
      <c r="BJ144" s="139">
        <f>ROUND(I144*H144,2)</f>
        <v>0</v>
      </c>
      <c r="BK144" s="16" t="s">
        <v>156</v>
      </c>
      <c r="BL144" s="138" t="s">
        <v>167</v>
      </c>
    </row>
    <row r="145" spans="2:64" s="1" customFormat="1">
      <c r="B145" s="31"/>
      <c r="D145" s="140" t="s">
        <v>158</v>
      </c>
      <c r="F145" s="141" t="s">
        <v>168</v>
      </c>
      <c r="I145" s="142"/>
      <c r="K145" s="31"/>
      <c r="L145" s="143"/>
      <c r="S145" s="55"/>
      <c r="AS145" s="16" t="s">
        <v>158</v>
      </c>
      <c r="AT145" s="16" t="s">
        <v>85</v>
      </c>
    </row>
    <row r="146" spans="2:64" s="12" customFormat="1">
      <c r="B146" s="144"/>
      <c r="D146" s="145" t="s">
        <v>169</v>
      </c>
      <c r="E146" s="146" t="s">
        <v>1</v>
      </c>
      <c r="F146" s="147" t="s">
        <v>170</v>
      </c>
      <c r="H146" s="148">
        <v>657.6</v>
      </c>
      <c r="I146" s="149"/>
      <c r="K146" s="144"/>
      <c r="L146" s="150"/>
      <c r="S146" s="151"/>
      <c r="AS146" s="146" t="s">
        <v>169</v>
      </c>
      <c r="AT146" s="146" t="s">
        <v>85</v>
      </c>
      <c r="AU146" s="12" t="s">
        <v>85</v>
      </c>
      <c r="AV146" s="12" t="s">
        <v>30</v>
      </c>
      <c r="AW146" s="12" t="s">
        <v>79</v>
      </c>
      <c r="AX146" s="146" t="s">
        <v>150</v>
      </c>
    </row>
    <row r="147" spans="2:64" s="1" customFormat="1" ht="33" customHeight="1">
      <c r="B147" s="126"/>
      <c r="C147" s="127" t="s">
        <v>156</v>
      </c>
      <c r="D147" s="127" t="s">
        <v>152</v>
      </c>
      <c r="E147" s="128" t="s">
        <v>171</v>
      </c>
      <c r="F147" s="129" t="s">
        <v>172</v>
      </c>
      <c r="G147" s="130" t="s">
        <v>173</v>
      </c>
      <c r="H147" s="131">
        <v>90.42</v>
      </c>
      <c r="I147" s="132"/>
      <c r="J147" s="133">
        <f>ROUND(I147*H147,2)</f>
        <v>0</v>
      </c>
      <c r="K147" s="31"/>
      <c r="L147" s="134" t="s">
        <v>1</v>
      </c>
      <c r="M147" s="135" t="s">
        <v>40</v>
      </c>
      <c r="O147" s="136">
        <f>N147*H147</f>
        <v>0</v>
      </c>
      <c r="P147" s="136">
        <v>0</v>
      </c>
      <c r="Q147" s="136">
        <f>P147*H147</f>
        <v>0</v>
      </c>
      <c r="R147" s="136">
        <v>0</v>
      </c>
      <c r="S147" s="137">
        <f>R147*H147</f>
        <v>0</v>
      </c>
      <c r="AQ147" s="138" t="s">
        <v>156</v>
      </c>
      <c r="AS147" s="138" t="s">
        <v>152</v>
      </c>
      <c r="AT147" s="138" t="s">
        <v>85</v>
      </c>
      <c r="AX147" s="16" t="s">
        <v>150</v>
      </c>
      <c r="BD147" s="139">
        <f>IF(M147="základní",J147,0)</f>
        <v>0</v>
      </c>
      <c r="BE147" s="139">
        <f>IF(M147="snížená",J147,0)</f>
        <v>0</v>
      </c>
      <c r="BF147" s="139">
        <f>IF(M147="zákl. přenesená",J147,0)</f>
        <v>0</v>
      </c>
      <c r="BG147" s="139">
        <f>IF(M147="sníž. přenesená",J147,0)</f>
        <v>0</v>
      </c>
      <c r="BH147" s="139">
        <f>IF(M147="nulová",J147,0)</f>
        <v>0</v>
      </c>
      <c r="BI147" s="16" t="s">
        <v>85</v>
      </c>
      <c r="BJ147" s="139">
        <f>ROUND(I147*H147,2)</f>
        <v>0</v>
      </c>
      <c r="BK147" s="16" t="s">
        <v>156</v>
      </c>
      <c r="BL147" s="138" t="s">
        <v>174</v>
      </c>
    </row>
    <row r="148" spans="2:64" s="1" customFormat="1">
      <c r="B148" s="31"/>
      <c r="D148" s="140" t="s">
        <v>158</v>
      </c>
      <c r="F148" s="141" t="s">
        <v>175</v>
      </c>
      <c r="I148" s="142"/>
      <c r="K148" s="31"/>
      <c r="L148" s="143"/>
      <c r="S148" s="55"/>
      <c r="AS148" s="16" t="s">
        <v>158</v>
      </c>
      <c r="AT148" s="16" t="s">
        <v>85</v>
      </c>
    </row>
    <row r="149" spans="2:64" s="12" customFormat="1">
      <c r="B149" s="144"/>
      <c r="D149" s="145" t="s">
        <v>169</v>
      </c>
      <c r="E149" s="146" t="s">
        <v>1</v>
      </c>
      <c r="F149" s="147" t="s">
        <v>176</v>
      </c>
      <c r="H149" s="148">
        <v>90.42</v>
      </c>
      <c r="I149" s="149"/>
      <c r="K149" s="144"/>
      <c r="L149" s="150"/>
      <c r="S149" s="151"/>
      <c r="AS149" s="146" t="s">
        <v>169</v>
      </c>
      <c r="AT149" s="146" t="s">
        <v>85</v>
      </c>
      <c r="AU149" s="12" t="s">
        <v>85</v>
      </c>
      <c r="AV149" s="12" t="s">
        <v>30</v>
      </c>
      <c r="AW149" s="12" t="s">
        <v>79</v>
      </c>
      <c r="AX149" s="146" t="s">
        <v>150</v>
      </c>
    </row>
    <row r="150" spans="2:64" s="1" customFormat="1" ht="24.2" customHeight="1">
      <c r="B150" s="126"/>
      <c r="C150" s="127" t="s">
        <v>177</v>
      </c>
      <c r="D150" s="127" t="s">
        <v>152</v>
      </c>
      <c r="E150" s="128" t="s">
        <v>178</v>
      </c>
      <c r="F150" s="129" t="s">
        <v>179</v>
      </c>
      <c r="G150" s="130" t="s">
        <v>173</v>
      </c>
      <c r="H150" s="131">
        <v>30.713999999999999</v>
      </c>
      <c r="I150" s="132"/>
      <c r="J150" s="133">
        <f>ROUND(I150*H150,2)</f>
        <v>0</v>
      </c>
      <c r="K150" s="31"/>
      <c r="L150" s="134" t="s">
        <v>1</v>
      </c>
      <c r="M150" s="135" t="s">
        <v>39</v>
      </c>
      <c r="O150" s="136">
        <f>N150*H150</f>
        <v>0</v>
      </c>
      <c r="P150" s="136">
        <v>0</v>
      </c>
      <c r="Q150" s="136">
        <f>P150*H150</f>
        <v>0</v>
      </c>
      <c r="R150" s="136">
        <v>0</v>
      </c>
      <c r="S150" s="137">
        <f>R150*H150</f>
        <v>0</v>
      </c>
      <c r="AQ150" s="138" t="s">
        <v>156</v>
      </c>
      <c r="AS150" s="138" t="s">
        <v>152</v>
      </c>
      <c r="AT150" s="138" t="s">
        <v>85</v>
      </c>
      <c r="AX150" s="16" t="s">
        <v>150</v>
      </c>
      <c r="BD150" s="139">
        <f>IF(M150="základní",J150,0)</f>
        <v>0</v>
      </c>
      <c r="BE150" s="139">
        <f>IF(M150="snížená",J150,0)</f>
        <v>0</v>
      </c>
      <c r="BF150" s="139">
        <f>IF(M150="zákl. přenesená",J150,0)</f>
        <v>0</v>
      </c>
      <c r="BG150" s="139">
        <f>IF(M150="sníž. přenesená",J150,0)</f>
        <v>0</v>
      </c>
      <c r="BH150" s="139">
        <f>IF(M150="nulová",J150,0)</f>
        <v>0</v>
      </c>
      <c r="BI150" s="16" t="s">
        <v>79</v>
      </c>
      <c r="BJ150" s="139">
        <f>ROUND(I150*H150,2)</f>
        <v>0</v>
      </c>
      <c r="BK150" s="16" t="s">
        <v>156</v>
      </c>
      <c r="BL150" s="138" t="s">
        <v>180</v>
      </c>
    </row>
    <row r="151" spans="2:64" s="1" customFormat="1">
      <c r="B151" s="31"/>
      <c r="D151" s="140" t="s">
        <v>158</v>
      </c>
      <c r="F151" s="141" t="s">
        <v>181</v>
      </c>
      <c r="I151" s="142"/>
      <c r="K151" s="31"/>
      <c r="L151" s="143"/>
      <c r="S151" s="55"/>
      <c r="AS151" s="16" t="s">
        <v>158</v>
      </c>
      <c r="AT151" s="16" t="s">
        <v>85</v>
      </c>
    </row>
    <row r="152" spans="2:64" s="12" customFormat="1">
      <c r="B152" s="144"/>
      <c r="D152" s="145" t="s">
        <v>169</v>
      </c>
      <c r="E152" s="146" t="s">
        <v>1</v>
      </c>
      <c r="F152" s="147" t="s">
        <v>182</v>
      </c>
      <c r="H152" s="148">
        <v>16.055</v>
      </c>
      <c r="I152" s="149"/>
      <c r="K152" s="144"/>
      <c r="L152" s="150"/>
      <c r="S152" s="151"/>
      <c r="AS152" s="146" t="s">
        <v>169</v>
      </c>
      <c r="AT152" s="146" t="s">
        <v>85</v>
      </c>
      <c r="AU152" s="12" t="s">
        <v>85</v>
      </c>
      <c r="AV152" s="12" t="s">
        <v>30</v>
      </c>
      <c r="AW152" s="12" t="s">
        <v>74</v>
      </c>
      <c r="AX152" s="146" t="s">
        <v>150</v>
      </c>
    </row>
    <row r="153" spans="2:64" s="12" customFormat="1">
      <c r="B153" s="144"/>
      <c r="D153" s="145" t="s">
        <v>169</v>
      </c>
      <c r="E153" s="146" t="s">
        <v>1</v>
      </c>
      <c r="F153" s="147" t="s">
        <v>183</v>
      </c>
      <c r="H153" s="148">
        <v>11.239000000000001</v>
      </c>
      <c r="I153" s="149"/>
      <c r="K153" s="144"/>
      <c r="L153" s="150"/>
      <c r="S153" s="151"/>
      <c r="AS153" s="146" t="s">
        <v>169</v>
      </c>
      <c r="AT153" s="146" t="s">
        <v>85</v>
      </c>
      <c r="AU153" s="12" t="s">
        <v>85</v>
      </c>
      <c r="AV153" s="12" t="s">
        <v>30</v>
      </c>
      <c r="AW153" s="12" t="s">
        <v>74</v>
      </c>
      <c r="AX153" s="146" t="s">
        <v>150</v>
      </c>
    </row>
    <row r="154" spans="2:64" s="12" customFormat="1">
      <c r="B154" s="144"/>
      <c r="D154" s="145" t="s">
        <v>169</v>
      </c>
      <c r="E154" s="146" t="s">
        <v>1</v>
      </c>
      <c r="F154" s="147" t="s">
        <v>184</v>
      </c>
      <c r="H154" s="148">
        <v>3.42</v>
      </c>
      <c r="I154" s="149"/>
      <c r="K154" s="144"/>
      <c r="L154" s="150"/>
      <c r="S154" s="151"/>
      <c r="AS154" s="146" t="s">
        <v>169</v>
      </c>
      <c r="AT154" s="146" t="s">
        <v>85</v>
      </c>
      <c r="AU154" s="12" t="s">
        <v>85</v>
      </c>
      <c r="AV154" s="12" t="s">
        <v>30</v>
      </c>
      <c r="AW154" s="12" t="s">
        <v>74</v>
      </c>
      <c r="AX154" s="146" t="s">
        <v>150</v>
      </c>
    </row>
    <row r="155" spans="2:64" s="13" customFormat="1">
      <c r="B155" s="152"/>
      <c r="D155" s="145" t="s">
        <v>169</v>
      </c>
      <c r="E155" s="153" t="s">
        <v>1</v>
      </c>
      <c r="F155" s="154" t="s">
        <v>185</v>
      </c>
      <c r="H155" s="155">
        <v>30.713999999999999</v>
      </c>
      <c r="I155" s="156"/>
      <c r="K155" s="152"/>
      <c r="L155" s="157"/>
      <c r="S155" s="158"/>
      <c r="AS155" s="153" t="s">
        <v>169</v>
      </c>
      <c r="AT155" s="153" t="s">
        <v>85</v>
      </c>
      <c r="AU155" s="13" t="s">
        <v>156</v>
      </c>
      <c r="AV155" s="13" t="s">
        <v>30</v>
      </c>
      <c r="AW155" s="13" t="s">
        <v>79</v>
      </c>
      <c r="AX155" s="153" t="s">
        <v>150</v>
      </c>
    </row>
    <row r="156" spans="2:64" s="1" customFormat="1" ht="33" customHeight="1">
      <c r="B156" s="126"/>
      <c r="C156" s="127" t="s">
        <v>186</v>
      </c>
      <c r="D156" s="127" t="s">
        <v>152</v>
      </c>
      <c r="E156" s="128" t="s">
        <v>187</v>
      </c>
      <c r="F156" s="129" t="s">
        <v>188</v>
      </c>
      <c r="G156" s="130" t="s">
        <v>173</v>
      </c>
      <c r="H156" s="131">
        <v>24.786000000000001</v>
      </c>
      <c r="I156" s="132"/>
      <c r="J156" s="133">
        <f>ROUND(I156*H156,2)</f>
        <v>0</v>
      </c>
      <c r="K156" s="31"/>
      <c r="L156" s="134" t="s">
        <v>1</v>
      </c>
      <c r="M156" s="135" t="s">
        <v>40</v>
      </c>
      <c r="O156" s="136">
        <f>N156*H156</f>
        <v>0</v>
      </c>
      <c r="P156" s="136">
        <v>0</v>
      </c>
      <c r="Q156" s="136">
        <f>P156*H156</f>
        <v>0</v>
      </c>
      <c r="R156" s="136">
        <v>0</v>
      </c>
      <c r="S156" s="137">
        <f>R156*H156</f>
        <v>0</v>
      </c>
      <c r="AQ156" s="138" t="s">
        <v>156</v>
      </c>
      <c r="AS156" s="138" t="s">
        <v>152</v>
      </c>
      <c r="AT156" s="138" t="s">
        <v>85</v>
      </c>
      <c r="AX156" s="16" t="s">
        <v>150</v>
      </c>
      <c r="BD156" s="139">
        <f>IF(M156="základní",J156,0)</f>
        <v>0</v>
      </c>
      <c r="BE156" s="139">
        <f>IF(M156="snížená",J156,0)</f>
        <v>0</v>
      </c>
      <c r="BF156" s="139">
        <f>IF(M156="zákl. přenesená",J156,0)</f>
        <v>0</v>
      </c>
      <c r="BG156" s="139">
        <f>IF(M156="sníž. přenesená",J156,0)</f>
        <v>0</v>
      </c>
      <c r="BH156" s="139">
        <f>IF(M156="nulová",J156,0)</f>
        <v>0</v>
      </c>
      <c r="BI156" s="16" t="s">
        <v>85</v>
      </c>
      <c r="BJ156" s="139">
        <f>ROUND(I156*H156,2)</f>
        <v>0</v>
      </c>
      <c r="BK156" s="16" t="s">
        <v>156</v>
      </c>
      <c r="BL156" s="138" t="s">
        <v>189</v>
      </c>
    </row>
    <row r="157" spans="2:64" s="1" customFormat="1">
      <c r="B157" s="31"/>
      <c r="D157" s="140" t="s">
        <v>158</v>
      </c>
      <c r="F157" s="141" t="s">
        <v>190</v>
      </c>
      <c r="I157" s="142"/>
      <c r="K157" s="31"/>
      <c r="L157" s="143"/>
      <c r="S157" s="55"/>
      <c r="AS157" s="16" t="s">
        <v>158</v>
      </c>
      <c r="AT157" s="16" t="s">
        <v>85</v>
      </c>
    </row>
    <row r="158" spans="2:64" s="12" customFormat="1" ht="22.5">
      <c r="B158" s="144"/>
      <c r="D158" s="145" t="s">
        <v>169</v>
      </c>
      <c r="E158" s="146" t="s">
        <v>1</v>
      </c>
      <c r="F158" s="147" t="s">
        <v>191</v>
      </c>
      <c r="H158" s="148">
        <v>24.786000000000001</v>
      </c>
      <c r="I158" s="149"/>
      <c r="K158" s="144"/>
      <c r="L158" s="150"/>
      <c r="S158" s="151"/>
      <c r="AS158" s="146" t="s">
        <v>169</v>
      </c>
      <c r="AT158" s="146" t="s">
        <v>85</v>
      </c>
      <c r="AU158" s="12" t="s">
        <v>85</v>
      </c>
      <c r="AV158" s="12" t="s">
        <v>30</v>
      </c>
      <c r="AW158" s="12" t="s">
        <v>79</v>
      </c>
      <c r="AX158" s="146" t="s">
        <v>150</v>
      </c>
    </row>
    <row r="159" spans="2:64" s="1" customFormat="1" ht="33" customHeight="1">
      <c r="B159" s="126"/>
      <c r="C159" s="127" t="s">
        <v>192</v>
      </c>
      <c r="D159" s="127" t="s">
        <v>152</v>
      </c>
      <c r="E159" s="128" t="s">
        <v>193</v>
      </c>
      <c r="F159" s="129" t="s">
        <v>194</v>
      </c>
      <c r="G159" s="130" t="s">
        <v>173</v>
      </c>
      <c r="H159" s="131">
        <v>138.82900000000001</v>
      </c>
      <c r="I159" s="132"/>
      <c r="J159" s="133">
        <f>ROUND(I159*H159,2)</f>
        <v>0</v>
      </c>
      <c r="K159" s="31"/>
      <c r="L159" s="134" t="s">
        <v>1</v>
      </c>
      <c r="M159" s="135" t="s">
        <v>40</v>
      </c>
      <c r="O159" s="136">
        <f>N159*H159</f>
        <v>0</v>
      </c>
      <c r="P159" s="136">
        <v>0</v>
      </c>
      <c r="Q159" s="136">
        <f>P159*H159</f>
        <v>0</v>
      </c>
      <c r="R159" s="136">
        <v>0</v>
      </c>
      <c r="S159" s="137">
        <f>R159*H159</f>
        <v>0</v>
      </c>
      <c r="AQ159" s="138" t="s">
        <v>156</v>
      </c>
      <c r="AS159" s="138" t="s">
        <v>152</v>
      </c>
      <c r="AT159" s="138" t="s">
        <v>85</v>
      </c>
      <c r="AX159" s="16" t="s">
        <v>150</v>
      </c>
      <c r="BD159" s="139">
        <f>IF(M159="základní",J159,0)</f>
        <v>0</v>
      </c>
      <c r="BE159" s="139">
        <f>IF(M159="snížená",J159,0)</f>
        <v>0</v>
      </c>
      <c r="BF159" s="139">
        <f>IF(M159="zákl. přenesená",J159,0)</f>
        <v>0</v>
      </c>
      <c r="BG159" s="139">
        <f>IF(M159="sníž. přenesená",J159,0)</f>
        <v>0</v>
      </c>
      <c r="BH159" s="139">
        <f>IF(M159="nulová",J159,0)</f>
        <v>0</v>
      </c>
      <c r="BI159" s="16" t="s">
        <v>85</v>
      </c>
      <c r="BJ159" s="139">
        <f>ROUND(I159*H159,2)</f>
        <v>0</v>
      </c>
      <c r="BK159" s="16" t="s">
        <v>156</v>
      </c>
      <c r="BL159" s="138" t="s">
        <v>195</v>
      </c>
    </row>
    <row r="160" spans="2:64" s="1" customFormat="1">
      <c r="B160" s="31"/>
      <c r="D160" s="140" t="s">
        <v>158</v>
      </c>
      <c r="F160" s="141" t="s">
        <v>196</v>
      </c>
      <c r="I160" s="142"/>
      <c r="K160" s="31"/>
      <c r="L160" s="143"/>
      <c r="S160" s="55"/>
      <c r="AS160" s="16" t="s">
        <v>158</v>
      </c>
      <c r="AT160" s="16" t="s">
        <v>85</v>
      </c>
    </row>
    <row r="161" spans="2:64" s="14" customFormat="1">
      <c r="B161" s="159"/>
      <c r="D161" s="145" t="s">
        <v>169</v>
      </c>
      <c r="E161" s="160" t="s">
        <v>1</v>
      </c>
      <c r="F161" s="161" t="s">
        <v>197</v>
      </c>
      <c r="H161" s="160" t="s">
        <v>1</v>
      </c>
      <c r="I161" s="162"/>
      <c r="K161" s="159"/>
      <c r="L161" s="163"/>
      <c r="S161" s="164"/>
      <c r="AS161" s="160" t="s">
        <v>169</v>
      </c>
      <c r="AT161" s="160" t="s">
        <v>85</v>
      </c>
      <c r="AU161" s="14" t="s">
        <v>79</v>
      </c>
      <c r="AV161" s="14" t="s">
        <v>30</v>
      </c>
      <c r="AW161" s="14" t="s">
        <v>74</v>
      </c>
      <c r="AX161" s="160" t="s">
        <v>150</v>
      </c>
    </row>
    <row r="162" spans="2:64" s="14" customFormat="1">
      <c r="B162" s="159"/>
      <c r="D162" s="145" t="s">
        <v>169</v>
      </c>
      <c r="E162" s="160" t="s">
        <v>1</v>
      </c>
      <c r="F162" s="161" t="s">
        <v>198</v>
      </c>
      <c r="H162" s="160" t="s">
        <v>1</v>
      </c>
      <c r="I162" s="162"/>
      <c r="K162" s="159"/>
      <c r="L162" s="163"/>
      <c r="S162" s="164"/>
      <c r="AS162" s="160" t="s">
        <v>169</v>
      </c>
      <c r="AT162" s="160" t="s">
        <v>85</v>
      </c>
      <c r="AU162" s="14" t="s">
        <v>79</v>
      </c>
      <c r="AV162" s="14" t="s">
        <v>30</v>
      </c>
      <c r="AW162" s="14" t="s">
        <v>74</v>
      </c>
      <c r="AX162" s="160" t="s">
        <v>150</v>
      </c>
    </row>
    <row r="163" spans="2:64" s="14" customFormat="1">
      <c r="B163" s="159"/>
      <c r="D163" s="145" t="s">
        <v>169</v>
      </c>
      <c r="E163" s="160" t="s">
        <v>1</v>
      </c>
      <c r="F163" s="161" t="s">
        <v>199</v>
      </c>
      <c r="H163" s="160" t="s">
        <v>1</v>
      </c>
      <c r="I163" s="162"/>
      <c r="K163" s="159"/>
      <c r="L163" s="163"/>
      <c r="S163" s="164"/>
      <c r="AS163" s="160" t="s">
        <v>169</v>
      </c>
      <c r="AT163" s="160" t="s">
        <v>85</v>
      </c>
      <c r="AU163" s="14" t="s">
        <v>79</v>
      </c>
      <c r="AV163" s="14" t="s">
        <v>30</v>
      </c>
      <c r="AW163" s="14" t="s">
        <v>74</v>
      </c>
      <c r="AX163" s="160" t="s">
        <v>150</v>
      </c>
    </row>
    <row r="164" spans="2:64" s="12" customFormat="1">
      <c r="B164" s="144"/>
      <c r="D164" s="145" t="s">
        <v>169</v>
      </c>
      <c r="E164" s="146" t="s">
        <v>1</v>
      </c>
      <c r="F164" s="147" t="s">
        <v>200</v>
      </c>
      <c r="H164" s="148">
        <v>89.525999999999996</v>
      </c>
      <c r="I164" s="149"/>
      <c r="K164" s="144"/>
      <c r="L164" s="150"/>
      <c r="S164" s="151"/>
      <c r="AS164" s="146" t="s">
        <v>169</v>
      </c>
      <c r="AT164" s="146" t="s">
        <v>85</v>
      </c>
      <c r="AU164" s="12" t="s">
        <v>85</v>
      </c>
      <c r="AV164" s="12" t="s">
        <v>30</v>
      </c>
      <c r="AW164" s="12" t="s">
        <v>74</v>
      </c>
      <c r="AX164" s="146" t="s">
        <v>150</v>
      </c>
    </row>
    <row r="165" spans="2:64" s="14" customFormat="1">
      <c r="B165" s="159"/>
      <c r="D165" s="145" t="s">
        <v>169</v>
      </c>
      <c r="E165" s="160" t="s">
        <v>1</v>
      </c>
      <c r="F165" s="161" t="s">
        <v>201</v>
      </c>
      <c r="H165" s="160" t="s">
        <v>1</v>
      </c>
      <c r="I165" s="162"/>
      <c r="K165" s="159"/>
      <c r="L165" s="163"/>
      <c r="S165" s="164"/>
      <c r="AS165" s="160" t="s">
        <v>169</v>
      </c>
      <c r="AT165" s="160" t="s">
        <v>85</v>
      </c>
      <c r="AU165" s="14" t="s">
        <v>79</v>
      </c>
      <c r="AV165" s="14" t="s">
        <v>30</v>
      </c>
      <c r="AW165" s="14" t="s">
        <v>74</v>
      </c>
      <c r="AX165" s="160" t="s">
        <v>150</v>
      </c>
    </row>
    <row r="166" spans="2:64" s="12" customFormat="1">
      <c r="B166" s="144"/>
      <c r="D166" s="145" t="s">
        <v>169</v>
      </c>
      <c r="E166" s="146" t="s">
        <v>1</v>
      </c>
      <c r="F166" s="147" t="s">
        <v>202</v>
      </c>
      <c r="H166" s="148">
        <v>30.713999999999999</v>
      </c>
      <c r="I166" s="149"/>
      <c r="K166" s="144"/>
      <c r="L166" s="150"/>
      <c r="S166" s="151"/>
      <c r="AS166" s="146" t="s">
        <v>169</v>
      </c>
      <c r="AT166" s="146" t="s">
        <v>85</v>
      </c>
      <c r="AU166" s="12" t="s">
        <v>85</v>
      </c>
      <c r="AV166" s="12" t="s">
        <v>30</v>
      </c>
      <c r="AW166" s="12" t="s">
        <v>74</v>
      </c>
      <c r="AX166" s="146" t="s">
        <v>150</v>
      </c>
    </row>
    <row r="167" spans="2:64" s="14" customFormat="1">
      <c r="B167" s="159"/>
      <c r="D167" s="145" t="s">
        <v>169</v>
      </c>
      <c r="E167" s="160" t="s">
        <v>1</v>
      </c>
      <c r="F167" s="161" t="s">
        <v>203</v>
      </c>
      <c r="H167" s="160" t="s">
        <v>1</v>
      </c>
      <c r="I167" s="162"/>
      <c r="K167" s="159"/>
      <c r="L167" s="163"/>
      <c r="S167" s="164"/>
      <c r="AS167" s="160" t="s">
        <v>169</v>
      </c>
      <c r="AT167" s="160" t="s">
        <v>85</v>
      </c>
      <c r="AU167" s="14" t="s">
        <v>79</v>
      </c>
      <c r="AV167" s="14" t="s">
        <v>30</v>
      </c>
      <c r="AW167" s="14" t="s">
        <v>74</v>
      </c>
      <c r="AX167" s="160" t="s">
        <v>150</v>
      </c>
    </row>
    <row r="168" spans="2:64" s="12" customFormat="1">
      <c r="B168" s="144"/>
      <c r="D168" s="145" t="s">
        <v>169</v>
      </c>
      <c r="E168" s="146" t="s">
        <v>1</v>
      </c>
      <c r="F168" s="147" t="s">
        <v>204</v>
      </c>
      <c r="H168" s="148">
        <v>24.789000000000001</v>
      </c>
      <c r="I168" s="149"/>
      <c r="K168" s="144"/>
      <c r="L168" s="150"/>
      <c r="S168" s="151"/>
      <c r="AS168" s="146" t="s">
        <v>169</v>
      </c>
      <c r="AT168" s="146" t="s">
        <v>85</v>
      </c>
      <c r="AU168" s="12" t="s">
        <v>85</v>
      </c>
      <c r="AV168" s="12" t="s">
        <v>30</v>
      </c>
      <c r="AW168" s="12" t="s">
        <v>74</v>
      </c>
      <c r="AX168" s="146" t="s">
        <v>150</v>
      </c>
    </row>
    <row r="169" spans="2:64" s="14" customFormat="1">
      <c r="B169" s="159"/>
      <c r="D169" s="145" t="s">
        <v>169</v>
      </c>
      <c r="E169" s="160" t="s">
        <v>1</v>
      </c>
      <c r="F169" s="161" t="s">
        <v>205</v>
      </c>
      <c r="H169" s="160" t="s">
        <v>1</v>
      </c>
      <c r="I169" s="162"/>
      <c r="K169" s="159"/>
      <c r="L169" s="163"/>
      <c r="S169" s="164"/>
      <c r="AS169" s="160" t="s">
        <v>169</v>
      </c>
      <c r="AT169" s="160" t="s">
        <v>85</v>
      </c>
      <c r="AU169" s="14" t="s">
        <v>79</v>
      </c>
      <c r="AV169" s="14" t="s">
        <v>30</v>
      </c>
      <c r="AW169" s="14" t="s">
        <v>74</v>
      </c>
      <c r="AX169" s="160" t="s">
        <v>150</v>
      </c>
    </row>
    <row r="170" spans="2:64" s="12" customFormat="1">
      <c r="B170" s="144"/>
      <c r="D170" s="145" t="s">
        <v>169</v>
      </c>
      <c r="E170" s="146" t="s">
        <v>1</v>
      </c>
      <c r="F170" s="147" t="s">
        <v>206</v>
      </c>
      <c r="H170" s="148">
        <v>-6.2</v>
      </c>
      <c r="I170" s="149"/>
      <c r="K170" s="144"/>
      <c r="L170" s="150"/>
      <c r="S170" s="151"/>
      <c r="AS170" s="146" t="s">
        <v>169</v>
      </c>
      <c r="AT170" s="146" t="s">
        <v>85</v>
      </c>
      <c r="AU170" s="12" t="s">
        <v>85</v>
      </c>
      <c r="AV170" s="12" t="s">
        <v>30</v>
      </c>
      <c r="AW170" s="12" t="s">
        <v>74</v>
      </c>
      <c r="AX170" s="146" t="s">
        <v>150</v>
      </c>
    </row>
    <row r="171" spans="2:64" s="13" customFormat="1">
      <c r="B171" s="152"/>
      <c r="D171" s="145" t="s">
        <v>169</v>
      </c>
      <c r="E171" s="153" t="s">
        <v>1</v>
      </c>
      <c r="F171" s="154" t="s">
        <v>185</v>
      </c>
      <c r="H171" s="155">
        <v>138.82900000000001</v>
      </c>
      <c r="I171" s="156"/>
      <c r="K171" s="152"/>
      <c r="L171" s="157"/>
      <c r="S171" s="158"/>
      <c r="AS171" s="153" t="s">
        <v>169</v>
      </c>
      <c r="AT171" s="153" t="s">
        <v>85</v>
      </c>
      <c r="AU171" s="13" t="s">
        <v>156</v>
      </c>
      <c r="AV171" s="13" t="s">
        <v>30</v>
      </c>
      <c r="AW171" s="13" t="s">
        <v>79</v>
      </c>
      <c r="AX171" s="153" t="s">
        <v>150</v>
      </c>
    </row>
    <row r="172" spans="2:64" s="1" customFormat="1" ht="33" customHeight="1">
      <c r="B172" s="126"/>
      <c r="C172" s="127" t="s">
        <v>207</v>
      </c>
      <c r="D172" s="127" t="s">
        <v>152</v>
      </c>
      <c r="E172" s="128" t="s">
        <v>208</v>
      </c>
      <c r="F172" s="129" t="s">
        <v>209</v>
      </c>
      <c r="G172" s="130" t="s">
        <v>210</v>
      </c>
      <c r="H172" s="131">
        <v>248.4</v>
      </c>
      <c r="I172" s="132"/>
      <c r="J172" s="133">
        <f>ROUND(I172*H172,2)</f>
        <v>0</v>
      </c>
      <c r="K172" s="31"/>
      <c r="L172" s="134" t="s">
        <v>1</v>
      </c>
      <c r="M172" s="135" t="s">
        <v>40</v>
      </c>
      <c r="O172" s="136">
        <f>N172*H172</f>
        <v>0</v>
      </c>
      <c r="P172" s="136">
        <v>0</v>
      </c>
      <c r="Q172" s="136">
        <f>P172*H172</f>
        <v>0</v>
      </c>
      <c r="R172" s="136">
        <v>0</v>
      </c>
      <c r="S172" s="137">
        <f>R172*H172</f>
        <v>0</v>
      </c>
      <c r="AQ172" s="138" t="s">
        <v>156</v>
      </c>
      <c r="AS172" s="138" t="s">
        <v>152</v>
      </c>
      <c r="AT172" s="138" t="s">
        <v>85</v>
      </c>
      <c r="AX172" s="16" t="s">
        <v>150</v>
      </c>
      <c r="BD172" s="139">
        <f>IF(M172="základní",J172,0)</f>
        <v>0</v>
      </c>
      <c r="BE172" s="139">
        <f>IF(M172="snížená",J172,0)</f>
        <v>0</v>
      </c>
      <c r="BF172" s="139">
        <f>IF(M172="zákl. přenesená",J172,0)</f>
        <v>0</v>
      </c>
      <c r="BG172" s="139">
        <f>IF(M172="sníž. přenesená",J172,0)</f>
        <v>0</v>
      </c>
      <c r="BH172" s="139">
        <f>IF(M172="nulová",J172,0)</f>
        <v>0</v>
      </c>
      <c r="BI172" s="16" t="s">
        <v>85</v>
      </c>
      <c r="BJ172" s="139">
        <f>ROUND(I172*H172,2)</f>
        <v>0</v>
      </c>
      <c r="BK172" s="16" t="s">
        <v>156</v>
      </c>
      <c r="BL172" s="138" t="s">
        <v>211</v>
      </c>
    </row>
    <row r="173" spans="2:64" s="1" customFormat="1">
      <c r="B173" s="31"/>
      <c r="D173" s="140" t="s">
        <v>158</v>
      </c>
      <c r="F173" s="141" t="s">
        <v>212</v>
      </c>
      <c r="I173" s="142"/>
      <c r="K173" s="31"/>
      <c r="L173" s="143"/>
      <c r="S173" s="55"/>
      <c r="AS173" s="16" t="s">
        <v>158</v>
      </c>
      <c r="AT173" s="16" t="s">
        <v>85</v>
      </c>
    </row>
    <row r="174" spans="2:64" s="12" customFormat="1">
      <c r="B174" s="144"/>
      <c r="D174" s="145" t="s">
        <v>169</v>
      </c>
      <c r="E174" s="146" t="s">
        <v>1</v>
      </c>
      <c r="F174" s="147" t="s">
        <v>213</v>
      </c>
      <c r="H174" s="148">
        <v>248.4</v>
      </c>
      <c r="I174" s="149"/>
      <c r="K174" s="144"/>
      <c r="L174" s="150"/>
      <c r="S174" s="151"/>
      <c r="AS174" s="146" t="s">
        <v>169</v>
      </c>
      <c r="AT174" s="146" t="s">
        <v>85</v>
      </c>
      <c r="AU174" s="12" t="s">
        <v>85</v>
      </c>
      <c r="AV174" s="12" t="s">
        <v>30</v>
      </c>
      <c r="AW174" s="12" t="s">
        <v>79</v>
      </c>
      <c r="AX174" s="146" t="s">
        <v>150</v>
      </c>
    </row>
    <row r="175" spans="2:64" s="1" customFormat="1" ht="24.2" customHeight="1">
      <c r="B175" s="126"/>
      <c r="C175" s="127" t="s">
        <v>214</v>
      </c>
      <c r="D175" s="127" t="s">
        <v>152</v>
      </c>
      <c r="E175" s="128" t="s">
        <v>215</v>
      </c>
      <c r="F175" s="129" t="s">
        <v>216</v>
      </c>
      <c r="G175" s="130" t="s">
        <v>173</v>
      </c>
      <c r="H175" s="131">
        <v>6.2439999999999998</v>
      </c>
      <c r="I175" s="132"/>
      <c r="J175" s="133">
        <f>ROUND(I175*H175,2)</f>
        <v>0</v>
      </c>
      <c r="K175" s="31"/>
      <c r="L175" s="134" t="s">
        <v>1</v>
      </c>
      <c r="M175" s="135" t="s">
        <v>40</v>
      </c>
      <c r="O175" s="136">
        <f>N175*H175</f>
        <v>0</v>
      </c>
      <c r="P175" s="136">
        <v>0</v>
      </c>
      <c r="Q175" s="136">
        <f>P175*H175</f>
        <v>0</v>
      </c>
      <c r="R175" s="136">
        <v>0</v>
      </c>
      <c r="S175" s="137">
        <f>R175*H175</f>
        <v>0</v>
      </c>
      <c r="AQ175" s="138" t="s">
        <v>156</v>
      </c>
      <c r="AS175" s="138" t="s">
        <v>152</v>
      </c>
      <c r="AT175" s="138" t="s">
        <v>85</v>
      </c>
      <c r="AX175" s="16" t="s">
        <v>150</v>
      </c>
      <c r="BD175" s="139">
        <f>IF(M175="základní",J175,0)</f>
        <v>0</v>
      </c>
      <c r="BE175" s="139">
        <f>IF(M175="snížená",J175,0)</f>
        <v>0</v>
      </c>
      <c r="BF175" s="139">
        <f>IF(M175="zákl. přenesená",J175,0)</f>
        <v>0</v>
      </c>
      <c r="BG175" s="139">
        <f>IF(M175="sníž. přenesená",J175,0)</f>
        <v>0</v>
      </c>
      <c r="BH175" s="139">
        <f>IF(M175="nulová",J175,0)</f>
        <v>0</v>
      </c>
      <c r="BI175" s="16" t="s">
        <v>85</v>
      </c>
      <c r="BJ175" s="139">
        <f>ROUND(I175*H175,2)</f>
        <v>0</v>
      </c>
      <c r="BK175" s="16" t="s">
        <v>156</v>
      </c>
      <c r="BL175" s="138" t="s">
        <v>217</v>
      </c>
    </row>
    <row r="176" spans="2:64" s="1" customFormat="1">
      <c r="B176" s="31"/>
      <c r="D176" s="140" t="s">
        <v>158</v>
      </c>
      <c r="F176" s="141" t="s">
        <v>218</v>
      </c>
      <c r="I176" s="142"/>
      <c r="K176" s="31"/>
      <c r="L176" s="143"/>
      <c r="S176" s="55"/>
      <c r="AS176" s="16" t="s">
        <v>158</v>
      </c>
      <c r="AT176" s="16" t="s">
        <v>85</v>
      </c>
    </row>
    <row r="177" spans="2:64" s="12" customFormat="1">
      <c r="B177" s="144"/>
      <c r="D177" s="145" t="s">
        <v>169</v>
      </c>
      <c r="E177" s="146" t="s">
        <v>1</v>
      </c>
      <c r="F177" s="147" t="s">
        <v>219</v>
      </c>
      <c r="H177" s="148">
        <v>6.2439999999999998</v>
      </c>
      <c r="I177" s="149"/>
      <c r="K177" s="144"/>
      <c r="L177" s="150"/>
      <c r="S177" s="151"/>
      <c r="AS177" s="146" t="s">
        <v>169</v>
      </c>
      <c r="AT177" s="146" t="s">
        <v>85</v>
      </c>
      <c r="AU177" s="12" t="s">
        <v>85</v>
      </c>
      <c r="AV177" s="12" t="s">
        <v>30</v>
      </c>
      <c r="AW177" s="12" t="s">
        <v>74</v>
      </c>
      <c r="AX177" s="146" t="s">
        <v>150</v>
      </c>
    </row>
    <row r="178" spans="2:64" s="13" customFormat="1">
      <c r="B178" s="152"/>
      <c r="D178" s="145" t="s">
        <v>169</v>
      </c>
      <c r="E178" s="153" t="s">
        <v>1</v>
      </c>
      <c r="F178" s="154" t="s">
        <v>185</v>
      </c>
      <c r="H178" s="155">
        <v>6.2439999999999998</v>
      </c>
      <c r="I178" s="156"/>
      <c r="K178" s="152"/>
      <c r="L178" s="157"/>
      <c r="S178" s="158"/>
      <c r="AS178" s="153" t="s">
        <v>169</v>
      </c>
      <c r="AT178" s="153" t="s">
        <v>85</v>
      </c>
      <c r="AU178" s="13" t="s">
        <v>156</v>
      </c>
      <c r="AV178" s="13" t="s">
        <v>30</v>
      </c>
      <c r="AW178" s="13" t="s">
        <v>79</v>
      </c>
      <c r="AX178" s="153" t="s">
        <v>150</v>
      </c>
    </row>
    <row r="179" spans="2:64" s="1" customFormat="1" ht="24.2" customHeight="1">
      <c r="B179" s="126"/>
      <c r="C179" s="127" t="s">
        <v>220</v>
      </c>
      <c r="D179" s="127" t="s">
        <v>152</v>
      </c>
      <c r="E179" s="128" t="s">
        <v>221</v>
      </c>
      <c r="F179" s="129" t="s">
        <v>222</v>
      </c>
      <c r="G179" s="130" t="s">
        <v>166</v>
      </c>
      <c r="H179" s="131">
        <v>100</v>
      </c>
      <c r="I179" s="132"/>
      <c r="J179" s="133">
        <f>ROUND(I179*H179,2)</f>
        <v>0</v>
      </c>
      <c r="K179" s="31"/>
      <c r="L179" s="134" t="s">
        <v>1</v>
      </c>
      <c r="M179" s="135" t="s">
        <v>40</v>
      </c>
      <c r="O179" s="136">
        <f>N179*H179</f>
        <v>0</v>
      </c>
      <c r="P179" s="136">
        <v>0</v>
      </c>
      <c r="Q179" s="136">
        <f>P179*H179</f>
        <v>0</v>
      </c>
      <c r="R179" s="136">
        <v>0</v>
      </c>
      <c r="S179" s="137">
        <f>R179*H179</f>
        <v>0</v>
      </c>
      <c r="AQ179" s="138" t="s">
        <v>156</v>
      </c>
      <c r="AS179" s="138" t="s">
        <v>152</v>
      </c>
      <c r="AT179" s="138" t="s">
        <v>85</v>
      </c>
      <c r="AX179" s="16" t="s">
        <v>150</v>
      </c>
      <c r="BD179" s="139">
        <f>IF(M179="základní",J179,0)</f>
        <v>0</v>
      </c>
      <c r="BE179" s="139">
        <f>IF(M179="snížená",J179,0)</f>
        <v>0</v>
      </c>
      <c r="BF179" s="139">
        <f>IF(M179="zákl. přenesená",J179,0)</f>
        <v>0</v>
      </c>
      <c r="BG179" s="139">
        <f>IF(M179="sníž. přenesená",J179,0)</f>
        <v>0</v>
      </c>
      <c r="BH179" s="139">
        <f>IF(M179="nulová",J179,0)</f>
        <v>0</v>
      </c>
      <c r="BI179" s="16" t="s">
        <v>85</v>
      </c>
      <c r="BJ179" s="139">
        <f>ROUND(I179*H179,2)</f>
        <v>0</v>
      </c>
      <c r="BK179" s="16" t="s">
        <v>156</v>
      </c>
      <c r="BL179" s="138" t="s">
        <v>223</v>
      </c>
    </row>
    <row r="180" spans="2:64" s="1" customFormat="1">
      <c r="B180" s="31"/>
      <c r="D180" s="140" t="s">
        <v>158</v>
      </c>
      <c r="F180" s="141" t="s">
        <v>224</v>
      </c>
      <c r="I180" s="142"/>
      <c r="K180" s="31"/>
      <c r="L180" s="143"/>
      <c r="S180" s="55"/>
      <c r="AS180" s="16" t="s">
        <v>158</v>
      </c>
      <c r="AT180" s="16" t="s">
        <v>85</v>
      </c>
    </row>
    <row r="181" spans="2:64" s="12" customFormat="1">
      <c r="B181" s="144"/>
      <c r="D181" s="145" t="s">
        <v>169</v>
      </c>
      <c r="E181" s="146" t="s">
        <v>1</v>
      </c>
      <c r="F181" s="147" t="s">
        <v>225</v>
      </c>
      <c r="H181" s="148">
        <v>100</v>
      </c>
      <c r="I181" s="149"/>
      <c r="K181" s="144"/>
      <c r="L181" s="150"/>
      <c r="S181" s="151"/>
      <c r="AS181" s="146" t="s">
        <v>169</v>
      </c>
      <c r="AT181" s="146" t="s">
        <v>85</v>
      </c>
      <c r="AU181" s="12" t="s">
        <v>85</v>
      </c>
      <c r="AV181" s="12" t="s">
        <v>30</v>
      </c>
      <c r="AW181" s="12" t="s">
        <v>74</v>
      </c>
      <c r="AX181" s="146" t="s">
        <v>150</v>
      </c>
    </row>
    <row r="182" spans="2:64" s="13" customFormat="1">
      <c r="B182" s="152"/>
      <c r="D182" s="145" t="s">
        <v>169</v>
      </c>
      <c r="E182" s="153" t="s">
        <v>1</v>
      </c>
      <c r="F182" s="154" t="s">
        <v>185</v>
      </c>
      <c r="H182" s="155">
        <v>100</v>
      </c>
      <c r="I182" s="156"/>
      <c r="K182" s="152"/>
      <c r="L182" s="157"/>
      <c r="S182" s="158"/>
      <c r="AS182" s="153" t="s">
        <v>169</v>
      </c>
      <c r="AT182" s="153" t="s">
        <v>85</v>
      </c>
      <c r="AU182" s="13" t="s">
        <v>156</v>
      </c>
      <c r="AV182" s="13" t="s">
        <v>30</v>
      </c>
      <c r="AW182" s="13" t="s">
        <v>79</v>
      </c>
      <c r="AX182" s="153" t="s">
        <v>150</v>
      </c>
    </row>
    <row r="183" spans="2:64" s="1" customFormat="1" ht="24.2" customHeight="1">
      <c r="B183" s="126"/>
      <c r="C183" s="127" t="s">
        <v>226</v>
      </c>
      <c r="D183" s="127" t="s">
        <v>152</v>
      </c>
      <c r="E183" s="128" t="s">
        <v>227</v>
      </c>
      <c r="F183" s="129" t="s">
        <v>228</v>
      </c>
      <c r="G183" s="130" t="s">
        <v>166</v>
      </c>
      <c r="H183" s="131">
        <v>80</v>
      </c>
      <c r="I183" s="132"/>
      <c r="J183" s="133">
        <f>ROUND(I183*H183,2)</f>
        <v>0</v>
      </c>
      <c r="K183" s="31"/>
      <c r="L183" s="134" t="s">
        <v>1</v>
      </c>
      <c r="M183" s="135" t="s">
        <v>40</v>
      </c>
      <c r="O183" s="136">
        <f>N183*H183</f>
        <v>0</v>
      </c>
      <c r="P183" s="136">
        <v>0</v>
      </c>
      <c r="Q183" s="136">
        <f>P183*H183</f>
        <v>0</v>
      </c>
      <c r="R183" s="136">
        <v>0</v>
      </c>
      <c r="S183" s="137">
        <f>R183*H183</f>
        <v>0</v>
      </c>
      <c r="AQ183" s="138" t="s">
        <v>156</v>
      </c>
      <c r="AS183" s="138" t="s">
        <v>152</v>
      </c>
      <c r="AT183" s="138" t="s">
        <v>85</v>
      </c>
      <c r="AX183" s="16" t="s">
        <v>150</v>
      </c>
      <c r="BD183" s="139">
        <f>IF(M183="základní",J183,0)</f>
        <v>0</v>
      </c>
      <c r="BE183" s="139">
        <f>IF(M183="snížená",J183,0)</f>
        <v>0</v>
      </c>
      <c r="BF183" s="139">
        <f>IF(M183="zákl. přenesená",J183,0)</f>
        <v>0</v>
      </c>
      <c r="BG183" s="139">
        <f>IF(M183="sníž. přenesená",J183,0)</f>
        <v>0</v>
      </c>
      <c r="BH183" s="139">
        <f>IF(M183="nulová",J183,0)</f>
        <v>0</v>
      </c>
      <c r="BI183" s="16" t="s">
        <v>85</v>
      </c>
      <c r="BJ183" s="139">
        <f>ROUND(I183*H183,2)</f>
        <v>0</v>
      </c>
      <c r="BK183" s="16" t="s">
        <v>156</v>
      </c>
      <c r="BL183" s="138" t="s">
        <v>229</v>
      </c>
    </row>
    <row r="184" spans="2:64" s="1" customFormat="1">
      <c r="B184" s="31"/>
      <c r="D184" s="140" t="s">
        <v>158</v>
      </c>
      <c r="F184" s="141" t="s">
        <v>230</v>
      </c>
      <c r="I184" s="142"/>
      <c r="K184" s="31"/>
      <c r="L184" s="143"/>
      <c r="S184" s="55"/>
      <c r="AS184" s="16" t="s">
        <v>158</v>
      </c>
      <c r="AT184" s="16" t="s">
        <v>85</v>
      </c>
    </row>
    <row r="185" spans="2:64" s="12" customFormat="1">
      <c r="B185" s="144"/>
      <c r="D185" s="145" t="s">
        <v>169</v>
      </c>
      <c r="E185" s="146" t="s">
        <v>1</v>
      </c>
      <c r="F185" s="147" t="s">
        <v>231</v>
      </c>
      <c r="H185" s="148">
        <v>80</v>
      </c>
      <c r="I185" s="149"/>
      <c r="K185" s="144"/>
      <c r="L185" s="150"/>
      <c r="S185" s="151"/>
      <c r="AS185" s="146" t="s">
        <v>169</v>
      </c>
      <c r="AT185" s="146" t="s">
        <v>85</v>
      </c>
      <c r="AU185" s="12" t="s">
        <v>85</v>
      </c>
      <c r="AV185" s="12" t="s">
        <v>30</v>
      </c>
      <c r="AW185" s="12" t="s">
        <v>74</v>
      </c>
      <c r="AX185" s="146" t="s">
        <v>150</v>
      </c>
    </row>
    <row r="186" spans="2:64" s="13" customFormat="1">
      <c r="B186" s="152"/>
      <c r="D186" s="145" t="s">
        <v>169</v>
      </c>
      <c r="E186" s="153" t="s">
        <v>1</v>
      </c>
      <c r="F186" s="154" t="s">
        <v>185</v>
      </c>
      <c r="H186" s="155">
        <v>80</v>
      </c>
      <c r="I186" s="156"/>
      <c r="K186" s="152"/>
      <c r="L186" s="157"/>
      <c r="S186" s="158"/>
      <c r="AS186" s="153" t="s">
        <v>169</v>
      </c>
      <c r="AT186" s="153" t="s">
        <v>85</v>
      </c>
      <c r="AU186" s="13" t="s">
        <v>156</v>
      </c>
      <c r="AV186" s="13" t="s">
        <v>30</v>
      </c>
      <c r="AW186" s="13" t="s">
        <v>79</v>
      </c>
      <c r="AX186" s="153" t="s">
        <v>150</v>
      </c>
    </row>
    <row r="187" spans="2:64" s="11" customFormat="1" ht="22.9" customHeight="1">
      <c r="B187" s="114"/>
      <c r="D187" s="115" t="s">
        <v>73</v>
      </c>
      <c r="E187" s="124" t="s">
        <v>85</v>
      </c>
      <c r="F187" s="124" t="s">
        <v>232</v>
      </c>
      <c r="I187" s="117"/>
      <c r="J187" s="125">
        <f>BJ187</f>
        <v>0</v>
      </c>
      <c r="K187" s="114"/>
      <c r="L187" s="119"/>
      <c r="O187" s="120">
        <f>SUM(O188:O226)</f>
        <v>0</v>
      </c>
      <c r="Q187" s="120">
        <f>SUM(Q188:Q226)</f>
        <v>467.22185595392398</v>
      </c>
      <c r="S187" s="121">
        <f>SUM(S188:S226)</f>
        <v>0</v>
      </c>
      <c r="AQ187" s="115" t="s">
        <v>79</v>
      </c>
      <c r="AS187" s="122" t="s">
        <v>73</v>
      </c>
      <c r="AT187" s="122" t="s">
        <v>79</v>
      </c>
      <c r="AX187" s="115" t="s">
        <v>150</v>
      </c>
      <c r="BJ187" s="123">
        <f>SUM(BJ188:BJ226)</f>
        <v>0</v>
      </c>
    </row>
    <row r="188" spans="2:64" s="1" customFormat="1" ht="24.2" customHeight="1">
      <c r="B188" s="126"/>
      <c r="C188" s="127" t="s">
        <v>8</v>
      </c>
      <c r="D188" s="127" t="s">
        <v>152</v>
      </c>
      <c r="E188" s="128" t="s">
        <v>233</v>
      </c>
      <c r="F188" s="129" t="s">
        <v>234</v>
      </c>
      <c r="G188" s="130" t="s">
        <v>173</v>
      </c>
      <c r="H188" s="131">
        <v>82.2</v>
      </c>
      <c r="I188" s="132"/>
      <c r="J188" s="133">
        <f>ROUND(I188*H188,2)</f>
        <v>0</v>
      </c>
      <c r="K188" s="31"/>
      <c r="L188" s="134" t="s">
        <v>1</v>
      </c>
      <c r="M188" s="135" t="s">
        <v>40</v>
      </c>
      <c r="O188" s="136">
        <f>N188*H188</f>
        <v>0</v>
      </c>
      <c r="P188" s="136">
        <v>2.16</v>
      </c>
      <c r="Q188" s="136">
        <f>P188*H188</f>
        <v>177.55200000000002</v>
      </c>
      <c r="R188" s="136">
        <v>0</v>
      </c>
      <c r="S188" s="137">
        <f>R188*H188</f>
        <v>0</v>
      </c>
      <c r="AQ188" s="138" t="s">
        <v>156</v>
      </c>
      <c r="AS188" s="138" t="s">
        <v>152</v>
      </c>
      <c r="AT188" s="138" t="s">
        <v>85</v>
      </c>
      <c r="AX188" s="16" t="s">
        <v>150</v>
      </c>
      <c r="BD188" s="139">
        <f>IF(M188="základní",J188,0)</f>
        <v>0</v>
      </c>
      <c r="BE188" s="139">
        <f>IF(M188="snížená",J188,0)</f>
        <v>0</v>
      </c>
      <c r="BF188" s="139">
        <f>IF(M188="zákl. přenesená",J188,0)</f>
        <v>0</v>
      </c>
      <c r="BG188" s="139">
        <f>IF(M188="sníž. přenesená",J188,0)</f>
        <v>0</v>
      </c>
      <c r="BH188" s="139">
        <f>IF(M188="nulová",J188,0)</f>
        <v>0</v>
      </c>
      <c r="BI188" s="16" t="s">
        <v>85</v>
      </c>
      <c r="BJ188" s="139">
        <f>ROUND(I188*H188,2)</f>
        <v>0</v>
      </c>
      <c r="BK188" s="16" t="s">
        <v>156</v>
      </c>
      <c r="BL188" s="138" t="s">
        <v>235</v>
      </c>
    </row>
    <row r="189" spans="2:64" s="1" customFormat="1">
      <c r="B189" s="31"/>
      <c r="D189" s="140" t="s">
        <v>158</v>
      </c>
      <c r="F189" s="141" t="s">
        <v>236</v>
      </c>
      <c r="I189" s="142"/>
      <c r="K189" s="31"/>
      <c r="L189" s="143"/>
      <c r="S189" s="55"/>
      <c r="AS189" s="16" t="s">
        <v>158</v>
      </c>
      <c r="AT189" s="16" t="s">
        <v>85</v>
      </c>
    </row>
    <row r="190" spans="2:64" s="12" customFormat="1">
      <c r="B190" s="144"/>
      <c r="D190" s="145" t="s">
        <v>169</v>
      </c>
      <c r="E190" s="146" t="s">
        <v>1</v>
      </c>
      <c r="F190" s="147" t="s">
        <v>237</v>
      </c>
      <c r="H190" s="148">
        <v>82.2</v>
      </c>
      <c r="I190" s="149"/>
      <c r="K190" s="144"/>
      <c r="L190" s="150"/>
      <c r="S190" s="151"/>
      <c r="AS190" s="146" t="s">
        <v>169</v>
      </c>
      <c r="AT190" s="146" t="s">
        <v>85</v>
      </c>
      <c r="AU190" s="12" t="s">
        <v>85</v>
      </c>
      <c r="AV190" s="12" t="s">
        <v>30</v>
      </c>
      <c r="AW190" s="12" t="s">
        <v>74</v>
      </c>
      <c r="AX190" s="146" t="s">
        <v>150</v>
      </c>
    </row>
    <row r="191" spans="2:64" s="13" customFormat="1">
      <c r="B191" s="152"/>
      <c r="D191" s="145" t="s">
        <v>169</v>
      </c>
      <c r="E191" s="153" t="s">
        <v>1</v>
      </c>
      <c r="F191" s="154" t="s">
        <v>185</v>
      </c>
      <c r="H191" s="155">
        <v>82.2</v>
      </c>
      <c r="I191" s="156"/>
      <c r="K191" s="152"/>
      <c r="L191" s="157"/>
      <c r="S191" s="158"/>
      <c r="AS191" s="153" t="s">
        <v>169</v>
      </c>
      <c r="AT191" s="153" t="s">
        <v>85</v>
      </c>
      <c r="AU191" s="13" t="s">
        <v>156</v>
      </c>
      <c r="AV191" s="13" t="s">
        <v>30</v>
      </c>
      <c r="AW191" s="13" t="s">
        <v>79</v>
      </c>
      <c r="AX191" s="153" t="s">
        <v>150</v>
      </c>
    </row>
    <row r="192" spans="2:64" s="1" customFormat="1" ht="16.5" customHeight="1">
      <c r="B192" s="126"/>
      <c r="C192" s="127" t="s">
        <v>238</v>
      </c>
      <c r="D192" s="127" t="s">
        <v>152</v>
      </c>
      <c r="E192" s="128" t="s">
        <v>239</v>
      </c>
      <c r="F192" s="129" t="s">
        <v>240</v>
      </c>
      <c r="G192" s="130" t="s">
        <v>166</v>
      </c>
      <c r="H192" s="131">
        <v>12.488</v>
      </c>
      <c r="I192" s="132"/>
      <c r="J192" s="133">
        <f>ROUND(I192*H192,2)</f>
        <v>0</v>
      </c>
      <c r="K192" s="31"/>
      <c r="L192" s="134" t="s">
        <v>1</v>
      </c>
      <c r="M192" s="135" t="s">
        <v>40</v>
      </c>
      <c r="O192" s="136">
        <f>N192*H192</f>
        <v>0</v>
      </c>
      <c r="P192" s="136">
        <v>2.4719E-3</v>
      </c>
      <c r="Q192" s="136">
        <f>P192*H192</f>
        <v>3.0869087199999999E-2</v>
      </c>
      <c r="R192" s="136">
        <v>0</v>
      </c>
      <c r="S192" s="137">
        <f>R192*H192</f>
        <v>0</v>
      </c>
      <c r="AQ192" s="138" t="s">
        <v>156</v>
      </c>
      <c r="AS192" s="138" t="s">
        <v>152</v>
      </c>
      <c r="AT192" s="138" t="s">
        <v>85</v>
      </c>
      <c r="AX192" s="16" t="s">
        <v>150</v>
      </c>
      <c r="BD192" s="139">
        <f>IF(M192="základní",J192,0)</f>
        <v>0</v>
      </c>
      <c r="BE192" s="139">
        <f>IF(M192="snížená",J192,0)</f>
        <v>0</v>
      </c>
      <c r="BF192" s="139">
        <f>IF(M192="zákl. přenesená",J192,0)</f>
        <v>0</v>
      </c>
      <c r="BG192" s="139">
        <f>IF(M192="sníž. přenesená",J192,0)</f>
        <v>0</v>
      </c>
      <c r="BH192" s="139">
        <f>IF(M192="nulová",J192,0)</f>
        <v>0</v>
      </c>
      <c r="BI192" s="16" t="s">
        <v>85</v>
      </c>
      <c r="BJ192" s="139">
        <f>ROUND(I192*H192,2)</f>
        <v>0</v>
      </c>
      <c r="BK192" s="16" t="s">
        <v>156</v>
      </c>
      <c r="BL192" s="138" t="s">
        <v>241</v>
      </c>
    </row>
    <row r="193" spans="2:64" s="1" customFormat="1">
      <c r="B193" s="31"/>
      <c r="D193" s="140" t="s">
        <v>158</v>
      </c>
      <c r="F193" s="141" t="s">
        <v>242</v>
      </c>
      <c r="I193" s="142"/>
      <c r="K193" s="31"/>
      <c r="L193" s="143"/>
      <c r="S193" s="55"/>
      <c r="AS193" s="16" t="s">
        <v>158</v>
      </c>
      <c r="AT193" s="16" t="s">
        <v>85</v>
      </c>
    </row>
    <row r="194" spans="2:64" s="12" customFormat="1">
      <c r="B194" s="144"/>
      <c r="D194" s="145" t="s">
        <v>169</v>
      </c>
      <c r="E194" s="146" t="s">
        <v>1</v>
      </c>
      <c r="F194" s="147" t="s">
        <v>243</v>
      </c>
      <c r="H194" s="148">
        <v>12.488</v>
      </c>
      <c r="I194" s="149"/>
      <c r="K194" s="144"/>
      <c r="L194" s="150"/>
      <c r="S194" s="151"/>
      <c r="AS194" s="146" t="s">
        <v>169</v>
      </c>
      <c r="AT194" s="146" t="s">
        <v>85</v>
      </c>
      <c r="AU194" s="12" t="s">
        <v>85</v>
      </c>
      <c r="AV194" s="12" t="s">
        <v>30</v>
      </c>
      <c r="AW194" s="12" t="s">
        <v>74</v>
      </c>
      <c r="AX194" s="146" t="s">
        <v>150</v>
      </c>
    </row>
    <row r="195" spans="2:64" s="13" customFormat="1">
      <c r="B195" s="152"/>
      <c r="D195" s="145" t="s">
        <v>169</v>
      </c>
      <c r="E195" s="153" t="s">
        <v>1</v>
      </c>
      <c r="F195" s="154" t="s">
        <v>185</v>
      </c>
      <c r="H195" s="155">
        <v>12.488</v>
      </c>
      <c r="I195" s="156"/>
      <c r="K195" s="152"/>
      <c r="L195" s="157"/>
      <c r="S195" s="158"/>
      <c r="AS195" s="153" t="s">
        <v>169</v>
      </c>
      <c r="AT195" s="153" t="s">
        <v>85</v>
      </c>
      <c r="AU195" s="13" t="s">
        <v>156</v>
      </c>
      <c r="AV195" s="13" t="s">
        <v>30</v>
      </c>
      <c r="AW195" s="13" t="s">
        <v>79</v>
      </c>
      <c r="AX195" s="153" t="s">
        <v>150</v>
      </c>
    </row>
    <row r="196" spans="2:64" s="1" customFormat="1" ht="16.5" customHeight="1">
      <c r="B196" s="126"/>
      <c r="C196" s="127" t="s">
        <v>244</v>
      </c>
      <c r="D196" s="127" t="s">
        <v>152</v>
      </c>
      <c r="E196" s="128" t="s">
        <v>245</v>
      </c>
      <c r="F196" s="129" t="s">
        <v>246</v>
      </c>
      <c r="G196" s="130" t="s">
        <v>166</v>
      </c>
      <c r="H196" s="131">
        <v>12.488</v>
      </c>
      <c r="I196" s="132"/>
      <c r="J196" s="133">
        <f>ROUND(I196*H196,2)</f>
        <v>0</v>
      </c>
      <c r="K196" s="31"/>
      <c r="L196" s="134" t="s">
        <v>1</v>
      </c>
      <c r="M196" s="135" t="s">
        <v>40</v>
      </c>
      <c r="O196" s="136">
        <f>N196*H196</f>
        <v>0</v>
      </c>
      <c r="P196" s="136">
        <v>0</v>
      </c>
      <c r="Q196" s="136">
        <f>P196*H196</f>
        <v>0</v>
      </c>
      <c r="R196" s="136">
        <v>0</v>
      </c>
      <c r="S196" s="137">
        <f>R196*H196</f>
        <v>0</v>
      </c>
      <c r="AQ196" s="138" t="s">
        <v>156</v>
      </c>
      <c r="AS196" s="138" t="s">
        <v>152</v>
      </c>
      <c r="AT196" s="138" t="s">
        <v>85</v>
      </c>
      <c r="AX196" s="16" t="s">
        <v>150</v>
      </c>
      <c r="BD196" s="139">
        <f>IF(M196="základní",J196,0)</f>
        <v>0</v>
      </c>
      <c r="BE196" s="139">
        <f>IF(M196="snížená",J196,0)</f>
        <v>0</v>
      </c>
      <c r="BF196" s="139">
        <f>IF(M196="zákl. přenesená",J196,0)</f>
        <v>0</v>
      </c>
      <c r="BG196" s="139">
        <f>IF(M196="sníž. přenesená",J196,0)</f>
        <v>0</v>
      </c>
      <c r="BH196" s="139">
        <f>IF(M196="nulová",J196,0)</f>
        <v>0</v>
      </c>
      <c r="BI196" s="16" t="s">
        <v>85</v>
      </c>
      <c r="BJ196" s="139">
        <f>ROUND(I196*H196,2)</f>
        <v>0</v>
      </c>
      <c r="BK196" s="16" t="s">
        <v>156</v>
      </c>
      <c r="BL196" s="138" t="s">
        <v>247</v>
      </c>
    </row>
    <row r="197" spans="2:64" s="1" customFormat="1">
      <c r="B197" s="31"/>
      <c r="D197" s="140" t="s">
        <v>158</v>
      </c>
      <c r="F197" s="141" t="s">
        <v>248</v>
      </c>
      <c r="I197" s="142"/>
      <c r="K197" s="31"/>
      <c r="L197" s="143"/>
      <c r="S197" s="55"/>
      <c r="AS197" s="16" t="s">
        <v>158</v>
      </c>
      <c r="AT197" s="16" t="s">
        <v>85</v>
      </c>
    </row>
    <row r="198" spans="2:64" s="12" customFormat="1">
      <c r="B198" s="144"/>
      <c r="D198" s="145" t="s">
        <v>169</v>
      </c>
      <c r="E198" s="146" t="s">
        <v>1</v>
      </c>
      <c r="F198" s="147" t="s">
        <v>243</v>
      </c>
      <c r="H198" s="148">
        <v>12.488</v>
      </c>
      <c r="I198" s="149"/>
      <c r="K198" s="144"/>
      <c r="L198" s="150"/>
      <c r="S198" s="151"/>
      <c r="AS198" s="146" t="s">
        <v>169</v>
      </c>
      <c r="AT198" s="146" t="s">
        <v>85</v>
      </c>
      <c r="AU198" s="12" t="s">
        <v>85</v>
      </c>
      <c r="AV198" s="12" t="s">
        <v>30</v>
      </c>
      <c r="AW198" s="12" t="s">
        <v>74</v>
      </c>
      <c r="AX198" s="146" t="s">
        <v>150</v>
      </c>
    </row>
    <row r="199" spans="2:64" s="13" customFormat="1">
      <c r="B199" s="152"/>
      <c r="D199" s="145" t="s">
        <v>169</v>
      </c>
      <c r="E199" s="153" t="s">
        <v>1</v>
      </c>
      <c r="F199" s="154" t="s">
        <v>185</v>
      </c>
      <c r="H199" s="155">
        <v>12.488</v>
      </c>
      <c r="I199" s="156"/>
      <c r="K199" s="152"/>
      <c r="L199" s="157"/>
      <c r="S199" s="158"/>
      <c r="AS199" s="153" t="s">
        <v>169</v>
      </c>
      <c r="AT199" s="153" t="s">
        <v>85</v>
      </c>
      <c r="AU199" s="13" t="s">
        <v>156</v>
      </c>
      <c r="AV199" s="13" t="s">
        <v>30</v>
      </c>
      <c r="AW199" s="13" t="s">
        <v>79</v>
      </c>
      <c r="AX199" s="153" t="s">
        <v>150</v>
      </c>
    </row>
    <row r="200" spans="2:64" s="1" customFormat="1" ht="16.5" customHeight="1">
      <c r="B200" s="126"/>
      <c r="C200" s="127" t="s">
        <v>249</v>
      </c>
      <c r="D200" s="127" t="s">
        <v>152</v>
      </c>
      <c r="E200" s="128" t="s">
        <v>250</v>
      </c>
      <c r="F200" s="129" t="s">
        <v>251</v>
      </c>
      <c r="G200" s="130" t="s">
        <v>210</v>
      </c>
      <c r="H200" s="131">
        <v>2.92</v>
      </c>
      <c r="I200" s="132"/>
      <c r="J200" s="133">
        <f>ROUND(I200*H200,2)</f>
        <v>0</v>
      </c>
      <c r="K200" s="31"/>
      <c r="L200" s="134" t="s">
        <v>1</v>
      </c>
      <c r="M200" s="135" t="s">
        <v>40</v>
      </c>
      <c r="O200" s="136">
        <f>N200*H200</f>
        <v>0</v>
      </c>
      <c r="P200" s="136">
        <v>1.0627727796999999</v>
      </c>
      <c r="Q200" s="136">
        <f>P200*H200</f>
        <v>3.1032965167239999</v>
      </c>
      <c r="R200" s="136">
        <v>0</v>
      </c>
      <c r="S200" s="137">
        <f>R200*H200</f>
        <v>0</v>
      </c>
      <c r="AQ200" s="138" t="s">
        <v>156</v>
      </c>
      <c r="AS200" s="138" t="s">
        <v>152</v>
      </c>
      <c r="AT200" s="138" t="s">
        <v>85</v>
      </c>
      <c r="AX200" s="16" t="s">
        <v>150</v>
      </c>
      <c r="BD200" s="139">
        <f>IF(M200="základní",J200,0)</f>
        <v>0</v>
      </c>
      <c r="BE200" s="139">
        <f>IF(M200="snížená",J200,0)</f>
        <v>0</v>
      </c>
      <c r="BF200" s="139">
        <f>IF(M200="zákl. přenesená",J200,0)</f>
        <v>0</v>
      </c>
      <c r="BG200" s="139">
        <f>IF(M200="sníž. přenesená",J200,0)</f>
        <v>0</v>
      </c>
      <c r="BH200" s="139">
        <f>IF(M200="nulová",J200,0)</f>
        <v>0</v>
      </c>
      <c r="BI200" s="16" t="s">
        <v>85</v>
      </c>
      <c r="BJ200" s="139">
        <f>ROUND(I200*H200,2)</f>
        <v>0</v>
      </c>
      <c r="BK200" s="16" t="s">
        <v>156</v>
      </c>
      <c r="BL200" s="138" t="s">
        <v>252</v>
      </c>
    </row>
    <row r="201" spans="2:64" s="1" customFormat="1">
      <c r="B201" s="31"/>
      <c r="D201" s="140" t="s">
        <v>158</v>
      </c>
      <c r="F201" s="141" t="s">
        <v>253</v>
      </c>
      <c r="I201" s="142"/>
      <c r="K201" s="31"/>
      <c r="L201" s="143"/>
      <c r="S201" s="55"/>
      <c r="AS201" s="16" t="s">
        <v>158</v>
      </c>
      <c r="AT201" s="16" t="s">
        <v>85</v>
      </c>
    </row>
    <row r="202" spans="2:64" s="14" customFormat="1">
      <c r="B202" s="159"/>
      <c r="D202" s="145" t="s">
        <v>169</v>
      </c>
      <c r="E202" s="160" t="s">
        <v>1</v>
      </c>
      <c r="F202" s="161" t="s">
        <v>254</v>
      </c>
      <c r="H202" s="160" t="s">
        <v>1</v>
      </c>
      <c r="I202" s="162"/>
      <c r="K202" s="159"/>
      <c r="L202" s="163"/>
      <c r="S202" s="164"/>
      <c r="AS202" s="160" t="s">
        <v>169</v>
      </c>
      <c r="AT202" s="160" t="s">
        <v>85</v>
      </c>
      <c r="AU202" s="14" t="s">
        <v>79</v>
      </c>
      <c r="AV202" s="14" t="s">
        <v>30</v>
      </c>
      <c r="AW202" s="14" t="s">
        <v>74</v>
      </c>
      <c r="AX202" s="160" t="s">
        <v>150</v>
      </c>
    </row>
    <row r="203" spans="2:64" s="12" customFormat="1">
      <c r="B203" s="144"/>
      <c r="D203" s="145" t="s">
        <v>169</v>
      </c>
      <c r="E203" s="146" t="s">
        <v>1</v>
      </c>
      <c r="F203" s="147" t="s">
        <v>255</v>
      </c>
      <c r="H203" s="148">
        <v>2.92</v>
      </c>
      <c r="I203" s="149"/>
      <c r="K203" s="144"/>
      <c r="L203" s="150"/>
      <c r="S203" s="151"/>
      <c r="AS203" s="146" t="s">
        <v>169</v>
      </c>
      <c r="AT203" s="146" t="s">
        <v>85</v>
      </c>
      <c r="AU203" s="12" t="s">
        <v>85</v>
      </c>
      <c r="AV203" s="12" t="s">
        <v>30</v>
      </c>
      <c r="AW203" s="12" t="s">
        <v>74</v>
      </c>
      <c r="AX203" s="146" t="s">
        <v>150</v>
      </c>
    </row>
    <row r="204" spans="2:64" s="13" customFormat="1">
      <c r="B204" s="152"/>
      <c r="D204" s="145" t="s">
        <v>169</v>
      </c>
      <c r="E204" s="153" t="s">
        <v>1</v>
      </c>
      <c r="F204" s="154" t="s">
        <v>185</v>
      </c>
      <c r="H204" s="155">
        <v>2.92</v>
      </c>
      <c r="I204" s="156"/>
      <c r="K204" s="152"/>
      <c r="L204" s="157"/>
      <c r="S204" s="158"/>
      <c r="AS204" s="153" t="s">
        <v>169</v>
      </c>
      <c r="AT204" s="153" t="s">
        <v>85</v>
      </c>
      <c r="AU204" s="13" t="s">
        <v>156</v>
      </c>
      <c r="AV204" s="13" t="s">
        <v>30</v>
      </c>
      <c r="AW204" s="13" t="s">
        <v>79</v>
      </c>
      <c r="AX204" s="153" t="s">
        <v>150</v>
      </c>
    </row>
    <row r="205" spans="2:64" s="1" customFormat="1" ht="16.5" customHeight="1">
      <c r="B205" s="126"/>
      <c r="C205" s="127" t="s">
        <v>256</v>
      </c>
      <c r="D205" s="127" t="s">
        <v>152</v>
      </c>
      <c r="E205" s="128" t="s">
        <v>257</v>
      </c>
      <c r="F205" s="129" t="s">
        <v>258</v>
      </c>
      <c r="G205" s="130" t="s">
        <v>173</v>
      </c>
      <c r="H205" s="131">
        <v>54.8</v>
      </c>
      <c r="I205" s="132"/>
      <c r="J205" s="133">
        <f>ROUND(I205*H205,2)</f>
        <v>0</v>
      </c>
      <c r="K205" s="31"/>
      <c r="L205" s="134" t="s">
        <v>1</v>
      </c>
      <c r="M205" s="135" t="s">
        <v>39</v>
      </c>
      <c r="O205" s="136">
        <f>N205*H205</f>
        <v>0</v>
      </c>
      <c r="P205" s="136">
        <v>2.3010199999999998</v>
      </c>
      <c r="Q205" s="136">
        <f>P205*H205</f>
        <v>126.09589599999998</v>
      </c>
      <c r="R205" s="136">
        <v>0</v>
      </c>
      <c r="S205" s="137">
        <f>R205*H205</f>
        <v>0</v>
      </c>
      <c r="AQ205" s="138" t="s">
        <v>156</v>
      </c>
      <c r="AS205" s="138" t="s">
        <v>152</v>
      </c>
      <c r="AT205" s="138" t="s">
        <v>85</v>
      </c>
      <c r="AX205" s="16" t="s">
        <v>150</v>
      </c>
      <c r="BD205" s="139">
        <f>IF(M205="základní",J205,0)</f>
        <v>0</v>
      </c>
      <c r="BE205" s="139">
        <f>IF(M205="snížená",J205,0)</f>
        <v>0</v>
      </c>
      <c r="BF205" s="139">
        <f>IF(M205="zákl. přenesená",J205,0)</f>
        <v>0</v>
      </c>
      <c r="BG205" s="139">
        <f>IF(M205="sníž. přenesená",J205,0)</f>
        <v>0</v>
      </c>
      <c r="BH205" s="139">
        <f>IF(M205="nulová",J205,0)</f>
        <v>0</v>
      </c>
      <c r="BI205" s="16" t="s">
        <v>79</v>
      </c>
      <c r="BJ205" s="139">
        <f>ROUND(I205*H205,2)</f>
        <v>0</v>
      </c>
      <c r="BK205" s="16" t="s">
        <v>156</v>
      </c>
      <c r="BL205" s="138" t="s">
        <v>259</v>
      </c>
    </row>
    <row r="206" spans="2:64" s="1" customFormat="1">
      <c r="B206" s="31"/>
      <c r="D206" s="140" t="s">
        <v>158</v>
      </c>
      <c r="F206" s="141" t="s">
        <v>260</v>
      </c>
      <c r="I206" s="142"/>
      <c r="K206" s="31"/>
      <c r="L206" s="143"/>
      <c r="S206" s="55"/>
      <c r="AS206" s="16" t="s">
        <v>158</v>
      </c>
      <c r="AT206" s="16" t="s">
        <v>85</v>
      </c>
    </row>
    <row r="207" spans="2:64" s="12" customFormat="1">
      <c r="B207" s="144"/>
      <c r="D207" s="145" t="s">
        <v>169</v>
      </c>
      <c r="E207" s="146" t="s">
        <v>1</v>
      </c>
      <c r="F207" s="147" t="s">
        <v>261</v>
      </c>
      <c r="H207" s="148">
        <v>54.8</v>
      </c>
      <c r="I207" s="149"/>
      <c r="K207" s="144"/>
      <c r="L207" s="150"/>
      <c r="S207" s="151"/>
      <c r="AS207" s="146" t="s">
        <v>169</v>
      </c>
      <c r="AT207" s="146" t="s">
        <v>85</v>
      </c>
      <c r="AU207" s="12" t="s">
        <v>85</v>
      </c>
      <c r="AV207" s="12" t="s">
        <v>30</v>
      </c>
      <c r="AW207" s="12" t="s">
        <v>79</v>
      </c>
      <c r="AX207" s="146" t="s">
        <v>150</v>
      </c>
    </row>
    <row r="208" spans="2:64" s="1" customFormat="1" ht="16.5" customHeight="1">
      <c r="B208" s="126"/>
      <c r="C208" s="127" t="s">
        <v>262</v>
      </c>
      <c r="D208" s="127" t="s">
        <v>152</v>
      </c>
      <c r="E208" s="128" t="s">
        <v>263</v>
      </c>
      <c r="F208" s="129" t="s">
        <v>264</v>
      </c>
      <c r="G208" s="130" t="s">
        <v>173</v>
      </c>
      <c r="H208" s="131">
        <v>24.786000000000001</v>
      </c>
      <c r="I208" s="132"/>
      <c r="J208" s="133">
        <f>ROUND(I208*H208,2)</f>
        <v>0</v>
      </c>
      <c r="K208" s="31"/>
      <c r="L208" s="134" t="s">
        <v>1</v>
      </c>
      <c r="M208" s="135" t="s">
        <v>39</v>
      </c>
      <c r="O208" s="136">
        <f>N208*H208</f>
        <v>0</v>
      </c>
      <c r="P208" s="136">
        <v>2.5018699999999998</v>
      </c>
      <c r="Q208" s="136">
        <f>P208*H208</f>
        <v>62.01134982</v>
      </c>
      <c r="R208" s="136">
        <v>0</v>
      </c>
      <c r="S208" s="137">
        <f>R208*H208</f>
        <v>0</v>
      </c>
      <c r="AQ208" s="138" t="s">
        <v>156</v>
      </c>
      <c r="AS208" s="138" t="s">
        <v>152</v>
      </c>
      <c r="AT208" s="138" t="s">
        <v>85</v>
      </c>
      <c r="AX208" s="16" t="s">
        <v>150</v>
      </c>
      <c r="BD208" s="139">
        <f>IF(M208="základní",J208,0)</f>
        <v>0</v>
      </c>
      <c r="BE208" s="139">
        <f>IF(M208="snížená",J208,0)</f>
        <v>0</v>
      </c>
      <c r="BF208" s="139">
        <f>IF(M208="zákl. přenesená",J208,0)</f>
        <v>0</v>
      </c>
      <c r="BG208" s="139">
        <f>IF(M208="sníž. přenesená",J208,0)</f>
        <v>0</v>
      </c>
      <c r="BH208" s="139">
        <f>IF(M208="nulová",J208,0)</f>
        <v>0</v>
      </c>
      <c r="BI208" s="16" t="s">
        <v>79</v>
      </c>
      <c r="BJ208" s="139">
        <f>ROUND(I208*H208,2)</f>
        <v>0</v>
      </c>
      <c r="BK208" s="16" t="s">
        <v>156</v>
      </c>
      <c r="BL208" s="138" t="s">
        <v>265</v>
      </c>
    </row>
    <row r="209" spans="2:64" s="1" customFormat="1">
      <c r="B209" s="31"/>
      <c r="D209" s="140" t="s">
        <v>158</v>
      </c>
      <c r="F209" s="141" t="s">
        <v>266</v>
      </c>
      <c r="I209" s="142"/>
      <c r="K209" s="31"/>
      <c r="L209" s="143"/>
      <c r="S209" s="55"/>
      <c r="AS209" s="16" t="s">
        <v>158</v>
      </c>
      <c r="AT209" s="16" t="s">
        <v>85</v>
      </c>
    </row>
    <row r="210" spans="2:64" s="12" customFormat="1" ht="22.5">
      <c r="B210" s="144"/>
      <c r="D210" s="145" t="s">
        <v>169</v>
      </c>
      <c r="E210" s="146" t="s">
        <v>1</v>
      </c>
      <c r="F210" s="147" t="s">
        <v>191</v>
      </c>
      <c r="H210" s="148">
        <v>24.786000000000001</v>
      </c>
      <c r="I210" s="149"/>
      <c r="K210" s="144"/>
      <c r="L210" s="150"/>
      <c r="S210" s="151"/>
      <c r="AS210" s="146" t="s">
        <v>169</v>
      </c>
      <c r="AT210" s="146" t="s">
        <v>85</v>
      </c>
      <c r="AU210" s="12" t="s">
        <v>85</v>
      </c>
      <c r="AV210" s="12" t="s">
        <v>30</v>
      </c>
      <c r="AW210" s="12" t="s">
        <v>79</v>
      </c>
      <c r="AX210" s="146" t="s">
        <v>150</v>
      </c>
    </row>
    <row r="211" spans="2:64" s="1" customFormat="1" ht="24.2" customHeight="1">
      <c r="B211" s="126"/>
      <c r="C211" s="127" t="s">
        <v>267</v>
      </c>
      <c r="D211" s="127" t="s">
        <v>152</v>
      </c>
      <c r="E211" s="128" t="s">
        <v>268</v>
      </c>
      <c r="F211" s="129" t="s">
        <v>269</v>
      </c>
      <c r="G211" s="130" t="s">
        <v>173</v>
      </c>
      <c r="H211" s="131">
        <v>30.713999999999999</v>
      </c>
      <c r="I211" s="132"/>
      <c r="J211" s="133">
        <f>ROUND(I211*H211,2)</f>
        <v>0</v>
      </c>
      <c r="K211" s="31"/>
      <c r="L211" s="134" t="s">
        <v>1</v>
      </c>
      <c r="M211" s="135" t="s">
        <v>39</v>
      </c>
      <c r="O211" s="136">
        <f>N211*H211</f>
        <v>0</v>
      </c>
      <c r="P211" s="136">
        <v>2.5018699999999998</v>
      </c>
      <c r="Q211" s="136">
        <f>P211*H211</f>
        <v>76.842435179999995</v>
      </c>
      <c r="R211" s="136">
        <v>0</v>
      </c>
      <c r="S211" s="137">
        <f>R211*H211</f>
        <v>0</v>
      </c>
      <c r="AQ211" s="138" t="s">
        <v>156</v>
      </c>
      <c r="AS211" s="138" t="s">
        <v>152</v>
      </c>
      <c r="AT211" s="138" t="s">
        <v>85</v>
      </c>
      <c r="AX211" s="16" t="s">
        <v>150</v>
      </c>
      <c r="BD211" s="139">
        <f>IF(M211="základní",J211,0)</f>
        <v>0</v>
      </c>
      <c r="BE211" s="139">
        <f>IF(M211="snížená",J211,0)</f>
        <v>0</v>
      </c>
      <c r="BF211" s="139">
        <f>IF(M211="zákl. přenesená",J211,0)</f>
        <v>0</v>
      </c>
      <c r="BG211" s="139">
        <f>IF(M211="sníž. přenesená",J211,0)</f>
        <v>0</v>
      </c>
      <c r="BH211" s="139">
        <f>IF(M211="nulová",J211,0)</f>
        <v>0</v>
      </c>
      <c r="BI211" s="16" t="s">
        <v>79</v>
      </c>
      <c r="BJ211" s="139">
        <f>ROUND(I211*H211,2)</f>
        <v>0</v>
      </c>
      <c r="BK211" s="16" t="s">
        <v>156</v>
      </c>
      <c r="BL211" s="138" t="s">
        <v>270</v>
      </c>
    </row>
    <row r="212" spans="2:64" s="1" customFormat="1">
      <c r="B212" s="31"/>
      <c r="D212" s="140" t="s">
        <v>158</v>
      </c>
      <c r="F212" s="141" t="s">
        <v>271</v>
      </c>
      <c r="I212" s="142"/>
      <c r="K212" s="31"/>
      <c r="L212" s="143"/>
      <c r="S212" s="55"/>
      <c r="AS212" s="16" t="s">
        <v>158</v>
      </c>
      <c r="AT212" s="16" t="s">
        <v>85</v>
      </c>
    </row>
    <row r="213" spans="2:64" s="12" customFormat="1">
      <c r="B213" s="144"/>
      <c r="D213" s="145" t="s">
        <v>169</v>
      </c>
      <c r="E213" s="146" t="s">
        <v>1</v>
      </c>
      <c r="F213" s="147" t="s">
        <v>182</v>
      </c>
      <c r="H213" s="148">
        <v>16.055</v>
      </c>
      <c r="I213" s="149"/>
      <c r="K213" s="144"/>
      <c r="L213" s="150"/>
      <c r="S213" s="151"/>
      <c r="AS213" s="146" t="s">
        <v>169</v>
      </c>
      <c r="AT213" s="146" t="s">
        <v>85</v>
      </c>
      <c r="AU213" s="12" t="s">
        <v>85</v>
      </c>
      <c r="AV213" s="12" t="s">
        <v>30</v>
      </c>
      <c r="AW213" s="12" t="s">
        <v>74</v>
      </c>
      <c r="AX213" s="146" t="s">
        <v>150</v>
      </c>
    </row>
    <row r="214" spans="2:64" s="12" customFormat="1">
      <c r="B214" s="144"/>
      <c r="D214" s="145" t="s">
        <v>169</v>
      </c>
      <c r="E214" s="146" t="s">
        <v>1</v>
      </c>
      <c r="F214" s="147" t="s">
        <v>183</v>
      </c>
      <c r="H214" s="148">
        <v>11.239000000000001</v>
      </c>
      <c r="I214" s="149"/>
      <c r="K214" s="144"/>
      <c r="L214" s="150"/>
      <c r="S214" s="151"/>
      <c r="AS214" s="146" t="s">
        <v>169</v>
      </c>
      <c r="AT214" s="146" t="s">
        <v>85</v>
      </c>
      <c r="AU214" s="12" t="s">
        <v>85</v>
      </c>
      <c r="AV214" s="12" t="s">
        <v>30</v>
      </c>
      <c r="AW214" s="12" t="s">
        <v>74</v>
      </c>
      <c r="AX214" s="146" t="s">
        <v>150</v>
      </c>
    </row>
    <row r="215" spans="2:64" s="12" customFormat="1">
      <c r="B215" s="144"/>
      <c r="D215" s="145" t="s">
        <v>169</v>
      </c>
      <c r="E215" s="146" t="s">
        <v>1</v>
      </c>
      <c r="F215" s="147" t="s">
        <v>184</v>
      </c>
      <c r="H215" s="148">
        <v>3.42</v>
      </c>
      <c r="I215" s="149"/>
      <c r="K215" s="144"/>
      <c r="L215" s="150"/>
      <c r="S215" s="151"/>
      <c r="AS215" s="146" t="s">
        <v>169</v>
      </c>
      <c r="AT215" s="146" t="s">
        <v>85</v>
      </c>
      <c r="AU215" s="12" t="s">
        <v>85</v>
      </c>
      <c r="AV215" s="12" t="s">
        <v>30</v>
      </c>
      <c r="AW215" s="12" t="s">
        <v>74</v>
      </c>
      <c r="AX215" s="146" t="s">
        <v>150</v>
      </c>
    </row>
    <row r="216" spans="2:64" s="13" customFormat="1">
      <c r="B216" s="152"/>
      <c r="D216" s="145" t="s">
        <v>169</v>
      </c>
      <c r="E216" s="153" t="s">
        <v>1</v>
      </c>
      <c r="F216" s="154" t="s">
        <v>185</v>
      </c>
      <c r="H216" s="155">
        <v>30.713999999999999</v>
      </c>
      <c r="I216" s="156"/>
      <c r="K216" s="152"/>
      <c r="L216" s="157"/>
      <c r="S216" s="158"/>
      <c r="AS216" s="153" t="s">
        <v>169</v>
      </c>
      <c r="AT216" s="153" t="s">
        <v>85</v>
      </c>
      <c r="AU216" s="13" t="s">
        <v>156</v>
      </c>
      <c r="AV216" s="13" t="s">
        <v>30</v>
      </c>
      <c r="AW216" s="13" t="s">
        <v>79</v>
      </c>
      <c r="AX216" s="153" t="s">
        <v>150</v>
      </c>
    </row>
    <row r="217" spans="2:64" s="1" customFormat="1" ht="33" customHeight="1">
      <c r="B217" s="126"/>
      <c r="C217" s="127" t="s">
        <v>272</v>
      </c>
      <c r="D217" s="127" t="s">
        <v>152</v>
      </c>
      <c r="E217" s="128" t="s">
        <v>273</v>
      </c>
      <c r="F217" s="129" t="s">
        <v>274</v>
      </c>
      <c r="G217" s="130" t="s">
        <v>166</v>
      </c>
      <c r="H217" s="131">
        <v>32.034999999999997</v>
      </c>
      <c r="I217" s="132"/>
      <c r="J217" s="133">
        <f>ROUND(I217*H217,2)</f>
        <v>0</v>
      </c>
      <c r="K217" s="31"/>
      <c r="L217" s="134" t="s">
        <v>1</v>
      </c>
      <c r="M217" s="135" t="s">
        <v>39</v>
      </c>
      <c r="O217" s="136">
        <f>N217*H217</f>
        <v>0</v>
      </c>
      <c r="P217" s="136">
        <v>0.50100999999999996</v>
      </c>
      <c r="Q217" s="136">
        <f>P217*H217</f>
        <v>16.049855349999998</v>
      </c>
      <c r="R217" s="136">
        <v>0</v>
      </c>
      <c r="S217" s="137">
        <f>R217*H217</f>
        <v>0</v>
      </c>
      <c r="AQ217" s="138" t="s">
        <v>156</v>
      </c>
      <c r="AS217" s="138" t="s">
        <v>152</v>
      </c>
      <c r="AT217" s="138" t="s">
        <v>85</v>
      </c>
      <c r="AX217" s="16" t="s">
        <v>150</v>
      </c>
      <c r="BD217" s="139">
        <f>IF(M217="základní",J217,0)</f>
        <v>0</v>
      </c>
      <c r="BE217" s="139">
        <f>IF(M217="snížená",J217,0)</f>
        <v>0</v>
      </c>
      <c r="BF217" s="139">
        <f>IF(M217="zákl. přenesená",J217,0)</f>
        <v>0</v>
      </c>
      <c r="BG217" s="139">
        <f>IF(M217="sníž. přenesená",J217,0)</f>
        <v>0</v>
      </c>
      <c r="BH217" s="139">
        <f>IF(M217="nulová",J217,0)</f>
        <v>0</v>
      </c>
      <c r="BI217" s="16" t="s">
        <v>79</v>
      </c>
      <c r="BJ217" s="139">
        <f>ROUND(I217*H217,2)</f>
        <v>0</v>
      </c>
      <c r="BK217" s="16" t="s">
        <v>156</v>
      </c>
      <c r="BL217" s="138" t="s">
        <v>275</v>
      </c>
    </row>
    <row r="218" spans="2:64" s="1" customFormat="1">
      <c r="B218" s="31"/>
      <c r="D218" s="140" t="s">
        <v>158</v>
      </c>
      <c r="F218" s="141" t="s">
        <v>276</v>
      </c>
      <c r="I218" s="142"/>
      <c r="K218" s="31"/>
      <c r="L218" s="143"/>
      <c r="S218" s="55"/>
      <c r="AS218" s="16" t="s">
        <v>158</v>
      </c>
      <c r="AT218" s="16" t="s">
        <v>85</v>
      </c>
    </row>
    <row r="219" spans="2:64" s="14" customFormat="1">
      <c r="B219" s="159"/>
      <c r="D219" s="145" t="s">
        <v>169</v>
      </c>
      <c r="E219" s="160" t="s">
        <v>1</v>
      </c>
      <c r="F219" s="161" t="s">
        <v>277</v>
      </c>
      <c r="H219" s="160" t="s">
        <v>1</v>
      </c>
      <c r="I219" s="162"/>
      <c r="K219" s="159"/>
      <c r="L219" s="163"/>
      <c r="S219" s="164"/>
      <c r="AS219" s="160" t="s">
        <v>169</v>
      </c>
      <c r="AT219" s="160" t="s">
        <v>85</v>
      </c>
      <c r="AU219" s="14" t="s">
        <v>79</v>
      </c>
      <c r="AV219" s="14" t="s">
        <v>30</v>
      </c>
      <c r="AW219" s="14" t="s">
        <v>74</v>
      </c>
      <c r="AX219" s="160" t="s">
        <v>150</v>
      </c>
    </row>
    <row r="220" spans="2:64" s="12" customFormat="1" ht="22.5">
      <c r="B220" s="144"/>
      <c r="D220" s="145" t="s">
        <v>169</v>
      </c>
      <c r="E220" s="146" t="s">
        <v>1</v>
      </c>
      <c r="F220" s="147" t="s">
        <v>278</v>
      </c>
      <c r="H220" s="148">
        <v>32.034999999999997</v>
      </c>
      <c r="I220" s="149"/>
      <c r="K220" s="144"/>
      <c r="L220" s="150"/>
      <c r="S220" s="151"/>
      <c r="AS220" s="146" t="s">
        <v>169</v>
      </c>
      <c r="AT220" s="146" t="s">
        <v>85</v>
      </c>
      <c r="AU220" s="12" t="s">
        <v>85</v>
      </c>
      <c r="AV220" s="12" t="s">
        <v>30</v>
      </c>
      <c r="AW220" s="12" t="s">
        <v>79</v>
      </c>
      <c r="AX220" s="146" t="s">
        <v>150</v>
      </c>
    </row>
    <row r="221" spans="2:64" s="1" customFormat="1" ht="16.5" customHeight="1">
      <c r="B221" s="126"/>
      <c r="C221" s="127" t="s">
        <v>279</v>
      </c>
      <c r="D221" s="127" t="s">
        <v>152</v>
      </c>
      <c r="E221" s="128" t="s">
        <v>280</v>
      </c>
      <c r="F221" s="129" t="s">
        <v>281</v>
      </c>
      <c r="G221" s="130" t="s">
        <v>155</v>
      </c>
      <c r="H221" s="131">
        <v>5</v>
      </c>
      <c r="I221" s="132"/>
      <c r="J221" s="133">
        <f>ROUND(I221*H221,2)</f>
        <v>0</v>
      </c>
      <c r="K221" s="31"/>
      <c r="L221" s="134" t="s">
        <v>1</v>
      </c>
      <c r="M221" s="135" t="s">
        <v>40</v>
      </c>
      <c r="O221" s="136">
        <f>N221*H221</f>
        <v>0</v>
      </c>
      <c r="P221" s="136">
        <v>1.0203599999999999</v>
      </c>
      <c r="Q221" s="136">
        <f>P221*H221</f>
        <v>5.1017999999999999</v>
      </c>
      <c r="R221" s="136">
        <v>0</v>
      </c>
      <c r="S221" s="137">
        <f>R221*H221</f>
        <v>0</v>
      </c>
      <c r="AQ221" s="138" t="s">
        <v>156</v>
      </c>
      <c r="AS221" s="138" t="s">
        <v>152</v>
      </c>
      <c r="AT221" s="138" t="s">
        <v>85</v>
      </c>
      <c r="AX221" s="16" t="s">
        <v>150</v>
      </c>
      <c r="BD221" s="139">
        <f>IF(M221="základní",J221,0)</f>
        <v>0</v>
      </c>
      <c r="BE221" s="139">
        <f>IF(M221="snížená",J221,0)</f>
        <v>0</v>
      </c>
      <c r="BF221" s="139">
        <f>IF(M221="zákl. přenesená",J221,0)</f>
        <v>0</v>
      </c>
      <c r="BG221" s="139">
        <f>IF(M221="sníž. přenesená",J221,0)</f>
        <v>0</v>
      </c>
      <c r="BH221" s="139">
        <f>IF(M221="nulová",J221,0)</f>
        <v>0</v>
      </c>
      <c r="BI221" s="16" t="s">
        <v>85</v>
      </c>
      <c r="BJ221" s="139">
        <f>ROUND(I221*H221,2)</f>
        <v>0</v>
      </c>
      <c r="BK221" s="16" t="s">
        <v>156</v>
      </c>
      <c r="BL221" s="138" t="s">
        <v>282</v>
      </c>
    </row>
    <row r="222" spans="2:64" s="1" customFormat="1" ht="24.2" customHeight="1">
      <c r="B222" s="126"/>
      <c r="C222" s="127" t="s">
        <v>7</v>
      </c>
      <c r="D222" s="127" t="s">
        <v>152</v>
      </c>
      <c r="E222" s="128" t="s">
        <v>283</v>
      </c>
      <c r="F222" s="129" t="s">
        <v>284</v>
      </c>
      <c r="G222" s="130" t="s">
        <v>210</v>
      </c>
      <c r="H222" s="131">
        <v>0.41</v>
      </c>
      <c r="I222" s="132"/>
      <c r="J222" s="133">
        <f>ROUND(I222*H222,2)</f>
        <v>0</v>
      </c>
      <c r="K222" s="31"/>
      <c r="L222" s="134" t="s">
        <v>1</v>
      </c>
      <c r="M222" s="135" t="s">
        <v>40</v>
      </c>
      <c r="O222" s="136">
        <f>N222*H222</f>
        <v>0</v>
      </c>
      <c r="P222" s="136">
        <v>1.0593999999999999</v>
      </c>
      <c r="Q222" s="136">
        <f>P222*H222</f>
        <v>0.43435399999999991</v>
      </c>
      <c r="R222" s="136">
        <v>0</v>
      </c>
      <c r="S222" s="137">
        <f>R222*H222</f>
        <v>0</v>
      </c>
      <c r="AQ222" s="138" t="s">
        <v>156</v>
      </c>
      <c r="AS222" s="138" t="s">
        <v>152</v>
      </c>
      <c r="AT222" s="138" t="s">
        <v>85</v>
      </c>
      <c r="AX222" s="16" t="s">
        <v>150</v>
      </c>
      <c r="BD222" s="139">
        <f>IF(M222="základní",J222,0)</f>
        <v>0</v>
      </c>
      <c r="BE222" s="139">
        <f>IF(M222="snížená",J222,0)</f>
        <v>0</v>
      </c>
      <c r="BF222" s="139">
        <f>IF(M222="zákl. přenesená",J222,0)</f>
        <v>0</v>
      </c>
      <c r="BG222" s="139">
        <f>IF(M222="sníž. přenesená",J222,0)</f>
        <v>0</v>
      </c>
      <c r="BH222" s="139">
        <f>IF(M222="nulová",J222,0)</f>
        <v>0</v>
      </c>
      <c r="BI222" s="16" t="s">
        <v>85</v>
      </c>
      <c r="BJ222" s="139">
        <f>ROUND(I222*H222,2)</f>
        <v>0</v>
      </c>
      <c r="BK222" s="16" t="s">
        <v>156</v>
      </c>
      <c r="BL222" s="138" t="s">
        <v>285</v>
      </c>
    </row>
    <row r="223" spans="2:64" s="1" customFormat="1">
      <c r="B223" s="31"/>
      <c r="D223" s="140" t="s">
        <v>158</v>
      </c>
      <c r="F223" s="141" t="s">
        <v>286</v>
      </c>
      <c r="I223" s="142"/>
      <c r="K223" s="31"/>
      <c r="L223" s="143"/>
      <c r="S223" s="55"/>
      <c r="AS223" s="16" t="s">
        <v>158</v>
      </c>
      <c r="AT223" s="16" t="s">
        <v>85</v>
      </c>
    </row>
    <row r="224" spans="2:64" s="14" customFormat="1" ht="22.5">
      <c r="B224" s="159"/>
      <c r="D224" s="145" t="s">
        <v>169</v>
      </c>
      <c r="E224" s="160" t="s">
        <v>1</v>
      </c>
      <c r="F224" s="161" t="s">
        <v>287</v>
      </c>
      <c r="H224" s="160" t="s">
        <v>1</v>
      </c>
      <c r="I224" s="162"/>
      <c r="K224" s="159"/>
      <c r="L224" s="163"/>
      <c r="S224" s="164"/>
      <c r="AS224" s="160" t="s">
        <v>169</v>
      </c>
      <c r="AT224" s="160" t="s">
        <v>85</v>
      </c>
      <c r="AU224" s="14" t="s">
        <v>79</v>
      </c>
      <c r="AV224" s="14" t="s">
        <v>30</v>
      </c>
      <c r="AW224" s="14" t="s">
        <v>74</v>
      </c>
      <c r="AX224" s="160" t="s">
        <v>150</v>
      </c>
    </row>
    <row r="225" spans="2:64" s="14" customFormat="1">
      <c r="B225" s="159"/>
      <c r="D225" s="145" t="s">
        <v>169</v>
      </c>
      <c r="E225" s="160" t="s">
        <v>1</v>
      </c>
      <c r="F225" s="161" t="s">
        <v>288</v>
      </c>
      <c r="H225" s="160" t="s">
        <v>1</v>
      </c>
      <c r="I225" s="162"/>
      <c r="K225" s="159"/>
      <c r="L225" s="163"/>
      <c r="S225" s="164"/>
      <c r="AS225" s="160" t="s">
        <v>169</v>
      </c>
      <c r="AT225" s="160" t="s">
        <v>85</v>
      </c>
      <c r="AU225" s="14" t="s">
        <v>79</v>
      </c>
      <c r="AV225" s="14" t="s">
        <v>30</v>
      </c>
      <c r="AW225" s="14" t="s">
        <v>74</v>
      </c>
      <c r="AX225" s="160" t="s">
        <v>150</v>
      </c>
    </row>
    <row r="226" spans="2:64" s="12" customFormat="1">
      <c r="B226" s="144"/>
      <c r="D226" s="145" t="s">
        <v>169</v>
      </c>
      <c r="E226" s="146" t="s">
        <v>1</v>
      </c>
      <c r="F226" s="147" t="s">
        <v>289</v>
      </c>
      <c r="H226" s="148">
        <v>0.41</v>
      </c>
      <c r="I226" s="149"/>
      <c r="K226" s="144"/>
      <c r="L226" s="150"/>
      <c r="S226" s="151"/>
      <c r="AS226" s="146" t="s">
        <v>169</v>
      </c>
      <c r="AT226" s="146" t="s">
        <v>85</v>
      </c>
      <c r="AU226" s="12" t="s">
        <v>85</v>
      </c>
      <c r="AV226" s="12" t="s">
        <v>30</v>
      </c>
      <c r="AW226" s="12" t="s">
        <v>79</v>
      </c>
      <c r="AX226" s="146" t="s">
        <v>150</v>
      </c>
    </row>
    <row r="227" spans="2:64" s="11" customFormat="1" ht="22.9" customHeight="1">
      <c r="B227" s="114"/>
      <c r="D227" s="115" t="s">
        <v>73</v>
      </c>
      <c r="E227" s="124" t="s">
        <v>84</v>
      </c>
      <c r="F227" s="124" t="s">
        <v>290</v>
      </c>
      <c r="I227" s="117"/>
      <c r="J227" s="125">
        <f>BJ227</f>
        <v>0</v>
      </c>
      <c r="K227" s="114"/>
      <c r="L227" s="119"/>
      <c r="O227" s="120">
        <f>SUM(O228:O236)</f>
        <v>0</v>
      </c>
      <c r="Q227" s="120">
        <f>SUM(Q228:Q236)</f>
        <v>7.52752</v>
      </c>
      <c r="S227" s="121">
        <f>SUM(S228:S236)</f>
        <v>0</v>
      </c>
      <c r="AQ227" s="115" t="s">
        <v>79</v>
      </c>
      <c r="AS227" s="122" t="s">
        <v>73</v>
      </c>
      <c r="AT227" s="122" t="s">
        <v>79</v>
      </c>
      <c r="AX227" s="115" t="s">
        <v>150</v>
      </c>
      <c r="BJ227" s="123">
        <f>SUM(BJ228:BJ236)</f>
        <v>0</v>
      </c>
    </row>
    <row r="228" spans="2:64" s="1" customFormat="1" ht="37.9" customHeight="1">
      <c r="B228" s="126"/>
      <c r="C228" s="127" t="s">
        <v>291</v>
      </c>
      <c r="D228" s="127" t="s">
        <v>152</v>
      </c>
      <c r="E228" s="128" t="s">
        <v>292</v>
      </c>
      <c r="F228" s="129" t="s">
        <v>293</v>
      </c>
      <c r="G228" s="130" t="s">
        <v>166</v>
      </c>
      <c r="H228" s="131">
        <v>11.25</v>
      </c>
      <c r="I228" s="132"/>
      <c r="J228" s="133">
        <f>ROUND(I228*H228,2)</f>
        <v>0</v>
      </c>
      <c r="K228" s="31"/>
      <c r="L228" s="134" t="s">
        <v>1</v>
      </c>
      <c r="M228" s="135" t="s">
        <v>39</v>
      </c>
      <c r="O228" s="136">
        <f>N228*H228</f>
        <v>0</v>
      </c>
      <c r="P228" s="136">
        <v>0.27632000000000001</v>
      </c>
      <c r="Q228" s="136">
        <f>P228*H228</f>
        <v>3.1086</v>
      </c>
      <c r="R228" s="136">
        <v>0</v>
      </c>
      <c r="S228" s="137">
        <f>R228*H228</f>
        <v>0</v>
      </c>
      <c r="AQ228" s="138" t="s">
        <v>156</v>
      </c>
      <c r="AS228" s="138" t="s">
        <v>152</v>
      </c>
      <c r="AT228" s="138" t="s">
        <v>85</v>
      </c>
      <c r="AX228" s="16" t="s">
        <v>150</v>
      </c>
      <c r="BD228" s="139">
        <f>IF(M228="základní",J228,0)</f>
        <v>0</v>
      </c>
      <c r="BE228" s="139">
        <f>IF(M228="snížená",J228,0)</f>
        <v>0</v>
      </c>
      <c r="BF228" s="139">
        <f>IF(M228="zákl. přenesená",J228,0)</f>
        <v>0</v>
      </c>
      <c r="BG228" s="139">
        <f>IF(M228="sníž. přenesená",J228,0)</f>
        <v>0</v>
      </c>
      <c r="BH228" s="139">
        <f>IF(M228="nulová",J228,0)</f>
        <v>0</v>
      </c>
      <c r="BI228" s="16" t="s">
        <v>79</v>
      </c>
      <c r="BJ228" s="139">
        <f>ROUND(I228*H228,2)</f>
        <v>0</v>
      </c>
      <c r="BK228" s="16" t="s">
        <v>156</v>
      </c>
      <c r="BL228" s="138" t="s">
        <v>294</v>
      </c>
    </row>
    <row r="229" spans="2:64" s="1" customFormat="1">
      <c r="B229" s="31"/>
      <c r="D229" s="140" t="s">
        <v>158</v>
      </c>
      <c r="F229" s="141" t="s">
        <v>295</v>
      </c>
      <c r="I229" s="142"/>
      <c r="K229" s="31"/>
      <c r="L229" s="143"/>
      <c r="S229" s="55"/>
      <c r="AS229" s="16" t="s">
        <v>158</v>
      </c>
      <c r="AT229" s="16" t="s">
        <v>85</v>
      </c>
    </row>
    <row r="230" spans="2:64" s="12" customFormat="1">
      <c r="B230" s="144"/>
      <c r="D230" s="145" t="s">
        <v>169</v>
      </c>
      <c r="E230" s="146" t="s">
        <v>1</v>
      </c>
      <c r="F230" s="147" t="s">
        <v>296</v>
      </c>
      <c r="H230" s="148">
        <v>11.25</v>
      </c>
      <c r="I230" s="149"/>
      <c r="K230" s="144"/>
      <c r="L230" s="150"/>
      <c r="S230" s="151"/>
      <c r="AS230" s="146" t="s">
        <v>169</v>
      </c>
      <c r="AT230" s="146" t="s">
        <v>85</v>
      </c>
      <c r="AU230" s="12" t="s">
        <v>85</v>
      </c>
      <c r="AV230" s="12" t="s">
        <v>30</v>
      </c>
      <c r="AW230" s="12" t="s">
        <v>79</v>
      </c>
      <c r="AX230" s="146" t="s">
        <v>150</v>
      </c>
    </row>
    <row r="231" spans="2:64" s="1" customFormat="1" ht="24.2" customHeight="1">
      <c r="B231" s="126"/>
      <c r="C231" s="127" t="s">
        <v>297</v>
      </c>
      <c r="D231" s="127" t="s">
        <v>152</v>
      </c>
      <c r="E231" s="128" t="s">
        <v>298</v>
      </c>
      <c r="F231" s="129" t="s">
        <v>299</v>
      </c>
      <c r="G231" s="130" t="s">
        <v>210</v>
      </c>
      <c r="H231" s="131">
        <v>23.65</v>
      </c>
      <c r="I231" s="132"/>
      <c r="J231" s="133">
        <f>ROUND(I231*H231,2)</f>
        <v>0</v>
      </c>
      <c r="K231" s="31"/>
      <c r="L231" s="134" t="s">
        <v>1</v>
      </c>
      <c r="M231" s="135" t="s">
        <v>39</v>
      </c>
      <c r="O231" s="136">
        <f>N231*H231</f>
        <v>0</v>
      </c>
      <c r="P231" s="136">
        <v>0</v>
      </c>
      <c r="Q231" s="136">
        <f>P231*H231</f>
        <v>0</v>
      </c>
      <c r="R231" s="136">
        <v>0</v>
      </c>
      <c r="S231" s="137">
        <f>R231*H231</f>
        <v>0</v>
      </c>
      <c r="AQ231" s="138" t="s">
        <v>156</v>
      </c>
      <c r="AS231" s="138" t="s">
        <v>152</v>
      </c>
      <c r="AT231" s="138" t="s">
        <v>85</v>
      </c>
      <c r="AX231" s="16" t="s">
        <v>150</v>
      </c>
      <c r="BD231" s="139">
        <f>IF(M231="základní",J231,0)</f>
        <v>0</v>
      </c>
      <c r="BE231" s="139">
        <f>IF(M231="snížená",J231,0)</f>
        <v>0</v>
      </c>
      <c r="BF231" s="139">
        <f>IF(M231="zákl. přenesená",J231,0)</f>
        <v>0</v>
      </c>
      <c r="BG231" s="139">
        <f>IF(M231="sníž. přenesená",J231,0)</f>
        <v>0</v>
      </c>
      <c r="BH231" s="139">
        <f>IF(M231="nulová",J231,0)</f>
        <v>0</v>
      </c>
      <c r="BI231" s="16" t="s">
        <v>79</v>
      </c>
      <c r="BJ231" s="139">
        <f>ROUND(I231*H231,2)</f>
        <v>0</v>
      </c>
      <c r="BK231" s="16" t="s">
        <v>156</v>
      </c>
      <c r="BL231" s="138" t="s">
        <v>300</v>
      </c>
    </row>
    <row r="232" spans="2:64" s="1" customFormat="1" ht="33" customHeight="1">
      <c r="B232" s="126"/>
      <c r="C232" s="127" t="s">
        <v>301</v>
      </c>
      <c r="D232" s="127" t="s">
        <v>152</v>
      </c>
      <c r="E232" s="128" t="s">
        <v>302</v>
      </c>
      <c r="F232" s="129" t="s">
        <v>303</v>
      </c>
      <c r="G232" s="130" t="s">
        <v>166</v>
      </c>
      <c r="H232" s="131">
        <v>332</v>
      </c>
      <c r="I232" s="132"/>
      <c r="J232" s="133">
        <f>ROUND(I232*H232,2)</f>
        <v>0</v>
      </c>
      <c r="K232" s="31"/>
      <c r="L232" s="134" t="s">
        <v>1</v>
      </c>
      <c r="M232" s="135" t="s">
        <v>39</v>
      </c>
      <c r="O232" s="136">
        <f>N232*H232</f>
        <v>0</v>
      </c>
      <c r="P232" s="136">
        <v>0</v>
      </c>
      <c r="Q232" s="136">
        <f>P232*H232</f>
        <v>0</v>
      </c>
      <c r="R232" s="136">
        <v>0</v>
      </c>
      <c r="S232" s="137">
        <f>R232*H232</f>
        <v>0</v>
      </c>
      <c r="AQ232" s="138" t="s">
        <v>156</v>
      </c>
      <c r="AS232" s="138" t="s">
        <v>152</v>
      </c>
      <c r="AT232" s="138" t="s">
        <v>85</v>
      </c>
      <c r="AX232" s="16" t="s">
        <v>150</v>
      </c>
      <c r="BD232" s="139">
        <f>IF(M232="základní",J232,0)</f>
        <v>0</v>
      </c>
      <c r="BE232" s="139">
        <f>IF(M232="snížená",J232,0)</f>
        <v>0</v>
      </c>
      <c r="BF232" s="139">
        <f>IF(M232="zákl. přenesená",J232,0)</f>
        <v>0</v>
      </c>
      <c r="BG232" s="139">
        <f>IF(M232="sníž. přenesená",J232,0)</f>
        <v>0</v>
      </c>
      <c r="BH232" s="139">
        <f>IF(M232="nulová",J232,0)</f>
        <v>0</v>
      </c>
      <c r="BI232" s="16" t="s">
        <v>79</v>
      </c>
      <c r="BJ232" s="139">
        <f>ROUND(I232*H232,2)</f>
        <v>0</v>
      </c>
      <c r="BK232" s="16" t="s">
        <v>156</v>
      </c>
      <c r="BL232" s="138" t="s">
        <v>304</v>
      </c>
    </row>
    <row r="233" spans="2:64" s="1" customFormat="1">
      <c r="B233" s="31"/>
      <c r="D233" s="140" t="s">
        <v>158</v>
      </c>
      <c r="F233" s="141" t="s">
        <v>305</v>
      </c>
      <c r="I233" s="142"/>
      <c r="K233" s="31"/>
      <c r="L233" s="143"/>
      <c r="S233" s="55"/>
      <c r="AS233" s="16" t="s">
        <v>158</v>
      </c>
      <c r="AT233" s="16" t="s">
        <v>85</v>
      </c>
    </row>
    <row r="234" spans="2:64" s="12" customFormat="1">
      <c r="B234" s="144"/>
      <c r="D234" s="145" t="s">
        <v>169</v>
      </c>
      <c r="E234" s="146" t="s">
        <v>1</v>
      </c>
      <c r="F234" s="147" t="s">
        <v>306</v>
      </c>
      <c r="H234" s="148">
        <v>332</v>
      </c>
      <c r="I234" s="149"/>
      <c r="K234" s="144"/>
      <c r="L234" s="150"/>
      <c r="S234" s="151"/>
      <c r="AS234" s="146" t="s">
        <v>169</v>
      </c>
      <c r="AT234" s="146" t="s">
        <v>85</v>
      </c>
      <c r="AU234" s="12" t="s">
        <v>85</v>
      </c>
      <c r="AV234" s="12" t="s">
        <v>30</v>
      </c>
      <c r="AW234" s="12" t="s">
        <v>79</v>
      </c>
      <c r="AX234" s="146" t="s">
        <v>150</v>
      </c>
    </row>
    <row r="235" spans="2:64" s="1" customFormat="1" ht="21.75" customHeight="1">
      <c r="B235" s="126"/>
      <c r="C235" s="165" t="s">
        <v>307</v>
      </c>
      <c r="D235" s="165" t="s">
        <v>308</v>
      </c>
      <c r="E235" s="166" t="s">
        <v>309</v>
      </c>
      <c r="F235" s="167" t="s">
        <v>310</v>
      </c>
      <c r="G235" s="168" t="s">
        <v>166</v>
      </c>
      <c r="H235" s="169">
        <v>365.2</v>
      </c>
      <c r="I235" s="170"/>
      <c r="J235" s="171">
        <f>ROUND(I235*H235,2)</f>
        <v>0</v>
      </c>
      <c r="K235" s="172"/>
      <c r="L235" s="173" t="s">
        <v>1</v>
      </c>
      <c r="M235" s="174" t="s">
        <v>39</v>
      </c>
      <c r="O235" s="136">
        <f>N235*H235</f>
        <v>0</v>
      </c>
      <c r="P235" s="136">
        <v>1.21E-2</v>
      </c>
      <c r="Q235" s="136">
        <f>P235*H235</f>
        <v>4.41892</v>
      </c>
      <c r="R235" s="136">
        <v>0</v>
      </c>
      <c r="S235" s="137">
        <f>R235*H235</f>
        <v>0</v>
      </c>
      <c r="AQ235" s="138" t="s">
        <v>207</v>
      </c>
      <c r="AS235" s="138" t="s">
        <v>308</v>
      </c>
      <c r="AT235" s="138" t="s">
        <v>85</v>
      </c>
      <c r="AX235" s="16" t="s">
        <v>150</v>
      </c>
      <c r="BD235" s="139">
        <f>IF(M235="základní",J235,0)</f>
        <v>0</v>
      </c>
      <c r="BE235" s="139">
        <f>IF(M235="snížená",J235,0)</f>
        <v>0</v>
      </c>
      <c r="BF235" s="139">
        <f>IF(M235="zákl. přenesená",J235,0)</f>
        <v>0</v>
      </c>
      <c r="BG235" s="139">
        <f>IF(M235="sníž. přenesená",J235,0)</f>
        <v>0</v>
      </c>
      <c r="BH235" s="139">
        <f>IF(M235="nulová",J235,0)</f>
        <v>0</v>
      </c>
      <c r="BI235" s="16" t="s">
        <v>79</v>
      </c>
      <c r="BJ235" s="139">
        <f>ROUND(I235*H235,2)</f>
        <v>0</v>
      </c>
      <c r="BK235" s="16" t="s">
        <v>156</v>
      </c>
      <c r="BL235" s="138" t="s">
        <v>311</v>
      </c>
    </row>
    <row r="236" spans="2:64" s="12" customFormat="1">
      <c r="B236" s="144"/>
      <c r="D236" s="145" t="s">
        <v>169</v>
      </c>
      <c r="F236" s="147" t="s">
        <v>312</v>
      </c>
      <c r="H236" s="148">
        <v>365.2</v>
      </c>
      <c r="I236" s="149"/>
      <c r="K236" s="144"/>
      <c r="L236" s="150"/>
      <c r="S236" s="151"/>
      <c r="AS236" s="146" t="s">
        <v>169</v>
      </c>
      <c r="AT236" s="146" t="s">
        <v>85</v>
      </c>
      <c r="AU236" s="12" t="s">
        <v>85</v>
      </c>
      <c r="AV236" s="12" t="s">
        <v>3</v>
      </c>
      <c r="AW236" s="12" t="s">
        <v>79</v>
      </c>
      <c r="AX236" s="146" t="s">
        <v>150</v>
      </c>
    </row>
    <row r="237" spans="2:64" s="11" customFormat="1" ht="22.9" customHeight="1">
      <c r="B237" s="114"/>
      <c r="D237" s="115" t="s">
        <v>73</v>
      </c>
      <c r="E237" s="124" t="s">
        <v>156</v>
      </c>
      <c r="F237" s="124" t="s">
        <v>313</v>
      </c>
      <c r="I237" s="117"/>
      <c r="J237" s="125">
        <f>BJ237</f>
        <v>0</v>
      </c>
      <c r="K237" s="114"/>
      <c r="L237" s="119"/>
      <c r="O237" s="120">
        <f>SUM(O238:O242)</f>
        <v>0</v>
      </c>
      <c r="Q237" s="120">
        <f>SUM(Q238:Q242)</f>
        <v>7.4407199999999998</v>
      </c>
      <c r="S237" s="121">
        <f>SUM(S238:S242)</f>
        <v>0</v>
      </c>
      <c r="AQ237" s="115" t="s">
        <v>79</v>
      </c>
      <c r="AS237" s="122" t="s">
        <v>73</v>
      </c>
      <c r="AT237" s="122" t="s">
        <v>79</v>
      </c>
      <c r="AX237" s="115" t="s">
        <v>150</v>
      </c>
      <c r="BJ237" s="123">
        <f>SUM(BJ238:BJ242)</f>
        <v>0</v>
      </c>
    </row>
    <row r="238" spans="2:64" s="1" customFormat="1" ht="24.2" customHeight="1">
      <c r="B238" s="126"/>
      <c r="C238" s="127" t="s">
        <v>314</v>
      </c>
      <c r="D238" s="127" t="s">
        <v>152</v>
      </c>
      <c r="E238" s="128" t="s">
        <v>315</v>
      </c>
      <c r="F238" s="129" t="s">
        <v>316</v>
      </c>
      <c r="G238" s="130" t="s">
        <v>166</v>
      </c>
      <c r="H238" s="131">
        <v>560</v>
      </c>
      <c r="I238" s="132"/>
      <c r="J238" s="133">
        <f>ROUND(I238*H238,2)</f>
        <v>0</v>
      </c>
      <c r="K238" s="31"/>
      <c r="L238" s="134" t="s">
        <v>1</v>
      </c>
      <c r="M238" s="135" t="s">
        <v>39</v>
      </c>
      <c r="O238" s="136">
        <f>N238*H238</f>
        <v>0</v>
      </c>
      <c r="P238" s="136">
        <v>0</v>
      </c>
      <c r="Q238" s="136">
        <f>P238*H238</f>
        <v>0</v>
      </c>
      <c r="R238" s="136">
        <v>0</v>
      </c>
      <c r="S238" s="137">
        <f>R238*H238</f>
        <v>0</v>
      </c>
      <c r="AQ238" s="138" t="s">
        <v>156</v>
      </c>
      <c r="AS238" s="138" t="s">
        <v>152</v>
      </c>
      <c r="AT238" s="138" t="s">
        <v>85</v>
      </c>
      <c r="AX238" s="16" t="s">
        <v>150</v>
      </c>
      <c r="BD238" s="139">
        <f>IF(M238="základní",J238,0)</f>
        <v>0</v>
      </c>
      <c r="BE238" s="139">
        <f>IF(M238="snížená",J238,0)</f>
        <v>0</v>
      </c>
      <c r="BF238" s="139">
        <f>IF(M238="zákl. přenesená",J238,0)</f>
        <v>0</v>
      </c>
      <c r="BG238" s="139">
        <f>IF(M238="sníž. přenesená",J238,0)</f>
        <v>0</v>
      </c>
      <c r="BH238" s="139">
        <f>IF(M238="nulová",J238,0)</f>
        <v>0</v>
      </c>
      <c r="BI238" s="16" t="s">
        <v>79</v>
      </c>
      <c r="BJ238" s="139">
        <f>ROUND(I238*H238,2)</f>
        <v>0</v>
      </c>
      <c r="BK238" s="16" t="s">
        <v>156</v>
      </c>
      <c r="BL238" s="138" t="s">
        <v>317</v>
      </c>
    </row>
    <row r="239" spans="2:64" s="1" customFormat="1">
      <c r="B239" s="31"/>
      <c r="D239" s="140" t="s">
        <v>158</v>
      </c>
      <c r="F239" s="141" t="s">
        <v>318</v>
      </c>
      <c r="I239" s="142"/>
      <c r="K239" s="31"/>
      <c r="L239" s="143"/>
      <c r="S239" s="55"/>
      <c r="AS239" s="16" t="s">
        <v>158</v>
      </c>
      <c r="AT239" s="16" t="s">
        <v>85</v>
      </c>
    </row>
    <row r="240" spans="2:64" s="12" customFormat="1">
      <c r="B240" s="144"/>
      <c r="D240" s="145" t="s">
        <v>169</v>
      </c>
      <c r="E240" s="146" t="s">
        <v>1</v>
      </c>
      <c r="F240" s="147" t="s">
        <v>96</v>
      </c>
      <c r="H240" s="148">
        <v>560</v>
      </c>
      <c r="I240" s="149"/>
      <c r="K240" s="144"/>
      <c r="L240" s="150"/>
      <c r="S240" s="151"/>
      <c r="AS240" s="146" t="s">
        <v>169</v>
      </c>
      <c r="AT240" s="146" t="s">
        <v>85</v>
      </c>
      <c r="AU240" s="12" t="s">
        <v>85</v>
      </c>
      <c r="AV240" s="12" t="s">
        <v>30</v>
      </c>
      <c r="AW240" s="12" t="s">
        <v>79</v>
      </c>
      <c r="AX240" s="146" t="s">
        <v>150</v>
      </c>
    </row>
    <row r="241" spans="2:64" s="1" customFormat="1" ht="24.2" customHeight="1">
      <c r="B241" s="126"/>
      <c r="C241" s="165" t="s">
        <v>319</v>
      </c>
      <c r="D241" s="165" t="s">
        <v>308</v>
      </c>
      <c r="E241" s="166" t="s">
        <v>320</v>
      </c>
      <c r="F241" s="167" t="s">
        <v>321</v>
      </c>
      <c r="G241" s="168" t="s">
        <v>166</v>
      </c>
      <c r="H241" s="169">
        <v>576.79999999999995</v>
      </c>
      <c r="I241" s="170"/>
      <c r="J241" s="171">
        <f>ROUND(I241*H241,2)</f>
        <v>0</v>
      </c>
      <c r="K241" s="172"/>
      <c r="L241" s="173" t="s">
        <v>1</v>
      </c>
      <c r="M241" s="174" t="s">
        <v>39</v>
      </c>
      <c r="O241" s="136">
        <f>N241*H241</f>
        <v>0</v>
      </c>
      <c r="P241" s="136">
        <v>1.29E-2</v>
      </c>
      <c r="Q241" s="136">
        <f>P241*H241</f>
        <v>7.4407199999999998</v>
      </c>
      <c r="R241" s="136">
        <v>0</v>
      </c>
      <c r="S241" s="137">
        <f>R241*H241</f>
        <v>0</v>
      </c>
      <c r="AQ241" s="138" t="s">
        <v>207</v>
      </c>
      <c r="AS241" s="138" t="s">
        <v>308</v>
      </c>
      <c r="AT241" s="138" t="s">
        <v>85</v>
      </c>
      <c r="AX241" s="16" t="s">
        <v>150</v>
      </c>
      <c r="BD241" s="139">
        <f>IF(M241="základní",J241,0)</f>
        <v>0</v>
      </c>
      <c r="BE241" s="139">
        <f>IF(M241="snížená",J241,0)</f>
        <v>0</v>
      </c>
      <c r="BF241" s="139">
        <f>IF(M241="zákl. přenesená",J241,0)</f>
        <v>0</v>
      </c>
      <c r="BG241" s="139">
        <f>IF(M241="sníž. přenesená",J241,0)</f>
        <v>0</v>
      </c>
      <c r="BH241" s="139">
        <f>IF(M241="nulová",J241,0)</f>
        <v>0</v>
      </c>
      <c r="BI241" s="16" t="s">
        <v>79</v>
      </c>
      <c r="BJ241" s="139">
        <f>ROUND(I241*H241,2)</f>
        <v>0</v>
      </c>
      <c r="BK241" s="16" t="s">
        <v>156</v>
      </c>
      <c r="BL241" s="138" t="s">
        <v>322</v>
      </c>
    </row>
    <row r="242" spans="2:64" s="12" customFormat="1">
      <c r="B242" s="144"/>
      <c r="D242" s="145" t="s">
        <v>169</v>
      </c>
      <c r="F242" s="147" t="s">
        <v>323</v>
      </c>
      <c r="H242" s="148">
        <v>576.79999999999995</v>
      </c>
      <c r="I242" s="149"/>
      <c r="K242" s="144"/>
      <c r="L242" s="150"/>
      <c r="S242" s="151"/>
      <c r="AS242" s="146" t="s">
        <v>169</v>
      </c>
      <c r="AT242" s="146" t="s">
        <v>85</v>
      </c>
      <c r="AU242" s="12" t="s">
        <v>85</v>
      </c>
      <c r="AV242" s="12" t="s">
        <v>3</v>
      </c>
      <c r="AW242" s="12" t="s">
        <v>79</v>
      </c>
      <c r="AX242" s="146" t="s">
        <v>150</v>
      </c>
    </row>
    <row r="243" spans="2:64" s="11" customFormat="1" ht="22.9" customHeight="1">
      <c r="B243" s="114"/>
      <c r="D243" s="115" t="s">
        <v>73</v>
      </c>
      <c r="E243" s="124" t="s">
        <v>186</v>
      </c>
      <c r="F243" s="124" t="s">
        <v>324</v>
      </c>
      <c r="I243" s="117"/>
      <c r="J243" s="125">
        <f>BJ243</f>
        <v>0</v>
      </c>
      <c r="K243" s="114"/>
      <c r="L243" s="119"/>
      <c r="O243" s="120">
        <f>SUM(O244:O298)</f>
        <v>0</v>
      </c>
      <c r="Q243" s="120">
        <f>SUM(Q244:Q298)</f>
        <v>283.97982269400001</v>
      </c>
      <c r="S243" s="121">
        <f>SUM(S244:S298)</f>
        <v>4.1916000000000002E-3</v>
      </c>
      <c r="AQ243" s="115" t="s">
        <v>79</v>
      </c>
      <c r="AS243" s="122" t="s">
        <v>73</v>
      </c>
      <c r="AT243" s="122" t="s">
        <v>79</v>
      </c>
      <c r="AX243" s="115" t="s">
        <v>150</v>
      </c>
      <c r="BJ243" s="123">
        <f>SUM(BJ244:BJ298)</f>
        <v>0</v>
      </c>
    </row>
    <row r="244" spans="2:64" s="1" customFormat="1" ht="24.2" customHeight="1">
      <c r="B244" s="126"/>
      <c r="C244" s="127" t="s">
        <v>325</v>
      </c>
      <c r="D244" s="127" t="s">
        <v>152</v>
      </c>
      <c r="E244" s="128" t="s">
        <v>326</v>
      </c>
      <c r="F244" s="129" t="s">
        <v>327</v>
      </c>
      <c r="G244" s="130" t="s">
        <v>166</v>
      </c>
      <c r="H244" s="131">
        <v>346.29500000000002</v>
      </c>
      <c r="I244" s="132"/>
      <c r="J244" s="133">
        <f>ROUND(I244*H244,2)</f>
        <v>0</v>
      </c>
      <c r="K244" s="31"/>
      <c r="L244" s="134" t="s">
        <v>1</v>
      </c>
      <c r="M244" s="135" t="s">
        <v>40</v>
      </c>
      <c r="O244" s="136">
        <f>N244*H244</f>
        <v>0</v>
      </c>
      <c r="P244" s="136">
        <v>2.5999999999999998E-4</v>
      </c>
      <c r="Q244" s="136">
        <f>P244*H244</f>
        <v>9.0036699999999997E-2</v>
      </c>
      <c r="R244" s="136">
        <v>0</v>
      </c>
      <c r="S244" s="137">
        <f>R244*H244</f>
        <v>0</v>
      </c>
      <c r="AQ244" s="138" t="s">
        <v>156</v>
      </c>
      <c r="AS244" s="138" t="s">
        <v>152</v>
      </c>
      <c r="AT244" s="138" t="s">
        <v>85</v>
      </c>
      <c r="AX244" s="16" t="s">
        <v>150</v>
      </c>
      <c r="BD244" s="139">
        <f>IF(M244="základní",J244,0)</f>
        <v>0</v>
      </c>
      <c r="BE244" s="139">
        <f>IF(M244="snížená",J244,0)</f>
        <v>0</v>
      </c>
      <c r="BF244" s="139">
        <f>IF(M244="zákl. přenesená",J244,0)</f>
        <v>0</v>
      </c>
      <c r="BG244" s="139">
        <f>IF(M244="sníž. přenesená",J244,0)</f>
        <v>0</v>
      </c>
      <c r="BH244" s="139">
        <f>IF(M244="nulová",J244,0)</f>
        <v>0</v>
      </c>
      <c r="BI244" s="16" t="s">
        <v>85</v>
      </c>
      <c r="BJ244" s="139">
        <f>ROUND(I244*H244,2)</f>
        <v>0</v>
      </c>
      <c r="BK244" s="16" t="s">
        <v>156</v>
      </c>
      <c r="BL244" s="138" t="s">
        <v>328</v>
      </c>
    </row>
    <row r="245" spans="2:64" s="1" customFormat="1">
      <c r="B245" s="31"/>
      <c r="D245" s="140" t="s">
        <v>158</v>
      </c>
      <c r="F245" s="141" t="s">
        <v>329</v>
      </c>
      <c r="I245" s="142"/>
      <c r="K245" s="31"/>
      <c r="L245" s="143"/>
      <c r="S245" s="55"/>
      <c r="AS245" s="16" t="s">
        <v>158</v>
      </c>
      <c r="AT245" s="16" t="s">
        <v>85</v>
      </c>
    </row>
    <row r="246" spans="2:64" s="12" customFormat="1">
      <c r="B246" s="144"/>
      <c r="D246" s="145" t="s">
        <v>169</v>
      </c>
      <c r="E246" s="146" t="s">
        <v>1</v>
      </c>
      <c r="F246" s="147" t="s">
        <v>102</v>
      </c>
      <c r="H246" s="148">
        <v>346.29500000000002</v>
      </c>
      <c r="I246" s="149"/>
      <c r="K246" s="144"/>
      <c r="L246" s="150"/>
      <c r="S246" s="151"/>
      <c r="AS246" s="146" t="s">
        <v>169</v>
      </c>
      <c r="AT246" s="146" t="s">
        <v>85</v>
      </c>
      <c r="AU246" s="12" t="s">
        <v>85</v>
      </c>
      <c r="AV246" s="12" t="s">
        <v>30</v>
      </c>
      <c r="AW246" s="12" t="s">
        <v>79</v>
      </c>
      <c r="AX246" s="146" t="s">
        <v>150</v>
      </c>
    </row>
    <row r="247" spans="2:64" s="1" customFormat="1" ht="24.2" customHeight="1">
      <c r="B247" s="126"/>
      <c r="C247" s="127" t="s">
        <v>330</v>
      </c>
      <c r="D247" s="127" t="s">
        <v>152</v>
      </c>
      <c r="E247" s="128" t="s">
        <v>331</v>
      </c>
      <c r="F247" s="129" t="s">
        <v>332</v>
      </c>
      <c r="G247" s="130" t="s">
        <v>166</v>
      </c>
      <c r="H247" s="131">
        <v>346.29500000000002</v>
      </c>
      <c r="I247" s="132"/>
      <c r="J247" s="133">
        <f>ROUND(I247*H247,2)</f>
        <v>0</v>
      </c>
      <c r="K247" s="31"/>
      <c r="L247" s="134" t="s">
        <v>1</v>
      </c>
      <c r="M247" s="135" t="s">
        <v>40</v>
      </c>
      <c r="O247" s="136">
        <f>N247*H247</f>
        <v>0</v>
      </c>
      <c r="P247" s="136">
        <v>4.3839999999999999E-3</v>
      </c>
      <c r="Q247" s="136">
        <f>P247*H247</f>
        <v>1.5181572800000001</v>
      </c>
      <c r="R247" s="136">
        <v>0</v>
      </c>
      <c r="S247" s="137">
        <f>R247*H247</f>
        <v>0</v>
      </c>
      <c r="AQ247" s="138" t="s">
        <v>156</v>
      </c>
      <c r="AS247" s="138" t="s">
        <v>152</v>
      </c>
      <c r="AT247" s="138" t="s">
        <v>85</v>
      </c>
      <c r="AX247" s="16" t="s">
        <v>150</v>
      </c>
      <c r="BD247" s="139">
        <f>IF(M247="základní",J247,0)</f>
        <v>0</v>
      </c>
      <c r="BE247" s="139">
        <f>IF(M247="snížená",J247,0)</f>
        <v>0</v>
      </c>
      <c r="BF247" s="139">
        <f>IF(M247="zákl. přenesená",J247,0)</f>
        <v>0</v>
      </c>
      <c r="BG247" s="139">
        <f>IF(M247="sníž. přenesená",J247,0)</f>
        <v>0</v>
      </c>
      <c r="BH247" s="139">
        <f>IF(M247="nulová",J247,0)</f>
        <v>0</v>
      </c>
      <c r="BI247" s="16" t="s">
        <v>85</v>
      </c>
      <c r="BJ247" s="139">
        <f>ROUND(I247*H247,2)</f>
        <v>0</v>
      </c>
      <c r="BK247" s="16" t="s">
        <v>156</v>
      </c>
      <c r="BL247" s="138" t="s">
        <v>333</v>
      </c>
    </row>
    <row r="248" spans="2:64" s="1" customFormat="1">
      <c r="B248" s="31"/>
      <c r="D248" s="140" t="s">
        <v>158</v>
      </c>
      <c r="F248" s="141" t="s">
        <v>334</v>
      </c>
      <c r="I248" s="142"/>
      <c r="K248" s="31"/>
      <c r="L248" s="143"/>
      <c r="S248" s="55"/>
      <c r="AS248" s="16" t="s">
        <v>158</v>
      </c>
      <c r="AT248" s="16" t="s">
        <v>85</v>
      </c>
    </row>
    <row r="249" spans="2:64" s="12" customFormat="1">
      <c r="B249" s="144"/>
      <c r="D249" s="145" t="s">
        <v>169</v>
      </c>
      <c r="E249" s="146" t="s">
        <v>1</v>
      </c>
      <c r="F249" s="147" t="s">
        <v>102</v>
      </c>
      <c r="H249" s="148">
        <v>346.29500000000002</v>
      </c>
      <c r="I249" s="149"/>
      <c r="K249" s="144"/>
      <c r="L249" s="150"/>
      <c r="S249" s="151"/>
      <c r="AS249" s="146" t="s">
        <v>169</v>
      </c>
      <c r="AT249" s="146" t="s">
        <v>85</v>
      </c>
      <c r="AU249" s="12" t="s">
        <v>85</v>
      </c>
      <c r="AV249" s="12" t="s">
        <v>30</v>
      </c>
      <c r="AW249" s="12" t="s">
        <v>79</v>
      </c>
      <c r="AX249" s="146" t="s">
        <v>150</v>
      </c>
    </row>
    <row r="250" spans="2:64" s="1" customFormat="1" ht="16.5" customHeight="1">
      <c r="B250" s="126"/>
      <c r="C250" s="127" t="s">
        <v>335</v>
      </c>
      <c r="D250" s="127" t="s">
        <v>152</v>
      </c>
      <c r="E250" s="128" t="s">
        <v>336</v>
      </c>
      <c r="F250" s="129" t="s">
        <v>337</v>
      </c>
      <c r="G250" s="130" t="s">
        <v>166</v>
      </c>
      <c r="H250" s="131">
        <v>69.86</v>
      </c>
      <c r="I250" s="132"/>
      <c r="J250" s="133">
        <f>ROUND(I250*H250,2)</f>
        <v>0</v>
      </c>
      <c r="K250" s="31"/>
      <c r="L250" s="134" t="s">
        <v>1</v>
      </c>
      <c r="M250" s="135" t="s">
        <v>40</v>
      </c>
      <c r="O250" s="136">
        <f>N250*H250</f>
        <v>0</v>
      </c>
      <c r="P250" s="136">
        <v>9.0000000000000006E-5</v>
      </c>
      <c r="Q250" s="136">
        <f>P250*H250</f>
        <v>6.2874000000000003E-3</v>
      </c>
      <c r="R250" s="136">
        <v>6.0000000000000002E-5</v>
      </c>
      <c r="S250" s="137">
        <f>R250*H250</f>
        <v>4.1916000000000002E-3</v>
      </c>
      <c r="AQ250" s="138" t="s">
        <v>156</v>
      </c>
      <c r="AS250" s="138" t="s">
        <v>152</v>
      </c>
      <c r="AT250" s="138" t="s">
        <v>85</v>
      </c>
      <c r="AX250" s="16" t="s">
        <v>150</v>
      </c>
      <c r="BD250" s="139">
        <f>IF(M250="základní",J250,0)</f>
        <v>0</v>
      </c>
      <c r="BE250" s="139">
        <f>IF(M250="snížená",J250,0)</f>
        <v>0</v>
      </c>
      <c r="BF250" s="139">
        <f>IF(M250="zákl. přenesená",J250,0)</f>
        <v>0</v>
      </c>
      <c r="BG250" s="139">
        <f>IF(M250="sníž. přenesená",J250,0)</f>
        <v>0</v>
      </c>
      <c r="BH250" s="139">
        <f>IF(M250="nulová",J250,0)</f>
        <v>0</v>
      </c>
      <c r="BI250" s="16" t="s">
        <v>85</v>
      </c>
      <c r="BJ250" s="139">
        <f>ROUND(I250*H250,2)</f>
        <v>0</v>
      </c>
      <c r="BK250" s="16" t="s">
        <v>156</v>
      </c>
      <c r="BL250" s="138" t="s">
        <v>338</v>
      </c>
    </row>
    <row r="251" spans="2:64" s="1" customFormat="1">
      <c r="B251" s="31"/>
      <c r="D251" s="140" t="s">
        <v>158</v>
      </c>
      <c r="F251" s="141" t="s">
        <v>339</v>
      </c>
      <c r="I251" s="142"/>
      <c r="K251" s="31"/>
      <c r="L251" s="143"/>
      <c r="S251" s="55"/>
      <c r="AS251" s="16" t="s">
        <v>158</v>
      </c>
      <c r="AT251" s="16" t="s">
        <v>85</v>
      </c>
    </row>
    <row r="252" spans="2:64" s="14" customFormat="1">
      <c r="B252" s="159"/>
      <c r="D252" s="145" t="s">
        <v>169</v>
      </c>
      <c r="E252" s="160" t="s">
        <v>1</v>
      </c>
      <c r="F252" s="161" t="s">
        <v>340</v>
      </c>
      <c r="H252" s="160" t="s">
        <v>1</v>
      </c>
      <c r="I252" s="162"/>
      <c r="K252" s="159"/>
      <c r="L252" s="163"/>
      <c r="S252" s="164"/>
      <c r="AS252" s="160" t="s">
        <v>169</v>
      </c>
      <c r="AT252" s="160" t="s">
        <v>85</v>
      </c>
      <c r="AU252" s="14" t="s">
        <v>79</v>
      </c>
      <c r="AV252" s="14" t="s">
        <v>30</v>
      </c>
      <c r="AW252" s="14" t="s">
        <v>74</v>
      </c>
      <c r="AX252" s="160" t="s">
        <v>150</v>
      </c>
    </row>
    <row r="253" spans="2:64" s="12" customFormat="1">
      <c r="B253" s="144"/>
      <c r="D253" s="145" t="s">
        <v>169</v>
      </c>
      <c r="E253" s="146" t="s">
        <v>1</v>
      </c>
      <c r="F253" s="147" t="s">
        <v>90</v>
      </c>
      <c r="H253" s="148">
        <v>34.93</v>
      </c>
      <c r="I253" s="149"/>
      <c r="K253" s="144"/>
      <c r="L253" s="150"/>
      <c r="S253" s="151"/>
      <c r="AS253" s="146" t="s">
        <v>169</v>
      </c>
      <c r="AT253" s="146" t="s">
        <v>85</v>
      </c>
      <c r="AU253" s="12" t="s">
        <v>85</v>
      </c>
      <c r="AV253" s="12" t="s">
        <v>30</v>
      </c>
      <c r="AW253" s="12" t="s">
        <v>74</v>
      </c>
      <c r="AX253" s="146" t="s">
        <v>150</v>
      </c>
    </row>
    <row r="254" spans="2:64" s="14" customFormat="1">
      <c r="B254" s="159"/>
      <c r="D254" s="145" t="s">
        <v>169</v>
      </c>
      <c r="E254" s="160" t="s">
        <v>1</v>
      </c>
      <c r="F254" s="161" t="s">
        <v>341</v>
      </c>
      <c r="H254" s="160" t="s">
        <v>1</v>
      </c>
      <c r="I254" s="162"/>
      <c r="K254" s="159"/>
      <c r="L254" s="163"/>
      <c r="S254" s="164"/>
      <c r="AS254" s="160" t="s">
        <v>169</v>
      </c>
      <c r="AT254" s="160" t="s">
        <v>85</v>
      </c>
      <c r="AU254" s="14" t="s">
        <v>79</v>
      </c>
      <c r="AV254" s="14" t="s">
        <v>30</v>
      </c>
      <c r="AW254" s="14" t="s">
        <v>74</v>
      </c>
      <c r="AX254" s="160" t="s">
        <v>150</v>
      </c>
    </row>
    <row r="255" spans="2:64" s="12" customFormat="1">
      <c r="B255" s="144"/>
      <c r="D255" s="145" t="s">
        <v>169</v>
      </c>
      <c r="E255" s="146" t="s">
        <v>1</v>
      </c>
      <c r="F255" s="147" t="s">
        <v>90</v>
      </c>
      <c r="H255" s="148">
        <v>34.93</v>
      </c>
      <c r="I255" s="149"/>
      <c r="K255" s="144"/>
      <c r="L255" s="150"/>
      <c r="S255" s="151"/>
      <c r="AS255" s="146" t="s">
        <v>169</v>
      </c>
      <c r="AT255" s="146" t="s">
        <v>85</v>
      </c>
      <c r="AU255" s="12" t="s">
        <v>85</v>
      </c>
      <c r="AV255" s="12" t="s">
        <v>30</v>
      </c>
      <c r="AW255" s="12" t="s">
        <v>74</v>
      </c>
      <c r="AX255" s="146" t="s">
        <v>150</v>
      </c>
    </row>
    <row r="256" spans="2:64" s="13" customFormat="1">
      <c r="B256" s="152"/>
      <c r="D256" s="145" t="s">
        <v>169</v>
      </c>
      <c r="E256" s="153" t="s">
        <v>1</v>
      </c>
      <c r="F256" s="154" t="s">
        <v>185</v>
      </c>
      <c r="H256" s="155">
        <v>69.86</v>
      </c>
      <c r="I256" s="156"/>
      <c r="K256" s="152"/>
      <c r="L256" s="157"/>
      <c r="S256" s="158"/>
      <c r="AS256" s="153" t="s">
        <v>169</v>
      </c>
      <c r="AT256" s="153" t="s">
        <v>85</v>
      </c>
      <c r="AU256" s="13" t="s">
        <v>156</v>
      </c>
      <c r="AV256" s="13" t="s">
        <v>30</v>
      </c>
      <c r="AW256" s="13" t="s">
        <v>79</v>
      </c>
      <c r="AX256" s="153" t="s">
        <v>150</v>
      </c>
    </row>
    <row r="257" spans="2:64" s="1" customFormat="1" ht="24.2" customHeight="1">
      <c r="B257" s="126"/>
      <c r="C257" s="127" t="s">
        <v>342</v>
      </c>
      <c r="D257" s="127" t="s">
        <v>152</v>
      </c>
      <c r="E257" s="128" t="s">
        <v>343</v>
      </c>
      <c r="F257" s="129" t="s">
        <v>344</v>
      </c>
      <c r="G257" s="130" t="s">
        <v>166</v>
      </c>
      <c r="H257" s="131">
        <v>346.29500000000002</v>
      </c>
      <c r="I257" s="132"/>
      <c r="J257" s="133">
        <f>ROUND(I257*H257,2)</f>
        <v>0</v>
      </c>
      <c r="K257" s="31"/>
      <c r="L257" s="134" t="s">
        <v>1</v>
      </c>
      <c r="M257" s="135" t="s">
        <v>40</v>
      </c>
      <c r="O257" s="136">
        <f>N257*H257</f>
        <v>0</v>
      </c>
      <c r="P257" s="136">
        <v>4.3800000000000002E-3</v>
      </c>
      <c r="Q257" s="136">
        <f>P257*H257</f>
        <v>1.5167721000000001</v>
      </c>
      <c r="R257" s="136">
        <v>0</v>
      </c>
      <c r="S257" s="137">
        <f>R257*H257</f>
        <v>0</v>
      </c>
      <c r="AQ257" s="138" t="s">
        <v>156</v>
      </c>
      <c r="AS257" s="138" t="s">
        <v>152</v>
      </c>
      <c r="AT257" s="138" t="s">
        <v>85</v>
      </c>
      <c r="AX257" s="16" t="s">
        <v>150</v>
      </c>
      <c r="BD257" s="139">
        <f>IF(M257="základní",J257,0)</f>
        <v>0</v>
      </c>
      <c r="BE257" s="139">
        <f>IF(M257="snížená",J257,0)</f>
        <v>0</v>
      </c>
      <c r="BF257" s="139">
        <f>IF(M257="zákl. přenesená",J257,0)</f>
        <v>0</v>
      </c>
      <c r="BG257" s="139">
        <f>IF(M257="sníž. přenesená",J257,0)</f>
        <v>0</v>
      </c>
      <c r="BH257" s="139">
        <f>IF(M257="nulová",J257,0)</f>
        <v>0</v>
      </c>
      <c r="BI257" s="16" t="s">
        <v>85</v>
      </c>
      <c r="BJ257" s="139">
        <f>ROUND(I257*H257,2)</f>
        <v>0</v>
      </c>
      <c r="BK257" s="16" t="s">
        <v>156</v>
      </c>
      <c r="BL257" s="138" t="s">
        <v>345</v>
      </c>
    </row>
    <row r="258" spans="2:64" s="1" customFormat="1">
      <c r="B258" s="31"/>
      <c r="D258" s="140" t="s">
        <v>158</v>
      </c>
      <c r="F258" s="141" t="s">
        <v>346</v>
      </c>
      <c r="I258" s="142"/>
      <c r="K258" s="31"/>
      <c r="L258" s="143"/>
      <c r="S258" s="55"/>
      <c r="AS258" s="16" t="s">
        <v>158</v>
      </c>
      <c r="AT258" s="16" t="s">
        <v>85</v>
      </c>
    </row>
    <row r="259" spans="2:64" s="12" customFormat="1">
      <c r="B259" s="144"/>
      <c r="D259" s="145" t="s">
        <v>169</v>
      </c>
      <c r="E259" s="146" t="s">
        <v>1</v>
      </c>
      <c r="F259" s="147" t="s">
        <v>102</v>
      </c>
      <c r="H259" s="148">
        <v>346.29500000000002</v>
      </c>
      <c r="I259" s="149"/>
      <c r="K259" s="144"/>
      <c r="L259" s="150"/>
      <c r="S259" s="151"/>
      <c r="AS259" s="146" t="s">
        <v>169</v>
      </c>
      <c r="AT259" s="146" t="s">
        <v>85</v>
      </c>
      <c r="AU259" s="12" t="s">
        <v>85</v>
      </c>
      <c r="AV259" s="12" t="s">
        <v>30</v>
      </c>
      <c r="AW259" s="12" t="s">
        <v>79</v>
      </c>
      <c r="AX259" s="146" t="s">
        <v>150</v>
      </c>
    </row>
    <row r="260" spans="2:64" s="1" customFormat="1" ht="24.2" customHeight="1">
      <c r="B260" s="126"/>
      <c r="C260" s="127" t="s">
        <v>347</v>
      </c>
      <c r="D260" s="127" t="s">
        <v>152</v>
      </c>
      <c r="E260" s="128" t="s">
        <v>348</v>
      </c>
      <c r="F260" s="129" t="s">
        <v>349</v>
      </c>
      <c r="G260" s="130" t="s">
        <v>166</v>
      </c>
      <c r="H260" s="131">
        <v>378.29500000000002</v>
      </c>
      <c r="I260" s="132"/>
      <c r="J260" s="133">
        <f>ROUND(I260*H260,2)</f>
        <v>0</v>
      </c>
      <c r="K260" s="31"/>
      <c r="L260" s="134" t="s">
        <v>1</v>
      </c>
      <c r="M260" s="135" t="s">
        <v>40</v>
      </c>
      <c r="O260" s="136">
        <f>N260*H260</f>
        <v>0</v>
      </c>
      <c r="P260" s="136">
        <v>1.3999999999999999E-4</v>
      </c>
      <c r="Q260" s="136">
        <f>P260*H260</f>
        <v>5.2961299999999996E-2</v>
      </c>
      <c r="R260" s="136">
        <v>0</v>
      </c>
      <c r="S260" s="137">
        <f>R260*H260</f>
        <v>0</v>
      </c>
      <c r="AQ260" s="138" t="s">
        <v>156</v>
      </c>
      <c r="AS260" s="138" t="s">
        <v>152</v>
      </c>
      <c r="AT260" s="138" t="s">
        <v>85</v>
      </c>
      <c r="AX260" s="16" t="s">
        <v>150</v>
      </c>
      <c r="BD260" s="139">
        <f>IF(M260="základní",J260,0)</f>
        <v>0</v>
      </c>
      <c r="BE260" s="139">
        <f>IF(M260="snížená",J260,0)</f>
        <v>0</v>
      </c>
      <c r="BF260" s="139">
        <f>IF(M260="zákl. přenesená",J260,0)</f>
        <v>0</v>
      </c>
      <c r="BG260" s="139">
        <f>IF(M260="sníž. přenesená",J260,0)</f>
        <v>0</v>
      </c>
      <c r="BH260" s="139">
        <f>IF(M260="nulová",J260,0)</f>
        <v>0</v>
      </c>
      <c r="BI260" s="16" t="s">
        <v>85</v>
      </c>
      <c r="BJ260" s="139">
        <f>ROUND(I260*H260,2)</f>
        <v>0</v>
      </c>
      <c r="BK260" s="16" t="s">
        <v>156</v>
      </c>
      <c r="BL260" s="138" t="s">
        <v>350</v>
      </c>
    </row>
    <row r="261" spans="2:64" s="1" customFormat="1">
      <c r="B261" s="31"/>
      <c r="D261" s="140" t="s">
        <v>158</v>
      </c>
      <c r="F261" s="141" t="s">
        <v>351</v>
      </c>
      <c r="I261" s="142"/>
      <c r="K261" s="31"/>
      <c r="L261" s="143"/>
      <c r="S261" s="55"/>
      <c r="AS261" s="16" t="s">
        <v>158</v>
      </c>
      <c r="AT261" s="16" t="s">
        <v>85</v>
      </c>
    </row>
    <row r="262" spans="2:64" s="14" customFormat="1">
      <c r="B262" s="159"/>
      <c r="D262" s="145" t="s">
        <v>169</v>
      </c>
      <c r="E262" s="160" t="s">
        <v>1</v>
      </c>
      <c r="F262" s="161" t="s">
        <v>277</v>
      </c>
      <c r="H262" s="160" t="s">
        <v>1</v>
      </c>
      <c r="I262" s="162"/>
      <c r="K262" s="159"/>
      <c r="L262" s="163"/>
      <c r="S262" s="164"/>
      <c r="AS262" s="160" t="s">
        <v>169</v>
      </c>
      <c r="AT262" s="160" t="s">
        <v>85</v>
      </c>
      <c r="AU262" s="14" t="s">
        <v>79</v>
      </c>
      <c r="AV262" s="14" t="s">
        <v>30</v>
      </c>
      <c r="AW262" s="14" t="s">
        <v>74</v>
      </c>
      <c r="AX262" s="160" t="s">
        <v>150</v>
      </c>
    </row>
    <row r="263" spans="2:64" s="12" customFormat="1">
      <c r="B263" s="144"/>
      <c r="D263" s="145" t="s">
        <v>169</v>
      </c>
      <c r="E263" s="146" t="s">
        <v>1</v>
      </c>
      <c r="F263" s="147" t="s">
        <v>347</v>
      </c>
      <c r="H263" s="148">
        <v>32</v>
      </c>
      <c r="I263" s="149"/>
      <c r="K263" s="144"/>
      <c r="L263" s="150"/>
      <c r="S263" s="151"/>
      <c r="AS263" s="146" t="s">
        <v>169</v>
      </c>
      <c r="AT263" s="146" t="s">
        <v>85</v>
      </c>
      <c r="AU263" s="12" t="s">
        <v>85</v>
      </c>
      <c r="AV263" s="12" t="s">
        <v>30</v>
      </c>
      <c r="AW263" s="12" t="s">
        <v>74</v>
      </c>
      <c r="AX263" s="146" t="s">
        <v>150</v>
      </c>
    </row>
    <row r="264" spans="2:64" s="14" customFormat="1">
      <c r="B264" s="159"/>
      <c r="D264" s="145" t="s">
        <v>169</v>
      </c>
      <c r="E264" s="160" t="s">
        <v>1</v>
      </c>
      <c r="F264" s="161" t="s">
        <v>352</v>
      </c>
      <c r="H264" s="160" t="s">
        <v>1</v>
      </c>
      <c r="I264" s="162"/>
      <c r="K264" s="159"/>
      <c r="L264" s="163"/>
      <c r="S264" s="164"/>
      <c r="AS264" s="160" t="s">
        <v>169</v>
      </c>
      <c r="AT264" s="160" t="s">
        <v>85</v>
      </c>
      <c r="AU264" s="14" t="s">
        <v>79</v>
      </c>
      <c r="AV264" s="14" t="s">
        <v>30</v>
      </c>
      <c r="AW264" s="14" t="s">
        <v>74</v>
      </c>
      <c r="AX264" s="160" t="s">
        <v>150</v>
      </c>
    </row>
    <row r="265" spans="2:64" s="12" customFormat="1">
      <c r="B265" s="144"/>
      <c r="D265" s="145" t="s">
        <v>169</v>
      </c>
      <c r="E265" s="146" t="s">
        <v>1</v>
      </c>
      <c r="F265" s="147" t="s">
        <v>102</v>
      </c>
      <c r="H265" s="148">
        <v>346.29500000000002</v>
      </c>
      <c r="I265" s="149"/>
      <c r="K265" s="144"/>
      <c r="L265" s="150"/>
      <c r="S265" s="151"/>
      <c r="AS265" s="146" t="s">
        <v>169</v>
      </c>
      <c r="AT265" s="146" t="s">
        <v>85</v>
      </c>
      <c r="AU265" s="12" t="s">
        <v>85</v>
      </c>
      <c r="AV265" s="12" t="s">
        <v>30</v>
      </c>
      <c r="AW265" s="12" t="s">
        <v>74</v>
      </c>
      <c r="AX265" s="146" t="s">
        <v>150</v>
      </c>
    </row>
    <row r="266" spans="2:64" s="13" customFormat="1">
      <c r="B266" s="152"/>
      <c r="D266" s="145" t="s">
        <v>169</v>
      </c>
      <c r="E266" s="153" t="s">
        <v>1</v>
      </c>
      <c r="F266" s="154" t="s">
        <v>185</v>
      </c>
      <c r="H266" s="155">
        <v>378.29500000000002</v>
      </c>
      <c r="I266" s="156"/>
      <c r="K266" s="152"/>
      <c r="L266" s="157"/>
      <c r="S266" s="158"/>
      <c r="AS266" s="153" t="s">
        <v>169</v>
      </c>
      <c r="AT266" s="153" t="s">
        <v>85</v>
      </c>
      <c r="AU266" s="13" t="s">
        <v>156</v>
      </c>
      <c r="AV266" s="13" t="s">
        <v>30</v>
      </c>
      <c r="AW266" s="13" t="s">
        <v>79</v>
      </c>
      <c r="AX266" s="153" t="s">
        <v>150</v>
      </c>
    </row>
    <row r="267" spans="2:64" s="1" customFormat="1" ht="44.25" customHeight="1">
      <c r="B267" s="126"/>
      <c r="C267" s="127" t="s">
        <v>353</v>
      </c>
      <c r="D267" s="127" t="s">
        <v>152</v>
      </c>
      <c r="E267" s="128" t="s">
        <v>354</v>
      </c>
      <c r="F267" s="129" t="s">
        <v>355</v>
      </c>
      <c r="G267" s="130" t="s">
        <v>166</v>
      </c>
      <c r="H267" s="131">
        <v>32</v>
      </c>
      <c r="I267" s="132"/>
      <c r="J267" s="133">
        <f>ROUND(I267*H267,2)</f>
        <v>0</v>
      </c>
      <c r="K267" s="31"/>
      <c r="L267" s="134" t="s">
        <v>1</v>
      </c>
      <c r="M267" s="135" t="s">
        <v>40</v>
      </c>
      <c r="O267" s="136">
        <f>N267*H267</f>
        <v>0</v>
      </c>
      <c r="P267" s="136">
        <v>8.6E-3</v>
      </c>
      <c r="Q267" s="136">
        <f>P267*H267</f>
        <v>0.2752</v>
      </c>
      <c r="R267" s="136">
        <v>0</v>
      </c>
      <c r="S267" s="137">
        <f>R267*H267</f>
        <v>0</v>
      </c>
      <c r="AQ267" s="138" t="s">
        <v>156</v>
      </c>
      <c r="AS267" s="138" t="s">
        <v>152</v>
      </c>
      <c r="AT267" s="138" t="s">
        <v>85</v>
      </c>
      <c r="AX267" s="16" t="s">
        <v>150</v>
      </c>
      <c r="BD267" s="139">
        <f>IF(M267="základní",J267,0)</f>
        <v>0</v>
      </c>
      <c r="BE267" s="139">
        <f>IF(M267="snížená",J267,0)</f>
        <v>0</v>
      </c>
      <c r="BF267" s="139">
        <f>IF(M267="zákl. přenesená",J267,0)</f>
        <v>0</v>
      </c>
      <c r="BG267" s="139">
        <f>IF(M267="sníž. přenesená",J267,0)</f>
        <v>0</v>
      </c>
      <c r="BH267" s="139">
        <f>IF(M267="nulová",J267,0)</f>
        <v>0</v>
      </c>
      <c r="BI267" s="16" t="s">
        <v>85</v>
      </c>
      <c r="BJ267" s="139">
        <f>ROUND(I267*H267,2)</f>
        <v>0</v>
      </c>
      <c r="BK267" s="16" t="s">
        <v>156</v>
      </c>
      <c r="BL267" s="138" t="s">
        <v>356</v>
      </c>
    </row>
    <row r="268" spans="2:64" s="1" customFormat="1">
      <c r="B268" s="31"/>
      <c r="D268" s="140" t="s">
        <v>158</v>
      </c>
      <c r="F268" s="141" t="s">
        <v>357</v>
      </c>
      <c r="I268" s="142"/>
      <c r="K268" s="31"/>
      <c r="L268" s="143"/>
      <c r="S268" s="55"/>
      <c r="AS268" s="16" t="s">
        <v>158</v>
      </c>
      <c r="AT268" s="16" t="s">
        <v>85</v>
      </c>
    </row>
    <row r="269" spans="2:64" s="14" customFormat="1">
      <c r="B269" s="159"/>
      <c r="D269" s="145" t="s">
        <v>169</v>
      </c>
      <c r="E269" s="160" t="s">
        <v>1</v>
      </c>
      <c r="F269" s="161" t="s">
        <v>277</v>
      </c>
      <c r="H269" s="160" t="s">
        <v>1</v>
      </c>
      <c r="I269" s="162"/>
      <c r="K269" s="159"/>
      <c r="L269" s="163"/>
      <c r="S269" s="164"/>
      <c r="AS269" s="160" t="s">
        <v>169</v>
      </c>
      <c r="AT269" s="160" t="s">
        <v>85</v>
      </c>
      <c r="AU269" s="14" t="s">
        <v>79</v>
      </c>
      <c r="AV269" s="14" t="s">
        <v>30</v>
      </c>
      <c r="AW269" s="14" t="s">
        <v>74</v>
      </c>
      <c r="AX269" s="160" t="s">
        <v>150</v>
      </c>
    </row>
    <row r="270" spans="2:64" s="12" customFormat="1">
      <c r="B270" s="144"/>
      <c r="D270" s="145" t="s">
        <v>169</v>
      </c>
      <c r="E270" s="146" t="s">
        <v>1</v>
      </c>
      <c r="F270" s="147" t="s">
        <v>347</v>
      </c>
      <c r="H270" s="148">
        <v>32</v>
      </c>
      <c r="I270" s="149"/>
      <c r="K270" s="144"/>
      <c r="L270" s="150"/>
      <c r="S270" s="151"/>
      <c r="AS270" s="146" t="s">
        <v>169</v>
      </c>
      <c r="AT270" s="146" t="s">
        <v>85</v>
      </c>
      <c r="AU270" s="12" t="s">
        <v>85</v>
      </c>
      <c r="AV270" s="12" t="s">
        <v>30</v>
      </c>
      <c r="AW270" s="12" t="s">
        <v>79</v>
      </c>
      <c r="AX270" s="146" t="s">
        <v>150</v>
      </c>
    </row>
    <row r="271" spans="2:64" s="1" customFormat="1" ht="24.2" customHeight="1">
      <c r="B271" s="126"/>
      <c r="C271" s="165" t="s">
        <v>358</v>
      </c>
      <c r="D271" s="165" t="s">
        <v>308</v>
      </c>
      <c r="E271" s="166" t="s">
        <v>359</v>
      </c>
      <c r="F271" s="167" t="s">
        <v>360</v>
      </c>
      <c r="G271" s="168" t="s">
        <v>166</v>
      </c>
      <c r="H271" s="169">
        <v>33.6</v>
      </c>
      <c r="I271" s="170"/>
      <c r="J271" s="171">
        <f>ROUND(I271*H271,2)</f>
        <v>0</v>
      </c>
      <c r="K271" s="172"/>
      <c r="L271" s="173" t="s">
        <v>1</v>
      </c>
      <c r="M271" s="174" t="s">
        <v>40</v>
      </c>
      <c r="O271" s="136">
        <f>N271*H271</f>
        <v>0</v>
      </c>
      <c r="P271" s="136">
        <v>4.7999999999999996E-3</v>
      </c>
      <c r="Q271" s="136">
        <f>P271*H271</f>
        <v>0.16127999999999998</v>
      </c>
      <c r="R271" s="136">
        <v>0</v>
      </c>
      <c r="S271" s="137">
        <f>R271*H271</f>
        <v>0</v>
      </c>
      <c r="AQ271" s="138" t="s">
        <v>207</v>
      </c>
      <c r="AS271" s="138" t="s">
        <v>308</v>
      </c>
      <c r="AT271" s="138" t="s">
        <v>85</v>
      </c>
      <c r="AX271" s="16" t="s">
        <v>150</v>
      </c>
      <c r="BD271" s="139">
        <f>IF(M271="základní",J271,0)</f>
        <v>0</v>
      </c>
      <c r="BE271" s="139">
        <f>IF(M271="snížená",J271,0)</f>
        <v>0</v>
      </c>
      <c r="BF271" s="139">
        <f>IF(M271="zákl. přenesená",J271,0)</f>
        <v>0</v>
      </c>
      <c r="BG271" s="139">
        <f>IF(M271="sníž. přenesená",J271,0)</f>
        <v>0</v>
      </c>
      <c r="BH271" s="139">
        <f>IF(M271="nulová",J271,0)</f>
        <v>0</v>
      </c>
      <c r="BI271" s="16" t="s">
        <v>85</v>
      </c>
      <c r="BJ271" s="139">
        <f>ROUND(I271*H271,2)</f>
        <v>0</v>
      </c>
      <c r="BK271" s="16" t="s">
        <v>156</v>
      </c>
      <c r="BL271" s="138" t="s">
        <v>361</v>
      </c>
    </row>
    <row r="272" spans="2:64" s="12" customFormat="1">
      <c r="B272" s="144"/>
      <c r="D272" s="145" t="s">
        <v>169</v>
      </c>
      <c r="F272" s="147" t="s">
        <v>362</v>
      </c>
      <c r="H272" s="148">
        <v>33.6</v>
      </c>
      <c r="I272" s="149"/>
      <c r="K272" s="144"/>
      <c r="L272" s="150"/>
      <c r="S272" s="151"/>
      <c r="AS272" s="146" t="s">
        <v>169</v>
      </c>
      <c r="AT272" s="146" t="s">
        <v>85</v>
      </c>
      <c r="AU272" s="12" t="s">
        <v>85</v>
      </c>
      <c r="AV272" s="12" t="s">
        <v>3</v>
      </c>
      <c r="AW272" s="12" t="s">
        <v>79</v>
      </c>
      <c r="AX272" s="146" t="s">
        <v>150</v>
      </c>
    </row>
    <row r="273" spans="2:64" s="1" customFormat="1" ht="24.2" customHeight="1">
      <c r="B273" s="126"/>
      <c r="C273" s="127" t="s">
        <v>363</v>
      </c>
      <c r="D273" s="127" t="s">
        <v>152</v>
      </c>
      <c r="E273" s="128" t="s">
        <v>364</v>
      </c>
      <c r="F273" s="129" t="s">
        <v>365</v>
      </c>
      <c r="G273" s="130" t="s">
        <v>166</v>
      </c>
      <c r="H273" s="131">
        <v>32</v>
      </c>
      <c r="I273" s="132"/>
      <c r="J273" s="133">
        <f>ROUND(I273*H273,2)</f>
        <v>0</v>
      </c>
      <c r="K273" s="31"/>
      <c r="L273" s="134" t="s">
        <v>1</v>
      </c>
      <c r="M273" s="135" t="s">
        <v>40</v>
      </c>
      <c r="O273" s="136">
        <f>N273*H273</f>
        <v>0</v>
      </c>
      <c r="P273" s="136">
        <v>3.8E-3</v>
      </c>
      <c r="Q273" s="136">
        <f>P273*H273</f>
        <v>0.1216</v>
      </c>
      <c r="R273" s="136">
        <v>0</v>
      </c>
      <c r="S273" s="137">
        <f>R273*H273</f>
        <v>0</v>
      </c>
      <c r="AQ273" s="138" t="s">
        <v>156</v>
      </c>
      <c r="AS273" s="138" t="s">
        <v>152</v>
      </c>
      <c r="AT273" s="138" t="s">
        <v>85</v>
      </c>
      <c r="AX273" s="16" t="s">
        <v>150</v>
      </c>
      <c r="BD273" s="139">
        <f>IF(M273="základní",J273,0)</f>
        <v>0</v>
      </c>
      <c r="BE273" s="139">
        <f>IF(M273="snížená",J273,0)</f>
        <v>0</v>
      </c>
      <c r="BF273" s="139">
        <f>IF(M273="zákl. přenesená",J273,0)</f>
        <v>0</v>
      </c>
      <c r="BG273" s="139">
        <f>IF(M273="sníž. přenesená",J273,0)</f>
        <v>0</v>
      </c>
      <c r="BH273" s="139">
        <f>IF(M273="nulová",J273,0)</f>
        <v>0</v>
      </c>
      <c r="BI273" s="16" t="s">
        <v>85</v>
      </c>
      <c r="BJ273" s="139">
        <f>ROUND(I273*H273,2)</f>
        <v>0</v>
      </c>
      <c r="BK273" s="16" t="s">
        <v>156</v>
      </c>
      <c r="BL273" s="138" t="s">
        <v>366</v>
      </c>
    </row>
    <row r="274" spans="2:64" s="1" customFormat="1">
      <c r="B274" s="31"/>
      <c r="D274" s="140" t="s">
        <v>158</v>
      </c>
      <c r="F274" s="141" t="s">
        <v>367</v>
      </c>
      <c r="I274" s="142"/>
      <c r="K274" s="31"/>
      <c r="L274" s="143"/>
      <c r="S274" s="55"/>
      <c r="AS274" s="16" t="s">
        <v>158</v>
      </c>
      <c r="AT274" s="16" t="s">
        <v>85</v>
      </c>
    </row>
    <row r="275" spans="2:64" s="14" customFormat="1">
      <c r="B275" s="159"/>
      <c r="D275" s="145" t="s">
        <v>169</v>
      </c>
      <c r="E275" s="160" t="s">
        <v>1</v>
      </c>
      <c r="F275" s="161" t="s">
        <v>277</v>
      </c>
      <c r="H275" s="160" t="s">
        <v>1</v>
      </c>
      <c r="I275" s="162"/>
      <c r="K275" s="159"/>
      <c r="L275" s="163"/>
      <c r="S275" s="164"/>
      <c r="AS275" s="160" t="s">
        <v>169</v>
      </c>
      <c r="AT275" s="160" t="s">
        <v>85</v>
      </c>
      <c r="AU275" s="14" t="s">
        <v>79</v>
      </c>
      <c r="AV275" s="14" t="s">
        <v>30</v>
      </c>
      <c r="AW275" s="14" t="s">
        <v>74</v>
      </c>
      <c r="AX275" s="160" t="s">
        <v>150</v>
      </c>
    </row>
    <row r="276" spans="2:64" s="12" customFormat="1">
      <c r="B276" s="144"/>
      <c r="D276" s="145" t="s">
        <v>169</v>
      </c>
      <c r="E276" s="146" t="s">
        <v>1</v>
      </c>
      <c r="F276" s="147" t="s">
        <v>347</v>
      </c>
      <c r="H276" s="148">
        <v>32</v>
      </c>
      <c r="I276" s="149"/>
      <c r="K276" s="144"/>
      <c r="L276" s="150"/>
      <c r="S276" s="151"/>
      <c r="AS276" s="146" t="s">
        <v>169</v>
      </c>
      <c r="AT276" s="146" t="s">
        <v>85</v>
      </c>
      <c r="AU276" s="12" t="s">
        <v>85</v>
      </c>
      <c r="AV276" s="12" t="s">
        <v>30</v>
      </c>
      <c r="AW276" s="12" t="s">
        <v>79</v>
      </c>
      <c r="AX276" s="146" t="s">
        <v>150</v>
      </c>
    </row>
    <row r="277" spans="2:64" s="1" customFormat="1" ht="24.2" customHeight="1">
      <c r="B277" s="126"/>
      <c r="C277" s="127" t="s">
        <v>368</v>
      </c>
      <c r="D277" s="127" t="s">
        <v>152</v>
      </c>
      <c r="E277" s="128" t="s">
        <v>369</v>
      </c>
      <c r="F277" s="129" t="s">
        <v>370</v>
      </c>
      <c r="G277" s="130" t="s">
        <v>166</v>
      </c>
      <c r="H277" s="131">
        <v>346.29500000000002</v>
      </c>
      <c r="I277" s="132"/>
      <c r="J277" s="133">
        <f>ROUND(I277*H277,2)</f>
        <v>0</v>
      </c>
      <c r="K277" s="31"/>
      <c r="L277" s="134" t="s">
        <v>1</v>
      </c>
      <c r="M277" s="135" t="s">
        <v>40</v>
      </c>
      <c r="O277" s="136">
        <f>N277*H277</f>
        <v>0</v>
      </c>
      <c r="P277" s="136">
        <v>2.8500000000000001E-3</v>
      </c>
      <c r="Q277" s="136">
        <f>P277*H277</f>
        <v>0.98694075000000003</v>
      </c>
      <c r="R277" s="136">
        <v>0</v>
      </c>
      <c r="S277" s="137">
        <f>R277*H277</f>
        <v>0</v>
      </c>
      <c r="AQ277" s="138" t="s">
        <v>156</v>
      </c>
      <c r="AS277" s="138" t="s">
        <v>152</v>
      </c>
      <c r="AT277" s="138" t="s">
        <v>85</v>
      </c>
      <c r="AX277" s="16" t="s">
        <v>150</v>
      </c>
      <c r="BD277" s="139">
        <f>IF(M277="základní",J277,0)</f>
        <v>0</v>
      </c>
      <c r="BE277" s="139">
        <f>IF(M277="snížená",J277,0)</f>
        <v>0</v>
      </c>
      <c r="BF277" s="139">
        <f>IF(M277="zákl. přenesená",J277,0)</f>
        <v>0</v>
      </c>
      <c r="BG277" s="139">
        <f>IF(M277="sníž. přenesená",J277,0)</f>
        <v>0</v>
      </c>
      <c r="BH277" s="139">
        <f>IF(M277="nulová",J277,0)</f>
        <v>0</v>
      </c>
      <c r="BI277" s="16" t="s">
        <v>85</v>
      </c>
      <c r="BJ277" s="139">
        <f>ROUND(I277*H277,2)</f>
        <v>0</v>
      </c>
      <c r="BK277" s="16" t="s">
        <v>156</v>
      </c>
      <c r="BL277" s="138" t="s">
        <v>371</v>
      </c>
    </row>
    <row r="278" spans="2:64" s="1" customFormat="1">
      <c r="B278" s="31"/>
      <c r="D278" s="140" t="s">
        <v>158</v>
      </c>
      <c r="F278" s="141" t="s">
        <v>372</v>
      </c>
      <c r="I278" s="142"/>
      <c r="K278" s="31"/>
      <c r="L278" s="143"/>
      <c r="S278" s="55"/>
      <c r="AS278" s="16" t="s">
        <v>158</v>
      </c>
      <c r="AT278" s="16" t="s">
        <v>85</v>
      </c>
    </row>
    <row r="279" spans="2:64" s="14" customFormat="1">
      <c r="B279" s="159"/>
      <c r="D279" s="145" t="s">
        <v>169</v>
      </c>
      <c r="E279" s="160" t="s">
        <v>1</v>
      </c>
      <c r="F279" s="161" t="s">
        <v>352</v>
      </c>
      <c r="H279" s="160" t="s">
        <v>1</v>
      </c>
      <c r="I279" s="162"/>
      <c r="K279" s="159"/>
      <c r="L279" s="163"/>
      <c r="S279" s="164"/>
      <c r="AS279" s="160" t="s">
        <v>169</v>
      </c>
      <c r="AT279" s="160" t="s">
        <v>85</v>
      </c>
      <c r="AU279" s="14" t="s">
        <v>79</v>
      </c>
      <c r="AV279" s="14" t="s">
        <v>30</v>
      </c>
      <c r="AW279" s="14" t="s">
        <v>74</v>
      </c>
      <c r="AX279" s="160" t="s">
        <v>150</v>
      </c>
    </row>
    <row r="280" spans="2:64" s="12" customFormat="1">
      <c r="B280" s="144"/>
      <c r="D280" s="145" t="s">
        <v>169</v>
      </c>
      <c r="E280" s="146" t="s">
        <v>1</v>
      </c>
      <c r="F280" s="147" t="s">
        <v>102</v>
      </c>
      <c r="H280" s="148">
        <v>346.29500000000002</v>
      </c>
      <c r="I280" s="149"/>
      <c r="K280" s="144"/>
      <c r="L280" s="150"/>
      <c r="S280" s="151"/>
      <c r="AS280" s="146" t="s">
        <v>169</v>
      </c>
      <c r="AT280" s="146" t="s">
        <v>85</v>
      </c>
      <c r="AU280" s="12" t="s">
        <v>85</v>
      </c>
      <c r="AV280" s="12" t="s">
        <v>30</v>
      </c>
      <c r="AW280" s="12" t="s">
        <v>74</v>
      </c>
      <c r="AX280" s="146" t="s">
        <v>150</v>
      </c>
    </row>
    <row r="281" spans="2:64" s="13" customFormat="1">
      <c r="B281" s="152"/>
      <c r="D281" s="145" t="s">
        <v>169</v>
      </c>
      <c r="E281" s="153" t="s">
        <v>1</v>
      </c>
      <c r="F281" s="154" t="s">
        <v>185</v>
      </c>
      <c r="H281" s="155">
        <v>346.29500000000002</v>
      </c>
      <c r="I281" s="156"/>
      <c r="K281" s="152"/>
      <c r="L281" s="157"/>
      <c r="S281" s="158"/>
      <c r="AS281" s="153" t="s">
        <v>169</v>
      </c>
      <c r="AT281" s="153" t="s">
        <v>85</v>
      </c>
      <c r="AU281" s="13" t="s">
        <v>156</v>
      </c>
      <c r="AV281" s="13" t="s">
        <v>30</v>
      </c>
      <c r="AW281" s="13" t="s">
        <v>79</v>
      </c>
      <c r="AX281" s="153" t="s">
        <v>150</v>
      </c>
    </row>
    <row r="282" spans="2:64" s="1" customFormat="1" ht="33" customHeight="1">
      <c r="B282" s="126"/>
      <c r="C282" s="127" t="s">
        <v>373</v>
      </c>
      <c r="D282" s="127" t="s">
        <v>152</v>
      </c>
      <c r="E282" s="128" t="s">
        <v>374</v>
      </c>
      <c r="F282" s="129" t="s">
        <v>375</v>
      </c>
      <c r="G282" s="130" t="s">
        <v>173</v>
      </c>
      <c r="H282" s="131">
        <v>109.6</v>
      </c>
      <c r="I282" s="132"/>
      <c r="J282" s="133">
        <f>ROUND(I282*H282,2)</f>
        <v>0</v>
      </c>
      <c r="K282" s="31"/>
      <c r="L282" s="134" t="s">
        <v>1</v>
      </c>
      <c r="M282" s="135" t="s">
        <v>39</v>
      </c>
      <c r="O282" s="136">
        <f>N282*H282</f>
        <v>0</v>
      </c>
      <c r="P282" s="136">
        <v>2.5018699999999998</v>
      </c>
      <c r="Q282" s="136">
        <f>P282*H282</f>
        <v>274.20495199999999</v>
      </c>
      <c r="R282" s="136">
        <v>0</v>
      </c>
      <c r="S282" s="137">
        <f>R282*H282</f>
        <v>0</v>
      </c>
      <c r="AQ282" s="138" t="s">
        <v>156</v>
      </c>
      <c r="AS282" s="138" t="s">
        <v>152</v>
      </c>
      <c r="AT282" s="138" t="s">
        <v>85</v>
      </c>
      <c r="AX282" s="16" t="s">
        <v>150</v>
      </c>
      <c r="BD282" s="139">
        <f>IF(M282="základní",J282,0)</f>
        <v>0</v>
      </c>
      <c r="BE282" s="139">
        <f>IF(M282="snížená",J282,0)</f>
        <v>0</v>
      </c>
      <c r="BF282" s="139">
        <f>IF(M282="zákl. přenesená",J282,0)</f>
        <v>0</v>
      </c>
      <c r="BG282" s="139">
        <f>IF(M282="sníž. přenesená",J282,0)</f>
        <v>0</v>
      </c>
      <c r="BH282" s="139">
        <f>IF(M282="nulová",J282,0)</f>
        <v>0</v>
      </c>
      <c r="BI282" s="16" t="s">
        <v>79</v>
      </c>
      <c r="BJ282" s="139">
        <f>ROUND(I282*H282,2)</f>
        <v>0</v>
      </c>
      <c r="BK282" s="16" t="s">
        <v>156</v>
      </c>
      <c r="BL282" s="138" t="s">
        <v>376</v>
      </c>
    </row>
    <row r="283" spans="2:64" s="1" customFormat="1">
      <c r="B283" s="31"/>
      <c r="D283" s="140" t="s">
        <v>158</v>
      </c>
      <c r="F283" s="141" t="s">
        <v>377</v>
      </c>
      <c r="I283" s="142"/>
      <c r="K283" s="31"/>
      <c r="L283" s="143"/>
      <c r="S283" s="55"/>
      <c r="AS283" s="16" t="s">
        <v>158</v>
      </c>
      <c r="AT283" s="16" t="s">
        <v>85</v>
      </c>
    </row>
    <row r="284" spans="2:64" s="12" customFormat="1">
      <c r="B284" s="144"/>
      <c r="D284" s="145" t="s">
        <v>169</v>
      </c>
      <c r="E284" s="146" t="s">
        <v>1</v>
      </c>
      <c r="F284" s="147" t="s">
        <v>378</v>
      </c>
      <c r="H284" s="148">
        <v>109.6</v>
      </c>
      <c r="I284" s="149"/>
      <c r="K284" s="144"/>
      <c r="L284" s="150"/>
      <c r="S284" s="151"/>
      <c r="AS284" s="146" t="s">
        <v>169</v>
      </c>
      <c r="AT284" s="146" t="s">
        <v>85</v>
      </c>
      <c r="AU284" s="12" t="s">
        <v>85</v>
      </c>
      <c r="AV284" s="12" t="s">
        <v>30</v>
      </c>
      <c r="AW284" s="12" t="s">
        <v>79</v>
      </c>
      <c r="AX284" s="146" t="s">
        <v>150</v>
      </c>
    </row>
    <row r="285" spans="2:64" s="1" customFormat="1" ht="24.2" customHeight="1">
      <c r="B285" s="126"/>
      <c r="C285" s="127" t="s">
        <v>379</v>
      </c>
      <c r="D285" s="127" t="s">
        <v>152</v>
      </c>
      <c r="E285" s="128" t="s">
        <v>380</v>
      </c>
      <c r="F285" s="129" t="s">
        <v>381</v>
      </c>
      <c r="G285" s="130" t="s">
        <v>173</v>
      </c>
      <c r="H285" s="131">
        <v>109.6</v>
      </c>
      <c r="I285" s="132"/>
      <c r="J285" s="133">
        <f>ROUND(I285*H285,2)</f>
        <v>0</v>
      </c>
      <c r="K285" s="31"/>
      <c r="L285" s="134" t="s">
        <v>1</v>
      </c>
      <c r="M285" s="135" t="s">
        <v>39</v>
      </c>
      <c r="O285" s="136">
        <f>N285*H285</f>
        <v>0</v>
      </c>
      <c r="P285" s="136">
        <v>0.01</v>
      </c>
      <c r="Q285" s="136">
        <f>P285*H285</f>
        <v>1.0959999999999999</v>
      </c>
      <c r="R285" s="136">
        <v>0</v>
      </c>
      <c r="S285" s="137">
        <f>R285*H285</f>
        <v>0</v>
      </c>
      <c r="AQ285" s="138" t="s">
        <v>156</v>
      </c>
      <c r="AS285" s="138" t="s">
        <v>152</v>
      </c>
      <c r="AT285" s="138" t="s">
        <v>85</v>
      </c>
      <c r="AX285" s="16" t="s">
        <v>150</v>
      </c>
      <c r="BD285" s="139">
        <f>IF(M285="základní",J285,0)</f>
        <v>0</v>
      </c>
      <c r="BE285" s="139">
        <f>IF(M285="snížená",J285,0)</f>
        <v>0</v>
      </c>
      <c r="BF285" s="139">
        <f>IF(M285="zákl. přenesená",J285,0)</f>
        <v>0</v>
      </c>
      <c r="BG285" s="139">
        <f>IF(M285="sníž. přenesená",J285,0)</f>
        <v>0</v>
      </c>
      <c r="BH285" s="139">
        <f>IF(M285="nulová",J285,0)</f>
        <v>0</v>
      </c>
      <c r="BI285" s="16" t="s">
        <v>79</v>
      </c>
      <c r="BJ285" s="139">
        <f>ROUND(I285*H285,2)</f>
        <v>0</v>
      </c>
      <c r="BK285" s="16" t="s">
        <v>156</v>
      </c>
      <c r="BL285" s="138" t="s">
        <v>382</v>
      </c>
    </row>
    <row r="286" spans="2:64" s="1" customFormat="1">
      <c r="B286" s="31"/>
      <c r="D286" s="140" t="s">
        <v>158</v>
      </c>
      <c r="F286" s="141" t="s">
        <v>383</v>
      </c>
      <c r="I286" s="142"/>
      <c r="K286" s="31"/>
      <c r="L286" s="143"/>
      <c r="S286" s="55"/>
      <c r="AS286" s="16" t="s">
        <v>158</v>
      </c>
      <c r="AT286" s="16" t="s">
        <v>85</v>
      </c>
    </row>
    <row r="287" spans="2:64" s="1" customFormat="1" ht="33" customHeight="1">
      <c r="B287" s="126"/>
      <c r="C287" s="127" t="s">
        <v>384</v>
      </c>
      <c r="D287" s="127" t="s">
        <v>152</v>
      </c>
      <c r="E287" s="128" t="s">
        <v>385</v>
      </c>
      <c r="F287" s="129" t="s">
        <v>386</v>
      </c>
      <c r="G287" s="130" t="s">
        <v>173</v>
      </c>
      <c r="H287" s="131">
        <v>109.6</v>
      </c>
      <c r="I287" s="132"/>
      <c r="J287" s="133">
        <f>ROUND(I287*H287,2)</f>
        <v>0</v>
      </c>
      <c r="K287" s="31"/>
      <c r="L287" s="134" t="s">
        <v>1</v>
      </c>
      <c r="M287" s="135" t="s">
        <v>39</v>
      </c>
      <c r="O287" s="136">
        <f>N287*H287</f>
        <v>0</v>
      </c>
      <c r="P287" s="136">
        <v>3.5349999999999999E-2</v>
      </c>
      <c r="Q287" s="136">
        <f>P287*H287</f>
        <v>3.8743599999999998</v>
      </c>
      <c r="R287" s="136">
        <v>0</v>
      </c>
      <c r="S287" s="137">
        <f>R287*H287</f>
        <v>0</v>
      </c>
      <c r="AQ287" s="138" t="s">
        <v>156</v>
      </c>
      <c r="AS287" s="138" t="s">
        <v>152</v>
      </c>
      <c r="AT287" s="138" t="s">
        <v>85</v>
      </c>
      <c r="AX287" s="16" t="s">
        <v>150</v>
      </c>
      <c r="BD287" s="139">
        <f>IF(M287="základní",J287,0)</f>
        <v>0</v>
      </c>
      <c r="BE287" s="139">
        <f>IF(M287="snížená",J287,0)</f>
        <v>0</v>
      </c>
      <c r="BF287" s="139">
        <f>IF(M287="zákl. přenesená",J287,0)</f>
        <v>0</v>
      </c>
      <c r="BG287" s="139">
        <f>IF(M287="sníž. přenesená",J287,0)</f>
        <v>0</v>
      </c>
      <c r="BH287" s="139">
        <f>IF(M287="nulová",J287,0)</f>
        <v>0</v>
      </c>
      <c r="BI287" s="16" t="s">
        <v>79</v>
      </c>
      <c r="BJ287" s="139">
        <f>ROUND(I287*H287,2)</f>
        <v>0</v>
      </c>
      <c r="BK287" s="16" t="s">
        <v>156</v>
      </c>
      <c r="BL287" s="138" t="s">
        <v>387</v>
      </c>
    </row>
    <row r="288" spans="2:64" s="1" customFormat="1">
      <c r="B288" s="31"/>
      <c r="D288" s="140" t="s">
        <v>158</v>
      </c>
      <c r="F288" s="141" t="s">
        <v>388</v>
      </c>
      <c r="I288" s="142"/>
      <c r="K288" s="31"/>
      <c r="L288" s="143"/>
      <c r="S288" s="55"/>
      <c r="AS288" s="16" t="s">
        <v>158</v>
      </c>
      <c r="AT288" s="16" t="s">
        <v>85</v>
      </c>
    </row>
    <row r="289" spans="2:64" s="1" customFormat="1" ht="16.5" customHeight="1">
      <c r="B289" s="126"/>
      <c r="C289" s="127" t="s">
        <v>389</v>
      </c>
      <c r="D289" s="127" t="s">
        <v>152</v>
      </c>
      <c r="E289" s="128" t="s">
        <v>390</v>
      </c>
      <c r="F289" s="129" t="s">
        <v>391</v>
      </c>
      <c r="G289" s="130" t="s">
        <v>166</v>
      </c>
      <c r="H289" s="131">
        <v>534.20699999999999</v>
      </c>
      <c r="I289" s="132"/>
      <c r="J289" s="133">
        <f>ROUND(I289*H289,2)</f>
        <v>0</v>
      </c>
      <c r="K289" s="31"/>
      <c r="L289" s="134" t="s">
        <v>1</v>
      </c>
      <c r="M289" s="135" t="s">
        <v>40</v>
      </c>
      <c r="O289" s="136">
        <f>N289*H289</f>
        <v>0</v>
      </c>
      <c r="P289" s="136">
        <v>1.3200000000000001E-4</v>
      </c>
      <c r="Q289" s="136">
        <f>P289*H289</f>
        <v>7.0515324000000004E-2</v>
      </c>
      <c r="R289" s="136">
        <v>0</v>
      </c>
      <c r="S289" s="137">
        <f>R289*H289</f>
        <v>0</v>
      </c>
      <c r="AQ289" s="138" t="s">
        <v>156</v>
      </c>
      <c r="AS289" s="138" t="s">
        <v>152</v>
      </c>
      <c r="AT289" s="138" t="s">
        <v>85</v>
      </c>
      <c r="AX289" s="16" t="s">
        <v>150</v>
      </c>
      <c r="BD289" s="139">
        <f>IF(M289="základní",J289,0)</f>
        <v>0</v>
      </c>
      <c r="BE289" s="139">
        <f>IF(M289="snížená",J289,0)</f>
        <v>0</v>
      </c>
      <c r="BF289" s="139">
        <f>IF(M289="zákl. přenesená",J289,0)</f>
        <v>0</v>
      </c>
      <c r="BG289" s="139">
        <f>IF(M289="sníž. přenesená",J289,0)</f>
        <v>0</v>
      </c>
      <c r="BH289" s="139">
        <f>IF(M289="nulová",J289,0)</f>
        <v>0</v>
      </c>
      <c r="BI289" s="16" t="s">
        <v>85</v>
      </c>
      <c r="BJ289" s="139">
        <f>ROUND(I289*H289,2)</f>
        <v>0</v>
      </c>
      <c r="BK289" s="16" t="s">
        <v>156</v>
      </c>
      <c r="BL289" s="138" t="s">
        <v>392</v>
      </c>
    </row>
    <row r="290" spans="2:64" s="1" customFormat="1">
      <c r="B290" s="31"/>
      <c r="D290" s="140" t="s">
        <v>158</v>
      </c>
      <c r="F290" s="141" t="s">
        <v>393</v>
      </c>
      <c r="I290" s="142"/>
      <c r="K290" s="31"/>
      <c r="L290" s="143"/>
      <c r="S290" s="55"/>
      <c r="AS290" s="16" t="s">
        <v>158</v>
      </c>
      <c r="AT290" s="16" t="s">
        <v>85</v>
      </c>
    </row>
    <row r="291" spans="2:64" s="12" customFormat="1">
      <c r="B291" s="144"/>
      <c r="D291" s="145" t="s">
        <v>169</v>
      </c>
      <c r="E291" s="146" t="s">
        <v>1</v>
      </c>
      <c r="F291" s="147" t="s">
        <v>86</v>
      </c>
      <c r="H291" s="148">
        <v>534.20699999999999</v>
      </c>
      <c r="I291" s="149"/>
      <c r="K291" s="144"/>
      <c r="L291" s="150"/>
      <c r="S291" s="151"/>
      <c r="AS291" s="146" t="s">
        <v>169</v>
      </c>
      <c r="AT291" s="146" t="s">
        <v>85</v>
      </c>
      <c r="AU291" s="12" t="s">
        <v>85</v>
      </c>
      <c r="AV291" s="12" t="s">
        <v>30</v>
      </c>
      <c r="AW291" s="12" t="s">
        <v>74</v>
      </c>
      <c r="AX291" s="146" t="s">
        <v>150</v>
      </c>
    </row>
    <row r="292" spans="2:64" s="13" customFormat="1">
      <c r="B292" s="152"/>
      <c r="D292" s="145" t="s">
        <v>169</v>
      </c>
      <c r="E292" s="153" t="s">
        <v>1</v>
      </c>
      <c r="F292" s="154" t="s">
        <v>185</v>
      </c>
      <c r="H292" s="155">
        <v>534.20699999999999</v>
      </c>
      <c r="I292" s="156"/>
      <c r="K292" s="152"/>
      <c r="L292" s="157"/>
      <c r="S292" s="158"/>
      <c r="AS292" s="153" t="s">
        <v>169</v>
      </c>
      <c r="AT292" s="153" t="s">
        <v>85</v>
      </c>
      <c r="AU292" s="13" t="s">
        <v>156</v>
      </c>
      <c r="AV292" s="13" t="s">
        <v>30</v>
      </c>
      <c r="AW292" s="13" t="s">
        <v>79</v>
      </c>
      <c r="AX292" s="153" t="s">
        <v>150</v>
      </c>
    </row>
    <row r="293" spans="2:64" s="1" customFormat="1" ht="37.9" customHeight="1">
      <c r="B293" s="126"/>
      <c r="C293" s="127" t="s">
        <v>394</v>
      </c>
      <c r="D293" s="127" t="s">
        <v>152</v>
      </c>
      <c r="E293" s="128" t="s">
        <v>395</v>
      </c>
      <c r="F293" s="129" t="s">
        <v>396</v>
      </c>
      <c r="G293" s="130" t="s">
        <v>397</v>
      </c>
      <c r="H293" s="131">
        <v>162.99199999999999</v>
      </c>
      <c r="I293" s="132"/>
      <c r="J293" s="133">
        <f>ROUND(I293*H293,2)</f>
        <v>0</v>
      </c>
      <c r="K293" s="31"/>
      <c r="L293" s="134" t="s">
        <v>1</v>
      </c>
      <c r="M293" s="135" t="s">
        <v>40</v>
      </c>
      <c r="O293" s="136">
        <f>N293*H293</f>
        <v>0</v>
      </c>
      <c r="P293" s="136">
        <v>2.0000000000000002E-5</v>
      </c>
      <c r="Q293" s="136">
        <f>P293*H293</f>
        <v>3.25984E-3</v>
      </c>
      <c r="R293" s="136">
        <v>0</v>
      </c>
      <c r="S293" s="137">
        <f>R293*H293</f>
        <v>0</v>
      </c>
      <c r="AQ293" s="138" t="s">
        <v>156</v>
      </c>
      <c r="AS293" s="138" t="s">
        <v>152</v>
      </c>
      <c r="AT293" s="138" t="s">
        <v>85</v>
      </c>
      <c r="AX293" s="16" t="s">
        <v>150</v>
      </c>
      <c r="BD293" s="139">
        <f>IF(M293="základní",J293,0)</f>
        <v>0</v>
      </c>
      <c r="BE293" s="139">
        <f>IF(M293="snížená",J293,0)</f>
        <v>0</v>
      </c>
      <c r="BF293" s="139">
        <f>IF(M293="zákl. přenesená",J293,0)</f>
        <v>0</v>
      </c>
      <c r="BG293" s="139">
        <f>IF(M293="sníž. přenesená",J293,0)</f>
        <v>0</v>
      </c>
      <c r="BH293" s="139">
        <f>IF(M293="nulová",J293,0)</f>
        <v>0</v>
      </c>
      <c r="BI293" s="16" t="s">
        <v>85</v>
      </c>
      <c r="BJ293" s="139">
        <f>ROUND(I293*H293,2)</f>
        <v>0</v>
      </c>
      <c r="BK293" s="16" t="s">
        <v>156</v>
      </c>
      <c r="BL293" s="138" t="s">
        <v>398</v>
      </c>
    </row>
    <row r="294" spans="2:64" s="1" customFormat="1">
      <c r="B294" s="31"/>
      <c r="D294" s="140" t="s">
        <v>158</v>
      </c>
      <c r="F294" s="141" t="s">
        <v>399</v>
      </c>
      <c r="I294" s="142"/>
      <c r="K294" s="31"/>
      <c r="L294" s="143"/>
      <c r="S294" s="55"/>
      <c r="AS294" s="16" t="s">
        <v>158</v>
      </c>
      <c r="AT294" s="16" t="s">
        <v>85</v>
      </c>
    </row>
    <row r="295" spans="2:64" s="12" customFormat="1">
      <c r="B295" s="144"/>
      <c r="D295" s="145" t="s">
        <v>169</v>
      </c>
      <c r="E295" s="146" t="s">
        <v>1</v>
      </c>
      <c r="F295" s="147" t="s">
        <v>81</v>
      </c>
      <c r="H295" s="148">
        <v>162.99199999999999</v>
      </c>
      <c r="I295" s="149"/>
      <c r="K295" s="144"/>
      <c r="L295" s="150"/>
      <c r="S295" s="151"/>
      <c r="AS295" s="146" t="s">
        <v>169</v>
      </c>
      <c r="AT295" s="146" t="s">
        <v>85</v>
      </c>
      <c r="AU295" s="12" t="s">
        <v>85</v>
      </c>
      <c r="AV295" s="12" t="s">
        <v>30</v>
      </c>
      <c r="AW295" s="12" t="s">
        <v>79</v>
      </c>
      <c r="AX295" s="146" t="s">
        <v>150</v>
      </c>
    </row>
    <row r="296" spans="2:64" s="1" customFormat="1" ht="24.2" customHeight="1">
      <c r="B296" s="126"/>
      <c r="C296" s="127" t="s">
        <v>400</v>
      </c>
      <c r="D296" s="127" t="s">
        <v>152</v>
      </c>
      <c r="E296" s="128" t="s">
        <v>401</v>
      </c>
      <c r="F296" s="129" t="s">
        <v>402</v>
      </c>
      <c r="G296" s="130" t="s">
        <v>397</v>
      </c>
      <c r="H296" s="131">
        <v>150</v>
      </c>
      <c r="I296" s="132"/>
      <c r="J296" s="133">
        <f>ROUND(I296*H296,2)</f>
        <v>0</v>
      </c>
      <c r="K296" s="31"/>
      <c r="L296" s="134" t="s">
        <v>1</v>
      </c>
      <c r="M296" s="135" t="s">
        <v>39</v>
      </c>
      <c r="O296" s="136">
        <f>N296*H296</f>
        <v>0</v>
      </c>
      <c r="P296" s="136">
        <v>1.0000000000000001E-5</v>
      </c>
      <c r="Q296" s="136">
        <f>P296*H296</f>
        <v>1.5E-3</v>
      </c>
      <c r="R296" s="136">
        <v>0</v>
      </c>
      <c r="S296" s="137">
        <f>R296*H296</f>
        <v>0</v>
      </c>
      <c r="AQ296" s="138" t="s">
        <v>156</v>
      </c>
      <c r="AS296" s="138" t="s">
        <v>152</v>
      </c>
      <c r="AT296" s="138" t="s">
        <v>85</v>
      </c>
      <c r="AX296" s="16" t="s">
        <v>150</v>
      </c>
      <c r="BD296" s="139">
        <f>IF(M296="základní",J296,0)</f>
        <v>0</v>
      </c>
      <c r="BE296" s="139">
        <f>IF(M296="snížená",J296,0)</f>
        <v>0</v>
      </c>
      <c r="BF296" s="139">
        <f>IF(M296="zákl. přenesená",J296,0)</f>
        <v>0</v>
      </c>
      <c r="BG296" s="139">
        <f>IF(M296="sníž. přenesená",J296,0)</f>
        <v>0</v>
      </c>
      <c r="BH296" s="139">
        <f>IF(M296="nulová",J296,0)</f>
        <v>0</v>
      </c>
      <c r="BI296" s="16" t="s">
        <v>79</v>
      </c>
      <c r="BJ296" s="139">
        <f>ROUND(I296*H296,2)</f>
        <v>0</v>
      </c>
      <c r="BK296" s="16" t="s">
        <v>156</v>
      </c>
      <c r="BL296" s="138" t="s">
        <v>403</v>
      </c>
    </row>
    <row r="297" spans="2:64" s="1" customFormat="1">
      <c r="B297" s="31"/>
      <c r="D297" s="140" t="s">
        <v>158</v>
      </c>
      <c r="F297" s="141" t="s">
        <v>404</v>
      </c>
      <c r="I297" s="142"/>
      <c r="K297" s="31"/>
      <c r="L297" s="143"/>
      <c r="S297" s="55"/>
      <c r="AS297" s="16" t="s">
        <v>158</v>
      </c>
      <c r="AT297" s="16" t="s">
        <v>85</v>
      </c>
    </row>
    <row r="298" spans="2:64" s="12" customFormat="1">
      <c r="B298" s="144"/>
      <c r="D298" s="145" t="s">
        <v>169</v>
      </c>
      <c r="E298" s="146" t="s">
        <v>1</v>
      </c>
      <c r="F298" s="147" t="s">
        <v>405</v>
      </c>
      <c r="H298" s="148">
        <v>150</v>
      </c>
      <c r="I298" s="149"/>
      <c r="K298" s="144"/>
      <c r="L298" s="150"/>
      <c r="S298" s="151"/>
      <c r="AS298" s="146" t="s">
        <v>169</v>
      </c>
      <c r="AT298" s="146" t="s">
        <v>85</v>
      </c>
      <c r="AU298" s="12" t="s">
        <v>85</v>
      </c>
      <c r="AV298" s="12" t="s">
        <v>30</v>
      </c>
      <c r="AW298" s="12" t="s">
        <v>79</v>
      </c>
      <c r="AX298" s="146" t="s">
        <v>150</v>
      </c>
    </row>
    <row r="299" spans="2:64" s="11" customFormat="1" ht="22.9" customHeight="1">
      <c r="B299" s="114"/>
      <c r="D299" s="115" t="s">
        <v>73</v>
      </c>
      <c r="E299" s="124" t="s">
        <v>214</v>
      </c>
      <c r="F299" s="124" t="s">
        <v>406</v>
      </c>
      <c r="I299" s="117"/>
      <c r="J299" s="125">
        <f>BJ299</f>
        <v>0</v>
      </c>
      <c r="K299" s="114"/>
      <c r="L299" s="119"/>
      <c r="O299" s="120">
        <f>SUM(O300:O307)</f>
        <v>0</v>
      </c>
      <c r="Q299" s="120">
        <f>SUM(Q300:Q307)</f>
        <v>1.8697244999999998E-2</v>
      </c>
      <c r="S299" s="121">
        <f>SUM(S300:S307)</f>
        <v>0</v>
      </c>
      <c r="AQ299" s="115" t="s">
        <v>79</v>
      </c>
      <c r="AS299" s="122" t="s">
        <v>73</v>
      </c>
      <c r="AT299" s="122" t="s">
        <v>79</v>
      </c>
      <c r="AX299" s="115" t="s">
        <v>150</v>
      </c>
      <c r="BJ299" s="123">
        <f>SUM(BJ300:BJ307)</f>
        <v>0</v>
      </c>
    </row>
    <row r="300" spans="2:64" s="1" customFormat="1" ht="33" customHeight="1">
      <c r="B300" s="126"/>
      <c r="C300" s="127" t="s">
        <v>407</v>
      </c>
      <c r="D300" s="127" t="s">
        <v>152</v>
      </c>
      <c r="E300" s="128" t="s">
        <v>408</v>
      </c>
      <c r="F300" s="129" t="s">
        <v>409</v>
      </c>
      <c r="G300" s="130" t="s">
        <v>166</v>
      </c>
      <c r="H300" s="131">
        <v>534.20699999999999</v>
      </c>
      <c r="I300" s="132"/>
      <c r="J300" s="133">
        <f>ROUND(I300*H300,2)</f>
        <v>0</v>
      </c>
      <c r="K300" s="31"/>
      <c r="L300" s="134" t="s">
        <v>1</v>
      </c>
      <c r="M300" s="135" t="s">
        <v>40</v>
      </c>
      <c r="O300" s="136">
        <f>N300*H300</f>
        <v>0</v>
      </c>
      <c r="P300" s="136">
        <v>0</v>
      </c>
      <c r="Q300" s="136">
        <f>P300*H300</f>
        <v>0</v>
      </c>
      <c r="R300" s="136">
        <v>0</v>
      </c>
      <c r="S300" s="137">
        <f>R300*H300</f>
        <v>0</v>
      </c>
      <c r="AQ300" s="138" t="s">
        <v>156</v>
      </c>
      <c r="AS300" s="138" t="s">
        <v>152</v>
      </c>
      <c r="AT300" s="138" t="s">
        <v>85</v>
      </c>
      <c r="AX300" s="16" t="s">
        <v>150</v>
      </c>
      <c r="BD300" s="139">
        <f>IF(M300="základní",J300,0)</f>
        <v>0</v>
      </c>
      <c r="BE300" s="139">
        <f>IF(M300="snížená",J300,0)</f>
        <v>0</v>
      </c>
      <c r="BF300" s="139">
        <f>IF(M300="zákl. přenesená",J300,0)</f>
        <v>0</v>
      </c>
      <c r="BG300" s="139">
        <f>IF(M300="sníž. přenesená",J300,0)</f>
        <v>0</v>
      </c>
      <c r="BH300" s="139">
        <f>IF(M300="nulová",J300,0)</f>
        <v>0</v>
      </c>
      <c r="BI300" s="16" t="s">
        <v>85</v>
      </c>
      <c r="BJ300" s="139">
        <f>ROUND(I300*H300,2)</f>
        <v>0</v>
      </c>
      <c r="BK300" s="16" t="s">
        <v>156</v>
      </c>
      <c r="BL300" s="138" t="s">
        <v>410</v>
      </c>
    </row>
    <row r="301" spans="2:64" s="1" customFormat="1">
      <c r="B301" s="31"/>
      <c r="D301" s="140" t="s">
        <v>158</v>
      </c>
      <c r="F301" s="141" t="s">
        <v>411</v>
      </c>
      <c r="I301" s="142"/>
      <c r="K301" s="31"/>
      <c r="L301" s="143"/>
      <c r="S301" s="55"/>
      <c r="AS301" s="16" t="s">
        <v>158</v>
      </c>
      <c r="AT301" s="16" t="s">
        <v>85</v>
      </c>
    </row>
    <row r="302" spans="2:64" s="12" customFormat="1">
      <c r="B302" s="144"/>
      <c r="D302" s="145" t="s">
        <v>169</v>
      </c>
      <c r="E302" s="146" t="s">
        <v>1</v>
      </c>
      <c r="F302" s="147" t="s">
        <v>86</v>
      </c>
      <c r="H302" s="148">
        <v>534.20699999999999</v>
      </c>
      <c r="I302" s="149"/>
      <c r="K302" s="144"/>
      <c r="L302" s="150"/>
      <c r="S302" s="151"/>
      <c r="AS302" s="146" t="s">
        <v>169</v>
      </c>
      <c r="AT302" s="146" t="s">
        <v>85</v>
      </c>
      <c r="AU302" s="12" t="s">
        <v>85</v>
      </c>
      <c r="AV302" s="12" t="s">
        <v>30</v>
      </c>
      <c r="AW302" s="12" t="s">
        <v>74</v>
      </c>
      <c r="AX302" s="146" t="s">
        <v>150</v>
      </c>
    </row>
    <row r="303" spans="2:64" s="13" customFormat="1">
      <c r="B303" s="152"/>
      <c r="D303" s="145" t="s">
        <v>169</v>
      </c>
      <c r="E303" s="153" t="s">
        <v>1</v>
      </c>
      <c r="F303" s="154" t="s">
        <v>185</v>
      </c>
      <c r="H303" s="155">
        <v>534.20699999999999</v>
      </c>
      <c r="I303" s="156"/>
      <c r="K303" s="152"/>
      <c r="L303" s="157"/>
      <c r="S303" s="158"/>
      <c r="AS303" s="153" t="s">
        <v>169</v>
      </c>
      <c r="AT303" s="153" t="s">
        <v>85</v>
      </c>
      <c r="AU303" s="13" t="s">
        <v>156</v>
      </c>
      <c r="AV303" s="13" t="s">
        <v>30</v>
      </c>
      <c r="AW303" s="13" t="s">
        <v>79</v>
      </c>
      <c r="AX303" s="153" t="s">
        <v>150</v>
      </c>
    </row>
    <row r="304" spans="2:64" s="1" customFormat="1" ht="24.2" customHeight="1">
      <c r="B304" s="126"/>
      <c r="C304" s="127" t="s">
        <v>412</v>
      </c>
      <c r="D304" s="127" t="s">
        <v>152</v>
      </c>
      <c r="E304" s="128" t="s">
        <v>413</v>
      </c>
      <c r="F304" s="129" t="s">
        <v>414</v>
      </c>
      <c r="G304" s="130" t="s">
        <v>166</v>
      </c>
      <c r="H304" s="131">
        <v>534.20699999999999</v>
      </c>
      <c r="I304" s="132"/>
      <c r="J304" s="133">
        <f>ROUND(I304*H304,2)</f>
        <v>0</v>
      </c>
      <c r="K304" s="31"/>
      <c r="L304" s="134" t="s">
        <v>1</v>
      </c>
      <c r="M304" s="135" t="s">
        <v>40</v>
      </c>
      <c r="O304" s="136">
        <f>N304*H304</f>
        <v>0</v>
      </c>
      <c r="P304" s="136">
        <v>3.4999999999999997E-5</v>
      </c>
      <c r="Q304" s="136">
        <f>P304*H304</f>
        <v>1.8697244999999998E-2</v>
      </c>
      <c r="R304" s="136">
        <v>0</v>
      </c>
      <c r="S304" s="137">
        <f>R304*H304</f>
        <v>0</v>
      </c>
      <c r="AQ304" s="138" t="s">
        <v>156</v>
      </c>
      <c r="AS304" s="138" t="s">
        <v>152</v>
      </c>
      <c r="AT304" s="138" t="s">
        <v>85</v>
      </c>
      <c r="AX304" s="16" t="s">
        <v>150</v>
      </c>
      <c r="BD304" s="139">
        <f>IF(M304="základní",J304,0)</f>
        <v>0</v>
      </c>
      <c r="BE304" s="139">
        <f>IF(M304="snížená",J304,0)</f>
        <v>0</v>
      </c>
      <c r="BF304" s="139">
        <f>IF(M304="zákl. přenesená",J304,0)</f>
        <v>0</v>
      </c>
      <c r="BG304" s="139">
        <f>IF(M304="sníž. přenesená",J304,0)</f>
        <v>0</v>
      </c>
      <c r="BH304" s="139">
        <f>IF(M304="nulová",J304,0)</f>
        <v>0</v>
      </c>
      <c r="BI304" s="16" t="s">
        <v>85</v>
      </c>
      <c r="BJ304" s="139">
        <f>ROUND(I304*H304,2)</f>
        <v>0</v>
      </c>
      <c r="BK304" s="16" t="s">
        <v>156</v>
      </c>
      <c r="BL304" s="138" t="s">
        <v>415</v>
      </c>
    </row>
    <row r="305" spans="2:64" s="1" customFormat="1">
      <c r="B305" s="31"/>
      <c r="D305" s="140" t="s">
        <v>158</v>
      </c>
      <c r="F305" s="141" t="s">
        <v>416</v>
      </c>
      <c r="I305" s="142"/>
      <c r="K305" s="31"/>
      <c r="L305" s="143"/>
      <c r="S305" s="55"/>
      <c r="AS305" s="16" t="s">
        <v>158</v>
      </c>
      <c r="AT305" s="16" t="s">
        <v>85</v>
      </c>
    </row>
    <row r="306" spans="2:64" s="12" customFormat="1">
      <c r="B306" s="144"/>
      <c r="D306" s="145" t="s">
        <v>169</v>
      </c>
      <c r="E306" s="146" t="s">
        <v>1</v>
      </c>
      <c r="F306" s="147" t="s">
        <v>86</v>
      </c>
      <c r="H306" s="148">
        <v>534.20699999999999</v>
      </c>
      <c r="I306" s="149"/>
      <c r="K306" s="144"/>
      <c r="L306" s="150"/>
      <c r="S306" s="151"/>
      <c r="AS306" s="146" t="s">
        <v>169</v>
      </c>
      <c r="AT306" s="146" t="s">
        <v>85</v>
      </c>
      <c r="AU306" s="12" t="s">
        <v>85</v>
      </c>
      <c r="AV306" s="12" t="s">
        <v>30</v>
      </c>
      <c r="AW306" s="12" t="s">
        <v>74</v>
      </c>
      <c r="AX306" s="146" t="s">
        <v>150</v>
      </c>
    </row>
    <row r="307" spans="2:64" s="13" customFormat="1">
      <c r="B307" s="152"/>
      <c r="D307" s="145" t="s">
        <v>169</v>
      </c>
      <c r="E307" s="153" t="s">
        <v>1</v>
      </c>
      <c r="F307" s="154" t="s">
        <v>185</v>
      </c>
      <c r="H307" s="155">
        <v>534.20699999999999</v>
      </c>
      <c r="I307" s="156"/>
      <c r="K307" s="152"/>
      <c r="L307" s="157"/>
      <c r="S307" s="158"/>
      <c r="AS307" s="153" t="s">
        <v>169</v>
      </c>
      <c r="AT307" s="153" t="s">
        <v>85</v>
      </c>
      <c r="AU307" s="13" t="s">
        <v>156</v>
      </c>
      <c r="AV307" s="13" t="s">
        <v>30</v>
      </c>
      <c r="AW307" s="13" t="s">
        <v>79</v>
      </c>
      <c r="AX307" s="153" t="s">
        <v>150</v>
      </c>
    </row>
    <row r="308" spans="2:64" s="11" customFormat="1" ht="22.9" customHeight="1">
      <c r="B308" s="114"/>
      <c r="D308" s="115" t="s">
        <v>73</v>
      </c>
      <c r="E308" s="124" t="s">
        <v>417</v>
      </c>
      <c r="F308" s="124" t="s">
        <v>418</v>
      </c>
      <c r="I308" s="117"/>
      <c r="J308" s="125">
        <f>BJ308</f>
        <v>0</v>
      </c>
      <c r="K308" s="114"/>
      <c r="L308" s="119"/>
      <c r="O308" s="120">
        <f>SUM(O309:O316)</f>
        <v>0</v>
      </c>
      <c r="Q308" s="120">
        <f>SUM(Q309:Q316)</f>
        <v>0</v>
      </c>
      <c r="S308" s="121">
        <f>SUM(S309:S316)</f>
        <v>0</v>
      </c>
      <c r="AQ308" s="115" t="s">
        <v>79</v>
      </c>
      <c r="AS308" s="122" t="s">
        <v>73</v>
      </c>
      <c r="AT308" s="122" t="s">
        <v>79</v>
      </c>
      <c r="AX308" s="115" t="s">
        <v>150</v>
      </c>
      <c r="BJ308" s="123">
        <f>SUM(BJ309:BJ316)</f>
        <v>0</v>
      </c>
    </row>
    <row r="309" spans="2:64" s="1" customFormat="1" ht="24.2" customHeight="1">
      <c r="B309" s="126"/>
      <c r="C309" s="127" t="s">
        <v>419</v>
      </c>
      <c r="D309" s="127" t="s">
        <v>152</v>
      </c>
      <c r="E309" s="128" t="s">
        <v>420</v>
      </c>
      <c r="F309" s="129" t="s">
        <v>421</v>
      </c>
      <c r="G309" s="130" t="s">
        <v>210</v>
      </c>
      <c r="H309" s="131">
        <v>170.98</v>
      </c>
      <c r="I309" s="132"/>
      <c r="J309" s="133">
        <f>ROUND(I309*H309,2)</f>
        <v>0</v>
      </c>
      <c r="K309" s="31"/>
      <c r="L309" s="134" t="s">
        <v>1</v>
      </c>
      <c r="M309" s="135" t="s">
        <v>39</v>
      </c>
      <c r="O309" s="136">
        <f>N309*H309</f>
        <v>0</v>
      </c>
      <c r="P309" s="136">
        <v>0</v>
      </c>
      <c r="Q309" s="136">
        <f>P309*H309</f>
        <v>0</v>
      </c>
      <c r="R309" s="136">
        <v>0</v>
      </c>
      <c r="S309" s="137">
        <f>R309*H309</f>
        <v>0</v>
      </c>
      <c r="AQ309" s="138" t="s">
        <v>156</v>
      </c>
      <c r="AS309" s="138" t="s">
        <v>152</v>
      </c>
      <c r="AT309" s="138" t="s">
        <v>85</v>
      </c>
      <c r="AX309" s="16" t="s">
        <v>150</v>
      </c>
      <c r="BD309" s="139">
        <f>IF(M309="základní",J309,0)</f>
        <v>0</v>
      </c>
      <c r="BE309" s="139">
        <f>IF(M309="snížená",J309,0)</f>
        <v>0</v>
      </c>
      <c r="BF309" s="139">
        <f>IF(M309="zákl. přenesená",J309,0)</f>
        <v>0</v>
      </c>
      <c r="BG309" s="139">
        <f>IF(M309="sníž. přenesená",J309,0)</f>
        <v>0</v>
      </c>
      <c r="BH309" s="139">
        <f>IF(M309="nulová",J309,0)</f>
        <v>0</v>
      </c>
      <c r="BI309" s="16" t="s">
        <v>79</v>
      </c>
      <c r="BJ309" s="139">
        <f>ROUND(I309*H309,2)</f>
        <v>0</v>
      </c>
      <c r="BK309" s="16" t="s">
        <v>156</v>
      </c>
      <c r="BL309" s="138" t="s">
        <v>422</v>
      </c>
    </row>
    <row r="310" spans="2:64" s="1" customFormat="1">
      <c r="B310" s="31"/>
      <c r="D310" s="140" t="s">
        <v>158</v>
      </c>
      <c r="F310" s="141" t="s">
        <v>423</v>
      </c>
      <c r="I310" s="142"/>
      <c r="K310" s="31"/>
      <c r="L310" s="143"/>
      <c r="S310" s="55"/>
      <c r="AS310" s="16" t="s">
        <v>158</v>
      </c>
      <c r="AT310" s="16" t="s">
        <v>85</v>
      </c>
    </row>
    <row r="311" spans="2:64" s="1" customFormat="1" ht="24.2" customHeight="1">
      <c r="B311" s="126"/>
      <c r="C311" s="127" t="s">
        <v>424</v>
      </c>
      <c r="D311" s="127" t="s">
        <v>152</v>
      </c>
      <c r="E311" s="128" t="s">
        <v>425</v>
      </c>
      <c r="F311" s="129" t="s">
        <v>426</v>
      </c>
      <c r="G311" s="130" t="s">
        <v>210</v>
      </c>
      <c r="H311" s="131">
        <v>170.98</v>
      </c>
      <c r="I311" s="132"/>
      <c r="J311" s="133">
        <f>ROUND(I311*H311,2)</f>
        <v>0</v>
      </c>
      <c r="K311" s="31"/>
      <c r="L311" s="134" t="s">
        <v>1</v>
      </c>
      <c r="M311" s="135" t="s">
        <v>39</v>
      </c>
      <c r="O311" s="136">
        <f>N311*H311</f>
        <v>0</v>
      </c>
      <c r="P311" s="136">
        <v>0</v>
      </c>
      <c r="Q311" s="136">
        <f>P311*H311</f>
        <v>0</v>
      </c>
      <c r="R311" s="136">
        <v>0</v>
      </c>
      <c r="S311" s="137">
        <f>R311*H311</f>
        <v>0</v>
      </c>
      <c r="AQ311" s="138" t="s">
        <v>156</v>
      </c>
      <c r="AS311" s="138" t="s">
        <v>152</v>
      </c>
      <c r="AT311" s="138" t="s">
        <v>85</v>
      </c>
      <c r="AX311" s="16" t="s">
        <v>150</v>
      </c>
      <c r="BD311" s="139">
        <f>IF(M311="základní",J311,0)</f>
        <v>0</v>
      </c>
      <c r="BE311" s="139">
        <f>IF(M311="snížená",J311,0)</f>
        <v>0</v>
      </c>
      <c r="BF311" s="139">
        <f>IF(M311="zákl. přenesená",J311,0)</f>
        <v>0</v>
      </c>
      <c r="BG311" s="139">
        <f>IF(M311="sníž. přenesená",J311,0)</f>
        <v>0</v>
      </c>
      <c r="BH311" s="139">
        <f>IF(M311="nulová",J311,0)</f>
        <v>0</v>
      </c>
      <c r="BI311" s="16" t="s">
        <v>79</v>
      </c>
      <c r="BJ311" s="139">
        <f>ROUND(I311*H311,2)</f>
        <v>0</v>
      </c>
      <c r="BK311" s="16" t="s">
        <v>156</v>
      </c>
      <c r="BL311" s="138" t="s">
        <v>427</v>
      </c>
    </row>
    <row r="312" spans="2:64" s="1" customFormat="1">
      <c r="B312" s="31"/>
      <c r="D312" s="140" t="s">
        <v>158</v>
      </c>
      <c r="F312" s="141" t="s">
        <v>428</v>
      </c>
      <c r="I312" s="142"/>
      <c r="K312" s="31"/>
      <c r="L312" s="143"/>
      <c r="S312" s="55"/>
      <c r="AS312" s="16" t="s">
        <v>158</v>
      </c>
      <c r="AT312" s="16" t="s">
        <v>85</v>
      </c>
    </row>
    <row r="313" spans="2:64" s="1" customFormat="1" ht="24.2" customHeight="1">
      <c r="B313" s="126"/>
      <c r="C313" s="127" t="s">
        <v>429</v>
      </c>
      <c r="D313" s="127" t="s">
        <v>152</v>
      </c>
      <c r="E313" s="128" t="s">
        <v>430</v>
      </c>
      <c r="F313" s="129" t="s">
        <v>431</v>
      </c>
      <c r="G313" s="130" t="s">
        <v>210</v>
      </c>
      <c r="H313" s="131">
        <v>1709.8</v>
      </c>
      <c r="I313" s="132"/>
      <c r="J313" s="133">
        <f>ROUND(I313*H313,2)</f>
        <v>0</v>
      </c>
      <c r="K313" s="31"/>
      <c r="L313" s="134" t="s">
        <v>1</v>
      </c>
      <c r="M313" s="135" t="s">
        <v>39</v>
      </c>
      <c r="O313" s="136">
        <f>N313*H313</f>
        <v>0</v>
      </c>
      <c r="P313" s="136">
        <v>0</v>
      </c>
      <c r="Q313" s="136">
        <f>P313*H313</f>
        <v>0</v>
      </c>
      <c r="R313" s="136">
        <v>0</v>
      </c>
      <c r="S313" s="137">
        <f>R313*H313</f>
        <v>0</v>
      </c>
      <c r="AQ313" s="138" t="s">
        <v>156</v>
      </c>
      <c r="AS313" s="138" t="s">
        <v>152</v>
      </c>
      <c r="AT313" s="138" t="s">
        <v>85</v>
      </c>
      <c r="AX313" s="16" t="s">
        <v>150</v>
      </c>
      <c r="BD313" s="139">
        <f>IF(M313="základní",J313,0)</f>
        <v>0</v>
      </c>
      <c r="BE313" s="139">
        <f>IF(M313="snížená",J313,0)</f>
        <v>0</v>
      </c>
      <c r="BF313" s="139">
        <f>IF(M313="zákl. přenesená",J313,0)</f>
        <v>0</v>
      </c>
      <c r="BG313" s="139">
        <f>IF(M313="sníž. přenesená",J313,0)</f>
        <v>0</v>
      </c>
      <c r="BH313" s="139">
        <f>IF(M313="nulová",J313,0)</f>
        <v>0</v>
      </c>
      <c r="BI313" s="16" t="s">
        <v>79</v>
      </c>
      <c r="BJ313" s="139">
        <f>ROUND(I313*H313,2)</f>
        <v>0</v>
      </c>
      <c r="BK313" s="16" t="s">
        <v>156</v>
      </c>
      <c r="BL313" s="138" t="s">
        <v>432</v>
      </c>
    </row>
    <row r="314" spans="2:64" s="1" customFormat="1">
      <c r="B314" s="31"/>
      <c r="D314" s="140" t="s">
        <v>158</v>
      </c>
      <c r="F314" s="141" t="s">
        <v>433</v>
      </c>
      <c r="I314" s="142"/>
      <c r="K314" s="31"/>
      <c r="L314" s="143"/>
      <c r="S314" s="55"/>
      <c r="AS314" s="16" t="s">
        <v>158</v>
      </c>
      <c r="AT314" s="16" t="s">
        <v>85</v>
      </c>
    </row>
    <row r="315" spans="2:64" s="1" customFormat="1" ht="44.25" customHeight="1">
      <c r="B315" s="126"/>
      <c r="C315" s="127" t="s">
        <v>434</v>
      </c>
      <c r="D315" s="127" t="s">
        <v>152</v>
      </c>
      <c r="E315" s="128" t="s">
        <v>435</v>
      </c>
      <c r="F315" s="129" t="s">
        <v>436</v>
      </c>
      <c r="G315" s="130" t="s">
        <v>210</v>
      </c>
      <c r="H315" s="131">
        <v>170.98</v>
      </c>
      <c r="I315" s="132"/>
      <c r="J315" s="133">
        <f>ROUND(I315*H315,2)</f>
        <v>0</v>
      </c>
      <c r="K315" s="31"/>
      <c r="L315" s="134" t="s">
        <v>1</v>
      </c>
      <c r="M315" s="135" t="s">
        <v>39</v>
      </c>
      <c r="O315" s="136">
        <f>N315*H315</f>
        <v>0</v>
      </c>
      <c r="P315" s="136">
        <v>0</v>
      </c>
      <c r="Q315" s="136">
        <f>P315*H315</f>
        <v>0</v>
      </c>
      <c r="R315" s="136">
        <v>0</v>
      </c>
      <c r="S315" s="137">
        <f>R315*H315</f>
        <v>0</v>
      </c>
      <c r="AQ315" s="138" t="s">
        <v>156</v>
      </c>
      <c r="AS315" s="138" t="s">
        <v>152</v>
      </c>
      <c r="AT315" s="138" t="s">
        <v>85</v>
      </c>
      <c r="AX315" s="16" t="s">
        <v>150</v>
      </c>
      <c r="BD315" s="139">
        <f>IF(M315="základní",J315,0)</f>
        <v>0</v>
      </c>
      <c r="BE315" s="139">
        <f>IF(M315="snížená",J315,0)</f>
        <v>0</v>
      </c>
      <c r="BF315" s="139">
        <f>IF(M315="zákl. přenesená",J315,0)</f>
        <v>0</v>
      </c>
      <c r="BG315" s="139">
        <f>IF(M315="sníž. přenesená",J315,0)</f>
        <v>0</v>
      </c>
      <c r="BH315" s="139">
        <f>IF(M315="nulová",J315,0)</f>
        <v>0</v>
      </c>
      <c r="BI315" s="16" t="s">
        <v>79</v>
      </c>
      <c r="BJ315" s="139">
        <f>ROUND(I315*H315,2)</f>
        <v>0</v>
      </c>
      <c r="BK315" s="16" t="s">
        <v>156</v>
      </c>
      <c r="BL315" s="138" t="s">
        <v>437</v>
      </c>
    </row>
    <row r="316" spans="2:64" s="1" customFormat="1">
      <c r="B316" s="31"/>
      <c r="D316" s="140" t="s">
        <v>158</v>
      </c>
      <c r="F316" s="141" t="s">
        <v>438</v>
      </c>
      <c r="I316" s="142"/>
      <c r="K316" s="31"/>
      <c r="L316" s="143"/>
      <c r="S316" s="55"/>
      <c r="AS316" s="16" t="s">
        <v>158</v>
      </c>
      <c r="AT316" s="16" t="s">
        <v>85</v>
      </c>
    </row>
    <row r="317" spans="2:64" s="11" customFormat="1" ht="22.9" customHeight="1">
      <c r="B317" s="114"/>
      <c r="D317" s="115" t="s">
        <v>73</v>
      </c>
      <c r="E317" s="124" t="s">
        <v>439</v>
      </c>
      <c r="F317" s="124" t="s">
        <v>440</v>
      </c>
      <c r="I317" s="117"/>
      <c r="J317" s="125">
        <f>BJ317</f>
        <v>0</v>
      </c>
      <c r="K317" s="114"/>
      <c r="L317" s="119"/>
      <c r="O317" s="120">
        <f>SUM(O318:O319)</f>
        <v>0</v>
      </c>
      <c r="Q317" s="120">
        <f>SUM(Q318:Q319)</f>
        <v>0</v>
      </c>
      <c r="S317" s="121">
        <f>SUM(S318:S319)</f>
        <v>0</v>
      </c>
      <c r="AQ317" s="115" t="s">
        <v>79</v>
      </c>
      <c r="AS317" s="122" t="s">
        <v>73</v>
      </c>
      <c r="AT317" s="122" t="s">
        <v>79</v>
      </c>
      <c r="AX317" s="115" t="s">
        <v>150</v>
      </c>
      <c r="BJ317" s="123">
        <f>SUM(BJ318:BJ319)</f>
        <v>0</v>
      </c>
    </row>
    <row r="318" spans="2:64" s="1" customFormat="1" ht="24.2" customHeight="1">
      <c r="B318" s="126"/>
      <c r="C318" s="127" t="s">
        <v>441</v>
      </c>
      <c r="D318" s="127" t="s">
        <v>152</v>
      </c>
      <c r="E318" s="128" t="s">
        <v>442</v>
      </c>
      <c r="F318" s="129" t="s">
        <v>443</v>
      </c>
      <c r="G318" s="130" t="s">
        <v>210</v>
      </c>
      <c r="H318" s="131">
        <v>766.18899999999996</v>
      </c>
      <c r="I318" s="132"/>
      <c r="J318" s="133">
        <f>ROUND(I318*H318,2)</f>
        <v>0</v>
      </c>
      <c r="K318" s="31"/>
      <c r="L318" s="134" t="s">
        <v>1</v>
      </c>
      <c r="M318" s="135" t="s">
        <v>39</v>
      </c>
      <c r="O318" s="136">
        <f>N318*H318</f>
        <v>0</v>
      </c>
      <c r="P318" s="136">
        <v>0</v>
      </c>
      <c r="Q318" s="136">
        <f>P318*H318</f>
        <v>0</v>
      </c>
      <c r="R318" s="136">
        <v>0</v>
      </c>
      <c r="S318" s="137">
        <f>R318*H318</f>
        <v>0</v>
      </c>
      <c r="AQ318" s="138" t="s">
        <v>156</v>
      </c>
      <c r="AS318" s="138" t="s">
        <v>152</v>
      </c>
      <c r="AT318" s="138" t="s">
        <v>85</v>
      </c>
      <c r="AX318" s="16" t="s">
        <v>150</v>
      </c>
      <c r="BD318" s="139">
        <f>IF(M318="základní",J318,0)</f>
        <v>0</v>
      </c>
      <c r="BE318" s="139">
        <f>IF(M318="snížená",J318,0)</f>
        <v>0</v>
      </c>
      <c r="BF318" s="139">
        <f>IF(M318="zákl. přenesená",J318,0)</f>
        <v>0</v>
      </c>
      <c r="BG318" s="139">
        <f>IF(M318="sníž. přenesená",J318,0)</f>
        <v>0</v>
      </c>
      <c r="BH318" s="139">
        <f>IF(M318="nulová",J318,0)</f>
        <v>0</v>
      </c>
      <c r="BI318" s="16" t="s">
        <v>79</v>
      </c>
      <c r="BJ318" s="139">
        <f>ROUND(I318*H318,2)</f>
        <v>0</v>
      </c>
      <c r="BK318" s="16" t="s">
        <v>156</v>
      </c>
      <c r="BL318" s="138" t="s">
        <v>444</v>
      </c>
    </row>
    <row r="319" spans="2:64" s="1" customFormat="1">
      <c r="B319" s="31"/>
      <c r="D319" s="140" t="s">
        <v>158</v>
      </c>
      <c r="F319" s="141" t="s">
        <v>445</v>
      </c>
      <c r="I319" s="142"/>
      <c r="K319" s="31"/>
      <c r="L319" s="143"/>
      <c r="S319" s="55"/>
      <c r="AS319" s="16" t="s">
        <v>158</v>
      </c>
      <c r="AT319" s="16" t="s">
        <v>85</v>
      </c>
    </row>
    <row r="320" spans="2:64" s="11" customFormat="1" ht="25.9" customHeight="1">
      <c r="B320" s="114"/>
      <c r="D320" s="115" t="s">
        <v>73</v>
      </c>
      <c r="E320" s="116" t="s">
        <v>446</v>
      </c>
      <c r="F320" s="116" t="s">
        <v>447</v>
      </c>
      <c r="I320" s="117"/>
      <c r="J320" s="118">
        <f>BJ320</f>
        <v>0</v>
      </c>
      <c r="K320" s="114"/>
      <c r="L320" s="119"/>
      <c r="O320" s="120">
        <f>O321+O359+O362+O364+O366+O368+O373+O375+O377+O394+O404</f>
        <v>0</v>
      </c>
      <c r="Q320" s="120">
        <f>Q321+Q359+Q362+Q364+Q366+Q368+Q373+Q375+Q377+Q394+Q404</f>
        <v>8.3418177</v>
      </c>
      <c r="S320" s="121">
        <f>S321+S359+S362+S364+S366+S368+S373+S375+S377+S394+S404</f>
        <v>0</v>
      </c>
      <c r="AQ320" s="115" t="s">
        <v>85</v>
      </c>
      <c r="AS320" s="122" t="s">
        <v>73</v>
      </c>
      <c r="AT320" s="122" t="s">
        <v>74</v>
      </c>
      <c r="AX320" s="115" t="s">
        <v>150</v>
      </c>
      <c r="BJ320" s="123">
        <f>BJ321+BJ359+BJ362+BJ364+BJ366+BJ368+BJ373+BJ375+BJ377+BJ394+BJ404</f>
        <v>0</v>
      </c>
    </row>
    <row r="321" spans="2:64" s="11" customFormat="1" ht="22.9" customHeight="1">
      <c r="B321" s="114"/>
      <c r="D321" s="115" t="s">
        <v>73</v>
      </c>
      <c r="E321" s="124" t="s">
        <v>448</v>
      </c>
      <c r="F321" s="124" t="s">
        <v>449</v>
      </c>
      <c r="I321" s="117"/>
      <c r="J321" s="125">
        <f>BJ321</f>
        <v>0</v>
      </c>
      <c r="K321" s="114"/>
      <c r="L321" s="119"/>
      <c r="O321" s="120">
        <f>SUM(O322:O358)</f>
        <v>0</v>
      </c>
      <c r="Q321" s="120">
        <f>SUM(Q322:Q358)</f>
        <v>7.7179433</v>
      </c>
      <c r="S321" s="121">
        <f>SUM(S322:S358)</f>
        <v>0</v>
      </c>
      <c r="AQ321" s="115" t="s">
        <v>85</v>
      </c>
      <c r="AS321" s="122" t="s">
        <v>73</v>
      </c>
      <c r="AT321" s="122" t="s">
        <v>79</v>
      </c>
      <c r="AX321" s="115" t="s">
        <v>150</v>
      </c>
      <c r="BJ321" s="123">
        <f>SUM(BJ322:BJ358)</f>
        <v>0</v>
      </c>
    </row>
    <row r="322" spans="2:64" s="1" customFormat="1" ht="24.2" customHeight="1">
      <c r="B322" s="126"/>
      <c r="C322" s="127" t="s">
        <v>450</v>
      </c>
      <c r="D322" s="127" t="s">
        <v>152</v>
      </c>
      <c r="E322" s="128" t="s">
        <v>451</v>
      </c>
      <c r="F322" s="129" t="s">
        <v>452</v>
      </c>
      <c r="G322" s="130" t="s">
        <v>166</v>
      </c>
      <c r="H322" s="131">
        <v>548</v>
      </c>
      <c r="I322" s="132"/>
      <c r="J322" s="133">
        <f>ROUND(I322*H322,2)</f>
        <v>0</v>
      </c>
      <c r="K322" s="31"/>
      <c r="L322" s="134" t="s">
        <v>1</v>
      </c>
      <c r="M322" s="135" t="s">
        <v>40</v>
      </c>
      <c r="O322" s="136">
        <f>N322*H322</f>
        <v>0</v>
      </c>
      <c r="P322" s="136">
        <v>0</v>
      </c>
      <c r="Q322" s="136">
        <f>P322*H322</f>
        <v>0</v>
      </c>
      <c r="R322" s="136">
        <v>0</v>
      </c>
      <c r="S322" s="137">
        <f>R322*H322</f>
        <v>0</v>
      </c>
      <c r="AQ322" s="138" t="s">
        <v>256</v>
      </c>
      <c r="AS322" s="138" t="s">
        <v>152</v>
      </c>
      <c r="AT322" s="138" t="s">
        <v>85</v>
      </c>
      <c r="AX322" s="16" t="s">
        <v>150</v>
      </c>
      <c r="BD322" s="139">
        <f>IF(M322="základní",J322,0)</f>
        <v>0</v>
      </c>
      <c r="BE322" s="139">
        <f>IF(M322="snížená",J322,0)</f>
        <v>0</v>
      </c>
      <c r="BF322" s="139">
        <f>IF(M322="zákl. přenesená",J322,0)</f>
        <v>0</v>
      </c>
      <c r="BG322" s="139">
        <f>IF(M322="sníž. přenesená",J322,0)</f>
        <v>0</v>
      </c>
      <c r="BH322" s="139">
        <f>IF(M322="nulová",J322,0)</f>
        <v>0</v>
      </c>
      <c r="BI322" s="16" t="s">
        <v>85</v>
      </c>
      <c r="BJ322" s="139">
        <f>ROUND(I322*H322,2)</f>
        <v>0</v>
      </c>
      <c r="BK322" s="16" t="s">
        <v>256</v>
      </c>
      <c r="BL322" s="138" t="s">
        <v>453</v>
      </c>
    </row>
    <row r="323" spans="2:64" s="1" customFormat="1">
      <c r="B323" s="31"/>
      <c r="D323" s="140" t="s">
        <v>158</v>
      </c>
      <c r="F323" s="141" t="s">
        <v>454</v>
      </c>
      <c r="I323" s="142"/>
      <c r="K323" s="31"/>
      <c r="L323" s="143"/>
      <c r="S323" s="55"/>
      <c r="AS323" s="16" t="s">
        <v>158</v>
      </c>
      <c r="AT323" s="16" t="s">
        <v>85</v>
      </c>
    </row>
    <row r="324" spans="2:64" s="12" customFormat="1">
      <c r="B324" s="144"/>
      <c r="D324" s="145" t="s">
        <v>169</v>
      </c>
      <c r="E324" s="146" t="s">
        <v>1</v>
      </c>
      <c r="F324" s="147" t="s">
        <v>99</v>
      </c>
      <c r="H324" s="148">
        <v>548</v>
      </c>
      <c r="I324" s="149"/>
      <c r="K324" s="144"/>
      <c r="L324" s="150"/>
      <c r="S324" s="151"/>
      <c r="AS324" s="146" t="s">
        <v>169</v>
      </c>
      <c r="AT324" s="146" t="s">
        <v>85</v>
      </c>
      <c r="AU324" s="12" t="s">
        <v>85</v>
      </c>
      <c r="AV324" s="12" t="s">
        <v>30</v>
      </c>
      <c r="AW324" s="12" t="s">
        <v>74</v>
      </c>
      <c r="AX324" s="146" t="s">
        <v>150</v>
      </c>
    </row>
    <row r="325" spans="2:64" s="13" customFormat="1">
      <c r="B325" s="152"/>
      <c r="D325" s="145" t="s">
        <v>169</v>
      </c>
      <c r="E325" s="153" t="s">
        <v>1</v>
      </c>
      <c r="F325" s="154" t="s">
        <v>185</v>
      </c>
      <c r="H325" s="155">
        <v>548</v>
      </c>
      <c r="I325" s="156"/>
      <c r="K325" s="152"/>
      <c r="L325" s="157"/>
      <c r="S325" s="158"/>
      <c r="AS325" s="153" t="s">
        <v>169</v>
      </c>
      <c r="AT325" s="153" t="s">
        <v>85</v>
      </c>
      <c r="AU325" s="13" t="s">
        <v>156</v>
      </c>
      <c r="AV325" s="13" t="s">
        <v>30</v>
      </c>
      <c r="AW325" s="13" t="s">
        <v>79</v>
      </c>
      <c r="AX325" s="153" t="s">
        <v>150</v>
      </c>
    </row>
    <row r="326" spans="2:64" s="1" customFormat="1" ht="16.5" customHeight="1">
      <c r="B326" s="126"/>
      <c r="C326" s="165" t="s">
        <v>455</v>
      </c>
      <c r="D326" s="165" t="s">
        <v>308</v>
      </c>
      <c r="E326" s="166" t="s">
        <v>456</v>
      </c>
      <c r="F326" s="167" t="s">
        <v>457</v>
      </c>
      <c r="G326" s="168" t="s">
        <v>210</v>
      </c>
      <c r="H326" s="169">
        <v>0.16400000000000001</v>
      </c>
      <c r="I326" s="170"/>
      <c r="J326" s="171">
        <f>ROUND(I326*H326,2)</f>
        <v>0</v>
      </c>
      <c r="K326" s="172"/>
      <c r="L326" s="173" t="s">
        <v>1</v>
      </c>
      <c r="M326" s="174" t="s">
        <v>40</v>
      </c>
      <c r="O326" s="136">
        <f>N326*H326</f>
        <v>0</v>
      </c>
      <c r="P326" s="136">
        <v>1</v>
      </c>
      <c r="Q326" s="136">
        <f>P326*H326</f>
        <v>0.16400000000000001</v>
      </c>
      <c r="R326" s="136">
        <v>0</v>
      </c>
      <c r="S326" s="137">
        <f>R326*H326</f>
        <v>0</v>
      </c>
      <c r="AQ326" s="138" t="s">
        <v>347</v>
      </c>
      <c r="AS326" s="138" t="s">
        <v>308</v>
      </c>
      <c r="AT326" s="138" t="s">
        <v>85</v>
      </c>
      <c r="AX326" s="16" t="s">
        <v>150</v>
      </c>
      <c r="BD326" s="139">
        <f>IF(M326="základní",J326,0)</f>
        <v>0</v>
      </c>
      <c r="BE326" s="139">
        <f>IF(M326="snížená",J326,0)</f>
        <v>0</v>
      </c>
      <c r="BF326" s="139">
        <f>IF(M326="zákl. přenesená",J326,0)</f>
        <v>0</v>
      </c>
      <c r="BG326" s="139">
        <f>IF(M326="sníž. přenesená",J326,0)</f>
        <v>0</v>
      </c>
      <c r="BH326" s="139">
        <f>IF(M326="nulová",J326,0)</f>
        <v>0</v>
      </c>
      <c r="BI326" s="16" t="s">
        <v>85</v>
      </c>
      <c r="BJ326" s="139">
        <f>ROUND(I326*H326,2)</f>
        <v>0</v>
      </c>
      <c r="BK326" s="16" t="s">
        <v>256</v>
      </c>
      <c r="BL326" s="138" t="s">
        <v>458</v>
      </c>
    </row>
    <row r="327" spans="2:64" s="12" customFormat="1">
      <c r="B327" s="144"/>
      <c r="D327" s="145" t="s">
        <v>169</v>
      </c>
      <c r="F327" s="147" t="s">
        <v>459</v>
      </c>
      <c r="H327" s="148">
        <v>0.16400000000000001</v>
      </c>
      <c r="I327" s="149"/>
      <c r="K327" s="144"/>
      <c r="L327" s="150"/>
      <c r="S327" s="151"/>
      <c r="AS327" s="146" t="s">
        <v>169</v>
      </c>
      <c r="AT327" s="146" t="s">
        <v>85</v>
      </c>
      <c r="AU327" s="12" t="s">
        <v>85</v>
      </c>
      <c r="AV327" s="12" t="s">
        <v>3</v>
      </c>
      <c r="AW327" s="12" t="s">
        <v>79</v>
      </c>
      <c r="AX327" s="146" t="s">
        <v>150</v>
      </c>
    </row>
    <row r="328" spans="2:64" s="1" customFormat="1" ht="24.2" customHeight="1">
      <c r="B328" s="126"/>
      <c r="C328" s="127" t="s">
        <v>460</v>
      </c>
      <c r="D328" s="127" t="s">
        <v>152</v>
      </c>
      <c r="E328" s="128" t="s">
        <v>461</v>
      </c>
      <c r="F328" s="129" t="s">
        <v>462</v>
      </c>
      <c r="G328" s="130" t="s">
        <v>166</v>
      </c>
      <c r="H328" s="131">
        <v>49.95</v>
      </c>
      <c r="I328" s="132"/>
      <c r="J328" s="133">
        <f>ROUND(I328*H328,2)</f>
        <v>0</v>
      </c>
      <c r="K328" s="31"/>
      <c r="L328" s="134" t="s">
        <v>1</v>
      </c>
      <c r="M328" s="135" t="s">
        <v>40</v>
      </c>
      <c r="O328" s="136">
        <f>N328*H328</f>
        <v>0</v>
      </c>
      <c r="P328" s="136">
        <v>0</v>
      </c>
      <c r="Q328" s="136">
        <f>P328*H328</f>
        <v>0</v>
      </c>
      <c r="R328" s="136">
        <v>0</v>
      </c>
      <c r="S328" s="137">
        <f>R328*H328</f>
        <v>0</v>
      </c>
      <c r="AQ328" s="138" t="s">
        <v>256</v>
      </c>
      <c r="AS328" s="138" t="s">
        <v>152</v>
      </c>
      <c r="AT328" s="138" t="s">
        <v>85</v>
      </c>
      <c r="AX328" s="16" t="s">
        <v>150</v>
      </c>
      <c r="BD328" s="139">
        <f>IF(M328="základní",J328,0)</f>
        <v>0</v>
      </c>
      <c r="BE328" s="139">
        <f>IF(M328="snížená",J328,0)</f>
        <v>0</v>
      </c>
      <c r="BF328" s="139">
        <f>IF(M328="zákl. přenesená",J328,0)</f>
        <v>0</v>
      </c>
      <c r="BG328" s="139">
        <f>IF(M328="sníž. přenesená",J328,0)</f>
        <v>0</v>
      </c>
      <c r="BH328" s="139">
        <f>IF(M328="nulová",J328,0)</f>
        <v>0</v>
      </c>
      <c r="BI328" s="16" t="s">
        <v>85</v>
      </c>
      <c r="BJ328" s="139">
        <f>ROUND(I328*H328,2)</f>
        <v>0</v>
      </c>
      <c r="BK328" s="16" t="s">
        <v>256</v>
      </c>
      <c r="BL328" s="138" t="s">
        <v>463</v>
      </c>
    </row>
    <row r="329" spans="2:64" s="1" customFormat="1">
      <c r="B329" s="31"/>
      <c r="D329" s="140" t="s">
        <v>158</v>
      </c>
      <c r="F329" s="141" t="s">
        <v>464</v>
      </c>
      <c r="I329" s="142"/>
      <c r="K329" s="31"/>
      <c r="L329" s="143"/>
      <c r="S329" s="55"/>
      <c r="AS329" s="16" t="s">
        <v>158</v>
      </c>
      <c r="AT329" s="16" t="s">
        <v>85</v>
      </c>
    </row>
    <row r="330" spans="2:64" s="12" customFormat="1">
      <c r="B330" s="144"/>
      <c r="D330" s="145" t="s">
        <v>169</v>
      </c>
      <c r="E330" s="146" t="s">
        <v>1</v>
      </c>
      <c r="F330" s="147" t="s">
        <v>465</v>
      </c>
      <c r="H330" s="148">
        <v>49.95</v>
      </c>
      <c r="I330" s="149"/>
      <c r="K330" s="144"/>
      <c r="L330" s="150"/>
      <c r="S330" s="151"/>
      <c r="AS330" s="146" t="s">
        <v>169</v>
      </c>
      <c r="AT330" s="146" t="s">
        <v>85</v>
      </c>
      <c r="AU330" s="12" t="s">
        <v>85</v>
      </c>
      <c r="AV330" s="12" t="s">
        <v>30</v>
      </c>
      <c r="AW330" s="12" t="s">
        <v>79</v>
      </c>
      <c r="AX330" s="146" t="s">
        <v>150</v>
      </c>
    </row>
    <row r="331" spans="2:64" s="1" customFormat="1" ht="16.5" customHeight="1">
      <c r="B331" s="126"/>
      <c r="C331" s="165" t="s">
        <v>466</v>
      </c>
      <c r="D331" s="165" t="s">
        <v>308</v>
      </c>
      <c r="E331" s="166" t="s">
        <v>456</v>
      </c>
      <c r="F331" s="167" t="s">
        <v>457</v>
      </c>
      <c r="G331" s="168" t="s">
        <v>210</v>
      </c>
      <c r="H331" s="169">
        <v>1.7000000000000001E-2</v>
      </c>
      <c r="I331" s="170"/>
      <c r="J331" s="171">
        <f>ROUND(I331*H331,2)</f>
        <v>0</v>
      </c>
      <c r="K331" s="172"/>
      <c r="L331" s="173" t="s">
        <v>1</v>
      </c>
      <c r="M331" s="174" t="s">
        <v>40</v>
      </c>
      <c r="O331" s="136">
        <f>N331*H331</f>
        <v>0</v>
      </c>
      <c r="P331" s="136">
        <v>1</v>
      </c>
      <c r="Q331" s="136">
        <f>P331*H331</f>
        <v>1.7000000000000001E-2</v>
      </c>
      <c r="R331" s="136">
        <v>0</v>
      </c>
      <c r="S331" s="137">
        <f>R331*H331</f>
        <v>0</v>
      </c>
      <c r="AQ331" s="138" t="s">
        <v>347</v>
      </c>
      <c r="AS331" s="138" t="s">
        <v>308</v>
      </c>
      <c r="AT331" s="138" t="s">
        <v>85</v>
      </c>
      <c r="AX331" s="16" t="s">
        <v>150</v>
      </c>
      <c r="BD331" s="139">
        <f>IF(M331="základní",J331,0)</f>
        <v>0</v>
      </c>
      <c r="BE331" s="139">
        <f>IF(M331="snížená",J331,0)</f>
        <v>0</v>
      </c>
      <c r="BF331" s="139">
        <f>IF(M331="zákl. přenesená",J331,0)</f>
        <v>0</v>
      </c>
      <c r="BG331" s="139">
        <f>IF(M331="sníž. přenesená",J331,0)</f>
        <v>0</v>
      </c>
      <c r="BH331" s="139">
        <f>IF(M331="nulová",J331,0)</f>
        <v>0</v>
      </c>
      <c r="BI331" s="16" t="s">
        <v>85</v>
      </c>
      <c r="BJ331" s="139">
        <f>ROUND(I331*H331,2)</f>
        <v>0</v>
      </c>
      <c r="BK331" s="16" t="s">
        <v>256</v>
      </c>
      <c r="BL331" s="138" t="s">
        <v>467</v>
      </c>
    </row>
    <row r="332" spans="2:64" s="12" customFormat="1">
      <c r="B332" s="144"/>
      <c r="D332" s="145" t="s">
        <v>169</v>
      </c>
      <c r="F332" s="147" t="s">
        <v>468</v>
      </c>
      <c r="H332" s="148">
        <v>1.7000000000000001E-2</v>
      </c>
      <c r="I332" s="149"/>
      <c r="K332" s="144"/>
      <c r="L332" s="150"/>
      <c r="S332" s="151"/>
      <c r="AS332" s="146" t="s">
        <v>169</v>
      </c>
      <c r="AT332" s="146" t="s">
        <v>85</v>
      </c>
      <c r="AU332" s="12" t="s">
        <v>85</v>
      </c>
      <c r="AV332" s="12" t="s">
        <v>3</v>
      </c>
      <c r="AW332" s="12" t="s">
        <v>79</v>
      </c>
      <c r="AX332" s="146" t="s">
        <v>150</v>
      </c>
    </row>
    <row r="333" spans="2:64" s="1" customFormat="1" ht="24.2" customHeight="1">
      <c r="B333" s="126"/>
      <c r="C333" s="127" t="s">
        <v>469</v>
      </c>
      <c r="D333" s="127" t="s">
        <v>152</v>
      </c>
      <c r="E333" s="128" t="s">
        <v>470</v>
      </c>
      <c r="F333" s="129" t="s">
        <v>471</v>
      </c>
      <c r="G333" s="130" t="s">
        <v>166</v>
      </c>
      <c r="H333" s="131">
        <v>548</v>
      </c>
      <c r="I333" s="132"/>
      <c r="J333" s="133">
        <f>ROUND(I333*H333,2)</f>
        <v>0</v>
      </c>
      <c r="K333" s="31"/>
      <c r="L333" s="134" t="s">
        <v>1</v>
      </c>
      <c r="M333" s="135" t="s">
        <v>40</v>
      </c>
      <c r="O333" s="136">
        <f>N333*H333</f>
        <v>0</v>
      </c>
      <c r="P333" s="136">
        <v>3.9825E-4</v>
      </c>
      <c r="Q333" s="136">
        <f>P333*H333</f>
        <v>0.21824099999999999</v>
      </c>
      <c r="R333" s="136">
        <v>0</v>
      </c>
      <c r="S333" s="137">
        <f>R333*H333</f>
        <v>0</v>
      </c>
      <c r="AQ333" s="138" t="s">
        <v>256</v>
      </c>
      <c r="AS333" s="138" t="s">
        <v>152</v>
      </c>
      <c r="AT333" s="138" t="s">
        <v>85</v>
      </c>
      <c r="AX333" s="16" t="s">
        <v>150</v>
      </c>
      <c r="BD333" s="139">
        <f>IF(M333="základní",J333,0)</f>
        <v>0</v>
      </c>
      <c r="BE333" s="139">
        <f>IF(M333="snížená",J333,0)</f>
        <v>0</v>
      </c>
      <c r="BF333" s="139">
        <f>IF(M333="zákl. přenesená",J333,0)</f>
        <v>0</v>
      </c>
      <c r="BG333" s="139">
        <f>IF(M333="sníž. přenesená",J333,0)</f>
        <v>0</v>
      </c>
      <c r="BH333" s="139">
        <f>IF(M333="nulová",J333,0)</f>
        <v>0</v>
      </c>
      <c r="BI333" s="16" t="s">
        <v>85</v>
      </c>
      <c r="BJ333" s="139">
        <f>ROUND(I333*H333,2)</f>
        <v>0</v>
      </c>
      <c r="BK333" s="16" t="s">
        <v>256</v>
      </c>
      <c r="BL333" s="138" t="s">
        <v>472</v>
      </c>
    </row>
    <row r="334" spans="2:64" s="1" customFormat="1">
      <c r="B334" s="31"/>
      <c r="D334" s="140" t="s">
        <v>158</v>
      </c>
      <c r="F334" s="141" t="s">
        <v>473</v>
      </c>
      <c r="I334" s="142"/>
      <c r="K334" s="31"/>
      <c r="L334" s="143"/>
      <c r="S334" s="55"/>
      <c r="AS334" s="16" t="s">
        <v>158</v>
      </c>
      <c r="AT334" s="16" t="s">
        <v>85</v>
      </c>
    </row>
    <row r="335" spans="2:64" s="12" customFormat="1">
      <c r="B335" s="144"/>
      <c r="D335" s="145" t="s">
        <v>169</v>
      </c>
      <c r="E335" s="146" t="s">
        <v>1</v>
      </c>
      <c r="F335" s="147" t="s">
        <v>99</v>
      </c>
      <c r="H335" s="148">
        <v>548</v>
      </c>
      <c r="I335" s="149"/>
      <c r="K335" s="144"/>
      <c r="L335" s="150"/>
      <c r="S335" s="151"/>
      <c r="AS335" s="146" t="s">
        <v>169</v>
      </c>
      <c r="AT335" s="146" t="s">
        <v>85</v>
      </c>
      <c r="AU335" s="12" t="s">
        <v>85</v>
      </c>
      <c r="AV335" s="12" t="s">
        <v>30</v>
      </c>
      <c r="AW335" s="12" t="s">
        <v>74</v>
      </c>
      <c r="AX335" s="146" t="s">
        <v>150</v>
      </c>
    </row>
    <row r="336" spans="2:64" s="13" customFormat="1">
      <c r="B336" s="152"/>
      <c r="D336" s="145" t="s">
        <v>169</v>
      </c>
      <c r="E336" s="153" t="s">
        <v>1</v>
      </c>
      <c r="F336" s="154" t="s">
        <v>185</v>
      </c>
      <c r="H336" s="155">
        <v>548</v>
      </c>
      <c r="I336" s="156"/>
      <c r="K336" s="152"/>
      <c r="L336" s="157"/>
      <c r="S336" s="158"/>
      <c r="AS336" s="153" t="s">
        <v>169</v>
      </c>
      <c r="AT336" s="153" t="s">
        <v>85</v>
      </c>
      <c r="AU336" s="13" t="s">
        <v>156</v>
      </c>
      <c r="AV336" s="13" t="s">
        <v>30</v>
      </c>
      <c r="AW336" s="13" t="s">
        <v>79</v>
      </c>
      <c r="AX336" s="153" t="s">
        <v>150</v>
      </c>
    </row>
    <row r="337" spans="2:64" s="1" customFormat="1" ht="24.2" customHeight="1">
      <c r="B337" s="126"/>
      <c r="C337" s="165" t="s">
        <v>474</v>
      </c>
      <c r="D337" s="165" t="s">
        <v>308</v>
      </c>
      <c r="E337" s="166" t="s">
        <v>475</v>
      </c>
      <c r="F337" s="167" t="s">
        <v>476</v>
      </c>
      <c r="G337" s="168" t="s">
        <v>166</v>
      </c>
      <c r="H337" s="169">
        <v>638.69399999999996</v>
      </c>
      <c r="I337" s="170"/>
      <c r="J337" s="171">
        <f>ROUND(I337*H337,2)</f>
        <v>0</v>
      </c>
      <c r="K337" s="172"/>
      <c r="L337" s="173" t="s">
        <v>1</v>
      </c>
      <c r="M337" s="174" t="s">
        <v>40</v>
      </c>
      <c r="O337" s="136">
        <f>N337*H337</f>
        <v>0</v>
      </c>
      <c r="P337" s="136">
        <v>4.7000000000000002E-3</v>
      </c>
      <c r="Q337" s="136">
        <f>P337*H337</f>
        <v>3.0018617999999999</v>
      </c>
      <c r="R337" s="136">
        <v>0</v>
      </c>
      <c r="S337" s="137">
        <f>R337*H337</f>
        <v>0</v>
      </c>
      <c r="AQ337" s="138" t="s">
        <v>347</v>
      </c>
      <c r="AS337" s="138" t="s">
        <v>308</v>
      </c>
      <c r="AT337" s="138" t="s">
        <v>85</v>
      </c>
      <c r="AX337" s="16" t="s">
        <v>150</v>
      </c>
      <c r="BD337" s="139">
        <f>IF(M337="základní",J337,0)</f>
        <v>0</v>
      </c>
      <c r="BE337" s="139">
        <f>IF(M337="snížená",J337,0)</f>
        <v>0</v>
      </c>
      <c r="BF337" s="139">
        <f>IF(M337="zákl. přenesená",J337,0)</f>
        <v>0</v>
      </c>
      <c r="BG337" s="139">
        <f>IF(M337="sníž. přenesená",J337,0)</f>
        <v>0</v>
      </c>
      <c r="BH337" s="139">
        <f>IF(M337="nulová",J337,0)</f>
        <v>0</v>
      </c>
      <c r="BI337" s="16" t="s">
        <v>85</v>
      </c>
      <c r="BJ337" s="139">
        <f>ROUND(I337*H337,2)</f>
        <v>0</v>
      </c>
      <c r="BK337" s="16" t="s">
        <v>256</v>
      </c>
      <c r="BL337" s="138" t="s">
        <v>477</v>
      </c>
    </row>
    <row r="338" spans="2:64" s="12" customFormat="1">
      <c r="B338" s="144"/>
      <c r="D338" s="145" t="s">
        <v>169</v>
      </c>
      <c r="F338" s="147" t="s">
        <v>478</v>
      </c>
      <c r="H338" s="148">
        <v>638.69399999999996</v>
      </c>
      <c r="I338" s="149"/>
      <c r="K338" s="144"/>
      <c r="L338" s="150"/>
      <c r="S338" s="151"/>
      <c r="AS338" s="146" t="s">
        <v>169</v>
      </c>
      <c r="AT338" s="146" t="s">
        <v>85</v>
      </c>
      <c r="AU338" s="12" t="s">
        <v>85</v>
      </c>
      <c r="AV338" s="12" t="s">
        <v>3</v>
      </c>
      <c r="AW338" s="12" t="s">
        <v>79</v>
      </c>
      <c r="AX338" s="146" t="s">
        <v>150</v>
      </c>
    </row>
    <row r="339" spans="2:64" s="1" customFormat="1" ht="24.2" customHeight="1">
      <c r="B339" s="126"/>
      <c r="C339" s="127" t="s">
        <v>479</v>
      </c>
      <c r="D339" s="127" t="s">
        <v>152</v>
      </c>
      <c r="E339" s="128" t="s">
        <v>470</v>
      </c>
      <c r="F339" s="129" t="s">
        <v>471</v>
      </c>
      <c r="G339" s="130" t="s">
        <v>166</v>
      </c>
      <c r="H339" s="131">
        <v>548</v>
      </c>
      <c r="I339" s="132"/>
      <c r="J339" s="133">
        <f>ROUND(I339*H339,2)</f>
        <v>0</v>
      </c>
      <c r="K339" s="31"/>
      <c r="L339" s="134" t="s">
        <v>1</v>
      </c>
      <c r="M339" s="135" t="s">
        <v>40</v>
      </c>
      <c r="O339" s="136">
        <f>N339*H339</f>
        <v>0</v>
      </c>
      <c r="P339" s="136">
        <v>3.9825E-4</v>
      </c>
      <c r="Q339" s="136">
        <f>P339*H339</f>
        <v>0.21824099999999999</v>
      </c>
      <c r="R339" s="136">
        <v>0</v>
      </c>
      <c r="S339" s="137">
        <f>R339*H339</f>
        <v>0</v>
      </c>
      <c r="AQ339" s="138" t="s">
        <v>256</v>
      </c>
      <c r="AS339" s="138" t="s">
        <v>152</v>
      </c>
      <c r="AT339" s="138" t="s">
        <v>85</v>
      </c>
      <c r="AX339" s="16" t="s">
        <v>150</v>
      </c>
      <c r="BD339" s="139">
        <f>IF(M339="základní",J339,0)</f>
        <v>0</v>
      </c>
      <c r="BE339" s="139">
        <f>IF(M339="snížená",J339,0)</f>
        <v>0</v>
      </c>
      <c r="BF339" s="139">
        <f>IF(M339="zákl. přenesená",J339,0)</f>
        <v>0</v>
      </c>
      <c r="BG339" s="139">
        <f>IF(M339="sníž. přenesená",J339,0)</f>
        <v>0</v>
      </c>
      <c r="BH339" s="139">
        <f>IF(M339="nulová",J339,0)</f>
        <v>0</v>
      </c>
      <c r="BI339" s="16" t="s">
        <v>85</v>
      </c>
      <c r="BJ339" s="139">
        <f>ROUND(I339*H339,2)</f>
        <v>0</v>
      </c>
      <c r="BK339" s="16" t="s">
        <v>256</v>
      </c>
      <c r="BL339" s="138" t="s">
        <v>480</v>
      </c>
    </row>
    <row r="340" spans="2:64" s="1" customFormat="1">
      <c r="B340" s="31"/>
      <c r="D340" s="140" t="s">
        <v>158</v>
      </c>
      <c r="F340" s="141" t="s">
        <v>473</v>
      </c>
      <c r="I340" s="142"/>
      <c r="K340" s="31"/>
      <c r="L340" s="143"/>
      <c r="S340" s="55"/>
      <c r="AS340" s="16" t="s">
        <v>158</v>
      </c>
      <c r="AT340" s="16" t="s">
        <v>85</v>
      </c>
    </row>
    <row r="341" spans="2:64" s="12" customFormat="1">
      <c r="B341" s="144"/>
      <c r="D341" s="145" t="s">
        <v>169</v>
      </c>
      <c r="E341" s="146" t="s">
        <v>1</v>
      </c>
      <c r="F341" s="147" t="s">
        <v>99</v>
      </c>
      <c r="H341" s="148">
        <v>548</v>
      </c>
      <c r="I341" s="149"/>
      <c r="K341" s="144"/>
      <c r="L341" s="150"/>
      <c r="S341" s="151"/>
      <c r="AS341" s="146" t="s">
        <v>169</v>
      </c>
      <c r="AT341" s="146" t="s">
        <v>85</v>
      </c>
      <c r="AU341" s="12" t="s">
        <v>85</v>
      </c>
      <c r="AV341" s="12" t="s">
        <v>30</v>
      </c>
      <c r="AW341" s="12" t="s">
        <v>79</v>
      </c>
      <c r="AX341" s="146" t="s">
        <v>150</v>
      </c>
    </row>
    <row r="342" spans="2:64" s="1" customFormat="1" ht="24.2" customHeight="1">
      <c r="B342" s="126"/>
      <c r="C342" s="165" t="s">
        <v>481</v>
      </c>
      <c r="D342" s="165" t="s">
        <v>308</v>
      </c>
      <c r="E342" s="166" t="s">
        <v>482</v>
      </c>
      <c r="F342" s="167" t="s">
        <v>483</v>
      </c>
      <c r="G342" s="168" t="s">
        <v>166</v>
      </c>
      <c r="H342" s="169">
        <v>638.69399999999996</v>
      </c>
      <c r="I342" s="170"/>
      <c r="J342" s="171">
        <f>ROUND(I342*H342,2)</f>
        <v>0</v>
      </c>
      <c r="K342" s="172"/>
      <c r="L342" s="173" t="s">
        <v>1</v>
      </c>
      <c r="M342" s="174" t="s">
        <v>40</v>
      </c>
      <c r="O342" s="136">
        <f>N342*H342</f>
        <v>0</v>
      </c>
      <c r="P342" s="136">
        <v>5.3E-3</v>
      </c>
      <c r="Q342" s="136">
        <f>P342*H342</f>
        <v>3.3850781999999997</v>
      </c>
      <c r="R342" s="136">
        <v>0</v>
      </c>
      <c r="S342" s="137">
        <f>R342*H342</f>
        <v>0</v>
      </c>
      <c r="AQ342" s="138" t="s">
        <v>347</v>
      </c>
      <c r="AS342" s="138" t="s">
        <v>308</v>
      </c>
      <c r="AT342" s="138" t="s">
        <v>85</v>
      </c>
      <c r="AX342" s="16" t="s">
        <v>150</v>
      </c>
      <c r="BD342" s="139">
        <f>IF(M342="základní",J342,0)</f>
        <v>0</v>
      </c>
      <c r="BE342" s="139">
        <f>IF(M342="snížená",J342,0)</f>
        <v>0</v>
      </c>
      <c r="BF342" s="139">
        <f>IF(M342="zákl. přenesená",J342,0)</f>
        <v>0</v>
      </c>
      <c r="BG342" s="139">
        <f>IF(M342="sníž. přenesená",J342,0)</f>
        <v>0</v>
      </c>
      <c r="BH342" s="139">
        <f>IF(M342="nulová",J342,0)</f>
        <v>0</v>
      </c>
      <c r="BI342" s="16" t="s">
        <v>85</v>
      </c>
      <c r="BJ342" s="139">
        <f>ROUND(I342*H342,2)</f>
        <v>0</v>
      </c>
      <c r="BK342" s="16" t="s">
        <v>256</v>
      </c>
      <c r="BL342" s="138" t="s">
        <v>484</v>
      </c>
    </row>
    <row r="343" spans="2:64" s="12" customFormat="1">
      <c r="B343" s="144"/>
      <c r="D343" s="145" t="s">
        <v>169</v>
      </c>
      <c r="F343" s="147" t="s">
        <v>478</v>
      </c>
      <c r="H343" s="148">
        <v>638.69399999999996</v>
      </c>
      <c r="I343" s="149"/>
      <c r="K343" s="144"/>
      <c r="L343" s="150"/>
      <c r="S343" s="151"/>
      <c r="AS343" s="146" t="s">
        <v>169</v>
      </c>
      <c r="AT343" s="146" t="s">
        <v>85</v>
      </c>
      <c r="AU343" s="12" t="s">
        <v>85</v>
      </c>
      <c r="AV343" s="12" t="s">
        <v>3</v>
      </c>
      <c r="AW343" s="12" t="s">
        <v>79</v>
      </c>
      <c r="AX343" s="146" t="s">
        <v>150</v>
      </c>
    </row>
    <row r="344" spans="2:64" s="1" customFormat="1" ht="24.2" customHeight="1">
      <c r="B344" s="126"/>
      <c r="C344" s="127" t="s">
        <v>485</v>
      </c>
      <c r="D344" s="127" t="s">
        <v>152</v>
      </c>
      <c r="E344" s="128" t="s">
        <v>486</v>
      </c>
      <c r="F344" s="129" t="s">
        <v>487</v>
      </c>
      <c r="G344" s="130" t="s">
        <v>166</v>
      </c>
      <c r="H344" s="131">
        <v>49.95</v>
      </c>
      <c r="I344" s="132"/>
      <c r="J344" s="133">
        <f>ROUND(I344*H344,2)</f>
        <v>0</v>
      </c>
      <c r="K344" s="31"/>
      <c r="L344" s="134" t="s">
        <v>1</v>
      </c>
      <c r="M344" s="135" t="s">
        <v>40</v>
      </c>
      <c r="O344" s="136">
        <f>N344*H344</f>
        <v>0</v>
      </c>
      <c r="P344" s="136">
        <v>4.0000000000000002E-4</v>
      </c>
      <c r="Q344" s="136">
        <f>P344*H344</f>
        <v>1.9980000000000001E-2</v>
      </c>
      <c r="R344" s="136">
        <v>0</v>
      </c>
      <c r="S344" s="137">
        <f>R344*H344</f>
        <v>0</v>
      </c>
      <c r="AQ344" s="138" t="s">
        <v>256</v>
      </c>
      <c r="AS344" s="138" t="s">
        <v>152</v>
      </c>
      <c r="AT344" s="138" t="s">
        <v>85</v>
      </c>
      <c r="AX344" s="16" t="s">
        <v>150</v>
      </c>
      <c r="BD344" s="139">
        <f>IF(M344="základní",J344,0)</f>
        <v>0</v>
      </c>
      <c r="BE344" s="139">
        <f>IF(M344="snížená",J344,0)</f>
        <v>0</v>
      </c>
      <c r="BF344" s="139">
        <f>IF(M344="zákl. přenesená",J344,0)</f>
        <v>0</v>
      </c>
      <c r="BG344" s="139">
        <f>IF(M344="sníž. přenesená",J344,0)</f>
        <v>0</v>
      </c>
      <c r="BH344" s="139">
        <f>IF(M344="nulová",J344,0)</f>
        <v>0</v>
      </c>
      <c r="BI344" s="16" t="s">
        <v>85</v>
      </c>
      <c r="BJ344" s="139">
        <f>ROUND(I344*H344,2)</f>
        <v>0</v>
      </c>
      <c r="BK344" s="16" t="s">
        <v>256</v>
      </c>
      <c r="BL344" s="138" t="s">
        <v>488</v>
      </c>
    </row>
    <row r="345" spans="2:64" s="1" customFormat="1">
      <c r="B345" s="31"/>
      <c r="D345" s="140" t="s">
        <v>158</v>
      </c>
      <c r="F345" s="141" t="s">
        <v>489</v>
      </c>
      <c r="I345" s="142"/>
      <c r="K345" s="31"/>
      <c r="L345" s="143"/>
      <c r="S345" s="55"/>
      <c r="AS345" s="16" t="s">
        <v>158</v>
      </c>
      <c r="AT345" s="16" t="s">
        <v>85</v>
      </c>
    </row>
    <row r="346" spans="2:64" s="12" customFormat="1">
      <c r="B346" s="144"/>
      <c r="D346" s="145" t="s">
        <v>169</v>
      </c>
      <c r="E346" s="146" t="s">
        <v>1</v>
      </c>
      <c r="F346" s="147" t="s">
        <v>465</v>
      </c>
      <c r="H346" s="148">
        <v>49.95</v>
      </c>
      <c r="I346" s="149"/>
      <c r="K346" s="144"/>
      <c r="L346" s="150"/>
      <c r="S346" s="151"/>
      <c r="AS346" s="146" t="s">
        <v>169</v>
      </c>
      <c r="AT346" s="146" t="s">
        <v>85</v>
      </c>
      <c r="AU346" s="12" t="s">
        <v>85</v>
      </c>
      <c r="AV346" s="12" t="s">
        <v>30</v>
      </c>
      <c r="AW346" s="12" t="s">
        <v>79</v>
      </c>
      <c r="AX346" s="146" t="s">
        <v>150</v>
      </c>
    </row>
    <row r="347" spans="2:64" s="1" customFormat="1" ht="24.2" customHeight="1">
      <c r="B347" s="126"/>
      <c r="C347" s="165" t="s">
        <v>490</v>
      </c>
      <c r="D347" s="165" t="s">
        <v>308</v>
      </c>
      <c r="E347" s="166" t="s">
        <v>491</v>
      </c>
      <c r="F347" s="167" t="s">
        <v>492</v>
      </c>
      <c r="G347" s="168" t="s">
        <v>166</v>
      </c>
      <c r="H347" s="169">
        <v>60.988999999999997</v>
      </c>
      <c r="I347" s="170"/>
      <c r="J347" s="171">
        <f>ROUND(I347*H347,2)</f>
        <v>0</v>
      </c>
      <c r="K347" s="172"/>
      <c r="L347" s="173" t="s">
        <v>1</v>
      </c>
      <c r="M347" s="174" t="s">
        <v>40</v>
      </c>
      <c r="O347" s="136">
        <f>N347*H347</f>
        <v>0</v>
      </c>
      <c r="P347" s="136">
        <v>5.4000000000000003E-3</v>
      </c>
      <c r="Q347" s="136">
        <f>P347*H347</f>
        <v>0.32934059999999998</v>
      </c>
      <c r="R347" s="136">
        <v>0</v>
      </c>
      <c r="S347" s="137">
        <f>R347*H347</f>
        <v>0</v>
      </c>
      <c r="AQ347" s="138" t="s">
        <v>347</v>
      </c>
      <c r="AS347" s="138" t="s">
        <v>308</v>
      </c>
      <c r="AT347" s="138" t="s">
        <v>85</v>
      </c>
      <c r="AX347" s="16" t="s">
        <v>150</v>
      </c>
      <c r="BD347" s="139">
        <f>IF(M347="základní",J347,0)</f>
        <v>0</v>
      </c>
      <c r="BE347" s="139">
        <f>IF(M347="snížená",J347,0)</f>
        <v>0</v>
      </c>
      <c r="BF347" s="139">
        <f>IF(M347="zákl. přenesená",J347,0)</f>
        <v>0</v>
      </c>
      <c r="BG347" s="139">
        <f>IF(M347="sníž. přenesená",J347,0)</f>
        <v>0</v>
      </c>
      <c r="BH347" s="139">
        <f>IF(M347="nulová",J347,0)</f>
        <v>0</v>
      </c>
      <c r="BI347" s="16" t="s">
        <v>85</v>
      </c>
      <c r="BJ347" s="139">
        <f>ROUND(I347*H347,2)</f>
        <v>0</v>
      </c>
      <c r="BK347" s="16" t="s">
        <v>256</v>
      </c>
      <c r="BL347" s="138" t="s">
        <v>493</v>
      </c>
    </row>
    <row r="348" spans="2:64" s="12" customFormat="1">
      <c r="B348" s="144"/>
      <c r="D348" s="145" t="s">
        <v>169</v>
      </c>
      <c r="F348" s="147" t="s">
        <v>494</v>
      </c>
      <c r="H348" s="148">
        <v>60.988999999999997</v>
      </c>
      <c r="I348" s="149"/>
      <c r="K348" s="144"/>
      <c r="L348" s="150"/>
      <c r="S348" s="151"/>
      <c r="AS348" s="146" t="s">
        <v>169</v>
      </c>
      <c r="AT348" s="146" t="s">
        <v>85</v>
      </c>
      <c r="AU348" s="12" t="s">
        <v>85</v>
      </c>
      <c r="AV348" s="12" t="s">
        <v>3</v>
      </c>
      <c r="AW348" s="12" t="s">
        <v>79</v>
      </c>
      <c r="AX348" s="146" t="s">
        <v>150</v>
      </c>
    </row>
    <row r="349" spans="2:64" s="1" customFormat="1" ht="24.2" customHeight="1">
      <c r="B349" s="126"/>
      <c r="C349" s="127" t="s">
        <v>495</v>
      </c>
      <c r="D349" s="127" t="s">
        <v>152</v>
      </c>
      <c r="E349" s="128" t="s">
        <v>486</v>
      </c>
      <c r="F349" s="129" t="s">
        <v>487</v>
      </c>
      <c r="G349" s="130" t="s">
        <v>166</v>
      </c>
      <c r="H349" s="131">
        <v>49.95</v>
      </c>
      <c r="I349" s="132"/>
      <c r="J349" s="133">
        <f>ROUND(I349*H349,2)</f>
        <v>0</v>
      </c>
      <c r="K349" s="31"/>
      <c r="L349" s="134" t="s">
        <v>1</v>
      </c>
      <c r="M349" s="135" t="s">
        <v>40</v>
      </c>
      <c r="O349" s="136">
        <f>N349*H349</f>
        <v>0</v>
      </c>
      <c r="P349" s="136">
        <v>4.0000000000000002E-4</v>
      </c>
      <c r="Q349" s="136">
        <f>P349*H349</f>
        <v>1.9980000000000001E-2</v>
      </c>
      <c r="R349" s="136">
        <v>0</v>
      </c>
      <c r="S349" s="137">
        <f>R349*H349</f>
        <v>0</v>
      </c>
      <c r="AQ349" s="138" t="s">
        <v>256</v>
      </c>
      <c r="AS349" s="138" t="s">
        <v>152</v>
      </c>
      <c r="AT349" s="138" t="s">
        <v>85</v>
      </c>
      <c r="AX349" s="16" t="s">
        <v>150</v>
      </c>
      <c r="BD349" s="139">
        <f>IF(M349="základní",J349,0)</f>
        <v>0</v>
      </c>
      <c r="BE349" s="139">
        <f>IF(M349="snížená",J349,0)</f>
        <v>0</v>
      </c>
      <c r="BF349" s="139">
        <f>IF(M349="zákl. přenesená",J349,0)</f>
        <v>0</v>
      </c>
      <c r="BG349" s="139">
        <f>IF(M349="sníž. přenesená",J349,0)</f>
        <v>0</v>
      </c>
      <c r="BH349" s="139">
        <f>IF(M349="nulová",J349,0)</f>
        <v>0</v>
      </c>
      <c r="BI349" s="16" t="s">
        <v>85</v>
      </c>
      <c r="BJ349" s="139">
        <f>ROUND(I349*H349,2)</f>
        <v>0</v>
      </c>
      <c r="BK349" s="16" t="s">
        <v>256</v>
      </c>
      <c r="BL349" s="138" t="s">
        <v>496</v>
      </c>
    </row>
    <row r="350" spans="2:64" s="1" customFormat="1">
      <c r="B350" s="31"/>
      <c r="D350" s="140" t="s">
        <v>158</v>
      </c>
      <c r="F350" s="141" t="s">
        <v>489</v>
      </c>
      <c r="I350" s="142"/>
      <c r="K350" s="31"/>
      <c r="L350" s="143"/>
      <c r="S350" s="55"/>
      <c r="AS350" s="16" t="s">
        <v>158</v>
      </c>
      <c r="AT350" s="16" t="s">
        <v>85</v>
      </c>
    </row>
    <row r="351" spans="2:64" s="12" customFormat="1">
      <c r="B351" s="144"/>
      <c r="D351" s="145" t="s">
        <v>169</v>
      </c>
      <c r="E351" s="146" t="s">
        <v>1</v>
      </c>
      <c r="F351" s="147" t="s">
        <v>465</v>
      </c>
      <c r="H351" s="148">
        <v>49.95</v>
      </c>
      <c r="I351" s="149"/>
      <c r="K351" s="144"/>
      <c r="L351" s="150"/>
      <c r="S351" s="151"/>
      <c r="AS351" s="146" t="s">
        <v>169</v>
      </c>
      <c r="AT351" s="146" t="s">
        <v>85</v>
      </c>
      <c r="AU351" s="12" t="s">
        <v>85</v>
      </c>
      <c r="AV351" s="12" t="s">
        <v>30</v>
      </c>
      <c r="AW351" s="12" t="s">
        <v>79</v>
      </c>
      <c r="AX351" s="146" t="s">
        <v>150</v>
      </c>
    </row>
    <row r="352" spans="2:64" s="1" customFormat="1" ht="24.2" customHeight="1">
      <c r="B352" s="126"/>
      <c r="C352" s="165" t="s">
        <v>497</v>
      </c>
      <c r="D352" s="165" t="s">
        <v>308</v>
      </c>
      <c r="E352" s="166" t="s">
        <v>482</v>
      </c>
      <c r="F352" s="167" t="s">
        <v>483</v>
      </c>
      <c r="G352" s="168" t="s">
        <v>166</v>
      </c>
      <c r="H352" s="169">
        <v>60.988999999999997</v>
      </c>
      <c r="I352" s="170"/>
      <c r="J352" s="171">
        <f>ROUND(I352*H352,2)</f>
        <v>0</v>
      </c>
      <c r="K352" s="172"/>
      <c r="L352" s="173" t="s">
        <v>1</v>
      </c>
      <c r="M352" s="174" t="s">
        <v>40</v>
      </c>
      <c r="O352" s="136">
        <f>N352*H352</f>
        <v>0</v>
      </c>
      <c r="P352" s="136">
        <v>5.3E-3</v>
      </c>
      <c r="Q352" s="136">
        <f>P352*H352</f>
        <v>0.32324169999999997</v>
      </c>
      <c r="R352" s="136">
        <v>0</v>
      </c>
      <c r="S352" s="137">
        <f>R352*H352</f>
        <v>0</v>
      </c>
      <c r="AQ352" s="138" t="s">
        <v>347</v>
      </c>
      <c r="AS352" s="138" t="s">
        <v>308</v>
      </c>
      <c r="AT352" s="138" t="s">
        <v>85</v>
      </c>
      <c r="AX352" s="16" t="s">
        <v>150</v>
      </c>
      <c r="BD352" s="139">
        <f>IF(M352="základní",J352,0)</f>
        <v>0</v>
      </c>
      <c r="BE352" s="139">
        <f>IF(M352="snížená",J352,0)</f>
        <v>0</v>
      </c>
      <c r="BF352" s="139">
        <f>IF(M352="zákl. přenesená",J352,0)</f>
        <v>0</v>
      </c>
      <c r="BG352" s="139">
        <f>IF(M352="sníž. přenesená",J352,0)</f>
        <v>0</v>
      </c>
      <c r="BH352" s="139">
        <f>IF(M352="nulová",J352,0)</f>
        <v>0</v>
      </c>
      <c r="BI352" s="16" t="s">
        <v>85</v>
      </c>
      <c r="BJ352" s="139">
        <f>ROUND(I352*H352,2)</f>
        <v>0</v>
      </c>
      <c r="BK352" s="16" t="s">
        <v>256</v>
      </c>
      <c r="BL352" s="138" t="s">
        <v>498</v>
      </c>
    </row>
    <row r="353" spans="2:64" s="12" customFormat="1">
      <c r="B353" s="144"/>
      <c r="D353" s="145" t="s">
        <v>169</v>
      </c>
      <c r="F353" s="147" t="s">
        <v>494</v>
      </c>
      <c r="H353" s="148">
        <v>60.988999999999997</v>
      </c>
      <c r="I353" s="149"/>
      <c r="K353" s="144"/>
      <c r="L353" s="150"/>
      <c r="S353" s="151"/>
      <c r="AS353" s="146" t="s">
        <v>169</v>
      </c>
      <c r="AT353" s="146" t="s">
        <v>85</v>
      </c>
      <c r="AU353" s="12" t="s">
        <v>85</v>
      </c>
      <c r="AV353" s="12" t="s">
        <v>3</v>
      </c>
      <c r="AW353" s="12" t="s">
        <v>79</v>
      </c>
      <c r="AX353" s="146" t="s">
        <v>150</v>
      </c>
    </row>
    <row r="354" spans="2:64" s="1" customFormat="1" ht="24.2" customHeight="1">
      <c r="B354" s="126"/>
      <c r="C354" s="127" t="s">
        <v>499</v>
      </c>
      <c r="D354" s="127" t="s">
        <v>152</v>
      </c>
      <c r="E354" s="128" t="s">
        <v>500</v>
      </c>
      <c r="F354" s="129" t="s">
        <v>501</v>
      </c>
      <c r="G354" s="130" t="s">
        <v>166</v>
      </c>
      <c r="H354" s="131">
        <v>59.94</v>
      </c>
      <c r="I354" s="132"/>
      <c r="J354" s="133">
        <f>ROUND(I354*H354,2)</f>
        <v>0</v>
      </c>
      <c r="K354" s="31"/>
      <c r="L354" s="134" t="s">
        <v>1</v>
      </c>
      <c r="M354" s="135" t="s">
        <v>40</v>
      </c>
      <c r="O354" s="136">
        <f>N354*H354</f>
        <v>0</v>
      </c>
      <c r="P354" s="136">
        <v>3.5E-4</v>
      </c>
      <c r="Q354" s="136">
        <f>P354*H354</f>
        <v>2.0978999999999998E-2</v>
      </c>
      <c r="R354" s="136">
        <v>0</v>
      </c>
      <c r="S354" s="137">
        <f>R354*H354</f>
        <v>0</v>
      </c>
      <c r="AQ354" s="138" t="s">
        <v>256</v>
      </c>
      <c r="AS354" s="138" t="s">
        <v>152</v>
      </c>
      <c r="AT354" s="138" t="s">
        <v>85</v>
      </c>
      <c r="AX354" s="16" t="s">
        <v>150</v>
      </c>
      <c r="BD354" s="139">
        <f>IF(M354="základní",J354,0)</f>
        <v>0</v>
      </c>
      <c r="BE354" s="139">
        <f>IF(M354="snížená",J354,0)</f>
        <v>0</v>
      </c>
      <c r="BF354" s="139">
        <f>IF(M354="zákl. přenesená",J354,0)</f>
        <v>0</v>
      </c>
      <c r="BG354" s="139">
        <f>IF(M354="sníž. přenesená",J354,0)</f>
        <v>0</v>
      </c>
      <c r="BH354" s="139">
        <f>IF(M354="nulová",J354,0)</f>
        <v>0</v>
      </c>
      <c r="BI354" s="16" t="s">
        <v>85</v>
      </c>
      <c r="BJ354" s="139">
        <f>ROUND(I354*H354,2)</f>
        <v>0</v>
      </c>
      <c r="BK354" s="16" t="s">
        <v>256</v>
      </c>
      <c r="BL354" s="138" t="s">
        <v>502</v>
      </c>
    </row>
    <row r="355" spans="2:64" s="1" customFormat="1">
      <c r="B355" s="31"/>
      <c r="D355" s="140" t="s">
        <v>158</v>
      </c>
      <c r="F355" s="141" t="s">
        <v>503</v>
      </c>
      <c r="I355" s="142"/>
      <c r="K355" s="31"/>
      <c r="L355" s="143"/>
      <c r="S355" s="55"/>
      <c r="AS355" s="16" t="s">
        <v>158</v>
      </c>
      <c r="AT355" s="16" t="s">
        <v>85</v>
      </c>
    </row>
    <row r="356" spans="2:64" s="12" customFormat="1">
      <c r="B356" s="144"/>
      <c r="D356" s="145" t="s">
        <v>169</v>
      </c>
      <c r="E356" s="146" t="s">
        <v>1</v>
      </c>
      <c r="F356" s="147" t="s">
        <v>504</v>
      </c>
      <c r="H356" s="148">
        <v>59.94</v>
      </c>
      <c r="I356" s="149"/>
      <c r="K356" s="144"/>
      <c r="L356" s="150"/>
      <c r="S356" s="151"/>
      <c r="AS356" s="146" t="s">
        <v>169</v>
      </c>
      <c r="AT356" s="146" t="s">
        <v>85</v>
      </c>
      <c r="AU356" s="12" t="s">
        <v>85</v>
      </c>
      <c r="AV356" s="12" t="s">
        <v>30</v>
      </c>
      <c r="AW356" s="12" t="s">
        <v>79</v>
      </c>
      <c r="AX356" s="146" t="s">
        <v>150</v>
      </c>
    </row>
    <row r="357" spans="2:64" s="1" customFormat="1" ht="24.2" customHeight="1">
      <c r="B357" s="126"/>
      <c r="C357" s="127" t="s">
        <v>505</v>
      </c>
      <c r="D357" s="127" t="s">
        <v>152</v>
      </c>
      <c r="E357" s="128" t="s">
        <v>506</v>
      </c>
      <c r="F357" s="129" t="s">
        <v>507</v>
      </c>
      <c r="G357" s="130" t="s">
        <v>210</v>
      </c>
      <c r="H357" s="131">
        <v>7.718</v>
      </c>
      <c r="I357" s="132"/>
      <c r="J357" s="133">
        <f>ROUND(I357*H357,2)</f>
        <v>0</v>
      </c>
      <c r="K357" s="31"/>
      <c r="L357" s="134" t="s">
        <v>1</v>
      </c>
      <c r="M357" s="135" t="s">
        <v>40</v>
      </c>
      <c r="O357" s="136">
        <f>N357*H357</f>
        <v>0</v>
      </c>
      <c r="P357" s="136">
        <v>0</v>
      </c>
      <c r="Q357" s="136">
        <f>P357*H357</f>
        <v>0</v>
      </c>
      <c r="R357" s="136">
        <v>0</v>
      </c>
      <c r="S357" s="137">
        <f>R357*H357</f>
        <v>0</v>
      </c>
      <c r="AQ357" s="138" t="s">
        <v>256</v>
      </c>
      <c r="AS357" s="138" t="s">
        <v>152</v>
      </c>
      <c r="AT357" s="138" t="s">
        <v>85</v>
      </c>
      <c r="AX357" s="16" t="s">
        <v>150</v>
      </c>
      <c r="BD357" s="139">
        <f>IF(M357="základní",J357,0)</f>
        <v>0</v>
      </c>
      <c r="BE357" s="139">
        <f>IF(M357="snížená",J357,0)</f>
        <v>0</v>
      </c>
      <c r="BF357" s="139">
        <f>IF(M357="zákl. přenesená",J357,0)</f>
        <v>0</v>
      </c>
      <c r="BG357" s="139">
        <f>IF(M357="sníž. přenesená",J357,0)</f>
        <v>0</v>
      </c>
      <c r="BH357" s="139">
        <f>IF(M357="nulová",J357,0)</f>
        <v>0</v>
      </c>
      <c r="BI357" s="16" t="s">
        <v>85</v>
      </c>
      <c r="BJ357" s="139">
        <f>ROUND(I357*H357,2)</f>
        <v>0</v>
      </c>
      <c r="BK357" s="16" t="s">
        <v>256</v>
      </c>
      <c r="BL357" s="138" t="s">
        <v>508</v>
      </c>
    </row>
    <row r="358" spans="2:64" s="1" customFormat="1">
      <c r="B358" s="31"/>
      <c r="D358" s="140" t="s">
        <v>158</v>
      </c>
      <c r="F358" s="141" t="s">
        <v>509</v>
      </c>
      <c r="I358" s="142"/>
      <c r="K358" s="31"/>
      <c r="L358" s="143"/>
      <c r="S358" s="55"/>
      <c r="AS358" s="16" t="s">
        <v>158</v>
      </c>
      <c r="AT358" s="16" t="s">
        <v>85</v>
      </c>
    </row>
    <row r="359" spans="2:64" s="11" customFormat="1" ht="22.9" customHeight="1">
      <c r="B359" s="114"/>
      <c r="D359" s="115" t="s">
        <v>73</v>
      </c>
      <c r="E359" s="124" t="s">
        <v>510</v>
      </c>
      <c r="F359" s="124" t="s">
        <v>511</v>
      </c>
      <c r="I359" s="117"/>
      <c r="J359" s="125">
        <f>BJ359</f>
        <v>0</v>
      </c>
      <c r="K359" s="114"/>
      <c r="L359" s="119"/>
      <c r="O359" s="120">
        <f>SUM(O360:O361)</f>
        <v>0</v>
      </c>
      <c r="Q359" s="120">
        <f>SUM(Q360:Q361)</f>
        <v>2.8400000000000001E-3</v>
      </c>
      <c r="S359" s="121">
        <f>SUM(S360:S361)</f>
        <v>0</v>
      </c>
      <c r="AQ359" s="115" t="s">
        <v>85</v>
      </c>
      <c r="AS359" s="122" t="s">
        <v>73</v>
      </c>
      <c r="AT359" s="122" t="s">
        <v>79</v>
      </c>
      <c r="AX359" s="115" t="s">
        <v>150</v>
      </c>
      <c r="BJ359" s="123">
        <f>SUM(BJ360:BJ361)</f>
        <v>0</v>
      </c>
    </row>
    <row r="360" spans="2:64" s="1" customFormat="1" ht="21.75" customHeight="1">
      <c r="B360" s="126"/>
      <c r="C360" s="127" t="s">
        <v>512</v>
      </c>
      <c r="D360" s="127" t="s">
        <v>152</v>
      </c>
      <c r="E360" s="128" t="s">
        <v>513</v>
      </c>
      <c r="F360" s="129" t="s">
        <v>514</v>
      </c>
      <c r="G360" s="130" t="s">
        <v>515</v>
      </c>
      <c r="H360" s="131">
        <v>1</v>
      </c>
      <c r="I360" s="132"/>
      <c r="J360" s="133">
        <f>ROUND(I360*H360,2)</f>
        <v>0</v>
      </c>
      <c r="K360" s="31"/>
      <c r="L360" s="134" t="s">
        <v>1</v>
      </c>
      <c r="M360" s="135" t="s">
        <v>40</v>
      </c>
      <c r="O360" s="136">
        <f>N360*H360</f>
        <v>0</v>
      </c>
      <c r="P360" s="136">
        <v>1.42E-3</v>
      </c>
      <c r="Q360" s="136">
        <f>P360*H360</f>
        <v>1.42E-3</v>
      </c>
      <c r="R360" s="136">
        <v>0</v>
      </c>
      <c r="S360" s="137">
        <f>R360*H360</f>
        <v>0</v>
      </c>
      <c r="AQ360" s="138" t="s">
        <v>256</v>
      </c>
      <c r="AS360" s="138" t="s">
        <v>152</v>
      </c>
      <c r="AT360" s="138" t="s">
        <v>85</v>
      </c>
      <c r="AX360" s="16" t="s">
        <v>150</v>
      </c>
      <c r="BD360" s="139">
        <f>IF(M360="základní",J360,0)</f>
        <v>0</v>
      </c>
      <c r="BE360" s="139">
        <f>IF(M360="snížená",J360,0)</f>
        <v>0</v>
      </c>
      <c r="BF360" s="139">
        <f>IF(M360="zákl. přenesená",J360,0)</f>
        <v>0</v>
      </c>
      <c r="BG360" s="139">
        <f>IF(M360="sníž. přenesená",J360,0)</f>
        <v>0</v>
      </c>
      <c r="BH360" s="139">
        <f>IF(M360="nulová",J360,0)</f>
        <v>0</v>
      </c>
      <c r="BI360" s="16" t="s">
        <v>85</v>
      </c>
      <c r="BJ360" s="139">
        <f>ROUND(I360*H360,2)</f>
        <v>0</v>
      </c>
      <c r="BK360" s="16" t="s">
        <v>256</v>
      </c>
      <c r="BL360" s="138" t="s">
        <v>516</v>
      </c>
    </row>
    <row r="361" spans="2:64" s="1" customFormat="1" ht="24.2" customHeight="1">
      <c r="B361" s="126"/>
      <c r="C361" s="127" t="s">
        <v>517</v>
      </c>
      <c r="D361" s="127" t="s">
        <v>152</v>
      </c>
      <c r="E361" s="128" t="s">
        <v>518</v>
      </c>
      <c r="F361" s="129" t="s">
        <v>519</v>
      </c>
      <c r="G361" s="130" t="s">
        <v>515</v>
      </c>
      <c r="H361" s="131">
        <v>1</v>
      </c>
      <c r="I361" s="132"/>
      <c r="J361" s="133">
        <f>ROUND(I361*H361,2)</f>
        <v>0</v>
      </c>
      <c r="K361" s="31"/>
      <c r="L361" s="134" t="s">
        <v>1</v>
      </c>
      <c r="M361" s="135" t="s">
        <v>40</v>
      </c>
      <c r="O361" s="136">
        <f>N361*H361</f>
        <v>0</v>
      </c>
      <c r="P361" s="136">
        <v>1.42E-3</v>
      </c>
      <c r="Q361" s="136">
        <f>P361*H361</f>
        <v>1.42E-3</v>
      </c>
      <c r="R361" s="136">
        <v>0</v>
      </c>
      <c r="S361" s="137">
        <f>R361*H361</f>
        <v>0</v>
      </c>
      <c r="AQ361" s="138" t="s">
        <v>256</v>
      </c>
      <c r="AS361" s="138" t="s">
        <v>152</v>
      </c>
      <c r="AT361" s="138" t="s">
        <v>85</v>
      </c>
      <c r="AX361" s="16" t="s">
        <v>150</v>
      </c>
      <c r="BD361" s="139">
        <f>IF(M361="základní",J361,0)</f>
        <v>0</v>
      </c>
      <c r="BE361" s="139">
        <f>IF(M361="snížená",J361,0)</f>
        <v>0</v>
      </c>
      <c r="BF361" s="139">
        <f>IF(M361="zákl. přenesená",J361,0)</f>
        <v>0</v>
      </c>
      <c r="BG361" s="139">
        <f>IF(M361="sníž. přenesená",J361,0)</f>
        <v>0</v>
      </c>
      <c r="BH361" s="139">
        <f>IF(M361="nulová",J361,0)</f>
        <v>0</v>
      </c>
      <c r="BI361" s="16" t="s">
        <v>85</v>
      </c>
      <c r="BJ361" s="139">
        <f>ROUND(I361*H361,2)</f>
        <v>0</v>
      </c>
      <c r="BK361" s="16" t="s">
        <v>256</v>
      </c>
      <c r="BL361" s="138" t="s">
        <v>520</v>
      </c>
    </row>
    <row r="362" spans="2:64" s="11" customFormat="1" ht="22.9" customHeight="1">
      <c r="B362" s="114"/>
      <c r="D362" s="115" t="s">
        <v>73</v>
      </c>
      <c r="E362" s="124" t="s">
        <v>521</v>
      </c>
      <c r="F362" s="124" t="s">
        <v>522</v>
      </c>
      <c r="I362" s="117"/>
      <c r="J362" s="125">
        <f>BJ362</f>
        <v>0</v>
      </c>
      <c r="K362" s="114"/>
      <c r="L362" s="119"/>
      <c r="O362" s="120">
        <f>O363</f>
        <v>0</v>
      </c>
      <c r="Q362" s="120">
        <f>Q363</f>
        <v>1.16E-3</v>
      </c>
      <c r="S362" s="121">
        <f>S363</f>
        <v>0</v>
      </c>
      <c r="AQ362" s="115" t="s">
        <v>85</v>
      </c>
      <c r="AS362" s="122" t="s">
        <v>73</v>
      </c>
      <c r="AT362" s="122" t="s">
        <v>79</v>
      </c>
      <c r="AX362" s="115" t="s">
        <v>150</v>
      </c>
      <c r="BJ362" s="123">
        <f>BJ363</f>
        <v>0</v>
      </c>
    </row>
    <row r="363" spans="2:64" s="1" customFormat="1" ht="16.5" customHeight="1">
      <c r="B363" s="126"/>
      <c r="C363" s="127" t="s">
        <v>523</v>
      </c>
      <c r="D363" s="127" t="s">
        <v>152</v>
      </c>
      <c r="E363" s="128" t="s">
        <v>524</v>
      </c>
      <c r="F363" s="129" t="s">
        <v>525</v>
      </c>
      <c r="G363" s="130" t="s">
        <v>515</v>
      </c>
      <c r="H363" s="131">
        <v>1</v>
      </c>
      <c r="I363" s="132"/>
      <c r="J363" s="133">
        <f>ROUND(I363*H363,2)</f>
        <v>0</v>
      </c>
      <c r="K363" s="31"/>
      <c r="L363" s="134" t="s">
        <v>1</v>
      </c>
      <c r="M363" s="135" t="s">
        <v>40</v>
      </c>
      <c r="O363" s="136">
        <f>N363*H363</f>
        <v>0</v>
      </c>
      <c r="P363" s="136">
        <v>1.16E-3</v>
      </c>
      <c r="Q363" s="136">
        <f>P363*H363</f>
        <v>1.16E-3</v>
      </c>
      <c r="R363" s="136">
        <v>0</v>
      </c>
      <c r="S363" s="137">
        <f>R363*H363</f>
        <v>0</v>
      </c>
      <c r="AQ363" s="138" t="s">
        <v>256</v>
      </c>
      <c r="AS363" s="138" t="s">
        <v>152</v>
      </c>
      <c r="AT363" s="138" t="s">
        <v>85</v>
      </c>
      <c r="AX363" s="16" t="s">
        <v>150</v>
      </c>
      <c r="BD363" s="139">
        <f>IF(M363="základní",J363,0)</f>
        <v>0</v>
      </c>
      <c r="BE363" s="139">
        <f>IF(M363="snížená",J363,0)</f>
        <v>0</v>
      </c>
      <c r="BF363" s="139">
        <f>IF(M363="zákl. přenesená",J363,0)</f>
        <v>0</v>
      </c>
      <c r="BG363" s="139">
        <f>IF(M363="sníž. přenesená",J363,0)</f>
        <v>0</v>
      </c>
      <c r="BH363" s="139">
        <f>IF(M363="nulová",J363,0)</f>
        <v>0</v>
      </c>
      <c r="BI363" s="16" t="s">
        <v>85</v>
      </c>
      <c r="BJ363" s="139">
        <f>ROUND(I363*H363,2)</f>
        <v>0</v>
      </c>
      <c r="BK363" s="16" t="s">
        <v>256</v>
      </c>
      <c r="BL363" s="138" t="s">
        <v>526</v>
      </c>
    </row>
    <row r="364" spans="2:64" s="11" customFormat="1" ht="22.9" customHeight="1">
      <c r="B364" s="114"/>
      <c r="D364" s="115" t="s">
        <v>73</v>
      </c>
      <c r="E364" s="124" t="s">
        <v>527</v>
      </c>
      <c r="F364" s="124" t="s">
        <v>528</v>
      </c>
      <c r="I364" s="117"/>
      <c r="J364" s="125">
        <f>BJ364</f>
        <v>0</v>
      </c>
      <c r="K364" s="114"/>
      <c r="L364" s="119"/>
      <c r="O364" s="120">
        <f>O365</f>
        <v>0</v>
      </c>
      <c r="Q364" s="120">
        <f>Q365</f>
        <v>2.894E-2</v>
      </c>
      <c r="S364" s="121">
        <f>S365</f>
        <v>0</v>
      </c>
      <c r="AQ364" s="115" t="s">
        <v>85</v>
      </c>
      <c r="AS364" s="122" t="s">
        <v>73</v>
      </c>
      <c r="AT364" s="122" t="s">
        <v>79</v>
      </c>
      <c r="AX364" s="115" t="s">
        <v>150</v>
      </c>
      <c r="BJ364" s="123">
        <f>BJ365</f>
        <v>0</v>
      </c>
    </row>
    <row r="365" spans="2:64" s="1" customFormat="1" ht="16.5" customHeight="1">
      <c r="B365" s="126"/>
      <c r="C365" s="127" t="s">
        <v>529</v>
      </c>
      <c r="D365" s="127" t="s">
        <v>152</v>
      </c>
      <c r="E365" s="128" t="s">
        <v>530</v>
      </c>
      <c r="F365" s="129" t="s">
        <v>531</v>
      </c>
      <c r="G365" s="130" t="s">
        <v>515</v>
      </c>
      <c r="H365" s="131">
        <v>1</v>
      </c>
      <c r="I365" s="132"/>
      <c r="J365" s="133">
        <f>ROUND(I365*H365,2)</f>
        <v>0</v>
      </c>
      <c r="K365" s="31"/>
      <c r="L365" s="134" t="s">
        <v>1</v>
      </c>
      <c r="M365" s="135" t="s">
        <v>40</v>
      </c>
      <c r="O365" s="136">
        <f>N365*H365</f>
        <v>0</v>
      </c>
      <c r="P365" s="136">
        <v>2.894E-2</v>
      </c>
      <c r="Q365" s="136">
        <f>P365*H365</f>
        <v>2.894E-2</v>
      </c>
      <c r="R365" s="136">
        <v>0</v>
      </c>
      <c r="S365" s="137">
        <f>R365*H365</f>
        <v>0</v>
      </c>
      <c r="AQ365" s="138" t="s">
        <v>256</v>
      </c>
      <c r="AS365" s="138" t="s">
        <v>152</v>
      </c>
      <c r="AT365" s="138" t="s">
        <v>85</v>
      </c>
      <c r="AX365" s="16" t="s">
        <v>150</v>
      </c>
      <c r="BD365" s="139">
        <f>IF(M365="základní",J365,0)</f>
        <v>0</v>
      </c>
      <c r="BE365" s="139">
        <f>IF(M365="snížená",J365,0)</f>
        <v>0</v>
      </c>
      <c r="BF365" s="139">
        <f>IF(M365="zákl. přenesená",J365,0)</f>
        <v>0</v>
      </c>
      <c r="BG365" s="139">
        <f>IF(M365="sníž. přenesená",J365,0)</f>
        <v>0</v>
      </c>
      <c r="BH365" s="139">
        <f>IF(M365="nulová",J365,0)</f>
        <v>0</v>
      </c>
      <c r="BI365" s="16" t="s">
        <v>85</v>
      </c>
      <c r="BJ365" s="139">
        <f>ROUND(I365*H365,2)</f>
        <v>0</v>
      </c>
      <c r="BK365" s="16" t="s">
        <v>256</v>
      </c>
      <c r="BL365" s="138" t="s">
        <v>532</v>
      </c>
    </row>
    <row r="366" spans="2:64" s="11" customFormat="1" ht="22.9" customHeight="1">
      <c r="B366" s="114"/>
      <c r="D366" s="115" t="s">
        <v>73</v>
      </c>
      <c r="E366" s="124" t="s">
        <v>533</v>
      </c>
      <c r="F366" s="124" t="s">
        <v>534</v>
      </c>
      <c r="I366" s="117"/>
      <c r="J366" s="125">
        <f>BJ366</f>
        <v>0</v>
      </c>
      <c r="K366" s="114"/>
      <c r="L366" s="119"/>
      <c r="O366" s="120">
        <f>O367</f>
        <v>0</v>
      </c>
      <c r="Q366" s="120">
        <f>Q367</f>
        <v>0.15307000000000001</v>
      </c>
      <c r="S366" s="121">
        <f>S367</f>
        <v>0</v>
      </c>
      <c r="AQ366" s="115" t="s">
        <v>85</v>
      </c>
      <c r="AS366" s="122" t="s">
        <v>73</v>
      </c>
      <c r="AT366" s="122" t="s">
        <v>79</v>
      </c>
      <c r="AX366" s="115" t="s">
        <v>150</v>
      </c>
      <c r="BJ366" s="123">
        <f>BJ367</f>
        <v>0</v>
      </c>
    </row>
    <row r="367" spans="2:64" s="1" customFormat="1" ht="16.5" customHeight="1">
      <c r="B367" s="126"/>
      <c r="C367" s="127" t="s">
        <v>535</v>
      </c>
      <c r="D367" s="127" t="s">
        <v>152</v>
      </c>
      <c r="E367" s="128" t="s">
        <v>536</v>
      </c>
      <c r="F367" s="129" t="s">
        <v>537</v>
      </c>
      <c r="G367" s="130" t="s">
        <v>538</v>
      </c>
      <c r="H367" s="131">
        <v>1</v>
      </c>
      <c r="I367" s="132"/>
      <c r="J367" s="133">
        <f>ROUND(I367*H367,2)</f>
        <v>0</v>
      </c>
      <c r="K367" s="31"/>
      <c r="L367" s="134" t="s">
        <v>1</v>
      </c>
      <c r="M367" s="135" t="s">
        <v>40</v>
      </c>
      <c r="O367" s="136">
        <f>N367*H367</f>
        <v>0</v>
      </c>
      <c r="P367" s="136">
        <v>0.15307000000000001</v>
      </c>
      <c r="Q367" s="136">
        <f>P367*H367</f>
        <v>0.15307000000000001</v>
      </c>
      <c r="R367" s="136">
        <v>0</v>
      </c>
      <c r="S367" s="137">
        <f>R367*H367</f>
        <v>0</v>
      </c>
      <c r="AQ367" s="138" t="s">
        <v>256</v>
      </c>
      <c r="AS367" s="138" t="s">
        <v>152</v>
      </c>
      <c r="AT367" s="138" t="s">
        <v>85</v>
      </c>
      <c r="AX367" s="16" t="s">
        <v>150</v>
      </c>
      <c r="BD367" s="139">
        <f>IF(M367="základní",J367,0)</f>
        <v>0</v>
      </c>
      <c r="BE367" s="139">
        <f>IF(M367="snížená",J367,0)</f>
        <v>0</v>
      </c>
      <c r="BF367" s="139">
        <f>IF(M367="zákl. přenesená",J367,0)</f>
        <v>0</v>
      </c>
      <c r="BG367" s="139">
        <f>IF(M367="sníž. přenesená",J367,0)</f>
        <v>0</v>
      </c>
      <c r="BH367" s="139">
        <f>IF(M367="nulová",J367,0)</f>
        <v>0</v>
      </c>
      <c r="BI367" s="16" t="s">
        <v>85</v>
      </c>
      <c r="BJ367" s="139">
        <f>ROUND(I367*H367,2)</f>
        <v>0</v>
      </c>
      <c r="BK367" s="16" t="s">
        <v>256</v>
      </c>
      <c r="BL367" s="138" t="s">
        <v>539</v>
      </c>
    </row>
    <row r="368" spans="2:64" s="11" customFormat="1" ht="22.9" customHeight="1">
      <c r="B368" s="114"/>
      <c r="D368" s="115" t="s">
        <v>73</v>
      </c>
      <c r="E368" s="124" t="s">
        <v>540</v>
      </c>
      <c r="F368" s="124" t="s">
        <v>541</v>
      </c>
      <c r="I368" s="117"/>
      <c r="J368" s="125">
        <f>BJ368</f>
        <v>0</v>
      </c>
      <c r="K368" s="114"/>
      <c r="L368" s="119"/>
      <c r="O368" s="120">
        <f>SUM(O369:O372)</f>
        <v>0</v>
      </c>
      <c r="Q368" s="120">
        <f>SUM(Q369:Q372)</f>
        <v>0</v>
      </c>
      <c r="S368" s="121">
        <f>SUM(S369:S372)</f>
        <v>0</v>
      </c>
      <c r="AQ368" s="115" t="s">
        <v>85</v>
      </c>
      <c r="AS368" s="122" t="s">
        <v>73</v>
      </c>
      <c r="AT368" s="122" t="s">
        <v>79</v>
      </c>
      <c r="AX368" s="115" t="s">
        <v>150</v>
      </c>
      <c r="BJ368" s="123">
        <f>SUM(BJ369:BJ372)</f>
        <v>0</v>
      </c>
    </row>
    <row r="369" spans="2:64" s="1" customFormat="1" ht="16.5" customHeight="1">
      <c r="B369" s="126"/>
      <c r="C369" s="127" t="s">
        <v>542</v>
      </c>
      <c r="D369" s="127" t="s">
        <v>152</v>
      </c>
      <c r="E369" s="128" t="s">
        <v>543</v>
      </c>
      <c r="F369" s="129" t="s">
        <v>544</v>
      </c>
      <c r="G369" s="130" t="s">
        <v>515</v>
      </c>
      <c r="H369" s="131">
        <v>1</v>
      </c>
      <c r="I369" s="132"/>
      <c r="J369" s="133">
        <f>ROUND(I369*H369,2)</f>
        <v>0</v>
      </c>
      <c r="K369" s="31"/>
      <c r="L369" s="134" t="s">
        <v>1</v>
      </c>
      <c r="M369" s="135" t="s">
        <v>40</v>
      </c>
      <c r="O369" s="136">
        <f>N369*H369</f>
        <v>0</v>
      </c>
      <c r="P369" s="136">
        <v>0</v>
      </c>
      <c r="Q369" s="136">
        <f>P369*H369</f>
        <v>0</v>
      </c>
      <c r="R369" s="136">
        <v>0</v>
      </c>
      <c r="S369" s="137">
        <f>R369*H369</f>
        <v>0</v>
      </c>
      <c r="AQ369" s="138" t="s">
        <v>256</v>
      </c>
      <c r="AS369" s="138" t="s">
        <v>152</v>
      </c>
      <c r="AT369" s="138" t="s">
        <v>85</v>
      </c>
      <c r="AX369" s="16" t="s">
        <v>150</v>
      </c>
      <c r="BD369" s="139">
        <f>IF(M369="základní",J369,0)</f>
        <v>0</v>
      </c>
      <c r="BE369" s="139">
        <f>IF(M369="snížená",J369,0)</f>
        <v>0</v>
      </c>
      <c r="BF369" s="139">
        <f>IF(M369="zákl. přenesená",J369,0)</f>
        <v>0</v>
      </c>
      <c r="BG369" s="139">
        <f>IF(M369="sníž. přenesená",J369,0)</f>
        <v>0</v>
      </c>
      <c r="BH369" s="139">
        <f>IF(M369="nulová",J369,0)</f>
        <v>0</v>
      </c>
      <c r="BI369" s="16" t="s">
        <v>85</v>
      </c>
      <c r="BJ369" s="139">
        <f>ROUND(I369*H369,2)</f>
        <v>0</v>
      </c>
      <c r="BK369" s="16" t="s">
        <v>256</v>
      </c>
      <c r="BL369" s="138" t="s">
        <v>545</v>
      </c>
    </row>
    <row r="370" spans="2:64" s="12" customFormat="1">
      <c r="B370" s="144"/>
      <c r="D370" s="145" t="s">
        <v>169</v>
      </c>
      <c r="E370" s="146" t="s">
        <v>1</v>
      </c>
      <c r="F370" s="147" t="s">
        <v>79</v>
      </c>
      <c r="H370" s="148">
        <v>1</v>
      </c>
      <c r="I370" s="149"/>
      <c r="K370" s="144"/>
      <c r="L370" s="150"/>
      <c r="S370" s="151"/>
      <c r="AS370" s="146" t="s">
        <v>169</v>
      </c>
      <c r="AT370" s="146" t="s">
        <v>85</v>
      </c>
      <c r="AU370" s="12" t="s">
        <v>85</v>
      </c>
      <c r="AV370" s="12" t="s">
        <v>30</v>
      </c>
      <c r="AW370" s="12" t="s">
        <v>79</v>
      </c>
      <c r="AX370" s="146" t="s">
        <v>150</v>
      </c>
    </row>
    <row r="371" spans="2:64" s="1" customFormat="1" ht="16.5" customHeight="1">
      <c r="B371" s="126"/>
      <c r="C371" s="127" t="s">
        <v>546</v>
      </c>
      <c r="D371" s="127" t="s">
        <v>152</v>
      </c>
      <c r="E371" s="128" t="s">
        <v>547</v>
      </c>
      <c r="F371" s="129" t="s">
        <v>548</v>
      </c>
      <c r="G371" s="130" t="s">
        <v>515</v>
      </c>
      <c r="H371" s="131">
        <v>1</v>
      </c>
      <c r="I371" s="132"/>
      <c r="J371" s="133">
        <f>ROUND(I371*H371,2)</f>
        <v>0</v>
      </c>
      <c r="K371" s="31"/>
      <c r="L371" s="134" t="s">
        <v>1</v>
      </c>
      <c r="M371" s="135" t="s">
        <v>40</v>
      </c>
      <c r="O371" s="136">
        <f>N371*H371</f>
        <v>0</v>
      </c>
      <c r="P371" s="136">
        <v>0</v>
      </c>
      <c r="Q371" s="136">
        <f>P371*H371</f>
        <v>0</v>
      </c>
      <c r="R371" s="136">
        <v>0</v>
      </c>
      <c r="S371" s="137">
        <f>R371*H371</f>
        <v>0</v>
      </c>
      <c r="AQ371" s="138" t="s">
        <v>256</v>
      </c>
      <c r="AS371" s="138" t="s">
        <v>152</v>
      </c>
      <c r="AT371" s="138" t="s">
        <v>85</v>
      </c>
      <c r="AX371" s="16" t="s">
        <v>150</v>
      </c>
      <c r="BD371" s="139">
        <f>IF(M371="základní",J371,0)</f>
        <v>0</v>
      </c>
      <c r="BE371" s="139">
        <f>IF(M371="snížená",J371,0)</f>
        <v>0</v>
      </c>
      <c r="BF371" s="139">
        <f>IF(M371="zákl. přenesená",J371,0)</f>
        <v>0</v>
      </c>
      <c r="BG371" s="139">
        <f>IF(M371="sníž. přenesená",J371,0)</f>
        <v>0</v>
      </c>
      <c r="BH371" s="139">
        <f>IF(M371="nulová",J371,0)</f>
        <v>0</v>
      </c>
      <c r="BI371" s="16" t="s">
        <v>85</v>
      </c>
      <c r="BJ371" s="139">
        <f>ROUND(I371*H371,2)</f>
        <v>0</v>
      </c>
      <c r="BK371" s="16" t="s">
        <v>256</v>
      </c>
      <c r="BL371" s="138" t="s">
        <v>549</v>
      </c>
    </row>
    <row r="372" spans="2:64" s="12" customFormat="1">
      <c r="B372" s="144"/>
      <c r="D372" s="145" t="s">
        <v>169</v>
      </c>
      <c r="E372" s="146" t="s">
        <v>1</v>
      </c>
      <c r="F372" s="147" t="s">
        <v>79</v>
      </c>
      <c r="H372" s="148">
        <v>1</v>
      </c>
      <c r="I372" s="149"/>
      <c r="K372" s="144"/>
      <c r="L372" s="150"/>
      <c r="S372" s="151"/>
      <c r="AS372" s="146" t="s">
        <v>169</v>
      </c>
      <c r="AT372" s="146" t="s">
        <v>85</v>
      </c>
      <c r="AU372" s="12" t="s">
        <v>85</v>
      </c>
      <c r="AV372" s="12" t="s">
        <v>30</v>
      </c>
      <c r="AW372" s="12" t="s">
        <v>79</v>
      </c>
      <c r="AX372" s="146" t="s">
        <v>150</v>
      </c>
    </row>
    <row r="373" spans="2:64" s="11" customFormat="1" ht="22.9" customHeight="1">
      <c r="B373" s="114"/>
      <c r="D373" s="115" t="s">
        <v>73</v>
      </c>
      <c r="E373" s="124" t="s">
        <v>550</v>
      </c>
      <c r="F373" s="124" t="s">
        <v>551</v>
      </c>
      <c r="I373" s="117"/>
      <c r="J373" s="125">
        <f>BJ373</f>
        <v>0</v>
      </c>
      <c r="K373" s="114"/>
      <c r="L373" s="119"/>
      <c r="O373" s="120">
        <f>O374</f>
        <v>0</v>
      </c>
      <c r="Q373" s="120">
        <f>Q374</f>
        <v>0</v>
      </c>
      <c r="S373" s="121">
        <f>S374</f>
        <v>0</v>
      </c>
      <c r="AQ373" s="115" t="s">
        <v>85</v>
      </c>
      <c r="AS373" s="122" t="s">
        <v>73</v>
      </c>
      <c r="AT373" s="122" t="s">
        <v>79</v>
      </c>
      <c r="AX373" s="115" t="s">
        <v>150</v>
      </c>
      <c r="BJ373" s="123">
        <f>BJ374</f>
        <v>0</v>
      </c>
    </row>
    <row r="374" spans="2:64" s="1" customFormat="1" ht="16.5" customHeight="1">
      <c r="B374" s="126"/>
      <c r="C374" s="127" t="s">
        <v>552</v>
      </c>
      <c r="D374" s="127" t="s">
        <v>152</v>
      </c>
      <c r="E374" s="128" t="s">
        <v>553</v>
      </c>
      <c r="F374" s="129" t="s">
        <v>554</v>
      </c>
      <c r="G374" s="130" t="s">
        <v>515</v>
      </c>
      <c r="H374" s="131">
        <v>1</v>
      </c>
      <c r="I374" s="132"/>
      <c r="J374" s="133">
        <f>ROUND(I374*H374,2)</f>
        <v>0</v>
      </c>
      <c r="K374" s="31"/>
      <c r="L374" s="134" t="s">
        <v>1</v>
      </c>
      <c r="M374" s="135" t="s">
        <v>40</v>
      </c>
      <c r="O374" s="136">
        <f>N374*H374</f>
        <v>0</v>
      </c>
      <c r="P374" s="136">
        <v>0</v>
      </c>
      <c r="Q374" s="136">
        <f>P374*H374</f>
        <v>0</v>
      </c>
      <c r="R374" s="136">
        <v>0</v>
      </c>
      <c r="S374" s="137">
        <f>R374*H374</f>
        <v>0</v>
      </c>
      <c r="AQ374" s="138" t="s">
        <v>256</v>
      </c>
      <c r="AS374" s="138" t="s">
        <v>152</v>
      </c>
      <c r="AT374" s="138" t="s">
        <v>85</v>
      </c>
      <c r="AX374" s="16" t="s">
        <v>150</v>
      </c>
      <c r="BD374" s="139">
        <f>IF(M374="základní",J374,0)</f>
        <v>0</v>
      </c>
      <c r="BE374" s="139">
        <f>IF(M374="snížená",J374,0)</f>
        <v>0</v>
      </c>
      <c r="BF374" s="139">
        <f>IF(M374="zákl. přenesená",J374,0)</f>
        <v>0</v>
      </c>
      <c r="BG374" s="139">
        <f>IF(M374="sníž. přenesená",J374,0)</f>
        <v>0</v>
      </c>
      <c r="BH374" s="139">
        <f>IF(M374="nulová",J374,0)</f>
        <v>0</v>
      </c>
      <c r="BI374" s="16" t="s">
        <v>85</v>
      </c>
      <c r="BJ374" s="139">
        <f>ROUND(I374*H374,2)</f>
        <v>0</v>
      </c>
      <c r="BK374" s="16" t="s">
        <v>256</v>
      </c>
      <c r="BL374" s="138" t="s">
        <v>555</v>
      </c>
    </row>
    <row r="375" spans="2:64" s="11" customFormat="1" ht="22.9" customHeight="1">
      <c r="B375" s="114"/>
      <c r="D375" s="115" t="s">
        <v>73</v>
      </c>
      <c r="E375" s="124" t="s">
        <v>556</v>
      </c>
      <c r="F375" s="124" t="s">
        <v>557</v>
      </c>
      <c r="I375" s="117"/>
      <c r="J375" s="125">
        <f>BJ375</f>
        <v>0</v>
      </c>
      <c r="K375" s="114"/>
      <c r="L375" s="119"/>
      <c r="O375" s="120">
        <f>O376</f>
        <v>0</v>
      </c>
      <c r="Q375" s="120">
        <f>Q376</f>
        <v>0</v>
      </c>
      <c r="S375" s="121">
        <f>S376</f>
        <v>0</v>
      </c>
      <c r="AQ375" s="115" t="s">
        <v>85</v>
      </c>
      <c r="AS375" s="122" t="s">
        <v>73</v>
      </c>
      <c r="AT375" s="122" t="s">
        <v>79</v>
      </c>
      <c r="AX375" s="115" t="s">
        <v>150</v>
      </c>
      <c r="BJ375" s="123">
        <f>BJ376</f>
        <v>0</v>
      </c>
    </row>
    <row r="376" spans="2:64" s="1" customFormat="1" ht="16.5" customHeight="1">
      <c r="B376" s="126"/>
      <c r="C376" s="127" t="s">
        <v>558</v>
      </c>
      <c r="D376" s="127" t="s">
        <v>152</v>
      </c>
      <c r="E376" s="128" t="s">
        <v>559</v>
      </c>
      <c r="F376" s="129" t="s">
        <v>560</v>
      </c>
      <c r="G376" s="130" t="s">
        <v>155</v>
      </c>
      <c r="H376" s="131">
        <v>1</v>
      </c>
      <c r="I376" s="132"/>
      <c r="J376" s="133">
        <f>ROUND(I376*H376,2)</f>
        <v>0</v>
      </c>
      <c r="K376" s="31"/>
      <c r="L376" s="134" t="s">
        <v>1</v>
      </c>
      <c r="M376" s="135" t="s">
        <v>40</v>
      </c>
      <c r="O376" s="136">
        <f>N376*H376</f>
        <v>0</v>
      </c>
      <c r="P376" s="136">
        <v>0</v>
      </c>
      <c r="Q376" s="136">
        <f>P376*H376</f>
        <v>0</v>
      </c>
      <c r="R376" s="136">
        <v>0</v>
      </c>
      <c r="S376" s="137">
        <f>R376*H376</f>
        <v>0</v>
      </c>
      <c r="AQ376" s="138" t="s">
        <v>256</v>
      </c>
      <c r="AS376" s="138" t="s">
        <v>152</v>
      </c>
      <c r="AT376" s="138" t="s">
        <v>85</v>
      </c>
      <c r="AX376" s="16" t="s">
        <v>150</v>
      </c>
      <c r="BD376" s="139">
        <f>IF(M376="základní",J376,0)</f>
        <v>0</v>
      </c>
      <c r="BE376" s="139">
        <f>IF(M376="snížená",J376,0)</f>
        <v>0</v>
      </c>
      <c r="BF376" s="139">
        <f>IF(M376="zákl. přenesená",J376,0)</f>
        <v>0</v>
      </c>
      <c r="BG376" s="139">
        <f>IF(M376="sníž. přenesená",J376,0)</f>
        <v>0</v>
      </c>
      <c r="BH376" s="139">
        <f>IF(M376="nulová",J376,0)</f>
        <v>0</v>
      </c>
      <c r="BI376" s="16" t="s">
        <v>85</v>
      </c>
      <c r="BJ376" s="139">
        <f>ROUND(I376*H376,2)</f>
        <v>0</v>
      </c>
      <c r="BK376" s="16" t="s">
        <v>256</v>
      </c>
      <c r="BL376" s="138" t="s">
        <v>561</v>
      </c>
    </row>
    <row r="377" spans="2:64" s="11" customFormat="1" ht="22.9" customHeight="1">
      <c r="B377" s="114"/>
      <c r="D377" s="115" t="s">
        <v>73</v>
      </c>
      <c r="E377" s="124" t="s">
        <v>562</v>
      </c>
      <c r="F377" s="124" t="s">
        <v>563</v>
      </c>
      <c r="I377" s="117"/>
      <c r="J377" s="125">
        <f>BJ377</f>
        <v>0</v>
      </c>
      <c r="K377" s="114"/>
      <c r="L377" s="119"/>
      <c r="O377" s="120">
        <f>SUM(O378:O393)</f>
        <v>0</v>
      </c>
      <c r="Q377" s="120">
        <f>SUM(Q378:Q393)</f>
        <v>0.43646440000000003</v>
      </c>
      <c r="S377" s="121">
        <f>SUM(S378:S393)</f>
        <v>0</v>
      </c>
      <c r="AQ377" s="115" t="s">
        <v>85</v>
      </c>
      <c r="AS377" s="122" t="s">
        <v>73</v>
      </c>
      <c r="AT377" s="122" t="s">
        <v>79</v>
      </c>
      <c r="AX377" s="115" t="s">
        <v>150</v>
      </c>
      <c r="BJ377" s="123">
        <f>SUM(BJ378:BJ393)</f>
        <v>0</v>
      </c>
    </row>
    <row r="378" spans="2:64" s="1" customFormat="1" ht="21.75" customHeight="1">
      <c r="B378" s="126"/>
      <c r="C378" s="127" t="s">
        <v>564</v>
      </c>
      <c r="D378" s="127" t="s">
        <v>152</v>
      </c>
      <c r="E378" s="128" t="s">
        <v>565</v>
      </c>
      <c r="F378" s="129" t="s">
        <v>566</v>
      </c>
      <c r="G378" s="130" t="s">
        <v>397</v>
      </c>
      <c r="H378" s="131">
        <v>68.52</v>
      </c>
      <c r="I378" s="132"/>
      <c r="J378" s="133">
        <f>ROUND(I378*H378,2)</f>
        <v>0</v>
      </c>
      <c r="K378" s="31"/>
      <c r="L378" s="134" t="s">
        <v>1</v>
      </c>
      <c r="M378" s="135" t="s">
        <v>40</v>
      </c>
      <c r="O378" s="136">
        <f>N378*H378</f>
        <v>0</v>
      </c>
      <c r="P378" s="136">
        <v>1.82E-3</v>
      </c>
      <c r="Q378" s="136">
        <f>P378*H378</f>
        <v>0.1247064</v>
      </c>
      <c r="R378" s="136">
        <v>0</v>
      </c>
      <c r="S378" s="137">
        <f>R378*H378</f>
        <v>0</v>
      </c>
      <c r="AQ378" s="138" t="s">
        <v>256</v>
      </c>
      <c r="AS378" s="138" t="s">
        <v>152</v>
      </c>
      <c r="AT378" s="138" t="s">
        <v>85</v>
      </c>
      <c r="AX378" s="16" t="s">
        <v>150</v>
      </c>
      <c r="BD378" s="139">
        <f>IF(M378="základní",J378,0)</f>
        <v>0</v>
      </c>
      <c r="BE378" s="139">
        <f>IF(M378="snížená",J378,0)</f>
        <v>0</v>
      </c>
      <c r="BF378" s="139">
        <f>IF(M378="zákl. přenesená",J378,0)</f>
        <v>0</v>
      </c>
      <c r="BG378" s="139">
        <f>IF(M378="sníž. přenesená",J378,0)</f>
        <v>0</v>
      </c>
      <c r="BH378" s="139">
        <f>IF(M378="nulová",J378,0)</f>
        <v>0</v>
      </c>
      <c r="BI378" s="16" t="s">
        <v>85</v>
      </c>
      <c r="BJ378" s="139">
        <f>ROUND(I378*H378,2)</f>
        <v>0</v>
      </c>
      <c r="BK378" s="16" t="s">
        <v>256</v>
      </c>
      <c r="BL378" s="138" t="s">
        <v>567</v>
      </c>
    </row>
    <row r="379" spans="2:64" s="1" customFormat="1">
      <c r="B379" s="31"/>
      <c r="D379" s="140" t="s">
        <v>158</v>
      </c>
      <c r="F379" s="141" t="s">
        <v>568</v>
      </c>
      <c r="I379" s="142"/>
      <c r="K379" s="31"/>
      <c r="L379" s="143"/>
      <c r="S379" s="55"/>
      <c r="AS379" s="16" t="s">
        <v>158</v>
      </c>
      <c r="AT379" s="16" t="s">
        <v>85</v>
      </c>
    </row>
    <row r="380" spans="2:64" s="12" customFormat="1">
      <c r="B380" s="144"/>
      <c r="D380" s="145" t="s">
        <v>169</v>
      </c>
      <c r="E380" s="146" t="s">
        <v>1</v>
      </c>
      <c r="F380" s="147" t="s">
        <v>569</v>
      </c>
      <c r="H380" s="148">
        <v>68.52</v>
      </c>
      <c r="I380" s="149"/>
      <c r="K380" s="144"/>
      <c r="L380" s="150"/>
      <c r="S380" s="151"/>
      <c r="AS380" s="146" t="s">
        <v>169</v>
      </c>
      <c r="AT380" s="146" t="s">
        <v>85</v>
      </c>
      <c r="AU380" s="12" t="s">
        <v>85</v>
      </c>
      <c r="AV380" s="12" t="s">
        <v>30</v>
      </c>
      <c r="AW380" s="12" t="s">
        <v>79</v>
      </c>
      <c r="AX380" s="146" t="s">
        <v>150</v>
      </c>
    </row>
    <row r="381" spans="2:64" s="1" customFormat="1" ht="24.2" customHeight="1">
      <c r="B381" s="126"/>
      <c r="C381" s="127" t="s">
        <v>570</v>
      </c>
      <c r="D381" s="127" t="s">
        <v>152</v>
      </c>
      <c r="E381" s="128" t="s">
        <v>571</v>
      </c>
      <c r="F381" s="129" t="s">
        <v>572</v>
      </c>
      <c r="G381" s="130" t="s">
        <v>397</v>
      </c>
      <c r="H381" s="131">
        <v>60</v>
      </c>
      <c r="I381" s="132"/>
      <c r="J381" s="133">
        <f>ROUND(I381*H381,2)</f>
        <v>0</v>
      </c>
      <c r="K381" s="31"/>
      <c r="L381" s="134" t="s">
        <v>1</v>
      </c>
      <c r="M381" s="135" t="s">
        <v>40</v>
      </c>
      <c r="O381" s="136">
        <f>N381*H381</f>
        <v>0</v>
      </c>
      <c r="P381" s="136">
        <v>2.7399999999999998E-3</v>
      </c>
      <c r="Q381" s="136">
        <f>P381*H381</f>
        <v>0.16439999999999999</v>
      </c>
      <c r="R381" s="136">
        <v>0</v>
      </c>
      <c r="S381" s="137">
        <f>R381*H381</f>
        <v>0</v>
      </c>
      <c r="AQ381" s="138" t="s">
        <v>256</v>
      </c>
      <c r="AS381" s="138" t="s">
        <v>152</v>
      </c>
      <c r="AT381" s="138" t="s">
        <v>85</v>
      </c>
      <c r="AX381" s="16" t="s">
        <v>150</v>
      </c>
      <c r="BD381" s="139">
        <f>IF(M381="základní",J381,0)</f>
        <v>0</v>
      </c>
      <c r="BE381" s="139">
        <f>IF(M381="snížená",J381,0)</f>
        <v>0</v>
      </c>
      <c r="BF381" s="139">
        <f>IF(M381="zákl. přenesená",J381,0)</f>
        <v>0</v>
      </c>
      <c r="BG381" s="139">
        <f>IF(M381="sníž. přenesená",J381,0)</f>
        <v>0</v>
      </c>
      <c r="BH381" s="139">
        <f>IF(M381="nulová",J381,0)</f>
        <v>0</v>
      </c>
      <c r="BI381" s="16" t="s">
        <v>85</v>
      </c>
      <c r="BJ381" s="139">
        <f>ROUND(I381*H381,2)</f>
        <v>0</v>
      </c>
      <c r="BK381" s="16" t="s">
        <v>256</v>
      </c>
      <c r="BL381" s="138" t="s">
        <v>573</v>
      </c>
    </row>
    <row r="382" spans="2:64" s="1" customFormat="1">
      <c r="B382" s="31"/>
      <c r="D382" s="140" t="s">
        <v>158</v>
      </c>
      <c r="F382" s="141" t="s">
        <v>574</v>
      </c>
      <c r="I382" s="142"/>
      <c r="K382" s="31"/>
      <c r="L382" s="143"/>
      <c r="S382" s="55"/>
      <c r="AS382" s="16" t="s">
        <v>158</v>
      </c>
      <c r="AT382" s="16" t="s">
        <v>85</v>
      </c>
    </row>
    <row r="383" spans="2:64" s="14" customFormat="1">
      <c r="B383" s="159"/>
      <c r="D383" s="145" t="s">
        <v>169</v>
      </c>
      <c r="E383" s="160" t="s">
        <v>1</v>
      </c>
      <c r="F383" s="161" t="s">
        <v>575</v>
      </c>
      <c r="H383" s="160" t="s">
        <v>1</v>
      </c>
      <c r="I383" s="162"/>
      <c r="K383" s="159"/>
      <c r="L383" s="163"/>
      <c r="S383" s="164"/>
      <c r="AS383" s="160" t="s">
        <v>169</v>
      </c>
      <c r="AT383" s="160" t="s">
        <v>85</v>
      </c>
      <c r="AU383" s="14" t="s">
        <v>79</v>
      </c>
      <c r="AV383" s="14" t="s">
        <v>30</v>
      </c>
      <c r="AW383" s="14" t="s">
        <v>74</v>
      </c>
      <c r="AX383" s="160" t="s">
        <v>150</v>
      </c>
    </row>
    <row r="384" spans="2:64" s="12" customFormat="1">
      <c r="B384" s="144"/>
      <c r="D384" s="145" t="s">
        <v>169</v>
      </c>
      <c r="E384" s="146" t="s">
        <v>1</v>
      </c>
      <c r="F384" s="147" t="s">
        <v>495</v>
      </c>
      <c r="H384" s="148">
        <v>60</v>
      </c>
      <c r="I384" s="149"/>
      <c r="K384" s="144"/>
      <c r="L384" s="150"/>
      <c r="S384" s="151"/>
      <c r="AS384" s="146" t="s">
        <v>169</v>
      </c>
      <c r="AT384" s="146" t="s">
        <v>85</v>
      </c>
      <c r="AU384" s="12" t="s">
        <v>85</v>
      </c>
      <c r="AV384" s="12" t="s">
        <v>30</v>
      </c>
      <c r="AW384" s="12" t="s">
        <v>79</v>
      </c>
      <c r="AX384" s="146" t="s">
        <v>150</v>
      </c>
    </row>
    <row r="385" spans="2:64" s="1" customFormat="1" ht="24.2" customHeight="1">
      <c r="B385" s="126"/>
      <c r="C385" s="127" t="s">
        <v>576</v>
      </c>
      <c r="D385" s="127" t="s">
        <v>152</v>
      </c>
      <c r="E385" s="128" t="s">
        <v>577</v>
      </c>
      <c r="F385" s="129" t="s">
        <v>578</v>
      </c>
      <c r="G385" s="130" t="s">
        <v>397</v>
      </c>
      <c r="H385" s="131">
        <v>20.8</v>
      </c>
      <c r="I385" s="132"/>
      <c r="J385" s="133">
        <f>ROUND(I385*H385,2)</f>
        <v>0</v>
      </c>
      <c r="K385" s="31"/>
      <c r="L385" s="134" t="s">
        <v>1</v>
      </c>
      <c r="M385" s="135" t="s">
        <v>40</v>
      </c>
      <c r="O385" s="136">
        <f>N385*H385</f>
        <v>0</v>
      </c>
      <c r="P385" s="136">
        <v>1.1100000000000001E-3</v>
      </c>
      <c r="Q385" s="136">
        <f>P385*H385</f>
        <v>2.3088000000000004E-2</v>
      </c>
      <c r="R385" s="136">
        <v>0</v>
      </c>
      <c r="S385" s="137">
        <f>R385*H385</f>
        <v>0</v>
      </c>
      <c r="AQ385" s="138" t="s">
        <v>256</v>
      </c>
      <c r="AS385" s="138" t="s">
        <v>152</v>
      </c>
      <c r="AT385" s="138" t="s">
        <v>85</v>
      </c>
      <c r="AX385" s="16" t="s">
        <v>150</v>
      </c>
      <c r="BD385" s="139">
        <f>IF(M385="základní",J385,0)</f>
        <v>0</v>
      </c>
      <c r="BE385" s="139">
        <f>IF(M385="snížená",J385,0)</f>
        <v>0</v>
      </c>
      <c r="BF385" s="139">
        <f>IF(M385="zákl. přenesená",J385,0)</f>
        <v>0</v>
      </c>
      <c r="BG385" s="139">
        <f>IF(M385="sníž. přenesená",J385,0)</f>
        <v>0</v>
      </c>
      <c r="BH385" s="139">
        <f>IF(M385="nulová",J385,0)</f>
        <v>0</v>
      </c>
      <c r="BI385" s="16" t="s">
        <v>85</v>
      </c>
      <c r="BJ385" s="139">
        <f>ROUND(I385*H385,2)</f>
        <v>0</v>
      </c>
      <c r="BK385" s="16" t="s">
        <v>256</v>
      </c>
      <c r="BL385" s="138" t="s">
        <v>579</v>
      </c>
    </row>
    <row r="386" spans="2:64" s="1" customFormat="1">
      <c r="B386" s="31"/>
      <c r="D386" s="140" t="s">
        <v>158</v>
      </c>
      <c r="F386" s="141" t="s">
        <v>580</v>
      </c>
      <c r="I386" s="142"/>
      <c r="K386" s="31"/>
      <c r="L386" s="143"/>
      <c r="S386" s="55"/>
      <c r="AS386" s="16" t="s">
        <v>158</v>
      </c>
      <c r="AT386" s="16" t="s">
        <v>85</v>
      </c>
    </row>
    <row r="387" spans="2:64" s="14" customFormat="1">
      <c r="B387" s="159"/>
      <c r="D387" s="145" t="s">
        <v>169</v>
      </c>
      <c r="E387" s="160" t="s">
        <v>1</v>
      </c>
      <c r="F387" s="161" t="s">
        <v>581</v>
      </c>
      <c r="H387" s="160" t="s">
        <v>1</v>
      </c>
      <c r="I387" s="162"/>
      <c r="K387" s="159"/>
      <c r="L387" s="163"/>
      <c r="S387" s="164"/>
      <c r="AS387" s="160" t="s">
        <v>169</v>
      </c>
      <c r="AT387" s="160" t="s">
        <v>85</v>
      </c>
      <c r="AU387" s="14" t="s">
        <v>79</v>
      </c>
      <c r="AV387" s="14" t="s">
        <v>30</v>
      </c>
      <c r="AW387" s="14" t="s">
        <v>74</v>
      </c>
      <c r="AX387" s="160" t="s">
        <v>150</v>
      </c>
    </row>
    <row r="388" spans="2:64" s="12" customFormat="1">
      <c r="B388" s="144"/>
      <c r="D388" s="145" t="s">
        <v>169</v>
      </c>
      <c r="E388" s="146" t="s">
        <v>1</v>
      </c>
      <c r="F388" s="147" t="s">
        <v>582</v>
      </c>
      <c r="H388" s="148">
        <v>20.8</v>
      </c>
      <c r="I388" s="149"/>
      <c r="K388" s="144"/>
      <c r="L388" s="150"/>
      <c r="S388" s="151"/>
      <c r="AS388" s="146" t="s">
        <v>169</v>
      </c>
      <c r="AT388" s="146" t="s">
        <v>85</v>
      </c>
      <c r="AU388" s="12" t="s">
        <v>85</v>
      </c>
      <c r="AV388" s="12" t="s">
        <v>30</v>
      </c>
      <c r="AW388" s="12" t="s">
        <v>79</v>
      </c>
      <c r="AX388" s="146" t="s">
        <v>150</v>
      </c>
    </row>
    <row r="389" spans="2:64" s="1" customFormat="1" ht="16.5" customHeight="1">
      <c r="B389" s="126"/>
      <c r="C389" s="127" t="s">
        <v>583</v>
      </c>
      <c r="D389" s="127" t="s">
        <v>152</v>
      </c>
      <c r="E389" s="128" t="s">
        <v>584</v>
      </c>
      <c r="F389" s="129" t="s">
        <v>585</v>
      </c>
      <c r="G389" s="130" t="s">
        <v>397</v>
      </c>
      <c r="H389" s="131">
        <v>42</v>
      </c>
      <c r="I389" s="132"/>
      <c r="J389" s="133">
        <f>ROUND(I389*H389,2)</f>
        <v>0</v>
      </c>
      <c r="K389" s="31"/>
      <c r="L389" s="134" t="s">
        <v>1</v>
      </c>
      <c r="M389" s="135" t="s">
        <v>40</v>
      </c>
      <c r="O389" s="136">
        <f>N389*H389</f>
        <v>0</v>
      </c>
      <c r="P389" s="136">
        <v>2.8900000000000002E-3</v>
      </c>
      <c r="Q389" s="136">
        <f>P389*H389</f>
        <v>0.12138000000000002</v>
      </c>
      <c r="R389" s="136">
        <v>0</v>
      </c>
      <c r="S389" s="137">
        <f>R389*H389</f>
        <v>0</v>
      </c>
      <c r="AQ389" s="138" t="s">
        <v>256</v>
      </c>
      <c r="AS389" s="138" t="s">
        <v>152</v>
      </c>
      <c r="AT389" s="138" t="s">
        <v>85</v>
      </c>
      <c r="AX389" s="16" t="s">
        <v>150</v>
      </c>
      <c r="BD389" s="139">
        <f>IF(M389="základní",J389,0)</f>
        <v>0</v>
      </c>
      <c r="BE389" s="139">
        <f>IF(M389="snížená",J389,0)</f>
        <v>0</v>
      </c>
      <c r="BF389" s="139">
        <f>IF(M389="zákl. přenesená",J389,0)</f>
        <v>0</v>
      </c>
      <c r="BG389" s="139">
        <f>IF(M389="sníž. přenesená",J389,0)</f>
        <v>0</v>
      </c>
      <c r="BH389" s="139">
        <f>IF(M389="nulová",J389,0)</f>
        <v>0</v>
      </c>
      <c r="BI389" s="16" t="s">
        <v>85</v>
      </c>
      <c r="BJ389" s="139">
        <f>ROUND(I389*H389,2)</f>
        <v>0</v>
      </c>
      <c r="BK389" s="16" t="s">
        <v>256</v>
      </c>
      <c r="BL389" s="138" t="s">
        <v>586</v>
      </c>
    </row>
    <row r="390" spans="2:64" s="12" customFormat="1">
      <c r="B390" s="144"/>
      <c r="D390" s="145" t="s">
        <v>169</v>
      </c>
      <c r="E390" s="146" t="s">
        <v>1</v>
      </c>
      <c r="F390" s="147" t="s">
        <v>587</v>
      </c>
      <c r="H390" s="148">
        <v>42</v>
      </c>
      <c r="I390" s="149"/>
      <c r="K390" s="144"/>
      <c r="L390" s="150"/>
      <c r="S390" s="151"/>
      <c r="AS390" s="146" t="s">
        <v>169</v>
      </c>
      <c r="AT390" s="146" t="s">
        <v>85</v>
      </c>
      <c r="AU390" s="12" t="s">
        <v>85</v>
      </c>
      <c r="AV390" s="12" t="s">
        <v>30</v>
      </c>
      <c r="AW390" s="12" t="s">
        <v>79</v>
      </c>
      <c r="AX390" s="146" t="s">
        <v>150</v>
      </c>
    </row>
    <row r="391" spans="2:64" s="1" customFormat="1" ht="24.2" customHeight="1">
      <c r="B391" s="126"/>
      <c r="C391" s="127" t="s">
        <v>588</v>
      </c>
      <c r="D391" s="127" t="s">
        <v>152</v>
      </c>
      <c r="E391" s="128" t="s">
        <v>589</v>
      </c>
      <c r="F391" s="129" t="s">
        <v>590</v>
      </c>
      <c r="G391" s="130" t="s">
        <v>515</v>
      </c>
      <c r="H391" s="131">
        <v>1</v>
      </c>
      <c r="I391" s="132"/>
      <c r="J391" s="133">
        <f>ROUND(I391*H391,2)</f>
        <v>0</v>
      </c>
      <c r="K391" s="31"/>
      <c r="L391" s="134" t="s">
        <v>1</v>
      </c>
      <c r="M391" s="135" t="s">
        <v>40</v>
      </c>
      <c r="O391" s="136">
        <f>N391*H391</f>
        <v>0</v>
      </c>
      <c r="P391" s="136">
        <v>2.8900000000000002E-3</v>
      </c>
      <c r="Q391" s="136">
        <f>P391*H391</f>
        <v>2.8900000000000002E-3</v>
      </c>
      <c r="R391" s="136">
        <v>0</v>
      </c>
      <c r="S391" s="137">
        <f>R391*H391</f>
        <v>0</v>
      </c>
      <c r="AQ391" s="138" t="s">
        <v>256</v>
      </c>
      <c r="AS391" s="138" t="s">
        <v>152</v>
      </c>
      <c r="AT391" s="138" t="s">
        <v>85</v>
      </c>
      <c r="AX391" s="16" t="s">
        <v>150</v>
      </c>
      <c r="BD391" s="139">
        <f>IF(M391="základní",J391,0)</f>
        <v>0</v>
      </c>
      <c r="BE391" s="139">
        <f>IF(M391="snížená",J391,0)</f>
        <v>0</v>
      </c>
      <c r="BF391" s="139">
        <f>IF(M391="zákl. přenesená",J391,0)</f>
        <v>0</v>
      </c>
      <c r="BG391" s="139">
        <f>IF(M391="sníž. přenesená",J391,0)</f>
        <v>0</v>
      </c>
      <c r="BH391" s="139">
        <f>IF(M391="nulová",J391,0)</f>
        <v>0</v>
      </c>
      <c r="BI391" s="16" t="s">
        <v>85</v>
      </c>
      <c r="BJ391" s="139">
        <f>ROUND(I391*H391,2)</f>
        <v>0</v>
      </c>
      <c r="BK391" s="16" t="s">
        <v>256</v>
      </c>
      <c r="BL391" s="138" t="s">
        <v>591</v>
      </c>
    </row>
    <row r="392" spans="2:64" s="1" customFormat="1" ht="24.2" customHeight="1">
      <c r="B392" s="126"/>
      <c r="C392" s="127" t="s">
        <v>592</v>
      </c>
      <c r="D392" s="127" t="s">
        <v>152</v>
      </c>
      <c r="E392" s="128" t="s">
        <v>593</v>
      </c>
      <c r="F392" s="129" t="s">
        <v>594</v>
      </c>
      <c r="G392" s="130" t="s">
        <v>210</v>
      </c>
      <c r="H392" s="131">
        <v>0.436</v>
      </c>
      <c r="I392" s="132"/>
      <c r="J392" s="133">
        <f>ROUND(I392*H392,2)</f>
        <v>0</v>
      </c>
      <c r="K392" s="31"/>
      <c r="L392" s="134" t="s">
        <v>1</v>
      </c>
      <c r="M392" s="135" t="s">
        <v>40</v>
      </c>
      <c r="O392" s="136">
        <f>N392*H392</f>
        <v>0</v>
      </c>
      <c r="P392" s="136">
        <v>0</v>
      </c>
      <c r="Q392" s="136">
        <f>P392*H392</f>
        <v>0</v>
      </c>
      <c r="R392" s="136">
        <v>0</v>
      </c>
      <c r="S392" s="137">
        <f>R392*H392</f>
        <v>0</v>
      </c>
      <c r="AQ392" s="138" t="s">
        <v>256</v>
      </c>
      <c r="AS392" s="138" t="s">
        <v>152</v>
      </c>
      <c r="AT392" s="138" t="s">
        <v>85</v>
      </c>
      <c r="AX392" s="16" t="s">
        <v>150</v>
      </c>
      <c r="BD392" s="139">
        <f>IF(M392="základní",J392,0)</f>
        <v>0</v>
      </c>
      <c r="BE392" s="139">
        <f>IF(M392="snížená",J392,0)</f>
        <v>0</v>
      </c>
      <c r="BF392" s="139">
        <f>IF(M392="zákl. přenesená",J392,0)</f>
        <v>0</v>
      </c>
      <c r="BG392" s="139">
        <f>IF(M392="sníž. přenesená",J392,0)</f>
        <v>0</v>
      </c>
      <c r="BH392" s="139">
        <f>IF(M392="nulová",J392,0)</f>
        <v>0</v>
      </c>
      <c r="BI392" s="16" t="s">
        <v>85</v>
      </c>
      <c r="BJ392" s="139">
        <f>ROUND(I392*H392,2)</f>
        <v>0</v>
      </c>
      <c r="BK392" s="16" t="s">
        <v>256</v>
      </c>
      <c r="BL392" s="138" t="s">
        <v>595</v>
      </c>
    </row>
    <row r="393" spans="2:64" s="1" customFormat="1">
      <c r="B393" s="31"/>
      <c r="D393" s="140" t="s">
        <v>158</v>
      </c>
      <c r="F393" s="141" t="s">
        <v>596</v>
      </c>
      <c r="I393" s="142"/>
      <c r="K393" s="31"/>
      <c r="L393" s="143"/>
      <c r="S393" s="55"/>
      <c r="AS393" s="16" t="s">
        <v>158</v>
      </c>
      <c r="AT393" s="16" t="s">
        <v>85</v>
      </c>
    </row>
    <row r="394" spans="2:64" s="11" customFormat="1" ht="22.9" customHeight="1">
      <c r="B394" s="114"/>
      <c r="D394" s="115" t="s">
        <v>73</v>
      </c>
      <c r="E394" s="124" t="s">
        <v>597</v>
      </c>
      <c r="F394" s="124" t="s">
        <v>598</v>
      </c>
      <c r="I394" s="117"/>
      <c r="J394" s="125">
        <f>BJ394</f>
        <v>0</v>
      </c>
      <c r="K394" s="114"/>
      <c r="L394" s="119"/>
      <c r="O394" s="120">
        <f>SUM(O395:O403)</f>
        <v>0</v>
      </c>
      <c r="Q394" s="120">
        <f>SUM(Q395:Q403)</f>
        <v>1.3999999999999998E-3</v>
      </c>
      <c r="S394" s="121">
        <f>SUM(S395:S403)</f>
        <v>0</v>
      </c>
      <c r="AQ394" s="115" t="s">
        <v>85</v>
      </c>
      <c r="AS394" s="122" t="s">
        <v>73</v>
      </c>
      <c r="AT394" s="122" t="s">
        <v>79</v>
      </c>
      <c r="AX394" s="115" t="s">
        <v>150</v>
      </c>
      <c r="BJ394" s="123">
        <f>SUM(BJ395:BJ403)</f>
        <v>0</v>
      </c>
    </row>
    <row r="395" spans="2:64" s="1" customFormat="1" ht="16.5" customHeight="1">
      <c r="B395" s="126"/>
      <c r="C395" s="127" t="s">
        <v>599</v>
      </c>
      <c r="D395" s="127" t="s">
        <v>152</v>
      </c>
      <c r="E395" s="128" t="s">
        <v>600</v>
      </c>
      <c r="F395" s="129" t="s">
        <v>601</v>
      </c>
      <c r="G395" s="130" t="s">
        <v>397</v>
      </c>
      <c r="H395" s="131">
        <v>0</v>
      </c>
      <c r="I395" s="132"/>
      <c r="J395" s="133">
        <f>ROUND(I395*H395,2)</f>
        <v>0</v>
      </c>
      <c r="K395" s="31"/>
      <c r="L395" s="134" t="s">
        <v>1</v>
      </c>
      <c r="M395" s="135" t="s">
        <v>40</v>
      </c>
      <c r="O395" s="136">
        <f>N395*H395</f>
        <v>0</v>
      </c>
      <c r="P395" s="136">
        <v>2.7999999999999998E-4</v>
      </c>
      <c r="Q395" s="136">
        <f>P395*H395</f>
        <v>0</v>
      </c>
      <c r="R395" s="136">
        <v>0</v>
      </c>
      <c r="S395" s="137">
        <f>R395*H395</f>
        <v>0</v>
      </c>
      <c r="AQ395" s="138" t="s">
        <v>256</v>
      </c>
      <c r="AS395" s="138" t="s">
        <v>152</v>
      </c>
      <c r="AT395" s="138" t="s">
        <v>85</v>
      </c>
      <c r="AX395" s="16" t="s">
        <v>150</v>
      </c>
      <c r="BD395" s="139">
        <f>IF(M395="základní",J395,0)</f>
        <v>0</v>
      </c>
      <c r="BE395" s="139">
        <f>IF(M395="snížená",J395,0)</f>
        <v>0</v>
      </c>
      <c r="BF395" s="139">
        <f>IF(M395="zákl. přenesená",J395,0)</f>
        <v>0</v>
      </c>
      <c r="BG395" s="139">
        <f>IF(M395="sníž. přenesená",J395,0)</f>
        <v>0</v>
      </c>
      <c r="BH395" s="139">
        <f>IF(M395="nulová",J395,0)</f>
        <v>0</v>
      </c>
      <c r="BI395" s="16" t="s">
        <v>85</v>
      </c>
      <c r="BJ395" s="139">
        <f>ROUND(I395*H395,2)</f>
        <v>0</v>
      </c>
      <c r="BK395" s="16" t="s">
        <v>256</v>
      </c>
      <c r="BL395" s="138" t="s">
        <v>602</v>
      </c>
    </row>
    <row r="396" spans="2:64" s="1" customFormat="1" ht="16.5" customHeight="1">
      <c r="B396" s="126"/>
      <c r="C396" s="127" t="s">
        <v>231</v>
      </c>
      <c r="D396" s="127" t="s">
        <v>152</v>
      </c>
      <c r="E396" s="128" t="s">
        <v>603</v>
      </c>
      <c r="F396" s="129" t="s">
        <v>604</v>
      </c>
      <c r="G396" s="130" t="s">
        <v>397</v>
      </c>
      <c r="H396" s="131">
        <v>0</v>
      </c>
      <c r="I396" s="132"/>
      <c r="J396" s="133">
        <f>ROUND(I396*H396,2)</f>
        <v>0</v>
      </c>
      <c r="K396" s="31"/>
      <c r="L396" s="134" t="s">
        <v>1</v>
      </c>
      <c r="M396" s="135" t="s">
        <v>40</v>
      </c>
      <c r="O396" s="136">
        <f>N396*H396</f>
        <v>0</v>
      </c>
      <c r="P396" s="136">
        <v>2.7999999999999998E-4</v>
      </c>
      <c r="Q396" s="136">
        <f>P396*H396</f>
        <v>0</v>
      </c>
      <c r="R396" s="136">
        <v>0</v>
      </c>
      <c r="S396" s="137">
        <f>R396*H396</f>
        <v>0</v>
      </c>
      <c r="AQ396" s="138" t="s">
        <v>256</v>
      </c>
      <c r="AS396" s="138" t="s">
        <v>152</v>
      </c>
      <c r="AT396" s="138" t="s">
        <v>85</v>
      </c>
      <c r="AX396" s="16" t="s">
        <v>150</v>
      </c>
      <c r="BD396" s="139">
        <f>IF(M396="základní",J396,0)</f>
        <v>0</v>
      </c>
      <c r="BE396" s="139">
        <f>IF(M396="snížená",J396,0)</f>
        <v>0</v>
      </c>
      <c r="BF396" s="139">
        <f>IF(M396="zákl. přenesená",J396,0)</f>
        <v>0</v>
      </c>
      <c r="BG396" s="139">
        <f>IF(M396="sníž. přenesená",J396,0)</f>
        <v>0</v>
      </c>
      <c r="BH396" s="139">
        <f>IF(M396="nulová",J396,0)</f>
        <v>0</v>
      </c>
      <c r="BI396" s="16" t="s">
        <v>85</v>
      </c>
      <c r="BJ396" s="139">
        <f>ROUND(I396*H396,2)</f>
        <v>0</v>
      </c>
      <c r="BK396" s="16" t="s">
        <v>256</v>
      </c>
      <c r="BL396" s="138" t="s">
        <v>605</v>
      </c>
    </row>
    <row r="397" spans="2:64" s="1" customFormat="1" ht="16.5" customHeight="1">
      <c r="B397" s="126"/>
      <c r="C397" s="127" t="s">
        <v>606</v>
      </c>
      <c r="D397" s="127" t="s">
        <v>152</v>
      </c>
      <c r="E397" s="128" t="s">
        <v>607</v>
      </c>
      <c r="F397" s="129" t="s">
        <v>608</v>
      </c>
      <c r="G397" s="130" t="s">
        <v>155</v>
      </c>
      <c r="H397" s="131">
        <v>3</v>
      </c>
      <c r="I397" s="132"/>
      <c r="J397" s="133">
        <f>ROUND(I397*H397,2)</f>
        <v>0</v>
      </c>
      <c r="K397" s="31"/>
      <c r="L397" s="134" t="s">
        <v>1</v>
      </c>
      <c r="M397" s="135" t="s">
        <v>40</v>
      </c>
      <c r="O397" s="136">
        <f>N397*H397</f>
        <v>0</v>
      </c>
      <c r="P397" s="136">
        <v>2.7999999999999998E-4</v>
      </c>
      <c r="Q397" s="136">
        <f>P397*H397</f>
        <v>8.3999999999999993E-4</v>
      </c>
      <c r="R397" s="136">
        <v>0</v>
      </c>
      <c r="S397" s="137">
        <f>R397*H397</f>
        <v>0</v>
      </c>
      <c r="AQ397" s="138" t="s">
        <v>256</v>
      </c>
      <c r="AS397" s="138" t="s">
        <v>152</v>
      </c>
      <c r="AT397" s="138" t="s">
        <v>85</v>
      </c>
      <c r="AX397" s="16" t="s">
        <v>150</v>
      </c>
      <c r="BD397" s="139">
        <f>IF(M397="základní",J397,0)</f>
        <v>0</v>
      </c>
      <c r="BE397" s="139">
        <f>IF(M397="snížená",J397,0)</f>
        <v>0</v>
      </c>
      <c r="BF397" s="139">
        <f>IF(M397="zákl. přenesená",J397,0)</f>
        <v>0</v>
      </c>
      <c r="BG397" s="139">
        <f>IF(M397="sníž. přenesená",J397,0)</f>
        <v>0</v>
      </c>
      <c r="BH397" s="139">
        <f>IF(M397="nulová",J397,0)</f>
        <v>0</v>
      </c>
      <c r="BI397" s="16" t="s">
        <v>85</v>
      </c>
      <c r="BJ397" s="139">
        <f>ROUND(I397*H397,2)</f>
        <v>0</v>
      </c>
      <c r="BK397" s="16" t="s">
        <v>256</v>
      </c>
      <c r="BL397" s="138" t="s">
        <v>609</v>
      </c>
    </row>
    <row r="398" spans="2:64" s="1" customFormat="1" ht="16.5" customHeight="1">
      <c r="B398" s="126"/>
      <c r="C398" s="127" t="s">
        <v>610</v>
      </c>
      <c r="D398" s="127" t="s">
        <v>152</v>
      </c>
      <c r="E398" s="128" t="s">
        <v>611</v>
      </c>
      <c r="F398" s="129" t="s">
        <v>612</v>
      </c>
      <c r="G398" s="130" t="s">
        <v>155</v>
      </c>
      <c r="H398" s="131">
        <v>1</v>
      </c>
      <c r="I398" s="132"/>
      <c r="J398" s="133">
        <f>ROUND(I398*H398,2)</f>
        <v>0</v>
      </c>
      <c r="K398" s="31"/>
      <c r="L398" s="134" t="s">
        <v>1</v>
      </c>
      <c r="M398" s="135" t="s">
        <v>40</v>
      </c>
      <c r="O398" s="136">
        <f>N398*H398</f>
        <v>0</v>
      </c>
      <c r="P398" s="136">
        <v>2.7999999999999998E-4</v>
      </c>
      <c r="Q398" s="136">
        <f>P398*H398</f>
        <v>2.7999999999999998E-4</v>
      </c>
      <c r="R398" s="136">
        <v>0</v>
      </c>
      <c r="S398" s="137">
        <f>R398*H398</f>
        <v>0</v>
      </c>
      <c r="AQ398" s="138" t="s">
        <v>256</v>
      </c>
      <c r="AS398" s="138" t="s">
        <v>152</v>
      </c>
      <c r="AT398" s="138" t="s">
        <v>85</v>
      </c>
      <c r="AX398" s="16" t="s">
        <v>150</v>
      </c>
      <c r="BD398" s="139">
        <f>IF(M398="základní",J398,0)</f>
        <v>0</v>
      </c>
      <c r="BE398" s="139">
        <f>IF(M398="snížená",J398,0)</f>
        <v>0</v>
      </c>
      <c r="BF398" s="139">
        <f>IF(M398="zákl. přenesená",J398,0)</f>
        <v>0</v>
      </c>
      <c r="BG398" s="139">
        <f>IF(M398="sníž. přenesená",J398,0)</f>
        <v>0</v>
      </c>
      <c r="BH398" s="139">
        <f>IF(M398="nulová",J398,0)</f>
        <v>0</v>
      </c>
      <c r="BI398" s="16" t="s">
        <v>85</v>
      </c>
      <c r="BJ398" s="139">
        <f>ROUND(I398*H398,2)</f>
        <v>0</v>
      </c>
      <c r="BK398" s="16" t="s">
        <v>256</v>
      </c>
      <c r="BL398" s="138" t="s">
        <v>613</v>
      </c>
    </row>
    <row r="399" spans="2:64" s="12" customFormat="1">
      <c r="B399" s="144"/>
      <c r="D399" s="145" t="s">
        <v>169</v>
      </c>
      <c r="E399" s="146" t="s">
        <v>1</v>
      </c>
      <c r="F399" s="147" t="s">
        <v>79</v>
      </c>
      <c r="H399" s="148">
        <v>1</v>
      </c>
      <c r="I399" s="149"/>
      <c r="K399" s="144"/>
      <c r="L399" s="150"/>
      <c r="S399" s="151"/>
      <c r="AS399" s="146" t="s">
        <v>169</v>
      </c>
      <c r="AT399" s="146" t="s">
        <v>85</v>
      </c>
      <c r="AU399" s="12" t="s">
        <v>85</v>
      </c>
      <c r="AV399" s="12" t="s">
        <v>30</v>
      </c>
      <c r="AW399" s="12" t="s">
        <v>74</v>
      </c>
      <c r="AX399" s="146" t="s">
        <v>150</v>
      </c>
    </row>
    <row r="400" spans="2:64" s="13" customFormat="1">
      <c r="B400" s="152"/>
      <c r="D400" s="145" t="s">
        <v>169</v>
      </c>
      <c r="E400" s="153" t="s">
        <v>1</v>
      </c>
      <c r="F400" s="154" t="s">
        <v>185</v>
      </c>
      <c r="H400" s="155">
        <v>1</v>
      </c>
      <c r="I400" s="156"/>
      <c r="K400" s="152"/>
      <c r="L400" s="157"/>
      <c r="S400" s="158"/>
      <c r="AS400" s="153" t="s">
        <v>169</v>
      </c>
      <c r="AT400" s="153" t="s">
        <v>85</v>
      </c>
      <c r="AU400" s="13" t="s">
        <v>156</v>
      </c>
      <c r="AV400" s="13" t="s">
        <v>30</v>
      </c>
      <c r="AW400" s="13" t="s">
        <v>79</v>
      </c>
      <c r="AX400" s="153" t="s">
        <v>150</v>
      </c>
    </row>
    <row r="401" spans="2:64" s="1" customFormat="1" ht="24.2" customHeight="1">
      <c r="B401" s="126"/>
      <c r="C401" s="127" t="s">
        <v>614</v>
      </c>
      <c r="D401" s="127" t="s">
        <v>152</v>
      </c>
      <c r="E401" s="128" t="s">
        <v>615</v>
      </c>
      <c r="F401" s="129" t="s">
        <v>616</v>
      </c>
      <c r="G401" s="130" t="s">
        <v>155</v>
      </c>
      <c r="H401" s="131">
        <v>1</v>
      </c>
      <c r="I401" s="132"/>
      <c r="J401" s="133">
        <f>ROUND(I401*H401,2)</f>
        <v>0</v>
      </c>
      <c r="K401" s="31"/>
      <c r="L401" s="134" t="s">
        <v>1</v>
      </c>
      <c r="M401" s="135" t="s">
        <v>40</v>
      </c>
      <c r="O401" s="136">
        <f>N401*H401</f>
        <v>0</v>
      </c>
      <c r="P401" s="136">
        <v>2.7999999999999998E-4</v>
      </c>
      <c r="Q401" s="136">
        <f>P401*H401</f>
        <v>2.7999999999999998E-4</v>
      </c>
      <c r="R401" s="136">
        <v>0</v>
      </c>
      <c r="S401" s="137">
        <f>R401*H401</f>
        <v>0</v>
      </c>
      <c r="AQ401" s="138" t="s">
        <v>256</v>
      </c>
      <c r="AS401" s="138" t="s">
        <v>152</v>
      </c>
      <c r="AT401" s="138" t="s">
        <v>85</v>
      </c>
      <c r="AX401" s="16" t="s">
        <v>150</v>
      </c>
      <c r="BD401" s="139">
        <f>IF(M401="základní",J401,0)</f>
        <v>0</v>
      </c>
      <c r="BE401" s="139">
        <f>IF(M401="snížená",J401,0)</f>
        <v>0</v>
      </c>
      <c r="BF401" s="139">
        <f>IF(M401="zákl. přenesená",J401,0)</f>
        <v>0</v>
      </c>
      <c r="BG401" s="139">
        <f>IF(M401="sníž. přenesená",J401,0)</f>
        <v>0</v>
      </c>
      <c r="BH401" s="139">
        <f>IF(M401="nulová",J401,0)</f>
        <v>0</v>
      </c>
      <c r="BI401" s="16" t="s">
        <v>85</v>
      </c>
      <c r="BJ401" s="139">
        <f>ROUND(I401*H401,2)</f>
        <v>0</v>
      </c>
      <c r="BK401" s="16" t="s">
        <v>256</v>
      </c>
      <c r="BL401" s="138" t="s">
        <v>617</v>
      </c>
    </row>
    <row r="402" spans="2:64" s="12" customFormat="1">
      <c r="B402" s="144"/>
      <c r="D402" s="145" t="s">
        <v>169</v>
      </c>
      <c r="E402" s="146" t="s">
        <v>1</v>
      </c>
      <c r="F402" s="147" t="s">
        <v>79</v>
      </c>
      <c r="H402" s="148">
        <v>1</v>
      </c>
      <c r="I402" s="149"/>
      <c r="K402" s="144"/>
      <c r="L402" s="150"/>
      <c r="S402" s="151"/>
      <c r="AS402" s="146" t="s">
        <v>169</v>
      </c>
      <c r="AT402" s="146" t="s">
        <v>85</v>
      </c>
      <c r="AU402" s="12" t="s">
        <v>85</v>
      </c>
      <c r="AV402" s="12" t="s">
        <v>30</v>
      </c>
      <c r="AW402" s="12" t="s">
        <v>74</v>
      </c>
      <c r="AX402" s="146" t="s">
        <v>150</v>
      </c>
    </row>
    <row r="403" spans="2:64" s="13" customFormat="1">
      <c r="B403" s="152"/>
      <c r="D403" s="145" t="s">
        <v>169</v>
      </c>
      <c r="E403" s="153" t="s">
        <v>1</v>
      </c>
      <c r="F403" s="154" t="s">
        <v>185</v>
      </c>
      <c r="H403" s="155">
        <v>1</v>
      </c>
      <c r="I403" s="156"/>
      <c r="K403" s="152"/>
      <c r="L403" s="157"/>
      <c r="S403" s="158"/>
      <c r="AS403" s="153" t="s">
        <v>169</v>
      </c>
      <c r="AT403" s="153" t="s">
        <v>85</v>
      </c>
      <c r="AU403" s="13" t="s">
        <v>156</v>
      </c>
      <c r="AV403" s="13" t="s">
        <v>30</v>
      </c>
      <c r="AW403" s="13" t="s">
        <v>79</v>
      </c>
      <c r="AX403" s="153" t="s">
        <v>150</v>
      </c>
    </row>
    <row r="404" spans="2:64" s="11" customFormat="1" ht="22.9" customHeight="1">
      <c r="B404" s="114"/>
      <c r="D404" s="115" t="s">
        <v>73</v>
      </c>
      <c r="E404" s="124" t="s">
        <v>618</v>
      </c>
      <c r="F404" s="124" t="s">
        <v>619</v>
      </c>
      <c r="I404" s="117"/>
      <c r="J404" s="125">
        <f>BJ404</f>
        <v>0</v>
      </c>
      <c r="K404" s="114"/>
      <c r="L404" s="119"/>
      <c r="O404" s="120">
        <f>SUM(O405:O406)</f>
        <v>0</v>
      </c>
      <c r="Q404" s="120">
        <f>SUM(Q405:Q406)</f>
        <v>0</v>
      </c>
      <c r="S404" s="121">
        <f>SUM(S405:S406)</f>
        <v>0</v>
      </c>
      <c r="AQ404" s="115" t="s">
        <v>85</v>
      </c>
      <c r="AS404" s="122" t="s">
        <v>73</v>
      </c>
      <c r="AT404" s="122" t="s">
        <v>79</v>
      </c>
      <c r="AX404" s="115" t="s">
        <v>150</v>
      </c>
      <c r="BJ404" s="123">
        <f>SUM(BJ405:BJ406)</f>
        <v>0</v>
      </c>
    </row>
    <row r="405" spans="2:64" s="1" customFormat="1" ht="16.5" customHeight="1">
      <c r="B405" s="126"/>
      <c r="C405" s="127" t="s">
        <v>620</v>
      </c>
      <c r="D405" s="127" t="s">
        <v>152</v>
      </c>
      <c r="E405" s="128" t="s">
        <v>621</v>
      </c>
      <c r="F405" s="129" t="s">
        <v>622</v>
      </c>
      <c r="G405" s="130" t="s">
        <v>166</v>
      </c>
      <c r="H405" s="131">
        <v>24.75</v>
      </c>
      <c r="I405" s="132"/>
      <c r="J405" s="133">
        <f>ROUND(I405*H405,2)</f>
        <v>0</v>
      </c>
      <c r="K405" s="31"/>
      <c r="L405" s="134" t="s">
        <v>1</v>
      </c>
      <c r="M405" s="135" t="s">
        <v>39</v>
      </c>
      <c r="O405" s="136">
        <f>N405*H405</f>
        <v>0</v>
      </c>
      <c r="P405" s="136">
        <v>0</v>
      </c>
      <c r="Q405" s="136">
        <f>P405*H405</f>
        <v>0</v>
      </c>
      <c r="R405" s="136">
        <v>0</v>
      </c>
      <c r="S405" s="137">
        <f>R405*H405</f>
        <v>0</v>
      </c>
      <c r="AQ405" s="138" t="s">
        <v>256</v>
      </c>
      <c r="AS405" s="138" t="s">
        <v>152</v>
      </c>
      <c r="AT405" s="138" t="s">
        <v>85</v>
      </c>
      <c r="AX405" s="16" t="s">
        <v>150</v>
      </c>
      <c r="BD405" s="139">
        <f>IF(M405="základní",J405,0)</f>
        <v>0</v>
      </c>
      <c r="BE405" s="139">
        <f>IF(M405="snížená",J405,0)</f>
        <v>0</v>
      </c>
      <c r="BF405" s="139">
        <f>IF(M405="zákl. přenesená",J405,0)</f>
        <v>0</v>
      </c>
      <c r="BG405" s="139">
        <f>IF(M405="sníž. přenesená",J405,0)</f>
        <v>0</v>
      </c>
      <c r="BH405" s="139">
        <f>IF(M405="nulová",J405,0)</f>
        <v>0</v>
      </c>
      <c r="BI405" s="16" t="s">
        <v>79</v>
      </c>
      <c r="BJ405" s="139">
        <f>ROUND(I405*H405,2)</f>
        <v>0</v>
      </c>
      <c r="BK405" s="16" t="s">
        <v>256</v>
      </c>
      <c r="BL405" s="138" t="s">
        <v>623</v>
      </c>
    </row>
    <row r="406" spans="2:64" s="12" customFormat="1">
      <c r="B406" s="144"/>
      <c r="D406" s="145" t="s">
        <v>169</v>
      </c>
      <c r="E406" s="146" t="s">
        <v>1</v>
      </c>
      <c r="F406" s="147" t="s">
        <v>624</v>
      </c>
      <c r="H406" s="148">
        <v>24.75</v>
      </c>
      <c r="I406" s="149"/>
      <c r="K406" s="144"/>
      <c r="L406" s="150"/>
      <c r="S406" s="151"/>
      <c r="AS406" s="146" t="s">
        <v>169</v>
      </c>
      <c r="AT406" s="146" t="s">
        <v>85</v>
      </c>
      <c r="AU406" s="12" t="s">
        <v>85</v>
      </c>
      <c r="AV406" s="12" t="s">
        <v>30</v>
      </c>
      <c r="AW406" s="12" t="s">
        <v>79</v>
      </c>
      <c r="AX406" s="146" t="s">
        <v>150</v>
      </c>
    </row>
    <row r="407" spans="2:64" s="11" customFormat="1" ht="25.9" customHeight="1">
      <c r="B407" s="114"/>
      <c r="D407" s="115" t="s">
        <v>73</v>
      </c>
      <c r="E407" s="116" t="s">
        <v>625</v>
      </c>
      <c r="F407" s="116" t="s">
        <v>626</v>
      </c>
      <c r="I407" s="117"/>
      <c r="J407" s="118">
        <f>BJ407</f>
        <v>0</v>
      </c>
      <c r="K407" s="114"/>
      <c r="L407" s="119"/>
      <c r="O407" s="120">
        <f>O408+O411+O414</f>
        <v>0</v>
      </c>
      <c r="Q407" s="120">
        <f>Q408+Q411+Q414</f>
        <v>0</v>
      </c>
      <c r="S407" s="121">
        <f>S408+S411+S414</f>
        <v>0</v>
      </c>
      <c r="AQ407" s="115" t="s">
        <v>177</v>
      </c>
      <c r="AS407" s="122" t="s">
        <v>73</v>
      </c>
      <c r="AT407" s="122" t="s">
        <v>74</v>
      </c>
      <c r="AX407" s="115" t="s">
        <v>150</v>
      </c>
      <c r="BJ407" s="123">
        <f>BJ408+BJ411+BJ414</f>
        <v>0</v>
      </c>
    </row>
    <row r="408" spans="2:64" s="11" customFormat="1" ht="22.9" customHeight="1">
      <c r="B408" s="114"/>
      <c r="D408" s="115" t="s">
        <v>73</v>
      </c>
      <c r="E408" s="124" t="s">
        <v>627</v>
      </c>
      <c r="F408" s="124" t="s">
        <v>628</v>
      </c>
      <c r="I408" s="117"/>
      <c r="J408" s="125">
        <f>BJ408</f>
        <v>0</v>
      </c>
      <c r="K408" s="114"/>
      <c r="L408" s="119"/>
      <c r="O408" s="120">
        <f>SUM(O409:O410)</f>
        <v>0</v>
      </c>
      <c r="Q408" s="120">
        <f>SUM(Q409:Q410)</f>
        <v>0</v>
      </c>
      <c r="S408" s="121">
        <f>SUM(S409:S410)</f>
        <v>0</v>
      </c>
      <c r="AQ408" s="115" t="s">
        <v>177</v>
      </c>
      <c r="AS408" s="122" t="s">
        <v>73</v>
      </c>
      <c r="AT408" s="122" t="s">
        <v>79</v>
      </c>
      <c r="AX408" s="115" t="s">
        <v>150</v>
      </c>
      <c r="BJ408" s="123">
        <f>SUM(BJ409:BJ410)</f>
        <v>0</v>
      </c>
    </row>
    <row r="409" spans="2:64" s="1" customFormat="1" ht="16.5" customHeight="1">
      <c r="B409" s="126"/>
      <c r="C409" s="127" t="s">
        <v>629</v>
      </c>
      <c r="D409" s="127" t="s">
        <v>152</v>
      </c>
      <c r="E409" s="128" t="s">
        <v>630</v>
      </c>
      <c r="F409" s="129" t="s">
        <v>631</v>
      </c>
      <c r="G409" s="130" t="s">
        <v>632</v>
      </c>
      <c r="H409" s="131">
        <v>1</v>
      </c>
      <c r="I409" s="132"/>
      <c r="J409" s="133">
        <f>ROUND(I409*H409,2)</f>
        <v>0</v>
      </c>
      <c r="K409" s="31"/>
      <c r="L409" s="134" t="s">
        <v>1</v>
      </c>
      <c r="M409" s="135" t="s">
        <v>40</v>
      </c>
      <c r="O409" s="136">
        <f>N409*H409</f>
        <v>0</v>
      </c>
      <c r="P409" s="136">
        <v>0</v>
      </c>
      <c r="Q409" s="136">
        <f>P409*H409</f>
        <v>0</v>
      </c>
      <c r="R409" s="136">
        <v>0</v>
      </c>
      <c r="S409" s="137">
        <f>R409*H409</f>
        <v>0</v>
      </c>
      <c r="AQ409" s="138" t="s">
        <v>633</v>
      </c>
      <c r="AS409" s="138" t="s">
        <v>152</v>
      </c>
      <c r="AT409" s="138" t="s">
        <v>85</v>
      </c>
      <c r="AX409" s="16" t="s">
        <v>150</v>
      </c>
      <c r="BD409" s="139">
        <f>IF(M409="základní",J409,0)</f>
        <v>0</v>
      </c>
      <c r="BE409" s="139">
        <f>IF(M409="snížená",J409,0)</f>
        <v>0</v>
      </c>
      <c r="BF409" s="139">
        <f>IF(M409="zákl. přenesená",J409,0)</f>
        <v>0</v>
      </c>
      <c r="BG409" s="139">
        <f>IF(M409="sníž. přenesená",J409,0)</f>
        <v>0</v>
      </c>
      <c r="BH409" s="139">
        <f>IF(M409="nulová",J409,0)</f>
        <v>0</v>
      </c>
      <c r="BI409" s="16" t="s">
        <v>85</v>
      </c>
      <c r="BJ409" s="139">
        <f>ROUND(I409*H409,2)</f>
        <v>0</v>
      </c>
      <c r="BK409" s="16" t="s">
        <v>633</v>
      </c>
      <c r="BL409" s="138" t="s">
        <v>634</v>
      </c>
    </row>
    <row r="410" spans="2:64" s="1" customFormat="1">
      <c r="B410" s="31"/>
      <c r="D410" s="140" t="s">
        <v>158</v>
      </c>
      <c r="F410" s="141" t="s">
        <v>635</v>
      </c>
      <c r="I410" s="142"/>
      <c r="K410" s="31"/>
      <c r="L410" s="143"/>
      <c r="S410" s="55"/>
      <c r="AS410" s="16" t="s">
        <v>158</v>
      </c>
      <c r="AT410" s="16" t="s">
        <v>85</v>
      </c>
    </row>
    <row r="411" spans="2:64" s="11" customFormat="1" ht="22.9" customHeight="1">
      <c r="B411" s="114"/>
      <c r="D411" s="115" t="s">
        <v>73</v>
      </c>
      <c r="E411" s="124" t="s">
        <v>636</v>
      </c>
      <c r="F411" s="124" t="s">
        <v>637</v>
      </c>
      <c r="I411" s="117"/>
      <c r="J411" s="125">
        <f>BJ411</f>
        <v>0</v>
      </c>
      <c r="K411" s="114"/>
      <c r="L411" s="119"/>
      <c r="O411" s="120">
        <f>SUM(O412:O413)</f>
        <v>0</v>
      </c>
      <c r="Q411" s="120">
        <f>SUM(Q412:Q413)</f>
        <v>0</v>
      </c>
      <c r="S411" s="121">
        <f>SUM(S412:S413)</f>
        <v>0</v>
      </c>
      <c r="AQ411" s="115" t="s">
        <v>177</v>
      </c>
      <c r="AS411" s="122" t="s">
        <v>73</v>
      </c>
      <c r="AT411" s="122" t="s">
        <v>79</v>
      </c>
      <c r="AX411" s="115" t="s">
        <v>150</v>
      </c>
      <c r="BJ411" s="123">
        <f>SUM(BJ412:BJ413)</f>
        <v>0</v>
      </c>
    </row>
    <row r="412" spans="2:64" s="1" customFormat="1" ht="16.5" customHeight="1">
      <c r="B412" s="126"/>
      <c r="C412" s="127" t="s">
        <v>638</v>
      </c>
      <c r="D412" s="127" t="s">
        <v>152</v>
      </c>
      <c r="E412" s="128" t="s">
        <v>639</v>
      </c>
      <c r="F412" s="129" t="s">
        <v>637</v>
      </c>
      <c r="G412" s="130" t="s">
        <v>632</v>
      </c>
      <c r="H412" s="131">
        <v>1</v>
      </c>
      <c r="I412" s="132"/>
      <c r="J412" s="133">
        <f>ROUND(I412*H412,2)</f>
        <v>0</v>
      </c>
      <c r="K412" s="31"/>
      <c r="L412" s="134" t="s">
        <v>1</v>
      </c>
      <c r="M412" s="135" t="s">
        <v>40</v>
      </c>
      <c r="O412" s="136">
        <f>N412*H412</f>
        <v>0</v>
      </c>
      <c r="P412" s="136">
        <v>0</v>
      </c>
      <c r="Q412" s="136">
        <f>P412*H412</f>
        <v>0</v>
      </c>
      <c r="R412" s="136">
        <v>0</v>
      </c>
      <c r="S412" s="137">
        <f>R412*H412</f>
        <v>0</v>
      </c>
      <c r="AQ412" s="138" t="s">
        <v>633</v>
      </c>
      <c r="AS412" s="138" t="s">
        <v>152</v>
      </c>
      <c r="AT412" s="138" t="s">
        <v>85</v>
      </c>
      <c r="AX412" s="16" t="s">
        <v>150</v>
      </c>
      <c r="BD412" s="139">
        <f>IF(M412="základní",J412,0)</f>
        <v>0</v>
      </c>
      <c r="BE412" s="139">
        <f>IF(M412="snížená",J412,0)</f>
        <v>0</v>
      </c>
      <c r="BF412" s="139">
        <f>IF(M412="zákl. přenesená",J412,0)</f>
        <v>0</v>
      </c>
      <c r="BG412" s="139">
        <f>IF(M412="sníž. přenesená",J412,0)</f>
        <v>0</v>
      </c>
      <c r="BH412" s="139">
        <f>IF(M412="nulová",J412,0)</f>
        <v>0</v>
      </c>
      <c r="BI412" s="16" t="s">
        <v>85</v>
      </c>
      <c r="BJ412" s="139">
        <f>ROUND(I412*H412,2)</f>
        <v>0</v>
      </c>
      <c r="BK412" s="16" t="s">
        <v>633</v>
      </c>
      <c r="BL412" s="138" t="s">
        <v>640</v>
      </c>
    </row>
    <row r="413" spans="2:64" s="1" customFormat="1">
      <c r="B413" s="31"/>
      <c r="D413" s="140" t="s">
        <v>158</v>
      </c>
      <c r="F413" s="141" t="s">
        <v>641</v>
      </c>
      <c r="I413" s="142"/>
      <c r="K413" s="31"/>
      <c r="L413" s="143"/>
      <c r="S413" s="55"/>
      <c r="AS413" s="16" t="s">
        <v>158</v>
      </c>
      <c r="AT413" s="16" t="s">
        <v>85</v>
      </c>
    </row>
    <row r="414" spans="2:64" s="11" customFormat="1" ht="22.9" customHeight="1">
      <c r="B414" s="114"/>
      <c r="D414" s="115" t="s">
        <v>73</v>
      </c>
      <c r="E414" s="124" t="s">
        <v>642</v>
      </c>
      <c r="F414" s="124" t="s">
        <v>643</v>
      </c>
      <c r="I414" s="117"/>
      <c r="J414" s="125">
        <f>BJ414</f>
        <v>0</v>
      </c>
      <c r="K414" s="114"/>
      <c r="L414" s="119"/>
      <c r="O414" s="120">
        <f>SUM(O415:O421)</f>
        <v>0</v>
      </c>
      <c r="Q414" s="120">
        <f>SUM(Q415:Q421)</f>
        <v>0</v>
      </c>
      <c r="S414" s="121">
        <f>SUM(S415:S421)</f>
        <v>0</v>
      </c>
      <c r="AQ414" s="115" t="s">
        <v>177</v>
      </c>
      <c r="AS414" s="122" t="s">
        <v>73</v>
      </c>
      <c r="AT414" s="122" t="s">
        <v>79</v>
      </c>
      <c r="AX414" s="115" t="s">
        <v>150</v>
      </c>
      <c r="BJ414" s="123">
        <f>SUM(BJ415:BJ421)</f>
        <v>0</v>
      </c>
    </row>
    <row r="415" spans="2:64" s="1" customFormat="1" ht="24.2" customHeight="1">
      <c r="B415" s="126"/>
      <c r="C415" s="127" t="s">
        <v>644</v>
      </c>
      <c r="D415" s="127" t="s">
        <v>152</v>
      </c>
      <c r="E415" s="128" t="s">
        <v>645</v>
      </c>
      <c r="F415" s="129" t="s">
        <v>646</v>
      </c>
      <c r="G415" s="130" t="s">
        <v>515</v>
      </c>
      <c r="H415" s="131">
        <v>3</v>
      </c>
      <c r="I415" s="132"/>
      <c r="J415" s="133">
        <f>ROUND(I415*H415,2)</f>
        <v>0</v>
      </c>
      <c r="K415" s="31"/>
      <c r="L415" s="134" t="s">
        <v>1</v>
      </c>
      <c r="M415" s="135" t="s">
        <v>40</v>
      </c>
      <c r="O415" s="136">
        <f>N415*H415</f>
        <v>0</v>
      </c>
      <c r="P415" s="136">
        <v>0</v>
      </c>
      <c r="Q415" s="136">
        <f>P415*H415</f>
        <v>0</v>
      </c>
      <c r="R415" s="136">
        <v>0</v>
      </c>
      <c r="S415" s="137">
        <f>R415*H415</f>
        <v>0</v>
      </c>
      <c r="AQ415" s="138" t="s">
        <v>633</v>
      </c>
      <c r="AS415" s="138" t="s">
        <v>152</v>
      </c>
      <c r="AT415" s="138" t="s">
        <v>85</v>
      </c>
      <c r="AX415" s="16" t="s">
        <v>150</v>
      </c>
      <c r="BD415" s="139">
        <f>IF(M415="základní",J415,0)</f>
        <v>0</v>
      </c>
      <c r="BE415" s="139">
        <f>IF(M415="snížená",J415,0)</f>
        <v>0</v>
      </c>
      <c r="BF415" s="139">
        <f>IF(M415="zákl. přenesená",J415,0)</f>
        <v>0</v>
      </c>
      <c r="BG415" s="139">
        <f>IF(M415="sníž. přenesená",J415,0)</f>
        <v>0</v>
      </c>
      <c r="BH415" s="139">
        <f>IF(M415="nulová",J415,0)</f>
        <v>0</v>
      </c>
      <c r="BI415" s="16" t="s">
        <v>85</v>
      </c>
      <c r="BJ415" s="139">
        <f>ROUND(I415*H415,2)</f>
        <v>0</v>
      </c>
      <c r="BK415" s="16" t="s">
        <v>633</v>
      </c>
      <c r="BL415" s="138" t="s">
        <v>647</v>
      </c>
    </row>
    <row r="416" spans="2:64" s="1" customFormat="1" ht="16.5" customHeight="1">
      <c r="B416" s="126"/>
      <c r="C416" s="127" t="s">
        <v>648</v>
      </c>
      <c r="D416" s="127" t="s">
        <v>152</v>
      </c>
      <c r="E416" s="128" t="s">
        <v>649</v>
      </c>
      <c r="F416" s="129" t="s">
        <v>650</v>
      </c>
      <c r="G416" s="130" t="s">
        <v>166</v>
      </c>
      <c r="H416" s="131">
        <v>11.2</v>
      </c>
      <c r="I416" s="132"/>
      <c r="J416" s="133">
        <f>ROUND(I416*H416,2)</f>
        <v>0</v>
      </c>
      <c r="K416" s="31"/>
      <c r="L416" s="134" t="s">
        <v>1</v>
      </c>
      <c r="M416" s="135" t="s">
        <v>40</v>
      </c>
      <c r="O416" s="136">
        <f>N416*H416</f>
        <v>0</v>
      </c>
      <c r="P416" s="136">
        <v>0</v>
      </c>
      <c r="Q416" s="136">
        <f>P416*H416</f>
        <v>0</v>
      </c>
      <c r="R416" s="136">
        <v>0</v>
      </c>
      <c r="S416" s="137">
        <f>R416*H416</f>
        <v>0</v>
      </c>
      <c r="AQ416" s="138" t="s">
        <v>633</v>
      </c>
      <c r="AS416" s="138" t="s">
        <v>152</v>
      </c>
      <c r="AT416" s="138" t="s">
        <v>85</v>
      </c>
      <c r="AX416" s="16" t="s">
        <v>150</v>
      </c>
      <c r="BD416" s="139">
        <f>IF(M416="základní",J416,0)</f>
        <v>0</v>
      </c>
      <c r="BE416" s="139">
        <f>IF(M416="snížená",J416,0)</f>
        <v>0</v>
      </c>
      <c r="BF416" s="139">
        <f>IF(M416="zákl. přenesená",J416,0)</f>
        <v>0</v>
      </c>
      <c r="BG416" s="139">
        <f>IF(M416="sníž. přenesená",J416,0)</f>
        <v>0</v>
      </c>
      <c r="BH416" s="139">
        <f>IF(M416="nulová",J416,0)</f>
        <v>0</v>
      </c>
      <c r="BI416" s="16" t="s">
        <v>85</v>
      </c>
      <c r="BJ416" s="139">
        <f>ROUND(I416*H416,2)</f>
        <v>0</v>
      </c>
      <c r="BK416" s="16" t="s">
        <v>633</v>
      </c>
      <c r="BL416" s="138" t="s">
        <v>651</v>
      </c>
    </row>
    <row r="417" spans="2:64" s="12" customFormat="1">
      <c r="B417" s="144"/>
      <c r="D417" s="145" t="s">
        <v>169</v>
      </c>
      <c r="E417" s="146" t="s">
        <v>1</v>
      </c>
      <c r="F417" s="147" t="s">
        <v>652</v>
      </c>
      <c r="H417" s="148">
        <v>11.2</v>
      </c>
      <c r="I417" s="149"/>
      <c r="K417" s="144"/>
      <c r="L417" s="150"/>
      <c r="S417" s="151"/>
      <c r="AS417" s="146" t="s">
        <v>169</v>
      </c>
      <c r="AT417" s="146" t="s">
        <v>85</v>
      </c>
      <c r="AU417" s="12" t="s">
        <v>85</v>
      </c>
      <c r="AV417" s="12" t="s">
        <v>30</v>
      </c>
      <c r="AW417" s="12" t="s">
        <v>79</v>
      </c>
      <c r="AX417" s="146" t="s">
        <v>150</v>
      </c>
    </row>
    <row r="418" spans="2:64" s="1" customFormat="1" ht="21.75" customHeight="1">
      <c r="B418" s="126"/>
      <c r="C418" s="127" t="s">
        <v>653</v>
      </c>
      <c r="D418" s="127" t="s">
        <v>152</v>
      </c>
      <c r="E418" s="128" t="s">
        <v>654</v>
      </c>
      <c r="F418" s="129" t="s">
        <v>655</v>
      </c>
      <c r="G418" s="130" t="s">
        <v>166</v>
      </c>
      <c r="H418" s="131">
        <v>34.356000000000002</v>
      </c>
      <c r="I418" s="132"/>
      <c r="J418" s="133">
        <f>ROUND(I418*H418,2)</f>
        <v>0</v>
      </c>
      <c r="K418" s="31"/>
      <c r="L418" s="134" t="s">
        <v>1</v>
      </c>
      <c r="M418" s="135" t="s">
        <v>40</v>
      </c>
      <c r="O418" s="136">
        <f>N418*H418</f>
        <v>0</v>
      </c>
      <c r="P418" s="136">
        <v>0</v>
      </c>
      <c r="Q418" s="136">
        <f>P418*H418</f>
        <v>0</v>
      </c>
      <c r="R418" s="136">
        <v>0</v>
      </c>
      <c r="S418" s="137">
        <f>R418*H418</f>
        <v>0</v>
      </c>
      <c r="AQ418" s="138" t="s">
        <v>633</v>
      </c>
      <c r="AS418" s="138" t="s">
        <v>152</v>
      </c>
      <c r="AT418" s="138" t="s">
        <v>85</v>
      </c>
      <c r="AX418" s="16" t="s">
        <v>150</v>
      </c>
      <c r="BD418" s="139">
        <f>IF(M418="základní",J418,0)</f>
        <v>0</v>
      </c>
      <c r="BE418" s="139">
        <f>IF(M418="snížená",J418,0)</f>
        <v>0</v>
      </c>
      <c r="BF418" s="139">
        <f>IF(M418="zákl. přenesená",J418,0)</f>
        <v>0</v>
      </c>
      <c r="BG418" s="139">
        <f>IF(M418="sníž. přenesená",J418,0)</f>
        <v>0</v>
      </c>
      <c r="BH418" s="139">
        <f>IF(M418="nulová",J418,0)</f>
        <v>0</v>
      </c>
      <c r="BI418" s="16" t="s">
        <v>85</v>
      </c>
      <c r="BJ418" s="139">
        <f>ROUND(I418*H418,2)</f>
        <v>0</v>
      </c>
      <c r="BK418" s="16" t="s">
        <v>633</v>
      </c>
      <c r="BL418" s="138" t="s">
        <v>656</v>
      </c>
    </row>
    <row r="419" spans="2:64" s="12" customFormat="1">
      <c r="B419" s="144"/>
      <c r="D419" s="145" t="s">
        <v>169</v>
      </c>
      <c r="E419" s="146" t="s">
        <v>1</v>
      </c>
      <c r="F419" s="147" t="s">
        <v>657</v>
      </c>
      <c r="H419" s="148">
        <v>34.356000000000002</v>
      </c>
      <c r="I419" s="149"/>
      <c r="K419" s="144"/>
      <c r="L419" s="150"/>
      <c r="S419" s="151"/>
      <c r="AS419" s="146" t="s">
        <v>169</v>
      </c>
      <c r="AT419" s="146" t="s">
        <v>85</v>
      </c>
      <c r="AU419" s="12" t="s">
        <v>85</v>
      </c>
      <c r="AV419" s="12" t="s">
        <v>30</v>
      </c>
      <c r="AW419" s="12" t="s">
        <v>79</v>
      </c>
      <c r="AX419" s="146" t="s">
        <v>150</v>
      </c>
    </row>
    <row r="420" spans="2:64" s="1" customFormat="1" ht="24.2" customHeight="1">
      <c r="B420" s="126"/>
      <c r="C420" s="127" t="s">
        <v>658</v>
      </c>
      <c r="D420" s="127" t="s">
        <v>152</v>
      </c>
      <c r="E420" s="128" t="s">
        <v>659</v>
      </c>
      <c r="F420" s="129" t="s">
        <v>660</v>
      </c>
      <c r="G420" s="130" t="s">
        <v>155</v>
      </c>
      <c r="H420" s="131">
        <v>1</v>
      </c>
      <c r="I420" s="132"/>
      <c r="J420" s="133">
        <f>ROUND(I420*H420,2)</f>
        <v>0</v>
      </c>
      <c r="K420" s="31"/>
      <c r="L420" s="134" t="s">
        <v>1</v>
      </c>
      <c r="M420" s="135" t="s">
        <v>40</v>
      </c>
      <c r="O420" s="136">
        <f>N420*H420</f>
        <v>0</v>
      </c>
      <c r="P420" s="136">
        <v>0</v>
      </c>
      <c r="Q420" s="136">
        <f>P420*H420</f>
        <v>0</v>
      </c>
      <c r="R420" s="136">
        <v>0</v>
      </c>
      <c r="S420" s="137">
        <f>R420*H420</f>
        <v>0</v>
      </c>
      <c r="AQ420" s="138" t="s">
        <v>633</v>
      </c>
      <c r="AS420" s="138" t="s">
        <v>152</v>
      </c>
      <c r="AT420" s="138" t="s">
        <v>85</v>
      </c>
      <c r="AX420" s="16" t="s">
        <v>150</v>
      </c>
      <c r="BD420" s="139">
        <f>IF(M420="základní",J420,0)</f>
        <v>0</v>
      </c>
      <c r="BE420" s="139">
        <f>IF(M420="snížená",J420,0)</f>
        <v>0</v>
      </c>
      <c r="BF420" s="139">
        <f>IF(M420="zákl. přenesená",J420,0)</f>
        <v>0</v>
      </c>
      <c r="BG420" s="139">
        <f>IF(M420="sníž. přenesená",J420,0)</f>
        <v>0</v>
      </c>
      <c r="BH420" s="139">
        <f>IF(M420="nulová",J420,0)</f>
        <v>0</v>
      </c>
      <c r="BI420" s="16" t="s">
        <v>85</v>
      </c>
      <c r="BJ420" s="139">
        <f>ROUND(I420*H420,2)</f>
        <v>0</v>
      </c>
      <c r="BK420" s="16" t="s">
        <v>633</v>
      </c>
      <c r="BL420" s="138" t="s">
        <v>661</v>
      </c>
    </row>
    <row r="421" spans="2:64" s="12" customFormat="1">
      <c r="B421" s="144"/>
      <c r="D421" s="145" t="s">
        <v>169</v>
      </c>
      <c r="E421" s="146" t="s">
        <v>1</v>
      </c>
      <c r="F421" s="147" t="s">
        <v>79</v>
      </c>
      <c r="H421" s="148">
        <v>1</v>
      </c>
      <c r="I421" s="149"/>
      <c r="K421" s="144"/>
      <c r="L421" s="175"/>
      <c r="M421" s="176"/>
      <c r="N421" s="176"/>
      <c r="O421" s="176"/>
      <c r="P421" s="176"/>
      <c r="Q421" s="176"/>
      <c r="R421" s="176"/>
      <c r="S421" s="177"/>
      <c r="AS421" s="146" t="s">
        <v>169</v>
      </c>
      <c r="AT421" s="146" t="s">
        <v>85</v>
      </c>
      <c r="AU421" s="12" t="s">
        <v>85</v>
      </c>
      <c r="AV421" s="12" t="s">
        <v>30</v>
      </c>
      <c r="AW421" s="12" t="s">
        <v>79</v>
      </c>
      <c r="AX421" s="146" t="s">
        <v>150</v>
      </c>
    </row>
    <row r="422" spans="2:64" s="1" customFormat="1" ht="6.95" customHeight="1">
      <c r="B422" s="43"/>
      <c r="C422" s="44"/>
      <c r="D422" s="44"/>
      <c r="E422" s="44"/>
      <c r="F422" s="44"/>
      <c r="G422" s="44"/>
      <c r="H422" s="44"/>
      <c r="I422" s="44"/>
      <c r="J422" s="44"/>
      <c r="K422" s="31"/>
    </row>
  </sheetData>
  <autoFilter ref="C136:J421" xr:uid="{00000000-0009-0000-0000-000001000000}"/>
  <mergeCells count="6">
    <mergeCell ref="K2:U2"/>
    <mergeCell ref="E7:H7"/>
    <mergeCell ref="E16:H16"/>
    <mergeCell ref="E25:H25"/>
    <mergeCell ref="E85:H85"/>
    <mergeCell ref="E129:H129"/>
  </mergeCells>
  <hyperlinks>
    <hyperlink ref="F141" r:id="rId1" xr:uid="{00000000-0004-0000-0100-000000000000}"/>
    <hyperlink ref="F143" r:id="rId2" xr:uid="{00000000-0004-0000-0100-000001000000}"/>
    <hyperlink ref="F145" r:id="rId3" xr:uid="{00000000-0004-0000-0100-000002000000}"/>
    <hyperlink ref="F148" r:id="rId4" xr:uid="{00000000-0004-0000-0100-000003000000}"/>
    <hyperlink ref="F151" r:id="rId5" xr:uid="{00000000-0004-0000-0100-000004000000}"/>
    <hyperlink ref="F157" r:id="rId6" xr:uid="{00000000-0004-0000-0100-000005000000}"/>
    <hyperlink ref="F160" r:id="rId7" xr:uid="{00000000-0004-0000-0100-000006000000}"/>
    <hyperlink ref="F173" r:id="rId8" xr:uid="{00000000-0004-0000-0100-000007000000}"/>
    <hyperlink ref="F176" r:id="rId9" xr:uid="{00000000-0004-0000-0100-000008000000}"/>
    <hyperlink ref="F180" r:id="rId10" xr:uid="{00000000-0004-0000-0100-000009000000}"/>
    <hyperlink ref="F184" r:id="rId11" xr:uid="{00000000-0004-0000-0100-00000A000000}"/>
    <hyperlink ref="F189" r:id="rId12" xr:uid="{00000000-0004-0000-0100-00000B000000}"/>
    <hyperlink ref="F193" r:id="rId13" xr:uid="{00000000-0004-0000-0100-00000C000000}"/>
    <hyperlink ref="F197" r:id="rId14" xr:uid="{00000000-0004-0000-0100-00000D000000}"/>
    <hyperlink ref="F201" r:id="rId15" xr:uid="{00000000-0004-0000-0100-00000E000000}"/>
    <hyperlink ref="F206" r:id="rId16" xr:uid="{00000000-0004-0000-0100-00000F000000}"/>
    <hyperlink ref="F209" r:id="rId17" xr:uid="{00000000-0004-0000-0100-000010000000}"/>
    <hyperlink ref="F212" r:id="rId18" xr:uid="{00000000-0004-0000-0100-000011000000}"/>
    <hyperlink ref="F218" r:id="rId19" xr:uid="{00000000-0004-0000-0100-000012000000}"/>
    <hyperlink ref="F223" r:id="rId20" xr:uid="{00000000-0004-0000-0100-000013000000}"/>
    <hyperlink ref="F229" r:id="rId21" xr:uid="{00000000-0004-0000-0100-000014000000}"/>
    <hyperlink ref="F233" r:id="rId22" xr:uid="{00000000-0004-0000-0100-000015000000}"/>
    <hyperlink ref="F239" r:id="rId23" xr:uid="{00000000-0004-0000-0100-000016000000}"/>
    <hyperlink ref="F245" r:id="rId24" xr:uid="{00000000-0004-0000-0100-000017000000}"/>
    <hyperlink ref="F248" r:id="rId25" xr:uid="{00000000-0004-0000-0100-000018000000}"/>
    <hyperlink ref="F251" r:id="rId26" xr:uid="{00000000-0004-0000-0100-000019000000}"/>
    <hyperlink ref="F258" r:id="rId27" xr:uid="{00000000-0004-0000-0100-00001A000000}"/>
    <hyperlink ref="F261" r:id="rId28" xr:uid="{00000000-0004-0000-0100-00001B000000}"/>
    <hyperlink ref="F268" r:id="rId29" xr:uid="{00000000-0004-0000-0100-00001C000000}"/>
    <hyperlink ref="F274" r:id="rId30" xr:uid="{00000000-0004-0000-0100-00001D000000}"/>
    <hyperlink ref="F278" r:id="rId31" xr:uid="{00000000-0004-0000-0100-00001E000000}"/>
    <hyperlink ref="F283" r:id="rId32" xr:uid="{00000000-0004-0000-0100-00001F000000}"/>
    <hyperlink ref="F286" r:id="rId33" xr:uid="{00000000-0004-0000-0100-000020000000}"/>
    <hyperlink ref="F288" r:id="rId34" xr:uid="{00000000-0004-0000-0100-000021000000}"/>
    <hyperlink ref="F290" r:id="rId35" xr:uid="{00000000-0004-0000-0100-000022000000}"/>
    <hyperlink ref="F294" r:id="rId36" xr:uid="{00000000-0004-0000-0100-000023000000}"/>
    <hyperlink ref="F297" r:id="rId37" xr:uid="{00000000-0004-0000-0100-000024000000}"/>
    <hyperlink ref="F301" r:id="rId38" xr:uid="{00000000-0004-0000-0100-000025000000}"/>
    <hyperlink ref="F305" r:id="rId39" xr:uid="{00000000-0004-0000-0100-000026000000}"/>
    <hyperlink ref="F310" r:id="rId40" xr:uid="{00000000-0004-0000-0100-000027000000}"/>
    <hyperlink ref="F312" r:id="rId41" xr:uid="{00000000-0004-0000-0100-000028000000}"/>
    <hyperlink ref="F314" r:id="rId42" xr:uid="{00000000-0004-0000-0100-000029000000}"/>
    <hyperlink ref="F316" r:id="rId43" xr:uid="{00000000-0004-0000-0100-00002A000000}"/>
    <hyperlink ref="F319" r:id="rId44" xr:uid="{00000000-0004-0000-0100-00002B000000}"/>
    <hyperlink ref="F323" r:id="rId45" xr:uid="{00000000-0004-0000-0100-00002C000000}"/>
    <hyperlink ref="F329" r:id="rId46" xr:uid="{00000000-0004-0000-0100-00002D000000}"/>
    <hyperlink ref="F334" r:id="rId47" xr:uid="{00000000-0004-0000-0100-00002E000000}"/>
    <hyperlink ref="F340" r:id="rId48" xr:uid="{00000000-0004-0000-0100-00002F000000}"/>
    <hyperlink ref="F345" r:id="rId49" xr:uid="{00000000-0004-0000-0100-000030000000}"/>
    <hyperlink ref="F350" r:id="rId50" xr:uid="{00000000-0004-0000-0100-000031000000}"/>
    <hyperlink ref="F355" r:id="rId51" xr:uid="{00000000-0004-0000-0100-000032000000}"/>
    <hyperlink ref="F358" r:id="rId52" xr:uid="{00000000-0004-0000-0100-000033000000}"/>
    <hyperlink ref="F379" r:id="rId53" xr:uid="{00000000-0004-0000-0100-000034000000}"/>
    <hyperlink ref="F382" r:id="rId54" xr:uid="{00000000-0004-0000-0100-000035000000}"/>
    <hyperlink ref="F386" r:id="rId55" xr:uid="{00000000-0004-0000-0100-000036000000}"/>
    <hyperlink ref="F393" r:id="rId56" xr:uid="{00000000-0004-0000-0100-000037000000}"/>
    <hyperlink ref="F410" r:id="rId57" xr:uid="{00000000-0004-0000-0100-000038000000}"/>
    <hyperlink ref="F413" r:id="rId58" xr:uid="{00000000-0004-0000-0100-000039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5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129"/>
  <sheetViews>
    <sheetView showGridLines="0" workbookViewId="0"/>
  </sheetViews>
  <sheetFormatPr defaultRowHeight="15"/>
  <cols>
    <col min="1" max="1" width="8.33203125" customWidth="1"/>
    <col min="2" max="2" width="1.6640625" customWidth="1"/>
    <col min="3" max="3" width="25" customWidth="1"/>
    <col min="4" max="4" width="75.83203125" customWidth="1"/>
    <col min="5" max="5" width="13.33203125" customWidth="1"/>
    <col min="6" max="6" width="20" customWidth="1"/>
    <col min="7" max="7" width="1.6640625" customWidth="1"/>
    <col min="8" max="8" width="8.33203125" customWidth="1"/>
  </cols>
  <sheetData>
    <row r="1" spans="2:8" ht="11.25" customHeight="1"/>
    <row r="2" spans="2:8" ht="36.950000000000003" customHeight="1"/>
    <row r="3" spans="2:8" ht="6.95" customHeight="1">
      <c r="B3" s="17"/>
      <c r="C3" s="18"/>
      <c r="D3" s="18"/>
      <c r="E3" s="18"/>
      <c r="F3" s="18"/>
      <c r="G3" s="18"/>
      <c r="H3" s="19"/>
    </row>
    <row r="4" spans="2:8" ht="24.95" customHeight="1">
      <c r="B4" s="19"/>
      <c r="C4" s="20" t="s">
        <v>662</v>
      </c>
      <c r="H4" s="19"/>
    </row>
    <row r="5" spans="2:8" ht="12" customHeight="1">
      <c r="B5" s="19"/>
      <c r="C5" s="23" t="s">
        <v>13</v>
      </c>
      <c r="D5" s="195" t="s">
        <v>14</v>
      </c>
      <c r="E5" s="190"/>
      <c r="F5" s="190"/>
      <c r="H5" s="19"/>
    </row>
    <row r="6" spans="2:8" ht="36.950000000000003" customHeight="1">
      <c r="B6" s="19"/>
      <c r="C6" s="25" t="s">
        <v>16</v>
      </c>
      <c r="D6" s="191" t="s">
        <v>17</v>
      </c>
      <c r="E6" s="190"/>
      <c r="F6" s="190"/>
      <c r="H6" s="19"/>
    </row>
    <row r="7" spans="2:8" ht="16.5" customHeight="1">
      <c r="B7" s="19"/>
      <c r="C7" s="26" t="s">
        <v>22</v>
      </c>
      <c r="D7" s="51">
        <f>'Rekapitulace stavby'!AN8</f>
        <v>0</v>
      </c>
      <c r="H7" s="19"/>
    </row>
    <row r="8" spans="2:8" s="1" customFormat="1" ht="10.9" customHeight="1">
      <c r="B8" s="31"/>
      <c r="H8" s="31"/>
    </row>
    <row r="9" spans="2:8" s="10" customFormat="1" ht="29.25" customHeight="1">
      <c r="B9" s="106"/>
      <c r="C9" s="107" t="s">
        <v>55</v>
      </c>
      <c r="D9" s="108" t="s">
        <v>56</v>
      </c>
      <c r="E9" s="108" t="s">
        <v>138</v>
      </c>
      <c r="F9" s="109" t="s">
        <v>663</v>
      </c>
      <c r="H9" s="106"/>
    </row>
    <row r="10" spans="2:8" s="1" customFormat="1" ht="26.45" customHeight="1">
      <c r="B10" s="31"/>
      <c r="C10" s="178" t="s">
        <v>14</v>
      </c>
      <c r="D10" s="178" t="s">
        <v>17</v>
      </c>
      <c r="H10" s="31"/>
    </row>
    <row r="11" spans="2:8" s="1" customFormat="1" ht="16.899999999999999" customHeight="1">
      <c r="B11" s="31"/>
      <c r="C11" s="179" t="s">
        <v>664</v>
      </c>
      <c r="D11" s="180" t="s">
        <v>665</v>
      </c>
      <c r="E11" s="181" t="s">
        <v>1</v>
      </c>
      <c r="F11" s="182">
        <v>27.3</v>
      </c>
      <c r="H11" s="31"/>
    </row>
    <row r="12" spans="2:8" s="1" customFormat="1" ht="16.899999999999999" customHeight="1">
      <c r="B12" s="31"/>
      <c r="C12" s="183" t="s">
        <v>1</v>
      </c>
      <c r="D12" s="183" t="s">
        <v>666</v>
      </c>
      <c r="E12" s="16" t="s">
        <v>1</v>
      </c>
      <c r="F12" s="184">
        <v>0</v>
      </c>
      <c r="H12" s="31"/>
    </row>
    <row r="13" spans="2:8" s="1" customFormat="1" ht="16.899999999999999" customHeight="1">
      <c r="B13" s="31"/>
      <c r="C13" s="183" t="s">
        <v>1</v>
      </c>
      <c r="D13" s="183" t="s">
        <v>667</v>
      </c>
      <c r="E13" s="16" t="s">
        <v>1</v>
      </c>
      <c r="F13" s="184">
        <v>10</v>
      </c>
      <c r="H13" s="31"/>
    </row>
    <row r="14" spans="2:8" s="1" customFormat="1" ht="16.899999999999999" customHeight="1">
      <c r="B14" s="31"/>
      <c r="C14" s="183" t="s">
        <v>1</v>
      </c>
      <c r="D14" s="183" t="s">
        <v>668</v>
      </c>
      <c r="E14" s="16" t="s">
        <v>1</v>
      </c>
      <c r="F14" s="184">
        <v>5.3</v>
      </c>
      <c r="H14" s="31"/>
    </row>
    <row r="15" spans="2:8" s="1" customFormat="1" ht="16.899999999999999" customHeight="1">
      <c r="B15" s="31"/>
      <c r="C15" s="183" t="s">
        <v>1</v>
      </c>
      <c r="D15" s="183" t="s">
        <v>669</v>
      </c>
      <c r="E15" s="16" t="s">
        <v>1</v>
      </c>
      <c r="F15" s="184">
        <v>12</v>
      </c>
      <c r="H15" s="31"/>
    </row>
    <row r="16" spans="2:8" s="1" customFormat="1" ht="16.899999999999999" customHeight="1">
      <c r="B16" s="31"/>
      <c r="C16" s="183" t="s">
        <v>1</v>
      </c>
      <c r="D16" s="183" t="s">
        <v>185</v>
      </c>
      <c r="E16" s="16" t="s">
        <v>1</v>
      </c>
      <c r="F16" s="184">
        <v>27.3</v>
      </c>
      <c r="H16" s="31"/>
    </row>
    <row r="17" spans="2:8" s="1" customFormat="1" ht="16.899999999999999" customHeight="1">
      <c r="B17" s="31"/>
      <c r="C17" s="179" t="s">
        <v>670</v>
      </c>
      <c r="D17" s="180" t="s">
        <v>671</v>
      </c>
      <c r="E17" s="181" t="s">
        <v>1</v>
      </c>
      <c r="F17" s="182">
        <v>1E-3</v>
      </c>
      <c r="H17" s="31"/>
    </row>
    <row r="18" spans="2:8" s="1" customFormat="1" ht="16.899999999999999" customHeight="1">
      <c r="B18" s="31"/>
      <c r="C18" s="183" t="s">
        <v>1</v>
      </c>
      <c r="D18" s="183" t="s">
        <v>12</v>
      </c>
      <c r="E18" s="16" t="s">
        <v>1</v>
      </c>
      <c r="F18" s="184">
        <v>1E-3</v>
      </c>
      <c r="H18" s="31"/>
    </row>
    <row r="19" spans="2:8" s="1" customFormat="1" ht="16.899999999999999" customHeight="1">
      <c r="B19" s="31"/>
      <c r="C19" s="179" t="s">
        <v>672</v>
      </c>
      <c r="D19" s="180" t="s">
        <v>673</v>
      </c>
      <c r="E19" s="181" t="s">
        <v>1</v>
      </c>
      <c r="F19" s="182">
        <v>1E-3</v>
      </c>
      <c r="H19" s="31"/>
    </row>
    <row r="20" spans="2:8" s="1" customFormat="1" ht="16.899999999999999" customHeight="1">
      <c r="B20" s="31"/>
      <c r="C20" s="183" t="s">
        <v>1</v>
      </c>
      <c r="D20" s="183" t="s">
        <v>12</v>
      </c>
      <c r="E20" s="16" t="s">
        <v>1</v>
      </c>
      <c r="F20" s="184">
        <v>1E-3</v>
      </c>
      <c r="H20" s="31"/>
    </row>
    <row r="21" spans="2:8" s="1" customFormat="1" ht="16.899999999999999" customHeight="1">
      <c r="B21" s="31"/>
      <c r="C21" s="179" t="s">
        <v>81</v>
      </c>
      <c r="D21" s="180" t="s">
        <v>82</v>
      </c>
      <c r="E21" s="181" t="s">
        <v>1</v>
      </c>
      <c r="F21" s="182">
        <v>162.99199999999999</v>
      </c>
      <c r="H21" s="31"/>
    </row>
    <row r="22" spans="2:8" s="1" customFormat="1" ht="16.899999999999999" customHeight="1">
      <c r="B22" s="31"/>
      <c r="C22" s="183" t="s">
        <v>1</v>
      </c>
      <c r="D22" s="183" t="s">
        <v>674</v>
      </c>
      <c r="E22" s="16" t="s">
        <v>1</v>
      </c>
      <c r="F22" s="184">
        <v>57.392000000000003</v>
      </c>
      <c r="H22" s="31"/>
    </row>
    <row r="23" spans="2:8" s="1" customFormat="1" ht="16.899999999999999" customHeight="1">
      <c r="B23" s="31"/>
      <c r="C23" s="183" t="s">
        <v>1</v>
      </c>
      <c r="D23" s="183" t="s">
        <v>675</v>
      </c>
      <c r="E23" s="16" t="s">
        <v>1</v>
      </c>
      <c r="F23" s="184">
        <v>105.6</v>
      </c>
      <c r="H23" s="31"/>
    </row>
    <row r="24" spans="2:8" s="1" customFormat="1" ht="16.899999999999999" customHeight="1">
      <c r="B24" s="31"/>
      <c r="C24" s="183" t="s">
        <v>1</v>
      </c>
      <c r="D24" s="183" t="s">
        <v>185</v>
      </c>
      <c r="E24" s="16" t="s">
        <v>1</v>
      </c>
      <c r="F24" s="184">
        <v>162.99199999999999</v>
      </c>
      <c r="H24" s="31"/>
    </row>
    <row r="25" spans="2:8" s="1" customFormat="1" ht="16.899999999999999" customHeight="1">
      <c r="B25" s="31"/>
      <c r="C25" s="185" t="s">
        <v>676</v>
      </c>
      <c r="H25" s="31"/>
    </row>
    <row r="26" spans="2:8" s="1" customFormat="1" ht="22.5">
      <c r="B26" s="31"/>
      <c r="C26" s="183" t="s">
        <v>395</v>
      </c>
      <c r="D26" s="183" t="s">
        <v>396</v>
      </c>
      <c r="E26" s="16" t="s">
        <v>397</v>
      </c>
      <c r="F26" s="184">
        <v>162.99199999999999</v>
      </c>
      <c r="H26" s="31"/>
    </row>
    <row r="27" spans="2:8" s="1" customFormat="1" ht="16.899999999999999" customHeight="1">
      <c r="B27" s="31"/>
      <c r="C27" s="179" t="s">
        <v>677</v>
      </c>
      <c r="D27" s="180" t="s">
        <v>678</v>
      </c>
      <c r="E27" s="181" t="s">
        <v>1</v>
      </c>
      <c r="F27" s="182">
        <v>256.36099999999999</v>
      </c>
      <c r="H27" s="31"/>
    </row>
    <row r="28" spans="2:8" s="1" customFormat="1" ht="16.899999999999999" customHeight="1">
      <c r="B28" s="31"/>
      <c r="C28" s="183" t="s">
        <v>1</v>
      </c>
      <c r="D28" s="183" t="s">
        <v>679</v>
      </c>
      <c r="E28" s="16" t="s">
        <v>1</v>
      </c>
      <c r="F28" s="184">
        <v>72.147999999999996</v>
      </c>
      <c r="H28" s="31"/>
    </row>
    <row r="29" spans="2:8" s="1" customFormat="1" ht="16.899999999999999" customHeight="1">
      <c r="B29" s="31"/>
      <c r="C29" s="183" t="s">
        <v>1</v>
      </c>
      <c r="D29" s="183" t="s">
        <v>680</v>
      </c>
      <c r="E29" s="16" t="s">
        <v>1</v>
      </c>
      <c r="F29" s="184">
        <v>184.21299999999999</v>
      </c>
      <c r="H29" s="31"/>
    </row>
    <row r="30" spans="2:8" s="1" customFormat="1" ht="16.899999999999999" customHeight="1">
      <c r="B30" s="31"/>
      <c r="C30" s="183" t="s">
        <v>1</v>
      </c>
      <c r="D30" s="183" t="s">
        <v>185</v>
      </c>
      <c r="E30" s="16" t="s">
        <v>1</v>
      </c>
      <c r="F30" s="184">
        <v>256.36099999999999</v>
      </c>
      <c r="H30" s="31"/>
    </row>
    <row r="31" spans="2:8" s="1" customFormat="1" ht="16.899999999999999" customHeight="1">
      <c r="B31" s="31"/>
      <c r="C31" s="179" t="s">
        <v>681</v>
      </c>
      <c r="D31" s="180" t="s">
        <v>682</v>
      </c>
      <c r="E31" s="181" t="s">
        <v>1</v>
      </c>
      <c r="F31" s="182">
        <v>1E-3</v>
      </c>
      <c r="H31" s="31"/>
    </row>
    <row r="32" spans="2:8" s="1" customFormat="1" ht="16.899999999999999" customHeight="1">
      <c r="B32" s="31"/>
      <c r="C32" s="183" t="s">
        <v>1</v>
      </c>
      <c r="D32" s="183" t="s">
        <v>12</v>
      </c>
      <c r="E32" s="16" t="s">
        <v>1</v>
      </c>
      <c r="F32" s="184">
        <v>1E-3</v>
      </c>
      <c r="H32" s="31"/>
    </row>
    <row r="33" spans="2:8" s="1" customFormat="1" ht="16.899999999999999" customHeight="1">
      <c r="B33" s="31"/>
      <c r="C33" s="179" t="s">
        <v>683</v>
      </c>
      <c r="D33" s="180" t="s">
        <v>684</v>
      </c>
      <c r="E33" s="181" t="s">
        <v>1</v>
      </c>
      <c r="F33" s="182">
        <v>1E-3</v>
      </c>
      <c r="H33" s="31"/>
    </row>
    <row r="34" spans="2:8" s="1" customFormat="1" ht="16.899999999999999" customHeight="1">
      <c r="B34" s="31"/>
      <c r="C34" s="183" t="s">
        <v>1</v>
      </c>
      <c r="D34" s="183" t="s">
        <v>12</v>
      </c>
      <c r="E34" s="16" t="s">
        <v>1</v>
      </c>
      <c r="F34" s="184">
        <v>1E-3</v>
      </c>
      <c r="H34" s="31"/>
    </row>
    <row r="35" spans="2:8" s="1" customFormat="1" ht="16.899999999999999" customHeight="1">
      <c r="B35" s="31"/>
      <c r="C35" s="179" t="s">
        <v>685</v>
      </c>
      <c r="D35" s="180" t="s">
        <v>686</v>
      </c>
      <c r="E35" s="181" t="s">
        <v>1</v>
      </c>
      <c r="F35" s="182">
        <v>1E-3</v>
      </c>
      <c r="H35" s="31"/>
    </row>
    <row r="36" spans="2:8" s="1" customFormat="1" ht="16.899999999999999" customHeight="1">
      <c r="B36" s="31"/>
      <c r="C36" s="183" t="s">
        <v>1</v>
      </c>
      <c r="D36" s="183" t="s">
        <v>12</v>
      </c>
      <c r="E36" s="16" t="s">
        <v>1</v>
      </c>
      <c r="F36" s="184">
        <v>1E-3</v>
      </c>
      <c r="H36" s="31"/>
    </row>
    <row r="37" spans="2:8" s="1" customFormat="1" ht="16.899999999999999" customHeight="1">
      <c r="B37" s="31"/>
      <c r="C37" s="179" t="s">
        <v>86</v>
      </c>
      <c r="D37" s="180" t="s">
        <v>87</v>
      </c>
      <c r="E37" s="181" t="s">
        <v>1</v>
      </c>
      <c r="F37" s="182">
        <v>534.20699999999999</v>
      </c>
      <c r="H37" s="31"/>
    </row>
    <row r="38" spans="2:8" s="1" customFormat="1" ht="16.899999999999999" customHeight="1">
      <c r="B38" s="31"/>
      <c r="C38" s="183" t="s">
        <v>1</v>
      </c>
      <c r="D38" s="183" t="s">
        <v>687</v>
      </c>
      <c r="E38" s="16" t="s">
        <v>1</v>
      </c>
      <c r="F38" s="184">
        <v>534.20699999999999</v>
      </c>
      <c r="H38" s="31"/>
    </row>
    <row r="39" spans="2:8" s="1" customFormat="1" ht="16.899999999999999" customHeight="1">
      <c r="B39" s="31"/>
      <c r="C39" s="185" t="s">
        <v>676</v>
      </c>
      <c r="H39" s="31"/>
    </row>
    <row r="40" spans="2:8" s="1" customFormat="1" ht="16.899999999999999" customHeight="1">
      <c r="B40" s="31"/>
      <c r="C40" s="183" t="s">
        <v>390</v>
      </c>
      <c r="D40" s="183" t="s">
        <v>391</v>
      </c>
      <c r="E40" s="16" t="s">
        <v>166</v>
      </c>
      <c r="F40" s="184">
        <v>534.20699999999999</v>
      </c>
      <c r="H40" s="31"/>
    </row>
    <row r="41" spans="2:8" s="1" customFormat="1" ht="22.5">
      <c r="B41" s="31"/>
      <c r="C41" s="183" t="s">
        <v>408</v>
      </c>
      <c r="D41" s="183" t="s">
        <v>409</v>
      </c>
      <c r="E41" s="16" t="s">
        <v>166</v>
      </c>
      <c r="F41" s="184">
        <v>534.20699999999999</v>
      </c>
      <c r="H41" s="31"/>
    </row>
    <row r="42" spans="2:8" s="1" customFormat="1" ht="16.899999999999999" customHeight="1">
      <c r="B42" s="31"/>
      <c r="C42" s="183" t="s">
        <v>413</v>
      </c>
      <c r="D42" s="183" t="s">
        <v>414</v>
      </c>
      <c r="E42" s="16" t="s">
        <v>166</v>
      </c>
      <c r="F42" s="184">
        <v>534.20699999999999</v>
      </c>
      <c r="H42" s="31"/>
    </row>
    <row r="43" spans="2:8" s="1" customFormat="1" ht="16.899999999999999" customHeight="1">
      <c r="B43" s="31"/>
      <c r="C43" s="179" t="s">
        <v>688</v>
      </c>
      <c r="D43" s="180" t="s">
        <v>689</v>
      </c>
      <c r="E43" s="181" t="s">
        <v>1</v>
      </c>
      <c r="F43" s="182">
        <v>1E-3</v>
      </c>
      <c r="H43" s="31"/>
    </row>
    <row r="44" spans="2:8" s="1" customFormat="1" ht="16.899999999999999" customHeight="1">
      <c r="B44" s="31"/>
      <c r="C44" s="183" t="s">
        <v>1</v>
      </c>
      <c r="D44" s="183" t="s">
        <v>12</v>
      </c>
      <c r="E44" s="16" t="s">
        <v>1</v>
      </c>
      <c r="F44" s="184">
        <v>1E-3</v>
      </c>
      <c r="H44" s="31"/>
    </row>
    <row r="45" spans="2:8" s="1" customFormat="1" ht="16.899999999999999" customHeight="1">
      <c r="B45" s="31"/>
      <c r="C45" s="179" t="s">
        <v>690</v>
      </c>
      <c r="D45" s="180" t="s">
        <v>691</v>
      </c>
      <c r="E45" s="181" t="s">
        <v>1</v>
      </c>
      <c r="F45" s="182">
        <v>1E-3</v>
      </c>
      <c r="H45" s="31"/>
    </row>
    <row r="46" spans="2:8" s="1" customFormat="1" ht="16.899999999999999" customHeight="1">
      <c r="B46" s="31"/>
      <c r="C46" s="183" t="s">
        <v>1</v>
      </c>
      <c r="D46" s="183" t="s">
        <v>12</v>
      </c>
      <c r="E46" s="16" t="s">
        <v>1</v>
      </c>
      <c r="F46" s="184">
        <v>1E-3</v>
      </c>
      <c r="H46" s="31"/>
    </row>
    <row r="47" spans="2:8" s="1" customFormat="1" ht="16.899999999999999" customHeight="1">
      <c r="B47" s="31"/>
      <c r="C47" s="179" t="s">
        <v>692</v>
      </c>
      <c r="D47" s="180" t="s">
        <v>691</v>
      </c>
      <c r="E47" s="181" t="s">
        <v>1</v>
      </c>
      <c r="F47" s="182">
        <v>5.54</v>
      </c>
      <c r="H47" s="31"/>
    </row>
    <row r="48" spans="2:8" s="1" customFormat="1" ht="16.899999999999999" customHeight="1">
      <c r="B48" s="31"/>
      <c r="C48" s="179" t="s">
        <v>90</v>
      </c>
      <c r="D48" s="180" t="s">
        <v>91</v>
      </c>
      <c r="E48" s="181" t="s">
        <v>1</v>
      </c>
      <c r="F48" s="182">
        <v>34.93</v>
      </c>
      <c r="H48" s="31"/>
    </row>
    <row r="49" spans="2:8" s="1" customFormat="1" ht="16.899999999999999" customHeight="1">
      <c r="B49" s="31"/>
      <c r="C49" s="183" t="s">
        <v>1</v>
      </c>
      <c r="D49" s="183" t="s">
        <v>666</v>
      </c>
      <c r="E49" s="16" t="s">
        <v>1</v>
      </c>
      <c r="F49" s="184">
        <v>0</v>
      </c>
      <c r="H49" s="31"/>
    </row>
    <row r="50" spans="2:8" s="1" customFormat="1" ht="16.899999999999999" customHeight="1">
      <c r="B50" s="31"/>
      <c r="C50" s="183" t="s">
        <v>1</v>
      </c>
      <c r="D50" s="183" t="s">
        <v>693</v>
      </c>
      <c r="E50" s="16" t="s">
        <v>1</v>
      </c>
      <c r="F50" s="184">
        <v>34.93</v>
      </c>
      <c r="H50" s="31"/>
    </row>
    <row r="51" spans="2:8" s="1" customFormat="1" ht="16.899999999999999" customHeight="1">
      <c r="B51" s="31"/>
      <c r="C51" s="183" t="s">
        <v>1</v>
      </c>
      <c r="D51" s="183" t="s">
        <v>694</v>
      </c>
      <c r="E51" s="16" t="s">
        <v>1</v>
      </c>
      <c r="F51" s="184">
        <v>34.93</v>
      </c>
      <c r="H51" s="31"/>
    </row>
    <row r="52" spans="2:8" s="1" customFormat="1" ht="16.899999999999999" customHeight="1">
      <c r="B52" s="31"/>
      <c r="C52" s="183" t="s">
        <v>1</v>
      </c>
      <c r="D52" s="183" t="s">
        <v>185</v>
      </c>
      <c r="E52" s="16" t="s">
        <v>1</v>
      </c>
      <c r="F52" s="184">
        <v>34.93</v>
      </c>
      <c r="H52" s="31"/>
    </row>
    <row r="53" spans="2:8" s="1" customFormat="1" ht="16.899999999999999" customHeight="1">
      <c r="B53" s="31"/>
      <c r="C53" s="185" t="s">
        <v>676</v>
      </c>
      <c r="H53" s="31"/>
    </row>
    <row r="54" spans="2:8" s="1" customFormat="1" ht="16.899999999999999" customHeight="1">
      <c r="B54" s="31"/>
      <c r="C54" s="183" t="s">
        <v>336</v>
      </c>
      <c r="D54" s="183" t="s">
        <v>337</v>
      </c>
      <c r="E54" s="16" t="s">
        <v>166</v>
      </c>
      <c r="F54" s="184">
        <v>69.86</v>
      </c>
      <c r="H54" s="31"/>
    </row>
    <row r="55" spans="2:8" s="1" customFormat="1" ht="16.899999999999999" customHeight="1">
      <c r="B55" s="31"/>
      <c r="C55" s="179" t="s">
        <v>695</v>
      </c>
      <c r="D55" s="180" t="s">
        <v>696</v>
      </c>
      <c r="E55" s="181" t="s">
        <v>1</v>
      </c>
      <c r="F55" s="182">
        <v>7.5979999999999999</v>
      </c>
      <c r="H55" s="31"/>
    </row>
    <row r="56" spans="2:8" s="1" customFormat="1" ht="16.899999999999999" customHeight="1">
      <c r="B56" s="31"/>
      <c r="C56" s="183" t="s">
        <v>1</v>
      </c>
      <c r="D56" s="183" t="s">
        <v>697</v>
      </c>
      <c r="E56" s="16" t="s">
        <v>1</v>
      </c>
      <c r="F56" s="184">
        <v>2.7370000000000001</v>
      </c>
      <c r="H56" s="31"/>
    </row>
    <row r="57" spans="2:8" s="1" customFormat="1" ht="16.899999999999999" customHeight="1">
      <c r="B57" s="31"/>
      <c r="C57" s="183" t="s">
        <v>1</v>
      </c>
      <c r="D57" s="183" t="s">
        <v>698</v>
      </c>
      <c r="E57" s="16" t="s">
        <v>1</v>
      </c>
      <c r="F57" s="184">
        <v>4.8609999999999998</v>
      </c>
      <c r="H57" s="31"/>
    </row>
    <row r="58" spans="2:8" s="1" customFormat="1" ht="16.899999999999999" customHeight="1">
      <c r="B58" s="31"/>
      <c r="C58" s="183" t="s">
        <v>695</v>
      </c>
      <c r="D58" s="183" t="s">
        <v>185</v>
      </c>
      <c r="E58" s="16" t="s">
        <v>1</v>
      </c>
      <c r="F58" s="184">
        <v>7.5979999999999999</v>
      </c>
      <c r="H58" s="31"/>
    </row>
    <row r="59" spans="2:8" s="1" customFormat="1" ht="16.899999999999999" customHeight="1">
      <c r="B59" s="31"/>
      <c r="C59" s="179" t="s">
        <v>699</v>
      </c>
      <c r="D59" s="180" t="s">
        <v>700</v>
      </c>
      <c r="E59" s="181" t="s">
        <v>1</v>
      </c>
      <c r="F59" s="182">
        <v>1E-3</v>
      </c>
      <c r="H59" s="31"/>
    </row>
    <row r="60" spans="2:8" s="1" customFormat="1" ht="16.899999999999999" customHeight="1">
      <c r="B60" s="31"/>
      <c r="C60" s="183" t="s">
        <v>1</v>
      </c>
      <c r="D60" s="183" t="s">
        <v>12</v>
      </c>
      <c r="E60" s="16" t="s">
        <v>1</v>
      </c>
      <c r="F60" s="184">
        <v>1E-3</v>
      </c>
      <c r="H60" s="31"/>
    </row>
    <row r="61" spans="2:8" s="1" customFormat="1" ht="16.899999999999999" customHeight="1">
      <c r="B61" s="31"/>
      <c r="C61" s="179" t="s">
        <v>701</v>
      </c>
      <c r="D61" s="180" t="s">
        <v>702</v>
      </c>
      <c r="E61" s="181" t="s">
        <v>1</v>
      </c>
      <c r="F61" s="182">
        <v>1E-3</v>
      </c>
      <c r="H61" s="31"/>
    </row>
    <row r="62" spans="2:8" s="1" customFormat="1" ht="16.899999999999999" customHeight="1">
      <c r="B62" s="31"/>
      <c r="C62" s="183" t="s">
        <v>1</v>
      </c>
      <c r="D62" s="183" t="s">
        <v>12</v>
      </c>
      <c r="E62" s="16" t="s">
        <v>1</v>
      </c>
      <c r="F62" s="184">
        <v>1E-3</v>
      </c>
      <c r="H62" s="31"/>
    </row>
    <row r="63" spans="2:8" s="1" customFormat="1" ht="16.899999999999999" customHeight="1">
      <c r="B63" s="31"/>
      <c r="C63" s="179" t="s">
        <v>93</v>
      </c>
      <c r="D63" s="180" t="s">
        <v>94</v>
      </c>
      <c r="E63" s="181" t="s">
        <v>1</v>
      </c>
      <c r="F63" s="182">
        <v>49.95</v>
      </c>
      <c r="H63" s="31"/>
    </row>
    <row r="64" spans="2:8" s="1" customFormat="1" ht="16.899999999999999" customHeight="1">
      <c r="B64" s="31"/>
      <c r="C64" s="183" t="s">
        <v>1</v>
      </c>
      <c r="D64" s="183" t="s">
        <v>703</v>
      </c>
      <c r="E64" s="16" t="s">
        <v>1</v>
      </c>
      <c r="F64" s="184">
        <v>49.95</v>
      </c>
      <c r="H64" s="31"/>
    </row>
    <row r="65" spans="2:8" s="1" customFormat="1" ht="16.899999999999999" customHeight="1">
      <c r="B65" s="31"/>
      <c r="C65" s="185" t="s">
        <v>676</v>
      </c>
      <c r="H65" s="31"/>
    </row>
    <row r="66" spans="2:8" s="1" customFormat="1" ht="16.899999999999999" customHeight="1">
      <c r="B66" s="31"/>
      <c r="C66" s="183" t="s">
        <v>215</v>
      </c>
      <c r="D66" s="183" t="s">
        <v>216</v>
      </c>
      <c r="E66" s="16" t="s">
        <v>173</v>
      </c>
      <c r="F66" s="184">
        <v>6.2439999999999998</v>
      </c>
      <c r="H66" s="31"/>
    </row>
    <row r="67" spans="2:8" s="1" customFormat="1" ht="16.899999999999999" customHeight="1">
      <c r="B67" s="31"/>
      <c r="C67" s="183" t="s">
        <v>239</v>
      </c>
      <c r="D67" s="183" t="s">
        <v>240</v>
      </c>
      <c r="E67" s="16" t="s">
        <v>166</v>
      </c>
      <c r="F67" s="184">
        <v>12.488</v>
      </c>
      <c r="H67" s="31"/>
    </row>
    <row r="68" spans="2:8" s="1" customFormat="1" ht="16.899999999999999" customHeight="1">
      <c r="B68" s="31"/>
      <c r="C68" s="183" t="s">
        <v>245</v>
      </c>
      <c r="D68" s="183" t="s">
        <v>246</v>
      </c>
      <c r="E68" s="16" t="s">
        <v>166</v>
      </c>
      <c r="F68" s="184">
        <v>12.488</v>
      </c>
      <c r="H68" s="31"/>
    </row>
    <row r="69" spans="2:8" s="1" customFormat="1" ht="16.899999999999999" customHeight="1">
      <c r="B69" s="31"/>
      <c r="C69" s="183" t="s">
        <v>461</v>
      </c>
      <c r="D69" s="183" t="s">
        <v>462</v>
      </c>
      <c r="E69" s="16" t="s">
        <v>166</v>
      </c>
      <c r="F69" s="184">
        <v>49.95</v>
      </c>
      <c r="H69" s="31"/>
    </row>
    <row r="70" spans="2:8" s="1" customFormat="1" ht="16.899999999999999" customHeight="1">
      <c r="B70" s="31"/>
      <c r="C70" s="183" t="s">
        <v>486</v>
      </c>
      <c r="D70" s="183" t="s">
        <v>487</v>
      </c>
      <c r="E70" s="16" t="s">
        <v>166</v>
      </c>
      <c r="F70" s="184">
        <v>49.95</v>
      </c>
      <c r="H70" s="31"/>
    </row>
    <row r="71" spans="2:8" s="1" customFormat="1" ht="16.899999999999999" customHeight="1">
      <c r="B71" s="31"/>
      <c r="C71" s="183" t="s">
        <v>486</v>
      </c>
      <c r="D71" s="183" t="s">
        <v>487</v>
      </c>
      <c r="E71" s="16" t="s">
        <v>166</v>
      </c>
      <c r="F71" s="184">
        <v>49.95</v>
      </c>
      <c r="H71" s="31"/>
    </row>
    <row r="72" spans="2:8" s="1" customFormat="1" ht="16.899999999999999" customHeight="1">
      <c r="B72" s="31"/>
      <c r="C72" s="183" t="s">
        <v>500</v>
      </c>
      <c r="D72" s="183" t="s">
        <v>501</v>
      </c>
      <c r="E72" s="16" t="s">
        <v>166</v>
      </c>
      <c r="F72" s="184">
        <v>59.94</v>
      </c>
      <c r="H72" s="31"/>
    </row>
    <row r="73" spans="2:8" s="1" customFormat="1" ht="16.899999999999999" customHeight="1">
      <c r="B73" s="31"/>
      <c r="C73" s="179" t="s">
        <v>704</v>
      </c>
      <c r="D73" s="180" t="s">
        <v>705</v>
      </c>
      <c r="E73" s="181" t="s">
        <v>1</v>
      </c>
      <c r="F73" s="182">
        <v>1E-3</v>
      </c>
      <c r="H73" s="31"/>
    </row>
    <row r="74" spans="2:8" s="1" customFormat="1" ht="16.899999999999999" customHeight="1">
      <c r="B74" s="31"/>
      <c r="C74" s="183" t="s">
        <v>1</v>
      </c>
      <c r="D74" s="183" t="s">
        <v>12</v>
      </c>
      <c r="E74" s="16" t="s">
        <v>1</v>
      </c>
      <c r="F74" s="184">
        <v>1E-3</v>
      </c>
      <c r="H74" s="31"/>
    </row>
    <row r="75" spans="2:8" s="1" customFormat="1" ht="16.899999999999999" customHeight="1">
      <c r="B75" s="31"/>
      <c r="C75" s="179" t="s">
        <v>706</v>
      </c>
      <c r="D75" s="180" t="s">
        <v>707</v>
      </c>
      <c r="E75" s="181" t="s">
        <v>1</v>
      </c>
      <c r="F75" s="182">
        <v>1E-3</v>
      </c>
      <c r="H75" s="31"/>
    </row>
    <row r="76" spans="2:8" s="1" customFormat="1" ht="16.899999999999999" customHeight="1">
      <c r="B76" s="31"/>
      <c r="C76" s="183" t="s">
        <v>1</v>
      </c>
      <c r="D76" s="183" t="s">
        <v>12</v>
      </c>
      <c r="E76" s="16" t="s">
        <v>1</v>
      </c>
      <c r="F76" s="184">
        <v>1E-3</v>
      </c>
      <c r="H76" s="31"/>
    </row>
    <row r="77" spans="2:8" s="1" customFormat="1" ht="16.899999999999999" customHeight="1">
      <c r="B77" s="31"/>
      <c r="C77" s="179" t="s">
        <v>708</v>
      </c>
      <c r="D77" s="180" t="s">
        <v>709</v>
      </c>
      <c r="E77" s="181" t="s">
        <v>1</v>
      </c>
      <c r="F77" s="182">
        <v>1E-3</v>
      </c>
      <c r="H77" s="31"/>
    </row>
    <row r="78" spans="2:8" s="1" customFormat="1" ht="16.899999999999999" customHeight="1">
      <c r="B78" s="31"/>
      <c r="C78" s="183" t="s">
        <v>1</v>
      </c>
      <c r="D78" s="183" t="s">
        <v>12</v>
      </c>
      <c r="E78" s="16" t="s">
        <v>1</v>
      </c>
      <c r="F78" s="184">
        <v>1E-3</v>
      </c>
      <c r="H78" s="31"/>
    </row>
    <row r="79" spans="2:8" s="1" customFormat="1" ht="16.899999999999999" customHeight="1">
      <c r="B79" s="31"/>
      <c r="C79" s="185" t="s">
        <v>676</v>
      </c>
      <c r="H79" s="31"/>
    </row>
    <row r="80" spans="2:8" s="1" customFormat="1" ht="16.899999999999999" customHeight="1">
      <c r="B80" s="31"/>
      <c r="C80" s="183" t="s">
        <v>600</v>
      </c>
      <c r="D80" s="183" t="s">
        <v>601</v>
      </c>
      <c r="E80" s="16" t="s">
        <v>397</v>
      </c>
      <c r="F80" s="184">
        <v>0</v>
      </c>
      <c r="H80" s="31"/>
    </row>
    <row r="81" spans="2:8" s="1" customFormat="1" ht="16.899999999999999" customHeight="1">
      <c r="B81" s="31"/>
      <c r="C81" s="183" t="s">
        <v>603</v>
      </c>
      <c r="D81" s="183" t="s">
        <v>604</v>
      </c>
      <c r="E81" s="16" t="s">
        <v>397</v>
      </c>
      <c r="F81" s="184">
        <v>0</v>
      </c>
      <c r="H81" s="31"/>
    </row>
    <row r="82" spans="2:8" s="1" customFormat="1" ht="16.899999999999999" customHeight="1">
      <c r="B82" s="31"/>
      <c r="C82" s="179" t="s">
        <v>710</v>
      </c>
      <c r="D82" s="180" t="s">
        <v>711</v>
      </c>
      <c r="E82" s="181" t="s">
        <v>1</v>
      </c>
      <c r="F82" s="182">
        <v>1E-3</v>
      </c>
      <c r="H82" s="31"/>
    </row>
    <row r="83" spans="2:8" s="1" customFormat="1" ht="16.899999999999999" customHeight="1">
      <c r="B83" s="31"/>
      <c r="C83" s="183" t="s">
        <v>1</v>
      </c>
      <c r="D83" s="183" t="s">
        <v>12</v>
      </c>
      <c r="E83" s="16" t="s">
        <v>1</v>
      </c>
      <c r="F83" s="184">
        <v>1E-3</v>
      </c>
      <c r="H83" s="31"/>
    </row>
    <row r="84" spans="2:8" s="1" customFormat="1" ht="16.899999999999999" customHeight="1">
      <c r="B84" s="31"/>
      <c r="C84" s="179" t="s">
        <v>712</v>
      </c>
      <c r="D84" s="180" t="s">
        <v>713</v>
      </c>
      <c r="E84" s="181" t="s">
        <v>1</v>
      </c>
      <c r="F84" s="182">
        <v>1E-3</v>
      </c>
      <c r="H84" s="31"/>
    </row>
    <row r="85" spans="2:8" s="1" customFormat="1" ht="16.899999999999999" customHeight="1">
      <c r="B85" s="31"/>
      <c r="C85" s="183" t="s">
        <v>1</v>
      </c>
      <c r="D85" s="183" t="s">
        <v>12</v>
      </c>
      <c r="E85" s="16" t="s">
        <v>1</v>
      </c>
      <c r="F85" s="184">
        <v>1E-3</v>
      </c>
      <c r="H85" s="31"/>
    </row>
    <row r="86" spans="2:8" s="1" customFormat="1" ht="16.899999999999999" customHeight="1">
      <c r="B86" s="31"/>
      <c r="C86" s="179" t="s">
        <v>714</v>
      </c>
      <c r="D86" s="180" t="s">
        <v>715</v>
      </c>
      <c r="E86" s="181" t="s">
        <v>1</v>
      </c>
      <c r="F86" s="182">
        <v>1E-3</v>
      </c>
      <c r="H86" s="31"/>
    </row>
    <row r="87" spans="2:8" s="1" customFormat="1" ht="16.899999999999999" customHeight="1">
      <c r="B87" s="31"/>
      <c r="C87" s="183" t="s">
        <v>1</v>
      </c>
      <c r="D87" s="183" t="s">
        <v>12</v>
      </c>
      <c r="E87" s="16" t="s">
        <v>1</v>
      </c>
      <c r="F87" s="184">
        <v>1E-3</v>
      </c>
      <c r="H87" s="31"/>
    </row>
    <row r="88" spans="2:8" s="1" customFormat="1" ht="16.899999999999999" customHeight="1">
      <c r="B88" s="31"/>
      <c r="C88" s="179" t="s">
        <v>716</v>
      </c>
      <c r="D88" s="180" t="s">
        <v>717</v>
      </c>
      <c r="E88" s="181" t="s">
        <v>1</v>
      </c>
      <c r="F88" s="182">
        <v>1E-3</v>
      </c>
      <c r="H88" s="31"/>
    </row>
    <row r="89" spans="2:8" s="1" customFormat="1" ht="16.899999999999999" customHeight="1">
      <c r="B89" s="31"/>
      <c r="C89" s="183" t="s">
        <v>1</v>
      </c>
      <c r="D89" s="183" t="s">
        <v>12</v>
      </c>
      <c r="E89" s="16" t="s">
        <v>1</v>
      </c>
      <c r="F89" s="184">
        <v>1E-3</v>
      </c>
      <c r="H89" s="31"/>
    </row>
    <row r="90" spans="2:8" s="1" customFormat="1" ht="16.899999999999999" customHeight="1">
      <c r="B90" s="31"/>
      <c r="C90" s="179" t="s">
        <v>718</v>
      </c>
      <c r="D90" s="180" t="s">
        <v>719</v>
      </c>
      <c r="E90" s="181" t="s">
        <v>1</v>
      </c>
      <c r="F90" s="182">
        <v>1E-3</v>
      </c>
      <c r="H90" s="31"/>
    </row>
    <row r="91" spans="2:8" s="1" customFormat="1" ht="16.899999999999999" customHeight="1">
      <c r="B91" s="31"/>
      <c r="C91" s="183" t="s">
        <v>1</v>
      </c>
      <c r="D91" s="183" t="s">
        <v>12</v>
      </c>
      <c r="E91" s="16" t="s">
        <v>1</v>
      </c>
      <c r="F91" s="184">
        <v>1E-3</v>
      </c>
      <c r="H91" s="31"/>
    </row>
    <row r="92" spans="2:8" s="1" customFormat="1" ht="16.899999999999999" customHeight="1">
      <c r="B92" s="31"/>
      <c r="C92" s="179" t="s">
        <v>720</v>
      </c>
      <c r="D92" s="180" t="s">
        <v>721</v>
      </c>
      <c r="E92" s="181" t="s">
        <v>1</v>
      </c>
      <c r="F92" s="182">
        <v>1E-3</v>
      </c>
      <c r="H92" s="31"/>
    </row>
    <row r="93" spans="2:8" s="1" customFormat="1" ht="16.899999999999999" customHeight="1">
      <c r="B93" s="31"/>
      <c r="C93" s="183" t="s">
        <v>1</v>
      </c>
      <c r="D93" s="183" t="s">
        <v>12</v>
      </c>
      <c r="E93" s="16" t="s">
        <v>1</v>
      </c>
      <c r="F93" s="184">
        <v>1E-3</v>
      </c>
      <c r="H93" s="31"/>
    </row>
    <row r="94" spans="2:8" s="1" customFormat="1" ht="16.899999999999999" customHeight="1">
      <c r="B94" s="31"/>
      <c r="C94" s="179" t="s">
        <v>722</v>
      </c>
      <c r="D94" s="180" t="s">
        <v>723</v>
      </c>
      <c r="E94" s="181" t="s">
        <v>1</v>
      </c>
      <c r="F94" s="182">
        <v>1E-3</v>
      </c>
      <c r="H94" s="31"/>
    </row>
    <row r="95" spans="2:8" s="1" customFormat="1" ht="16.899999999999999" customHeight="1">
      <c r="B95" s="31"/>
      <c r="C95" s="183" t="s">
        <v>1</v>
      </c>
      <c r="D95" s="183" t="s">
        <v>12</v>
      </c>
      <c r="E95" s="16" t="s">
        <v>1</v>
      </c>
      <c r="F95" s="184">
        <v>1E-3</v>
      </c>
      <c r="H95" s="31"/>
    </row>
    <row r="96" spans="2:8" s="1" customFormat="1" ht="16.899999999999999" customHeight="1">
      <c r="B96" s="31"/>
      <c r="C96" s="179" t="s">
        <v>724</v>
      </c>
      <c r="D96" s="180" t="s">
        <v>725</v>
      </c>
      <c r="E96" s="181" t="s">
        <v>1</v>
      </c>
      <c r="F96" s="182">
        <v>1E-3</v>
      </c>
      <c r="H96" s="31"/>
    </row>
    <row r="97" spans="2:8" s="1" customFormat="1" ht="16.899999999999999" customHeight="1">
      <c r="B97" s="31"/>
      <c r="C97" s="183" t="s">
        <v>1</v>
      </c>
      <c r="D97" s="183" t="s">
        <v>12</v>
      </c>
      <c r="E97" s="16" t="s">
        <v>1</v>
      </c>
      <c r="F97" s="184">
        <v>1E-3</v>
      </c>
      <c r="H97" s="31"/>
    </row>
    <row r="98" spans="2:8" s="1" customFormat="1" ht="16.899999999999999" customHeight="1">
      <c r="B98" s="31"/>
      <c r="C98" s="179" t="s">
        <v>96</v>
      </c>
      <c r="D98" s="180" t="s">
        <v>97</v>
      </c>
      <c r="E98" s="181" t="s">
        <v>1</v>
      </c>
      <c r="F98" s="182">
        <v>560</v>
      </c>
      <c r="H98" s="31"/>
    </row>
    <row r="99" spans="2:8" s="1" customFormat="1" ht="16.899999999999999" customHeight="1">
      <c r="B99" s="31"/>
      <c r="C99" s="183" t="s">
        <v>1</v>
      </c>
      <c r="D99" s="183" t="s">
        <v>98</v>
      </c>
      <c r="E99" s="16" t="s">
        <v>1</v>
      </c>
      <c r="F99" s="184">
        <v>560</v>
      </c>
      <c r="H99" s="31"/>
    </row>
    <row r="100" spans="2:8" s="1" customFormat="1" ht="16.899999999999999" customHeight="1">
      <c r="B100" s="31"/>
      <c r="C100" s="185" t="s">
        <v>676</v>
      </c>
      <c r="H100" s="31"/>
    </row>
    <row r="101" spans="2:8" s="1" customFormat="1" ht="16.899999999999999" customHeight="1">
      <c r="B101" s="31"/>
      <c r="C101" s="183" t="s">
        <v>315</v>
      </c>
      <c r="D101" s="183" t="s">
        <v>316</v>
      </c>
      <c r="E101" s="16" t="s">
        <v>166</v>
      </c>
      <c r="F101" s="184">
        <v>560</v>
      </c>
      <c r="H101" s="31"/>
    </row>
    <row r="102" spans="2:8" s="1" customFormat="1" ht="16.899999999999999" customHeight="1">
      <c r="B102" s="31"/>
      <c r="C102" s="179" t="s">
        <v>726</v>
      </c>
      <c r="D102" s="180" t="s">
        <v>727</v>
      </c>
      <c r="E102" s="181" t="s">
        <v>1</v>
      </c>
      <c r="F102" s="182">
        <v>1E-3</v>
      </c>
      <c r="H102" s="31"/>
    </row>
    <row r="103" spans="2:8" s="1" customFormat="1" ht="16.899999999999999" customHeight="1">
      <c r="B103" s="31"/>
      <c r="C103" s="183" t="s">
        <v>1</v>
      </c>
      <c r="D103" s="183" t="s">
        <v>12</v>
      </c>
      <c r="E103" s="16" t="s">
        <v>1</v>
      </c>
      <c r="F103" s="184">
        <v>1E-3</v>
      </c>
      <c r="H103" s="31"/>
    </row>
    <row r="104" spans="2:8" s="1" customFormat="1" ht="16.899999999999999" customHeight="1">
      <c r="B104" s="31"/>
      <c r="C104" s="179" t="s">
        <v>102</v>
      </c>
      <c r="D104" s="180" t="s">
        <v>103</v>
      </c>
      <c r="E104" s="181" t="s">
        <v>1</v>
      </c>
      <c r="F104" s="182">
        <v>346.29500000000002</v>
      </c>
      <c r="H104" s="31"/>
    </row>
    <row r="105" spans="2:8" s="1" customFormat="1" ht="16.899999999999999" customHeight="1">
      <c r="B105" s="31"/>
      <c r="C105" s="183" t="s">
        <v>1</v>
      </c>
      <c r="D105" s="183" t="s">
        <v>728</v>
      </c>
      <c r="E105" s="16" t="s">
        <v>1</v>
      </c>
      <c r="F105" s="184">
        <v>346.29500000000002</v>
      </c>
      <c r="H105" s="31"/>
    </row>
    <row r="106" spans="2:8" s="1" customFormat="1" ht="16.899999999999999" customHeight="1">
      <c r="B106" s="31"/>
      <c r="C106" s="185" t="s">
        <v>676</v>
      </c>
      <c r="H106" s="31"/>
    </row>
    <row r="107" spans="2:8" s="1" customFormat="1" ht="16.899999999999999" customHeight="1">
      <c r="B107" s="31"/>
      <c r="C107" s="183" t="s">
        <v>326</v>
      </c>
      <c r="D107" s="183" t="s">
        <v>327</v>
      </c>
      <c r="E107" s="16" t="s">
        <v>166</v>
      </c>
      <c r="F107" s="184">
        <v>346.29500000000002</v>
      </c>
      <c r="H107" s="31"/>
    </row>
    <row r="108" spans="2:8" s="1" customFormat="1" ht="16.899999999999999" customHeight="1">
      <c r="B108" s="31"/>
      <c r="C108" s="183" t="s">
        <v>331</v>
      </c>
      <c r="D108" s="183" t="s">
        <v>332</v>
      </c>
      <c r="E108" s="16" t="s">
        <v>166</v>
      </c>
      <c r="F108" s="184">
        <v>346.29500000000002</v>
      </c>
      <c r="H108" s="31"/>
    </row>
    <row r="109" spans="2:8" s="1" customFormat="1" ht="16.899999999999999" customHeight="1">
      <c r="B109" s="31"/>
      <c r="C109" s="183" t="s">
        <v>343</v>
      </c>
      <c r="D109" s="183" t="s">
        <v>344</v>
      </c>
      <c r="E109" s="16" t="s">
        <v>166</v>
      </c>
      <c r="F109" s="184">
        <v>346.29500000000002</v>
      </c>
      <c r="H109" s="31"/>
    </row>
    <row r="110" spans="2:8" s="1" customFormat="1" ht="16.899999999999999" customHeight="1">
      <c r="B110" s="31"/>
      <c r="C110" s="183" t="s">
        <v>348</v>
      </c>
      <c r="D110" s="183" t="s">
        <v>349</v>
      </c>
      <c r="E110" s="16" t="s">
        <v>166</v>
      </c>
      <c r="F110" s="184">
        <v>378.29500000000002</v>
      </c>
      <c r="H110" s="31"/>
    </row>
    <row r="111" spans="2:8" s="1" customFormat="1" ht="16.899999999999999" customHeight="1">
      <c r="B111" s="31"/>
      <c r="C111" s="183" t="s">
        <v>369</v>
      </c>
      <c r="D111" s="183" t="s">
        <v>370</v>
      </c>
      <c r="E111" s="16" t="s">
        <v>166</v>
      </c>
      <c r="F111" s="184">
        <v>346.29500000000002</v>
      </c>
      <c r="H111" s="31"/>
    </row>
    <row r="112" spans="2:8" s="1" customFormat="1" ht="16.899999999999999" customHeight="1">
      <c r="B112" s="31"/>
      <c r="C112" s="179" t="s">
        <v>729</v>
      </c>
      <c r="D112" s="180" t="s">
        <v>730</v>
      </c>
      <c r="E112" s="181" t="s">
        <v>1</v>
      </c>
      <c r="F112" s="182">
        <v>1E-3</v>
      </c>
      <c r="H112" s="31"/>
    </row>
    <row r="113" spans="2:8" s="1" customFormat="1" ht="16.899999999999999" customHeight="1">
      <c r="B113" s="31"/>
      <c r="C113" s="183" t="s">
        <v>1</v>
      </c>
      <c r="D113" s="183" t="s">
        <v>12</v>
      </c>
      <c r="E113" s="16" t="s">
        <v>1</v>
      </c>
      <c r="F113" s="184">
        <v>1E-3</v>
      </c>
      <c r="H113" s="31"/>
    </row>
    <row r="114" spans="2:8" s="1" customFormat="1" ht="16.899999999999999" customHeight="1">
      <c r="B114" s="31"/>
      <c r="C114" s="179" t="s">
        <v>731</v>
      </c>
      <c r="D114" s="180" t="s">
        <v>732</v>
      </c>
      <c r="E114" s="181" t="s">
        <v>1</v>
      </c>
      <c r="F114" s="182">
        <v>163.41399999999999</v>
      </c>
      <c r="H114" s="31"/>
    </row>
    <row r="115" spans="2:8" s="1" customFormat="1" ht="16.899999999999999" customHeight="1">
      <c r="B115" s="31"/>
      <c r="C115" s="183" t="s">
        <v>1</v>
      </c>
      <c r="D115" s="183" t="s">
        <v>733</v>
      </c>
      <c r="E115" s="16" t="s">
        <v>1</v>
      </c>
      <c r="F115" s="184">
        <v>163.41399999999999</v>
      </c>
      <c r="H115" s="31"/>
    </row>
    <row r="116" spans="2:8" s="1" customFormat="1" ht="16.899999999999999" customHeight="1">
      <c r="B116" s="31"/>
      <c r="C116" s="179" t="s">
        <v>99</v>
      </c>
      <c r="D116" s="180" t="s">
        <v>100</v>
      </c>
      <c r="E116" s="181" t="s">
        <v>1</v>
      </c>
      <c r="F116" s="182">
        <v>548</v>
      </c>
      <c r="H116" s="31"/>
    </row>
    <row r="117" spans="2:8" s="1" customFormat="1" ht="16.899999999999999" customHeight="1">
      <c r="B117" s="31"/>
      <c r="C117" s="183" t="s">
        <v>1</v>
      </c>
      <c r="D117" s="183" t="s">
        <v>101</v>
      </c>
      <c r="E117" s="16" t="s">
        <v>1</v>
      </c>
      <c r="F117" s="184">
        <v>548</v>
      </c>
      <c r="H117" s="31"/>
    </row>
    <row r="118" spans="2:8" s="1" customFormat="1" ht="16.899999999999999" customHeight="1">
      <c r="B118" s="31"/>
      <c r="C118" s="185" t="s">
        <v>676</v>
      </c>
      <c r="H118" s="31"/>
    </row>
    <row r="119" spans="2:8" s="1" customFormat="1" ht="16.899999999999999" customHeight="1">
      <c r="B119" s="31"/>
      <c r="C119" s="183" t="s">
        <v>164</v>
      </c>
      <c r="D119" s="183" t="s">
        <v>165</v>
      </c>
      <c r="E119" s="16" t="s">
        <v>166</v>
      </c>
      <c r="F119" s="184">
        <v>657.6</v>
      </c>
      <c r="H119" s="31"/>
    </row>
    <row r="120" spans="2:8" s="1" customFormat="1" ht="22.5">
      <c r="B120" s="31"/>
      <c r="C120" s="183" t="s">
        <v>171</v>
      </c>
      <c r="D120" s="183" t="s">
        <v>172</v>
      </c>
      <c r="E120" s="16" t="s">
        <v>173</v>
      </c>
      <c r="F120" s="184">
        <v>90.42</v>
      </c>
      <c r="H120" s="31"/>
    </row>
    <row r="121" spans="2:8" s="1" customFormat="1" ht="16.899999999999999" customHeight="1">
      <c r="B121" s="31"/>
      <c r="C121" s="183" t="s">
        <v>233</v>
      </c>
      <c r="D121" s="183" t="s">
        <v>234</v>
      </c>
      <c r="E121" s="16" t="s">
        <v>173</v>
      </c>
      <c r="F121" s="184">
        <v>82.2</v>
      </c>
      <c r="H121" s="31"/>
    </row>
    <row r="122" spans="2:8" s="1" customFormat="1" ht="16.899999999999999" customHeight="1">
      <c r="B122" s="31"/>
      <c r="C122" s="183" t="s">
        <v>250</v>
      </c>
      <c r="D122" s="183" t="s">
        <v>251</v>
      </c>
      <c r="E122" s="16" t="s">
        <v>210</v>
      </c>
      <c r="F122" s="184">
        <v>2.92</v>
      </c>
      <c r="H122" s="31"/>
    </row>
    <row r="123" spans="2:8" s="1" customFormat="1" ht="16.899999999999999" customHeight="1">
      <c r="B123" s="31"/>
      <c r="C123" s="183" t="s">
        <v>257</v>
      </c>
      <c r="D123" s="183" t="s">
        <v>258</v>
      </c>
      <c r="E123" s="16" t="s">
        <v>173</v>
      </c>
      <c r="F123" s="184">
        <v>54.8</v>
      </c>
      <c r="H123" s="31"/>
    </row>
    <row r="124" spans="2:8" s="1" customFormat="1" ht="22.5">
      <c r="B124" s="31"/>
      <c r="C124" s="183" t="s">
        <v>374</v>
      </c>
      <c r="D124" s="183" t="s">
        <v>375</v>
      </c>
      <c r="E124" s="16" t="s">
        <v>173</v>
      </c>
      <c r="F124" s="184">
        <v>109.6</v>
      </c>
      <c r="H124" s="31"/>
    </row>
    <row r="125" spans="2:8" s="1" customFormat="1" ht="16.899999999999999" customHeight="1">
      <c r="B125" s="31"/>
      <c r="C125" s="183" t="s">
        <v>451</v>
      </c>
      <c r="D125" s="183" t="s">
        <v>452</v>
      </c>
      <c r="E125" s="16" t="s">
        <v>166</v>
      </c>
      <c r="F125" s="184">
        <v>548</v>
      </c>
      <c r="H125" s="31"/>
    </row>
    <row r="126" spans="2:8" s="1" customFormat="1" ht="16.899999999999999" customHeight="1">
      <c r="B126" s="31"/>
      <c r="C126" s="183" t="s">
        <v>470</v>
      </c>
      <c r="D126" s="183" t="s">
        <v>471</v>
      </c>
      <c r="E126" s="16" t="s">
        <v>166</v>
      </c>
      <c r="F126" s="184">
        <v>548</v>
      </c>
      <c r="H126" s="31"/>
    </row>
    <row r="127" spans="2:8" s="1" customFormat="1" ht="16.899999999999999" customHeight="1">
      <c r="B127" s="31"/>
      <c r="C127" s="183" t="s">
        <v>470</v>
      </c>
      <c r="D127" s="183" t="s">
        <v>471</v>
      </c>
      <c r="E127" s="16" t="s">
        <v>166</v>
      </c>
      <c r="F127" s="184">
        <v>548</v>
      </c>
      <c r="H127" s="31"/>
    </row>
    <row r="128" spans="2:8" s="1" customFormat="1" ht="7.35" customHeight="1">
      <c r="B128" s="43"/>
      <c r="C128" s="44"/>
      <c r="D128" s="44"/>
      <c r="E128" s="44"/>
      <c r="F128" s="44"/>
      <c r="G128" s="44"/>
      <c r="H128" s="31"/>
    </row>
    <row r="129" s="1" customFormat="1" ht="11.25"/>
  </sheetData>
  <mergeCells count="2">
    <mergeCell ref="D5:F5"/>
    <mergeCell ref="D6:F6"/>
  </mergeCells>
  <pageMargins left="0.7" right="0.7" top="0.78740157499999996" bottom="0.78740157499999996" header="0.3" footer="0.3"/>
  <pageSetup paperSize="9" fitToHeight="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6</vt:i4>
      </vt:variant>
    </vt:vector>
  </HeadingPairs>
  <TitlesOfParts>
    <vt:vector size="9" baseType="lpstr">
      <vt:lpstr>Rekapitulace stavby</vt:lpstr>
      <vt:lpstr>69-2026 - Skladová a výro...</vt:lpstr>
      <vt:lpstr>Seznam figur</vt:lpstr>
      <vt:lpstr>'69-2026 - Skladová a výro...'!Názvy_tisku</vt:lpstr>
      <vt:lpstr>'Rekapitulace stavby'!Názvy_tisku</vt:lpstr>
      <vt:lpstr>'Seznam figur'!Názvy_tisku</vt:lpstr>
      <vt:lpstr>'69-2026 - Skladová a výro...'!Oblast_tisku</vt:lpstr>
      <vt:lpstr>'Rekapitulace stavby'!Oblast_tisku</vt:lpstr>
      <vt:lpstr>'Seznam figur'!Oblast_tisku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Jaroslav Chytil</dc:creator>
  <cp:lastModifiedBy>Marketa Prochazkova</cp:lastModifiedBy>
  <dcterms:created xsi:type="dcterms:W3CDTF">2026-06-16T10:29:19Z</dcterms:created>
  <dcterms:modified xsi:type="dcterms:W3CDTF">2026-06-19T13:26:18Z</dcterms:modified>
</cp:coreProperties>
</file>