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voš Bazal\Desktop\Adokumenty plocha\"/>
    </mc:Choice>
  </mc:AlternateContent>
  <xr:revisionPtr revIDLastSave="0" documentId="8_{399AFA69-3B93-4899-AA56-8B9B19CE53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-01 SO-01a Pol" sheetId="12" r:id="rId4"/>
    <sheet name="SO-01 SO-01b Pol" sheetId="13" r:id="rId5"/>
    <sheet name="SO-01 SO-01c Pol" sheetId="14" r:id="rId6"/>
    <sheet name="SO-01 SO-01d Pol" sheetId="15" r:id="rId7"/>
    <sheet name="SO-01 SO-01e Pol" sheetId="16" r:id="rId8"/>
    <sheet name="SO-01 SO-01h Pol" sheetId="17" r:id="rId9"/>
    <sheet name="SO-01 SO-01ch Pol" sheetId="18" r:id="rId10"/>
    <sheet name="SO-01 SO-01i Pol" sheetId="19" r:id="rId11"/>
    <sheet name="SO-02 SO-02a Pol" sheetId="20" r:id="rId12"/>
  </sheets>
  <externalReferences>
    <externalReference r:id="rId13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'SO-01 SO-01a Pol'!$1:$7</definedName>
    <definedName name="_xlnm.Print_Titles" localSheetId="4">'SO-01 SO-01b Pol'!$1:$7</definedName>
    <definedName name="_xlnm.Print_Titles" localSheetId="5">'SO-01 SO-01c Pol'!$1:$7</definedName>
    <definedName name="_xlnm.Print_Titles" localSheetId="6">'SO-01 SO-01d Pol'!$1:$7</definedName>
    <definedName name="_xlnm.Print_Titles" localSheetId="7">'SO-01 SO-01e Pol'!$1:$7</definedName>
    <definedName name="_xlnm.Print_Titles" localSheetId="8">'SO-01 SO-01h Pol'!$1:$7</definedName>
    <definedName name="_xlnm.Print_Titles" localSheetId="9">'SO-01 SO-01ch Pol'!$1:$7</definedName>
    <definedName name="_xlnm.Print_Titles" localSheetId="10">'SO-01 SO-01i Pol'!$1:$7</definedName>
    <definedName name="_xlnm.Print_Titles" localSheetId="11">'SO-02 SO-02a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'SO-01 SO-01a Pol'!$A$1:$Y$68</definedName>
    <definedName name="_xlnm.Print_Area" localSheetId="4">'SO-01 SO-01b Pol'!$A$1:$Y$151</definedName>
    <definedName name="_xlnm.Print_Area" localSheetId="5">'SO-01 SO-01c Pol'!$A$1:$Y$37</definedName>
    <definedName name="_xlnm.Print_Area" localSheetId="6">'SO-01 SO-01d Pol'!$A$1:$Y$37</definedName>
    <definedName name="_xlnm.Print_Area" localSheetId="7">'SO-01 SO-01e Pol'!$A$1:$Y$41</definedName>
    <definedName name="_xlnm.Print_Area" localSheetId="8">'SO-01 SO-01h Pol'!$A$1:$Y$28</definedName>
    <definedName name="_xlnm.Print_Area" localSheetId="9">'SO-01 SO-01ch Pol'!$A$1:$Y$43</definedName>
    <definedName name="_xlnm.Print_Area" localSheetId="10">'SO-01 SO-01i Pol'!$A$1:$Y$25</definedName>
    <definedName name="_xlnm.Print_Area" localSheetId="11">'SO-02 SO-02a Pol'!$A$1:$Y$49</definedName>
    <definedName name="_xlnm.Print_Area" localSheetId="1">Stavba!$A$1:$J$88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7" i="1" l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9" i="20"/>
  <c r="G9" i="20"/>
  <c r="M9" i="20" s="1"/>
  <c r="I9" i="20"/>
  <c r="K9" i="20"/>
  <c r="O9" i="20"/>
  <c r="O8" i="20" s="1"/>
  <c r="Q9" i="20"/>
  <c r="V9" i="20"/>
  <c r="G10" i="20"/>
  <c r="G8" i="20" s="1"/>
  <c r="I10" i="20"/>
  <c r="I8" i="20" s="1"/>
  <c r="K10" i="20"/>
  <c r="K8" i="20" s="1"/>
  <c r="O10" i="20"/>
  <c r="Q10" i="20"/>
  <c r="Q8" i="20" s="1"/>
  <c r="V10" i="20"/>
  <c r="G11" i="20"/>
  <c r="M11" i="20" s="1"/>
  <c r="I11" i="20"/>
  <c r="K11" i="20"/>
  <c r="O11" i="20"/>
  <c r="Q11" i="20"/>
  <c r="V11" i="20"/>
  <c r="V8" i="20" s="1"/>
  <c r="G12" i="20"/>
  <c r="M12" i="20" s="1"/>
  <c r="I12" i="20"/>
  <c r="K12" i="20"/>
  <c r="O12" i="20"/>
  <c r="Q12" i="20"/>
  <c r="V12" i="20"/>
  <c r="G13" i="20"/>
  <c r="I13" i="20"/>
  <c r="K13" i="20"/>
  <c r="M13" i="20"/>
  <c r="O13" i="20"/>
  <c r="Q13" i="20"/>
  <c r="V13" i="20"/>
  <c r="G14" i="20"/>
  <c r="M14" i="20" s="1"/>
  <c r="I14" i="20"/>
  <c r="K14" i="20"/>
  <c r="O14" i="20"/>
  <c r="Q14" i="20"/>
  <c r="V14" i="20"/>
  <c r="G15" i="20"/>
  <c r="I15" i="20"/>
  <c r="K15" i="20"/>
  <c r="M15" i="20"/>
  <c r="O15" i="20"/>
  <c r="Q15" i="20"/>
  <c r="V15" i="20"/>
  <c r="G16" i="20"/>
  <c r="I16" i="20"/>
  <c r="K16" i="20"/>
  <c r="M16" i="20"/>
  <c r="O16" i="20"/>
  <c r="Q16" i="20"/>
  <c r="V16" i="20"/>
  <c r="G17" i="20"/>
  <c r="I17" i="20"/>
  <c r="K17" i="20"/>
  <c r="M17" i="20"/>
  <c r="O17" i="20"/>
  <c r="Q17" i="20"/>
  <c r="V17" i="20"/>
  <c r="G18" i="20"/>
  <c r="I18" i="20"/>
  <c r="O18" i="20"/>
  <c r="Q18" i="20"/>
  <c r="G19" i="20"/>
  <c r="I19" i="20"/>
  <c r="K19" i="20"/>
  <c r="K18" i="20" s="1"/>
  <c r="M19" i="20"/>
  <c r="M18" i="20" s="1"/>
  <c r="O19" i="20"/>
  <c r="Q19" i="20"/>
  <c r="V19" i="20"/>
  <c r="V18" i="20" s="1"/>
  <c r="G20" i="20"/>
  <c r="I20" i="20"/>
  <c r="K20" i="20"/>
  <c r="M20" i="20"/>
  <c r="V20" i="20"/>
  <c r="G21" i="20"/>
  <c r="I21" i="20"/>
  <c r="K21" i="20"/>
  <c r="M21" i="20"/>
  <c r="O21" i="20"/>
  <c r="O20" i="20" s="1"/>
  <c r="Q21" i="20"/>
  <c r="Q20" i="20" s="1"/>
  <c r="V21" i="20"/>
  <c r="G22" i="20"/>
  <c r="K22" i="20"/>
  <c r="O22" i="20"/>
  <c r="Q22" i="20"/>
  <c r="G23" i="20"/>
  <c r="I23" i="20"/>
  <c r="I22" i="20" s="1"/>
  <c r="K23" i="20"/>
  <c r="M23" i="20"/>
  <c r="O23" i="20"/>
  <c r="Q23" i="20"/>
  <c r="V23" i="20"/>
  <c r="V22" i="20" s="1"/>
  <c r="G24" i="20"/>
  <c r="M24" i="20" s="1"/>
  <c r="I24" i="20"/>
  <c r="K24" i="20"/>
  <c r="O24" i="20"/>
  <c r="Q24" i="20"/>
  <c r="V24" i="20"/>
  <c r="G25" i="20"/>
  <c r="M25" i="20" s="1"/>
  <c r="I25" i="20"/>
  <c r="K25" i="20"/>
  <c r="O25" i="20"/>
  <c r="Q25" i="20"/>
  <c r="V25" i="20"/>
  <c r="G26" i="20"/>
  <c r="O26" i="20"/>
  <c r="V26" i="20"/>
  <c r="G27" i="20"/>
  <c r="M27" i="20" s="1"/>
  <c r="M26" i="20" s="1"/>
  <c r="I27" i="20"/>
  <c r="I26" i="20" s="1"/>
  <c r="K27" i="20"/>
  <c r="K26" i="20" s="1"/>
  <c r="O27" i="20"/>
  <c r="Q27" i="20"/>
  <c r="Q26" i="20" s="1"/>
  <c r="V27" i="20"/>
  <c r="K28" i="20"/>
  <c r="Q28" i="20"/>
  <c r="V28" i="20"/>
  <c r="G29" i="20"/>
  <c r="G28" i="20" s="1"/>
  <c r="I29" i="20"/>
  <c r="I28" i="20" s="1"/>
  <c r="K29" i="20"/>
  <c r="M29" i="20"/>
  <c r="M28" i="20" s="1"/>
  <c r="O29" i="20"/>
  <c r="O28" i="20" s="1"/>
  <c r="Q29" i="20"/>
  <c r="V29" i="20"/>
  <c r="G30" i="20"/>
  <c r="O30" i="20"/>
  <c r="G31" i="20"/>
  <c r="I31" i="20"/>
  <c r="I30" i="20" s="1"/>
  <c r="K31" i="20"/>
  <c r="K30" i="20" s="1"/>
  <c r="M31" i="20"/>
  <c r="M30" i="20" s="1"/>
  <c r="O31" i="20"/>
  <c r="Q31" i="20"/>
  <c r="Q30" i="20" s="1"/>
  <c r="V31" i="20"/>
  <c r="V30" i="20" s="1"/>
  <c r="G32" i="20"/>
  <c r="I32" i="20"/>
  <c r="K32" i="20"/>
  <c r="M32" i="20"/>
  <c r="O32" i="20"/>
  <c r="Q32" i="20"/>
  <c r="V32" i="20"/>
  <c r="G33" i="20"/>
  <c r="I33" i="20"/>
  <c r="K33" i="20"/>
  <c r="M33" i="20"/>
  <c r="O33" i="20"/>
  <c r="Q33" i="20"/>
  <c r="V33" i="20"/>
  <c r="G34" i="20"/>
  <c r="I34" i="20"/>
  <c r="O34" i="20"/>
  <c r="G35" i="20"/>
  <c r="I35" i="20"/>
  <c r="K35" i="20"/>
  <c r="K34" i="20" s="1"/>
  <c r="M35" i="20"/>
  <c r="M34" i="20" s="1"/>
  <c r="O35" i="20"/>
  <c r="Q35" i="20"/>
  <c r="Q34" i="20" s="1"/>
  <c r="V35" i="20"/>
  <c r="V34" i="20" s="1"/>
  <c r="G36" i="20"/>
  <c r="I36" i="20"/>
  <c r="K36" i="20"/>
  <c r="V36" i="20"/>
  <c r="G37" i="20"/>
  <c r="M37" i="20" s="1"/>
  <c r="M36" i="20" s="1"/>
  <c r="I37" i="20"/>
  <c r="K37" i="20"/>
  <c r="O37" i="20"/>
  <c r="O36" i="20" s="1"/>
  <c r="Q37" i="20"/>
  <c r="Q36" i="20" s="1"/>
  <c r="V37" i="20"/>
  <c r="AE39" i="20"/>
  <c r="AF39" i="20"/>
  <c r="G15" i="19"/>
  <c r="Q8" i="19"/>
  <c r="V8" i="19"/>
  <c r="G9" i="19"/>
  <c r="G8" i="19" s="1"/>
  <c r="I9" i="19"/>
  <c r="I8" i="19" s="1"/>
  <c r="K9" i="19"/>
  <c r="O9" i="19"/>
  <c r="O8" i="19" s="1"/>
  <c r="Q9" i="19"/>
  <c r="V9" i="19"/>
  <c r="G10" i="19"/>
  <c r="I10" i="19"/>
  <c r="K10" i="19"/>
  <c r="M10" i="19"/>
  <c r="O10" i="19"/>
  <c r="Q10" i="19"/>
  <c r="V10" i="19"/>
  <c r="G11" i="19"/>
  <c r="M11" i="19" s="1"/>
  <c r="I11" i="19"/>
  <c r="K11" i="19"/>
  <c r="K8" i="19" s="1"/>
  <c r="O11" i="19"/>
  <c r="Q11" i="19"/>
  <c r="V11" i="19"/>
  <c r="G12" i="19"/>
  <c r="I12" i="19"/>
  <c r="K12" i="19"/>
  <c r="M12" i="19"/>
  <c r="O12" i="19"/>
  <c r="Q12" i="19"/>
  <c r="V12" i="19"/>
  <c r="G13" i="19"/>
  <c r="I13" i="19"/>
  <c r="K13" i="19"/>
  <c r="M13" i="19"/>
  <c r="O13" i="19"/>
  <c r="Q13" i="19"/>
  <c r="V13" i="19"/>
  <c r="AE15" i="19"/>
  <c r="G33" i="18"/>
  <c r="G9" i="18"/>
  <c r="I9" i="18"/>
  <c r="I8" i="18" s="1"/>
  <c r="K9" i="18"/>
  <c r="K8" i="18" s="1"/>
  <c r="M9" i="18"/>
  <c r="O9" i="18"/>
  <c r="O8" i="18" s="1"/>
  <c r="Q9" i="18"/>
  <c r="Q8" i="18" s="1"/>
  <c r="V9" i="18"/>
  <c r="V8" i="18" s="1"/>
  <c r="G10" i="18"/>
  <c r="G8" i="18" s="1"/>
  <c r="I10" i="18"/>
  <c r="K10" i="18"/>
  <c r="O10" i="18"/>
  <c r="Q10" i="18"/>
  <c r="V10" i="18"/>
  <c r="G11" i="18"/>
  <c r="Q11" i="18"/>
  <c r="G12" i="18"/>
  <c r="I12" i="18"/>
  <c r="I11" i="18" s="1"/>
  <c r="K12" i="18"/>
  <c r="K11" i="18" s="1"/>
  <c r="M12" i="18"/>
  <c r="M11" i="18" s="1"/>
  <c r="O12" i="18"/>
  <c r="O11" i="18" s="1"/>
  <c r="Q12" i="18"/>
  <c r="V12" i="18"/>
  <c r="G13" i="18"/>
  <c r="I13" i="18"/>
  <c r="K13" i="18"/>
  <c r="M13" i="18"/>
  <c r="O13" i="18"/>
  <c r="Q13" i="18"/>
  <c r="V13" i="18"/>
  <c r="V11" i="18" s="1"/>
  <c r="G14" i="18"/>
  <c r="G15" i="18"/>
  <c r="M15" i="18" s="1"/>
  <c r="M14" i="18" s="1"/>
  <c r="I15" i="18"/>
  <c r="K15" i="18"/>
  <c r="O15" i="18"/>
  <c r="O14" i="18" s="1"/>
  <c r="Q15" i="18"/>
  <c r="V15" i="18"/>
  <c r="G16" i="18"/>
  <c r="I16" i="18"/>
  <c r="I14" i="18" s="1"/>
  <c r="K16" i="18"/>
  <c r="K14" i="18" s="1"/>
  <c r="M16" i="18"/>
  <c r="O16" i="18"/>
  <c r="Q16" i="18"/>
  <c r="Q14" i="18" s="1"/>
  <c r="V16" i="18"/>
  <c r="V14" i="18" s="1"/>
  <c r="G17" i="18"/>
  <c r="G18" i="18"/>
  <c r="I18" i="18"/>
  <c r="K18" i="18"/>
  <c r="K17" i="18" s="1"/>
  <c r="M18" i="18"/>
  <c r="M17" i="18" s="1"/>
  <c r="O18" i="18"/>
  <c r="O17" i="18" s="1"/>
  <c r="Q18" i="18"/>
  <c r="Q17" i="18" s="1"/>
  <c r="V18" i="18"/>
  <c r="G19" i="18"/>
  <c r="M19" i="18" s="1"/>
  <c r="I19" i="18"/>
  <c r="I17" i="18" s="1"/>
  <c r="K19" i="18"/>
  <c r="O19" i="18"/>
  <c r="Q19" i="18"/>
  <c r="V19" i="18"/>
  <c r="G20" i="18"/>
  <c r="I20" i="18"/>
  <c r="K20" i="18"/>
  <c r="M20" i="18"/>
  <c r="O20" i="18"/>
  <c r="Q20" i="18"/>
  <c r="V20" i="18"/>
  <c r="V17" i="18" s="1"/>
  <c r="G21" i="18"/>
  <c r="I21" i="18"/>
  <c r="K21" i="18"/>
  <c r="O21" i="18"/>
  <c r="Q21" i="18"/>
  <c r="G22" i="18"/>
  <c r="I22" i="18"/>
  <c r="K22" i="18"/>
  <c r="M22" i="18"/>
  <c r="M21" i="18" s="1"/>
  <c r="O22" i="18"/>
  <c r="Q22" i="18"/>
  <c r="V22" i="18"/>
  <c r="V21" i="18" s="1"/>
  <c r="G23" i="18"/>
  <c r="I23" i="18"/>
  <c r="K23" i="18"/>
  <c r="O23" i="18"/>
  <c r="V23" i="18"/>
  <c r="G24" i="18"/>
  <c r="M24" i="18" s="1"/>
  <c r="M23" i="18" s="1"/>
  <c r="I24" i="18"/>
  <c r="K24" i="18"/>
  <c r="O24" i="18"/>
  <c r="Q24" i="18"/>
  <c r="Q23" i="18" s="1"/>
  <c r="V24" i="18"/>
  <c r="K25" i="18"/>
  <c r="G26" i="18"/>
  <c r="M26" i="18" s="1"/>
  <c r="M25" i="18" s="1"/>
  <c r="I26" i="18"/>
  <c r="I25" i="18" s="1"/>
  <c r="K26" i="18"/>
  <c r="O26" i="18"/>
  <c r="Q26" i="18"/>
  <c r="V26" i="18"/>
  <c r="G27" i="18"/>
  <c r="M27" i="18" s="1"/>
  <c r="I27" i="18"/>
  <c r="K27" i="18"/>
  <c r="O27" i="18"/>
  <c r="O25" i="18" s="1"/>
  <c r="Q27" i="18"/>
  <c r="Q25" i="18" s="1"/>
  <c r="V27" i="18"/>
  <c r="V25" i="18" s="1"/>
  <c r="G29" i="18"/>
  <c r="I29" i="18"/>
  <c r="K29" i="18"/>
  <c r="K28" i="18" s="1"/>
  <c r="M29" i="18"/>
  <c r="O29" i="18"/>
  <c r="O28" i="18" s="1"/>
  <c r="Q29" i="18"/>
  <c r="Q28" i="18" s="1"/>
  <c r="V29" i="18"/>
  <c r="V28" i="18" s="1"/>
  <c r="G30" i="18"/>
  <c r="G28" i="18" s="1"/>
  <c r="I30" i="18"/>
  <c r="I28" i="18" s="1"/>
  <c r="K30" i="18"/>
  <c r="O30" i="18"/>
  <c r="Q30" i="18"/>
  <c r="V30" i="18"/>
  <c r="G31" i="18"/>
  <c r="M31" i="18" s="1"/>
  <c r="I31" i="18"/>
  <c r="K31" i="18"/>
  <c r="O31" i="18"/>
  <c r="Q31" i="18"/>
  <c r="V31" i="18"/>
  <c r="AE33" i="18"/>
  <c r="AF33" i="18"/>
  <c r="G18" i="17"/>
  <c r="K8" i="17"/>
  <c r="G9" i="17"/>
  <c r="G8" i="17" s="1"/>
  <c r="I9" i="17"/>
  <c r="K9" i="17"/>
  <c r="O9" i="17"/>
  <c r="O8" i="17" s="1"/>
  <c r="Q9" i="17"/>
  <c r="Q8" i="17" s="1"/>
  <c r="V9" i="17"/>
  <c r="V8" i="17" s="1"/>
  <c r="G10" i="17"/>
  <c r="M10" i="17" s="1"/>
  <c r="I10" i="17"/>
  <c r="I8" i="17" s="1"/>
  <c r="K10" i="17"/>
  <c r="O10" i="17"/>
  <c r="Q10" i="17"/>
  <c r="V10" i="17"/>
  <c r="G11" i="17"/>
  <c r="O11" i="17"/>
  <c r="G12" i="17"/>
  <c r="I12" i="17"/>
  <c r="I11" i="17" s="1"/>
  <c r="K12" i="17"/>
  <c r="K11" i="17" s="1"/>
  <c r="M12" i="17"/>
  <c r="M11" i="17" s="1"/>
  <c r="O12" i="17"/>
  <c r="Q12" i="17"/>
  <c r="Q11" i="17" s="1"/>
  <c r="V12" i="17"/>
  <c r="V11" i="17" s="1"/>
  <c r="G13" i="17"/>
  <c r="M13" i="17" s="1"/>
  <c r="I13" i="17"/>
  <c r="K13" i="17"/>
  <c r="O13" i="17"/>
  <c r="Q13" i="17"/>
  <c r="V13" i="17"/>
  <c r="O14" i="17"/>
  <c r="Q14" i="17"/>
  <c r="G15" i="17"/>
  <c r="M15" i="17" s="1"/>
  <c r="M14" i="17" s="1"/>
  <c r="I15" i="17"/>
  <c r="I14" i="17" s="1"/>
  <c r="K15" i="17"/>
  <c r="O15" i="17"/>
  <c r="Q15" i="17"/>
  <c r="V15" i="17"/>
  <c r="V14" i="17" s="1"/>
  <c r="G16" i="17"/>
  <c r="M16" i="17" s="1"/>
  <c r="I16" i="17"/>
  <c r="K16" i="17"/>
  <c r="K14" i="17" s="1"/>
  <c r="O16" i="17"/>
  <c r="Q16" i="17"/>
  <c r="V16" i="17"/>
  <c r="AE18" i="17"/>
  <c r="G31" i="16"/>
  <c r="V8" i="16"/>
  <c r="G9" i="16"/>
  <c r="G8" i="16" s="1"/>
  <c r="I9" i="16"/>
  <c r="I8" i="16" s="1"/>
  <c r="K9" i="16"/>
  <c r="O9" i="16"/>
  <c r="Q9" i="16"/>
  <c r="Q8" i="16" s="1"/>
  <c r="V9" i="16"/>
  <c r="G10" i="16"/>
  <c r="I10" i="16"/>
  <c r="K10" i="16"/>
  <c r="K8" i="16" s="1"/>
  <c r="M10" i="16"/>
  <c r="O10" i="16"/>
  <c r="Q10" i="16"/>
  <c r="V10" i="16"/>
  <c r="G11" i="16"/>
  <c r="M11" i="16" s="1"/>
  <c r="I11" i="16"/>
  <c r="K11" i="16"/>
  <c r="O11" i="16"/>
  <c r="Q11" i="16"/>
  <c r="V11" i="16"/>
  <c r="G12" i="16"/>
  <c r="M12" i="16" s="1"/>
  <c r="I12" i="16"/>
  <c r="K12" i="16"/>
  <c r="O12" i="16"/>
  <c r="O8" i="16" s="1"/>
  <c r="Q12" i="16"/>
  <c r="V12" i="16"/>
  <c r="G13" i="16"/>
  <c r="I13" i="16"/>
  <c r="K13" i="16"/>
  <c r="M13" i="16"/>
  <c r="O13" i="16"/>
  <c r="Q13" i="16"/>
  <c r="V13" i="16"/>
  <c r="G14" i="16"/>
  <c r="K14" i="16"/>
  <c r="G15" i="16"/>
  <c r="I15" i="16"/>
  <c r="I14" i="16" s="1"/>
  <c r="K15" i="16"/>
  <c r="M15" i="16"/>
  <c r="M14" i="16" s="1"/>
  <c r="O15" i="16"/>
  <c r="O14" i="16" s="1"/>
  <c r="Q15" i="16"/>
  <c r="Q14" i="16" s="1"/>
  <c r="V15" i="16"/>
  <c r="V14" i="16" s="1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8" i="16"/>
  <c r="I18" i="16"/>
  <c r="V18" i="16"/>
  <c r="G19" i="16"/>
  <c r="M19" i="16" s="1"/>
  <c r="M18" i="16" s="1"/>
  <c r="I19" i="16"/>
  <c r="K19" i="16"/>
  <c r="O19" i="16"/>
  <c r="O18" i="16" s="1"/>
  <c r="Q19" i="16"/>
  <c r="Q18" i="16" s="1"/>
  <c r="V19" i="16"/>
  <c r="G20" i="16"/>
  <c r="I20" i="16"/>
  <c r="K20" i="16"/>
  <c r="K18" i="16" s="1"/>
  <c r="M20" i="16"/>
  <c r="O20" i="16"/>
  <c r="Q20" i="16"/>
  <c r="V20" i="16"/>
  <c r="G22" i="16"/>
  <c r="G21" i="16" s="1"/>
  <c r="I22" i="16"/>
  <c r="K22" i="16"/>
  <c r="K21" i="16" s="1"/>
  <c r="M22" i="16"/>
  <c r="O22" i="16"/>
  <c r="O21" i="16" s="1"/>
  <c r="Q22" i="16"/>
  <c r="Q21" i="16" s="1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V21" i="16" s="1"/>
  <c r="G25" i="16"/>
  <c r="M25" i="16" s="1"/>
  <c r="I25" i="16"/>
  <c r="K25" i="16"/>
  <c r="O25" i="16"/>
  <c r="Q25" i="16"/>
  <c r="V25" i="16"/>
  <c r="G26" i="16"/>
  <c r="I26" i="16"/>
  <c r="K26" i="16"/>
  <c r="M26" i="16"/>
  <c r="O26" i="16"/>
  <c r="Q26" i="16"/>
  <c r="V26" i="16"/>
  <c r="G27" i="16"/>
  <c r="M27" i="16" s="1"/>
  <c r="I27" i="16"/>
  <c r="I21" i="16" s="1"/>
  <c r="K27" i="16"/>
  <c r="O27" i="16"/>
  <c r="Q27" i="16"/>
  <c r="V27" i="16"/>
  <c r="G28" i="16"/>
  <c r="Q28" i="16"/>
  <c r="V28" i="16"/>
  <c r="G29" i="16"/>
  <c r="I29" i="16"/>
  <c r="I28" i="16" s="1"/>
  <c r="K29" i="16"/>
  <c r="K28" i="16" s="1"/>
  <c r="M29" i="16"/>
  <c r="M28" i="16" s="1"/>
  <c r="O29" i="16"/>
  <c r="O28" i="16" s="1"/>
  <c r="Q29" i="16"/>
  <c r="V29" i="16"/>
  <c r="AE31" i="16"/>
  <c r="G27" i="15"/>
  <c r="G9" i="15"/>
  <c r="I9" i="15"/>
  <c r="K9" i="15"/>
  <c r="K8" i="15" s="1"/>
  <c r="M9" i="15"/>
  <c r="O9" i="15"/>
  <c r="Q9" i="15"/>
  <c r="V9" i="15"/>
  <c r="G10" i="15"/>
  <c r="G8" i="15" s="1"/>
  <c r="I10" i="15"/>
  <c r="K10" i="15"/>
  <c r="O10" i="15"/>
  <c r="O8" i="15" s="1"/>
  <c r="Q10" i="15"/>
  <c r="V10" i="15"/>
  <c r="V8" i="15" s="1"/>
  <c r="G11" i="15"/>
  <c r="M11" i="15" s="1"/>
  <c r="I11" i="15"/>
  <c r="I8" i="15" s="1"/>
  <c r="K11" i="15"/>
  <c r="O11" i="15"/>
  <c r="Q11" i="15"/>
  <c r="Q8" i="15" s="1"/>
  <c r="V11" i="15"/>
  <c r="G12" i="15"/>
  <c r="M12" i="15" s="1"/>
  <c r="I12" i="15"/>
  <c r="K12" i="15"/>
  <c r="O12" i="15"/>
  <c r="Q12" i="15"/>
  <c r="V12" i="15"/>
  <c r="G13" i="15"/>
  <c r="I13" i="15"/>
  <c r="K13" i="15"/>
  <c r="M13" i="15"/>
  <c r="O13" i="15"/>
  <c r="Q13" i="15"/>
  <c r="V13" i="15"/>
  <c r="G15" i="15"/>
  <c r="I15" i="15"/>
  <c r="I14" i="15" s="1"/>
  <c r="K15" i="15"/>
  <c r="K14" i="15" s="1"/>
  <c r="M15" i="15"/>
  <c r="O15" i="15"/>
  <c r="O14" i="15" s="1"/>
  <c r="Q15" i="15"/>
  <c r="Q14" i="15" s="1"/>
  <c r="V15" i="15"/>
  <c r="G16" i="15"/>
  <c r="I16" i="15"/>
  <c r="K16" i="15"/>
  <c r="M16" i="15"/>
  <c r="O16" i="15"/>
  <c r="Q16" i="15"/>
  <c r="V16" i="15"/>
  <c r="V14" i="15" s="1"/>
  <c r="G17" i="15"/>
  <c r="I17" i="15"/>
  <c r="K17" i="15"/>
  <c r="M17" i="15"/>
  <c r="O17" i="15"/>
  <c r="Q17" i="15"/>
  <c r="V17" i="15"/>
  <c r="G18" i="15"/>
  <c r="M18" i="15" s="1"/>
  <c r="I18" i="15"/>
  <c r="K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G22" i="15"/>
  <c r="I22" i="15"/>
  <c r="K22" i="15"/>
  <c r="M22" i="15"/>
  <c r="O22" i="15"/>
  <c r="G23" i="15"/>
  <c r="I23" i="15"/>
  <c r="K23" i="15"/>
  <c r="M23" i="15"/>
  <c r="O23" i="15"/>
  <c r="Q23" i="15"/>
  <c r="Q22" i="15" s="1"/>
  <c r="V23" i="15"/>
  <c r="V22" i="15" s="1"/>
  <c r="G24" i="15"/>
  <c r="I24" i="15"/>
  <c r="K24" i="15"/>
  <c r="M24" i="15"/>
  <c r="O24" i="15"/>
  <c r="Q24" i="15"/>
  <c r="V24" i="15"/>
  <c r="G25" i="15"/>
  <c r="I25" i="15"/>
  <c r="K25" i="15"/>
  <c r="M25" i="15"/>
  <c r="O25" i="15"/>
  <c r="Q25" i="15"/>
  <c r="V25" i="15"/>
  <c r="AE27" i="15"/>
  <c r="G27" i="14"/>
  <c r="G9" i="14"/>
  <c r="M9" i="14" s="1"/>
  <c r="I9" i="14"/>
  <c r="K9" i="14"/>
  <c r="O9" i="14"/>
  <c r="Q9" i="14"/>
  <c r="V9" i="14"/>
  <c r="G10" i="14"/>
  <c r="M10" i="14" s="1"/>
  <c r="I10" i="14"/>
  <c r="I8" i="14" s="1"/>
  <c r="K10" i="14"/>
  <c r="O10" i="14"/>
  <c r="O8" i="14" s="1"/>
  <c r="Q10" i="14"/>
  <c r="Q8" i="14" s="1"/>
  <c r="V10" i="14"/>
  <c r="V8" i="14" s="1"/>
  <c r="G11" i="14"/>
  <c r="M11" i="14" s="1"/>
  <c r="I11" i="14"/>
  <c r="K11" i="14"/>
  <c r="K8" i="14" s="1"/>
  <c r="O11" i="14"/>
  <c r="Q11" i="14"/>
  <c r="V11" i="14"/>
  <c r="G12" i="14"/>
  <c r="M12" i="14" s="1"/>
  <c r="I12" i="14"/>
  <c r="K12" i="14"/>
  <c r="O12" i="14"/>
  <c r="Q12" i="14"/>
  <c r="V12" i="14"/>
  <c r="G13" i="14"/>
  <c r="G8" i="14" s="1"/>
  <c r="I13" i="14"/>
  <c r="K13" i="14"/>
  <c r="O13" i="14"/>
  <c r="Q13" i="14"/>
  <c r="V13" i="14"/>
  <c r="G15" i="14"/>
  <c r="I15" i="14"/>
  <c r="I14" i="14" s="1"/>
  <c r="K15" i="14"/>
  <c r="K14" i="14" s="1"/>
  <c r="M15" i="14"/>
  <c r="O15" i="14"/>
  <c r="O14" i="14" s="1"/>
  <c r="Q15" i="14"/>
  <c r="Q14" i="14" s="1"/>
  <c r="V15" i="14"/>
  <c r="V14" i="14" s="1"/>
  <c r="G16" i="14"/>
  <c r="I16" i="14"/>
  <c r="K16" i="14"/>
  <c r="M16" i="14"/>
  <c r="O16" i="14"/>
  <c r="Q16" i="14"/>
  <c r="V16" i="14"/>
  <c r="G17" i="14"/>
  <c r="I17" i="14"/>
  <c r="K17" i="14"/>
  <c r="M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I20" i="14"/>
  <c r="K20" i="14"/>
  <c r="M20" i="14"/>
  <c r="O20" i="14"/>
  <c r="Q20" i="14"/>
  <c r="V20" i="14"/>
  <c r="G21" i="14"/>
  <c r="I21" i="14"/>
  <c r="K21" i="14"/>
  <c r="M21" i="14"/>
  <c r="O21" i="14"/>
  <c r="Q21" i="14"/>
  <c r="V21" i="14"/>
  <c r="G22" i="14"/>
  <c r="I22" i="14"/>
  <c r="K22" i="14"/>
  <c r="M22" i="14"/>
  <c r="O22" i="14"/>
  <c r="Q22" i="14"/>
  <c r="G23" i="14"/>
  <c r="I23" i="14"/>
  <c r="K23" i="14"/>
  <c r="M23" i="14"/>
  <c r="O23" i="14"/>
  <c r="Q23" i="14"/>
  <c r="V23" i="14"/>
  <c r="V22" i="14" s="1"/>
  <c r="I24" i="14"/>
  <c r="K24" i="14"/>
  <c r="O24" i="14"/>
  <c r="Q24" i="14"/>
  <c r="V24" i="14"/>
  <c r="G25" i="14"/>
  <c r="M25" i="14" s="1"/>
  <c r="M24" i="14" s="1"/>
  <c r="I25" i="14"/>
  <c r="K25" i="14"/>
  <c r="O25" i="14"/>
  <c r="Q25" i="14"/>
  <c r="V25" i="14"/>
  <c r="AE27" i="14"/>
  <c r="G141" i="13"/>
  <c r="G8" i="13"/>
  <c r="G9" i="13"/>
  <c r="I9" i="13"/>
  <c r="I8" i="13" s="1"/>
  <c r="K9" i="13"/>
  <c r="K8" i="13" s="1"/>
  <c r="M9" i="13"/>
  <c r="O9" i="13"/>
  <c r="O8" i="13" s="1"/>
  <c r="Q9" i="13"/>
  <c r="V9" i="13"/>
  <c r="G10" i="13"/>
  <c r="M10" i="13" s="1"/>
  <c r="I10" i="13"/>
  <c r="K10" i="13"/>
  <c r="O10" i="13"/>
  <c r="Q10" i="13"/>
  <c r="V10" i="13"/>
  <c r="V8" i="13" s="1"/>
  <c r="G11" i="13"/>
  <c r="M11" i="13" s="1"/>
  <c r="I11" i="13"/>
  <c r="K11" i="13"/>
  <c r="O11" i="13"/>
  <c r="Q11" i="13"/>
  <c r="Q8" i="13" s="1"/>
  <c r="V11" i="13"/>
  <c r="G12" i="13"/>
  <c r="M12" i="13" s="1"/>
  <c r="I12" i="13"/>
  <c r="K12" i="13"/>
  <c r="O12" i="13"/>
  <c r="Q12" i="13"/>
  <c r="V12" i="13"/>
  <c r="G13" i="13"/>
  <c r="I13" i="13"/>
  <c r="K13" i="13"/>
  <c r="M13" i="13"/>
  <c r="O13" i="13"/>
  <c r="Q13" i="13"/>
  <c r="V13" i="13"/>
  <c r="G14" i="13"/>
  <c r="M14" i="13" s="1"/>
  <c r="I14" i="13"/>
  <c r="K14" i="13"/>
  <c r="O14" i="13"/>
  <c r="Q14" i="13"/>
  <c r="V14" i="13"/>
  <c r="G15" i="13"/>
  <c r="I15" i="13"/>
  <c r="K15" i="13"/>
  <c r="M15" i="13"/>
  <c r="O15" i="13"/>
  <c r="Q15" i="13"/>
  <c r="V15" i="13"/>
  <c r="G16" i="13"/>
  <c r="I16" i="13"/>
  <c r="K16" i="13"/>
  <c r="M16" i="13"/>
  <c r="O16" i="13"/>
  <c r="Q16" i="13"/>
  <c r="V16" i="13"/>
  <c r="G17" i="13"/>
  <c r="I17" i="13"/>
  <c r="K17" i="13"/>
  <c r="M17" i="13"/>
  <c r="O17" i="13"/>
  <c r="Q17" i="13"/>
  <c r="V17" i="13"/>
  <c r="G18" i="13"/>
  <c r="M18" i="13" s="1"/>
  <c r="I18" i="13"/>
  <c r="K18" i="13"/>
  <c r="O18" i="13"/>
  <c r="Q18" i="13"/>
  <c r="V18" i="13"/>
  <c r="G19" i="13"/>
  <c r="G20" i="13"/>
  <c r="M20" i="13" s="1"/>
  <c r="I20" i="13"/>
  <c r="I19" i="13" s="1"/>
  <c r="K20" i="13"/>
  <c r="K19" i="13" s="1"/>
  <c r="O20" i="13"/>
  <c r="O19" i="13" s="1"/>
  <c r="Q20" i="13"/>
  <c r="V20" i="13"/>
  <c r="V19" i="13" s="1"/>
  <c r="G21" i="13"/>
  <c r="M21" i="13" s="1"/>
  <c r="I21" i="13"/>
  <c r="K21" i="13"/>
  <c r="O21" i="13"/>
  <c r="Q21" i="13"/>
  <c r="Q19" i="13" s="1"/>
  <c r="V21" i="13"/>
  <c r="G22" i="13"/>
  <c r="I22" i="13"/>
  <c r="K22" i="13"/>
  <c r="M22" i="13"/>
  <c r="O22" i="13"/>
  <c r="Q22" i="13"/>
  <c r="V22" i="13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I26" i="13"/>
  <c r="K26" i="13"/>
  <c r="M26" i="13"/>
  <c r="O26" i="13"/>
  <c r="Q26" i="13"/>
  <c r="V26" i="13"/>
  <c r="G27" i="13"/>
  <c r="M27" i="13" s="1"/>
  <c r="I27" i="13"/>
  <c r="K27" i="13"/>
  <c r="O27" i="13"/>
  <c r="Q27" i="13"/>
  <c r="V27" i="13"/>
  <c r="G28" i="13"/>
  <c r="M28" i="13" s="1"/>
  <c r="I28" i="13"/>
  <c r="K28" i="13"/>
  <c r="O28" i="13"/>
  <c r="Q28" i="13"/>
  <c r="V28" i="13"/>
  <c r="G29" i="13"/>
  <c r="I29" i="13"/>
  <c r="K29" i="13"/>
  <c r="M29" i="13"/>
  <c r="O29" i="13"/>
  <c r="Q29" i="13"/>
  <c r="V29" i="13"/>
  <c r="G30" i="13"/>
  <c r="G31" i="13"/>
  <c r="I31" i="13"/>
  <c r="K31" i="13"/>
  <c r="M31" i="13"/>
  <c r="O31" i="13"/>
  <c r="O30" i="13" s="1"/>
  <c r="Q31" i="13"/>
  <c r="Q30" i="13" s="1"/>
  <c r="V31" i="13"/>
  <c r="G32" i="13"/>
  <c r="I32" i="13"/>
  <c r="K32" i="13"/>
  <c r="K30" i="13" s="1"/>
  <c r="M32" i="13"/>
  <c r="O32" i="13"/>
  <c r="Q32" i="13"/>
  <c r="V32" i="13"/>
  <c r="G33" i="13"/>
  <c r="I33" i="13"/>
  <c r="I30" i="13" s="1"/>
  <c r="K33" i="13"/>
  <c r="M33" i="13"/>
  <c r="O33" i="13"/>
  <c r="Q33" i="13"/>
  <c r="V33" i="13"/>
  <c r="G34" i="13"/>
  <c r="M34" i="13" s="1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V30" i="13" s="1"/>
  <c r="G37" i="13"/>
  <c r="M37" i="13" s="1"/>
  <c r="I37" i="13"/>
  <c r="K37" i="13"/>
  <c r="O37" i="13"/>
  <c r="Q37" i="13"/>
  <c r="V37" i="13"/>
  <c r="G38" i="13"/>
  <c r="I38" i="13"/>
  <c r="K38" i="13"/>
  <c r="M38" i="13"/>
  <c r="O38" i="13"/>
  <c r="Q38" i="13"/>
  <c r="V38" i="13"/>
  <c r="G39" i="13"/>
  <c r="I39" i="13"/>
  <c r="K39" i="13"/>
  <c r="M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K42" i="13"/>
  <c r="O42" i="13"/>
  <c r="V42" i="13"/>
  <c r="G43" i="13"/>
  <c r="M43" i="13" s="1"/>
  <c r="M42" i="13" s="1"/>
  <c r="I43" i="13"/>
  <c r="I42" i="13" s="1"/>
  <c r="K43" i="13"/>
  <c r="O43" i="13"/>
  <c r="Q43" i="13"/>
  <c r="Q42" i="13" s="1"/>
  <c r="V43" i="13"/>
  <c r="I44" i="13"/>
  <c r="O44" i="13"/>
  <c r="G45" i="13"/>
  <c r="I45" i="13"/>
  <c r="K45" i="13"/>
  <c r="K44" i="13" s="1"/>
  <c r="M45" i="13"/>
  <c r="O45" i="13"/>
  <c r="Q45" i="13"/>
  <c r="V45" i="13"/>
  <c r="G46" i="13"/>
  <c r="G44" i="13" s="1"/>
  <c r="I46" i="13"/>
  <c r="K46" i="13"/>
  <c r="O46" i="13"/>
  <c r="Q46" i="13"/>
  <c r="V46" i="13"/>
  <c r="V44" i="13" s="1"/>
  <c r="G47" i="13"/>
  <c r="I47" i="13"/>
  <c r="K47" i="13"/>
  <c r="M47" i="13"/>
  <c r="O47" i="13"/>
  <c r="Q47" i="13"/>
  <c r="Q44" i="13" s="1"/>
  <c r="V47" i="13"/>
  <c r="G48" i="13"/>
  <c r="I48" i="13"/>
  <c r="K48" i="13"/>
  <c r="M48" i="13"/>
  <c r="O48" i="13"/>
  <c r="Q48" i="13"/>
  <c r="V48" i="13"/>
  <c r="G49" i="13"/>
  <c r="I49" i="13"/>
  <c r="K49" i="13"/>
  <c r="M49" i="13"/>
  <c r="O49" i="13"/>
  <c r="Q49" i="13"/>
  <c r="V49" i="13"/>
  <c r="G50" i="13"/>
  <c r="K50" i="13"/>
  <c r="O50" i="13"/>
  <c r="Q50" i="13"/>
  <c r="V50" i="13"/>
  <c r="G51" i="13"/>
  <c r="M51" i="13" s="1"/>
  <c r="M50" i="13" s="1"/>
  <c r="I51" i="13"/>
  <c r="I50" i="13" s="1"/>
  <c r="K51" i="13"/>
  <c r="O51" i="13"/>
  <c r="Q51" i="13"/>
  <c r="V51" i="13"/>
  <c r="G52" i="13"/>
  <c r="K52" i="13"/>
  <c r="V52" i="13"/>
  <c r="G53" i="13"/>
  <c r="M53" i="13" s="1"/>
  <c r="I53" i="13"/>
  <c r="K53" i="13"/>
  <c r="O53" i="13"/>
  <c r="Q53" i="13"/>
  <c r="Q52" i="13" s="1"/>
  <c r="V53" i="13"/>
  <c r="G54" i="13"/>
  <c r="I54" i="13"/>
  <c r="K54" i="13"/>
  <c r="M54" i="13"/>
  <c r="O54" i="13"/>
  <c r="O52" i="13" s="1"/>
  <c r="Q54" i="13"/>
  <c r="V54" i="13"/>
  <c r="G55" i="13"/>
  <c r="I55" i="13"/>
  <c r="I52" i="13" s="1"/>
  <c r="K55" i="13"/>
  <c r="M55" i="13"/>
  <c r="O55" i="13"/>
  <c r="Q55" i="13"/>
  <c r="V55" i="13"/>
  <c r="G56" i="13"/>
  <c r="M56" i="13" s="1"/>
  <c r="I56" i="13"/>
  <c r="K56" i="13"/>
  <c r="O56" i="13"/>
  <c r="Q56" i="13"/>
  <c r="V56" i="13"/>
  <c r="G57" i="13"/>
  <c r="O57" i="13"/>
  <c r="G58" i="13"/>
  <c r="M58" i="13" s="1"/>
  <c r="I58" i="13"/>
  <c r="K58" i="13"/>
  <c r="K57" i="13" s="1"/>
  <c r="O58" i="13"/>
  <c r="Q58" i="13"/>
  <c r="V58" i="13"/>
  <c r="V57" i="13" s="1"/>
  <c r="G59" i="13"/>
  <c r="M59" i="13" s="1"/>
  <c r="I59" i="13"/>
  <c r="I57" i="13" s="1"/>
  <c r="K59" i="13"/>
  <c r="O59" i="13"/>
  <c r="Q59" i="13"/>
  <c r="Q57" i="13" s="1"/>
  <c r="V59" i="13"/>
  <c r="G61" i="13"/>
  <c r="I61" i="13"/>
  <c r="I60" i="13" s="1"/>
  <c r="K61" i="13"/>
  <c r="K60" i="13" s="1"/>
  <c r="M61" i="13"/>
  <c r="O61" i="13"/>
  <c r="O60" i="13" s="1"/>
  <c r="Q61" i="13"/>
  <c r="V61" i="13"/>
  <c r="G62" i="13"/>
  <c r="G60" i="13" s="1"/>
  <c r="I62" i="13"/>
  <c r="K62" i="13"/>
  <c r="O62" i="13"/>
  <c r="Q62" i="13"/>
  <c r="V62" i="13"/>
  <c r="V60" i="13" s="1"/>
  <c r="G63" i="13"/>
  <c r="I63" i="13"/>
  <c r="K63" i="13"/>
  <c r="M63" i="13"/>
  <c r="O63" i="13"/>
  <c r="Q63" i="13"/>
  <c r="Q60" i="13" s="1"/>
  <c r="V63" i="13"/>
  <c r="K64" i="13"/>
  <c r="G65" i="13"/>
  <c r="I65" i="13"/>
  <c r="I64" i="13" s="1"/>
  <c r="K65" i="13"/>
  <c r="M65" i="13"/>
  <c r="O65" i="13"/>
  <c r="Q65" i="13"/>
  <c r="Q64" i="13" s="1"/>
  <c r="V65" i="13"/>
  <c r="V64" i="13" s="1"/>
  <c r="G66" i="13"/>
  <c r="G64" i="13" s="1"/>
  <c r="I66" i="13"/>
  <c r="K66" i="13"/>
  <c r="O66" i="13"/>
  <c r="O64" i="13" s="1"/>
  <c r="Q66" i="13"/>
  <c r="V66" i="13"/>
  <c r="G67" i="13"/>
  <c r="M67" i="13" s="1"/>
  <c r="I67" i="13"/>
  <c r="K67" i="13"/>
  <c r="O67" i="13"/>
  <c r="Q67" i="13"/>
  <c r="V67" i="13"/>
  <c r="G68" i="13"/>
  <c r="M68" i="13" s="1"/>
  <c r="I68" i="13"/>
  <c r="K68" i="13"/>
  <c r="O68" i="13"/>
  <c r="Q68" i="13"/>
  <c r="V68" i="13"/>
  <c r="G69" i="13"/>
  <c r="I69" i="13"/>
  <c r="G70" i="13"/>
  <c r="I70" i="13"/>
  <c r="K70" i="13"/>
  <c r="K69" i="13" s="1"/>
  <c r="M70" i="13"/>
  <c r="M69" i="13" s="1"/>
  <c r="O70" i="13"/>
  <c r="O69" i="13" s="1"/>
  <c r="Q70" i="13"/>
  <c r="Q69" i="13" s="1"/>
  <c r="V70" i="13"/>
  <c r="V69" i="13" s="1"/>
  <c r="I71" i="13"/>
  <c r="K71" i="13"/>
  <c r="G72" i="13"/>
  <c r="M72" i="13" s="1"/>
  <c r="M71" i="13" s="1"/>
  <c r="I72" i="13"/>
  <c r="K72" i="13"/>
  <c r="O72" i="13"/>
  <c r="O71" i="13" s="1"/>
  <c r="Q72" i="13"/>
  <c r="Q71" i="13" s="1"/>
  <c r="V72" i="13"/>
  <c r="V71" i="13" s="1"/>
  <c r="G73" i="13"/>
  <c r="I73" i="13"/>
  <c r="K73" i="13"/>
  <c r="M73" i="13"/>
  <c r="O73" i="13"/>
  <c r="Q73" i="13"/>
  <c r="V73" i="13"/>
  <c r="G74" i="13"/>
  <c r="I74" i="13"/>
  <c r="K74" i="13"/>
  <c r="M74" i="13"/>
  <c r="O74" i="13"/>
  <c r="Q74" i="13"/>
  <c r="V74" i="13"/>
  <c r="G75" i="13"/>
  <c r="I75" i="13"/>
  <c r="K75" i="13"/>
  <c r="M75" i="13"/>
  <c r="O75" i="13"/>
  <c r="Q75" i="13"/>
  <c r="V75" i="13"/>
  <c r="G76" i="13"/>
  <c r="M76" i="13" s="1"/>
  <c r="I76" i="13"/>
  <c r="K76" i="13"/>
  <c r="O76" i="13"/>
  <c r="Q76" i="13"/>
  <c r="V76" i="13"/>
  <c r="O77" i="13"/>
  <c r="G78" i="13"/>
  <c r="G77" i="13" s="1"/>
  <c r="I78" i="13"/>
  <c r="I77" i="13" s="1"/>
  <c r="K78" i="13"/>
  <c r="K77" i="13" s="1"/>
  <c r="O78" i="13"/>
  <c r="Q78" i="13"/>
  <c r="V78" i="13"/>
  <c r="G79" i="13"/>
  <c r="I79" i="13"/>
  <c r="K79" i="13"/>
  <c r="M79" i="13"/>
  <c r="O79" i="13"/>
  <c r="Q79" i="13"/>
  <c r="Q77" i="13" s="1"/>
  <c r="V79" i="13"/>
  <c r="V77" i="13" s="1"/>
  <c r="G80" i="13"/>
  <c r="I80" i="13"/>
  <c r="K80" i="13"/>
  <c r="M80" i="13"/>
  <c r="O80" i="13"/>
  <c r="Q80" i="13"/>
  <c r="V80" i="13"/>
  <c r="G81" i="13"/>
  <c r="I81" i="13"/>
  <c r="K81" i="13"/>
  <c r="M81" i="13"/>
  <c r="O81" i="13"/>
  <c r="Q81" i="13"/>
  <c r="V81" i="13"/>
  <c r="G82" i="13"/>
  <c r="I82" i="13"/>
  <c r="K82" i="13"/>
  <c r="O82" i="13"/>
  <c r="Q82" i="13"/>
  <c r="G83" i="13"/>
  <c r="M83" i="13" s="1"/>
  <c r="M82" i="13" s="1"/>
  <c r="I83" i="13"/>
  <c r="K83" i="13"/>
  <c r="O83" i="13"/>
  <c r="Q83" i="13"/>
  <c r="V83" i="13"/>
  <c r="V82" i="13" s="1"/>
  <c r="G84" i="13"/>
  <c r="K84" i="13"/>
  <c r="V84" i="13"/>
  <c r="G85" i="13"/>
  <c r="M85" i="13" s="1"/>
  <c r="M84" i="13" s="1"/>
  <c r="I85" i="13"/>
  <c r="I84" i="13" s="1"/>
  <c r="K85" i="13"/>
  <c r="O85" i="13"/>
  <c r="Q85" i="13"/>
  <c r="V85" i="13"/>
  <c r="G86" i="13"/>
  <c r="I86" i="13"/>
  <c r="K86" i="13"/>
  <c r="M86" i="13"/>
  <c r="O86" i="13"/>
  <c r="O84" i="13" s="1"/>
  <c r="Q86" i="13"/>
  <c r="Q84" i="13" s="1"/>
  <c r="V86" i="13"/>
  <c r="G87" i="13"/>
  <c r="I87" i="13"/>
  <c r="K87" i="13"/>
  <c r="M87" i="13"/>
  <c r="O87" i="13"/>
  <c r="Q87" i="13"/>
  <c r="V87" i="13"/>
  <c r="G88" i="13"/>
  <c r="I88" i="13"/>
  <c r="K88" i="13"/>
  <c r="M88" i="13"/>
  <c r="O88" i="13"/>
  <c r="Q88" i="13"/>
  <c r="V88" i="13"/>
  <c r="G89" i="13"/>
  <c r="I89" i="13"/>
  <c r="K89" i="13"/>
  <c r="M89" i="13"/>
  <c r="O89" i="13"/>
  <c r="Q89" i="13"/>
  <c r="V89" i="13"/>
  <c r="G90" i="13"/>
  <c r="I90" i="13"/>
  <c r="K90" i="13"/>
  <c r="M90" i="13"/>
  <c r="O90" i="13"/>
  <c r="Q90" i="13"/>
  <c r="V90" i="13"/>
  <c r="I91" i="13"/>
  <c r="K91" i="13"/>
  <c r="Q91" i="13"/>
  <c r="V91" i="13"/>
  <c r="G92" i="13"/>
  <c r="M92" i="13" s="1"/>
  <c r="I92" i="13"/>
  <c r="K92" i="13"/>
  <c r="O92" i="13"/>
  <c r="Q92" i="13"/>
  <c r="V92" i="13"/>
  <c r="G93" i="13"/>
  <c r="I93" i="13"/>
  <c r="K93" i="13"/>
  <c r="M93" i="13"/>
  <c r="O93" i="13"/>
  <c r="O91" i="13" s="1"/>
  <c r="Q93" i="13"/>
  <c r="V93" i="13"/>
  <c r="G94" i="13"/>
  <c r="G91" i="13" s="1"/>
  <c r="I94" i="13"/>
  <c r="K94" i="13"/>
  <c r="O94" i="13"/>
  <c r="Q94" i="13"/>
  <c r="V94" i="13"/>
  <c r="Q95" i="13"/>
  <c r="G96" i="13"/>
  <c r="G95" i="13" s="1"/>
  <c r="I96" i="13"/>
  <c r="I95" i="13" s="1"/>
  <c r="K96" i="13"/>
  <c r="K95" i="13" s="1"/>
  <c r="M96" i="13"/>
  <c r="M95" i="13" s="1"/>
  <c r="O96" i="13"/>
  <c r="Q96" i="13"/>
  <c r="V96" i="13"/>
  <c r="G97" i="13"/>
  <c r="I97" i="13"/>
  <c r="K97" i="13"/>
  <c r="M97" i="13"/>
  <c r="O97" i="13"/>
  <c r="Q97" i="13"/>
  <c r="V97" i="13"/>
  <c r="G98" i="13"/>
  <c r="M98" i="13" s="1"/>
  <c r="I98" i="13"/>
  <c r="K98" i="13"/>
  <c r="O98" i="13"/>
  <c r="O95" i="13" s="1"/>
  <c r="Q98" i="13"/>
  <c r="V98" i="13"/>
  <c r="G99" i="13"/>
  <c r="M99" i="13" s="1"/>
  <c r="I99" i="13"/>
  <c r="K99" i="13"/>
  <c r="O99" i="13"/>
  <c r="Q99" i="13"/>
  <c r="V99" i="13"/>
  <c r="G100" i="13"/>
  <c r="I100" i="13"/>
  <c r="K100" i="13"/>
  <c r="M100" i="13"/>
  <c r="O100" i="13"/>
  <c r="Q100" i="13"/>
  <c r="V100" i="13"/>
  <c r="V95" i="13" s="1"/>
  <c r="G101" i="13"/>
  <c r="M101" i="13" s="1"/>
  <c r="I101" i="13"/>
  <c r="K101" i="13"/>
  <c r="O101" i="13"/>
  <c r="Q101" i="13"/>
  <c r="V101" i="13"/>
  <c r="G102" i="13"/>
  <c r="I102" i="13"/>
  <c r="K102" i="13"/>
  <c r="M102" i="13"/>
  <c r="O102" i="13"/>
  <c r="Q102" i="13"/>
  <c r="V102" i="13"/>
  <c r="G103" i="13"/>
  <c r="I103" i="13"/>
  <c r="K103" i="13"/>
  <c r="M103" i="13"/>
  <c r="O103" i="13"/>
  <c r="Q103" i="13"/>
  <c r="V103" i="13"/>
  <c r="Q104" i="13"/>
  <c r="V104" i="13"/>
  <c r="G105" i="13"/>
  <c r="G104" i="13" s="1"/>
  <c r="I105" i="13"/>
  <c r="I104" i="13" s="1"/>
  <c r="K105" i="13"/>
  <c r="K104" i="13" s="1"/>
  <c r="M105" i="13"/>
  <c r="M104" i="13" s="1"/>
  <c r="O105" i="13"/>
  <c r="O104" i="13" s="1"/>
  <c r="Q105" i="13"/>
  <c r="V105" i="13"/>
  <c r="G106" i="13"/>
  <c r="I106" i="13"/>
  <c r="K106" i="13"/>
  <c r="M106" i="13"/>
  <c r="O106" i="13"/>
  <c r="Q106" i="13"/>
  <c r="V106" i="13"/>
  <c r="G107" i="13"/>
  <c r="I107" i="13"/>
  <c r="K107" i="13"/>
  <c r="O107" i="13"/>
  <c r="Q107" i="13"/>
  <c r="V107" i="13"/>
  <c r="G108" i="13"/>
  <c r="M108" i="13" s="1"/>
  <c r="M107" i="13" s="1"/>
  <c r="I108" i="13"/>
  <c r="K108" i="13"/>
  <c r="O108" i="13"/>
  <c r="Q108" i="13"/>
  <c r="V108" i="13"/>
  <c r="G110" i="13"/>
  <c r="M110" i="13" s="1"/>
  <c r="M109" i="13" s="1"/>
  <c r="I110" i="13"/>
  <c r="I109" i="13" s="1"/>
  <c r="K110" i="13"/>
  <c r="O110" i="13"/>
  <c r="Q110" i="13"/>
  <c r="V110" i="13"/>
  <c r="G111" i="13"/>
  <c r="I111" i="13"/>
  <c r="K111" i="13"/>
  <c r="M111" i="13"/>
  <c r="O111" i="13"/>
  <c r="O109" i="13" s="1"/>
  <c r="Q111" i="13"/>
  <c r="Q109" i="13" s="1"/>
  <c r="V111" i="13"/>
  <c r="V109" i="13" s="1"/>
  <c r="G112" i="13"/>
  <c r="I112" i="13"/>
  <c r="K112" i="13"/>
  <c r="K109" i="13" s="1"/>
  <c r="M112" i="13"/>
  <c r="O112" i="13"/>
  <c r="Q112" i="13"/>
  <c r="V112" i="13"/>
  <c r="G114" i="13"/>
  <c r="M114" i="13" s="1"/>
  <c r="M113" i="13" s="1"/>
  <c r="I114" i="13"/>
  <c r="I113" i="13" s="1"/>
  <c r="K114" i="13"/>
  <c r="K113" i="13" s="1"/>
  <c r="O114" i="13"/>
  <c r="O113" i="13" s="1"/>
  <c r="Q114" i="13"/>
  <c r="Q113" i="13" s="1"/>
  <c r="V114" i="13"/>
  <c r="G115" i="13"/>
  <c r="M115" i="13" s="1"/>
  <c r="I115" i="13"/>
  <c r="K115" i="13"/>
  <c r="O115" i="13"/>
  <c r="Q115" i="13"/>
  <c r="V115" i="13"/>
  <c r="G116" i="13"/>
  <c r="I116" i="13"/>
  <c r="K116" i="13"/>
  <c r="M116" i="13"/>
  <c r="O116" i="13"/>
  <c r="Q116" i="13"/>
  <c r="V116" i="13"/>
  <c r="V113" i="13" s="1"/>
  <c r="G117" i="13"/>
  <c r="G118" i="13"/>
  <c r="I118" i="13"/>
  <c r="K118" i="13"/>
  <c r="K117" i="13" s="1"/>
  <c r="M118" i="13"/>
  <c r="M117" i="13" s="1"/>
  <c r="O118" i="13"/>
  <c r="O117" i="13" s="1"/>
  <c r="Q118" i="13"/>
  <c r="Q117" i="13" s="1"/>
  <c r="V118" i="13"/>
  <c r="V117" i="13" s="1"/>
  <c r="G119" i="13"/>
  <c r="I119" i="13"/>
  <c r="I117" i="13" s="1"/>
  <c r="K119" i="13"/>
  <c r="M119" i="13"/>
  <c r="O119" i="13"/>
  <c r="Q119" i="13"/>
  <c r="V119" i="13"/>
  <c r="Q120" i="13"/>
  <c r="V120" i="13"/>
  <c r="G121" i="13"/>
  <c r="G120" i="13" s="1"/>
  <c r="I121" i="13"/>
  <c r="I120" i="13" s="1"/>
  <c r="K121" i="13"/>
  <c r="K120" i="13" s="1"/>
  <c r="M121" i="13"/>
  <c r="M120" i="13" s="1"/>
  <c r="O121" i="13"/>
  <c r="O120" i="13" s="1"/>
  <c r="Q121" i="13"/>
  <c r="V121" i="13"/>
  <c r="G123" i="13"/>
  <c r="M123" i="13" s="1"/>
  <c r="I123" i="13"/>
  <c r="I122" i="13" s="1"/>
  <c r="K123" i="13"/>
  <c r="K122" i="13" s="1"/>
  <c r="O123" i="13"/>
  <c r="O122" i="13" s="1"/>
  <c r="Q123" i="13"/>
  <c r="Q122" i="13" s="1"/>
  <c r="V123" i="13"/>
  <c r="V122" i="13" s="1"/>
  <c r="G124" i="13"/>
  <c r="M124" i="13" s="1"/>
  <c r="I124" i="13"/>
  <c r="K124" i="13"/>
  <c r="O124" i="13"/>
  <c r="Q124" i="13"/>
  <c r="V124" i="13"/>
  <c r="G125" i="13"/>
  <c r="I125" i="13"/>
  <c r="K125" i="13"/>
  <c r="M125" i="13"/>
  <c r="O125" i="13"/>
  <c r="Q125" i="13"/>
  <c r="V125" i="13"/>
  <c r="G126" i="13"/>
  <c r="I126" i="13"/>
  <c r="G127" i="13"/>
  <c r="I127" i="13"/>
  <c r="K127" i="13"/>
  <c r="M127" i="13"/>
  <c r="M126" i="13" s="1"/>
  <c r="O127" i="13"/>
  <c r="O126" i="13" s="1"/>
  <c r="Q127" i="13"/>
  <c r="Q126" i="13" s="1"/>
  <c r="V127" i="13"/>
  <c r="V126" i="13" s="1"/>
  <c r="G128" i="13"/>
  <c r="I128" i="13"/>
  <c r="K128" i="13"/>
  <c r="K126" i="13" s="1"/>
  <c r="M128" i="13"/>
  <c r="O128" i="13"/>
  <c r="Q128" i="13"/>
  <c r="V128" i="13"/>
  <c r="V129" i="13"/>
  <c r="G130" i="13"/>
  <c r="M130" i="13" s="1"/>
  <c r="M129" i="13" s="1"/>
  <c r="I130" i="13"/>
  <c r="I129" i="13" s="1"/>
  <c r="K130" i="13"/>
  <c r="K129" i="13" s="1"/>
  <c r="O130" i="13"/>
  <c r="O129" i="13" s="1"/>
  <c r="Q130" i="13"/>
  <c r="Q129" i="13" s="1"/>
  <c r="V130" i="13"/>
  <c r="G131" i="13"/>
  <c r="G132" i="13"/>
  <c r="I132" i="13"/>
  <c r="I131" i="13" s="1"/>
  <c r="K132" i="13"/>
  <c r="K131" i="13" s="1"/>
  <c r="M132" i="13"/>
  <c r="M131" i="13" s="1"/>
  <c r="O132" i="13"/>
  <c r="O131" i="13" s="1"/>
  <c r="Q132" i="13"/>
  <c r="Q131" i="13" s="1"/>
  <c r="V132" i="13"/>
  <c r="V131" i="13" s="1"/>
  <c r="G133" i="13"/>
  <c r="G134" i="13"/>
  <c r="I134" i="13"/>
  <c r="K134" i="13"/>
  <c r="M134" i="13"/>
  <c r="M133" i="13" s="1"/>
  <c r="O134" i="13"/>
  <c r="O133" i="13" s="1"/>
  <c r="Q134" i="13"/>
  <c r="Q133" i="13" s="1"/>
  <c r="V134" i="13"/>
  <c r="V133" i="13" s="1"/>
  <c r="G135" i="13"/>
  <c r="I135" i="13"/>
  <c r="I133" i="13" s="1"/>
  <c r="K135" i="13"/>
  <c r="K133" i="13" s="1"/>
  <c r="M135" i="13"/>
  <c r="O135" i="13"/>
  <c r="Q135" i="13"/>
  <c r="V135" i="13"/>
  <c r="Q136" i="13"/>
  <c r="V136" i="13"/>
  <c r="G137" i="13"/>
  <c r="G136" i="13" s="1"/>
  <c r="I137" i="13"/>
  <c r="I136" i="13" s="1"/>
  <c r="K137" i="13"/>
  <c r="K136" i="13" s="1"/>
  <c r="M137" i="13"/>
  <c r="M136" i="13" s="1"/>
  <c r="O137" i="13"/>
  <c r="O136" i="13" s="1"/>
  <c r="Q137" i="13"/>
  <c r="V137" i="13"/>
  <c r="G139" i="13"/>
  <c r="M139" i="13" s="1"/>
  <c r="M138" i="13" s="1"/>
  <c r="I139" i="13"/>
  <c r="I138" i="13" s="1"/>
  <c r="K139" i="13"/>
  <c r="K138" i="13" s="1"/>
  <c r="O139" i="13"/>
  <c r="O138" i="13" s="1"/>
  <c r="Q139" i="13"/>
  <c r="Q138" i="13" s="1"/>
  <c r="V139" i="13"/>
  <c r="V138" i="13" s="1"/>
  <c r="AE141" i="13"/>
  <c r="AF141" i="13"/>
  <c r="G58" i="12"/>
  <c r="G9" i="12"/>
  <c r="I9" i="12"/>
  <c r="I8" i="12" s="1"/>
  <c r="K9" i="12"/>
  <c r="K8" i="12" s="1"/>
  <c r="M9" i="12"/>
  <c r="O9" i="12"/>
  <c r="O8" i="12" s="1"/>
  <c r="Q9" i="12"/>
  <c r="Q8" i="12" s="1"/>
  <c r="V9" i="12"/>
  <c r="V8" i="12" s="1"/>
  <c r="G10" i="12"/>
  <c r="G8" i="12" s="1"/>
  <c r="I10" i="12"/>
  <c r="K10" i="12"/>
  <c r="O10" i="12"/>
  <c r="Q10" i="12"/>
  <c r="V10" i="12"/>
  <c r="G11" i="12"/>
  <c r="M11" i="12" s="1"/>
  <c r="I11" i="12"/>
  <c r="K11" i="12"/>
  <c r="O11" i="12"/>
  <c r="Q11" i="12"/>
  <c r="V11" i="12"/>
  <c r="G12" i="12"/>
  <c r="M12" i="12" s="1"/>
  <c r="I12" i="12"/>
  <c r="K12" i="12"/>
  <c r="O12" i="12"/>
  <c r="Q12" i="12"/>
  <c r="V12" i="12"/>
  <c r="G13" i="12"/>
  <c r="M13" i="12" s="1"/>
  <c r="I13" i="12"/>
  <c r="K13" i="12"/>
  <c r="O13" i="12"/>
  <c r="Q13" i="12"/>
  <c r="V13" i="12"/>
  <c r="G14" i="12"/>
  <c r="I14" i="12"/>
  <c r="K14" i="12"/>
  <c r="M14" i="12"/>
  <c r="O14" i="12"/>
  <c r="Q14" i="12"/>
  <c r="V14" i="12"/>
  <c r="G15" i="12"/>
  <c r="I15" i="12"/>
  <c r="K15" i="12"/>
  <c r="M15" i="12"/>
  <c r="O15" i="12"/>
  <c r="Q15" i="12"/>
  <c r="V15" i="12"/>
  <c r="G16" i="12"/>
  <c r="I16" i="12"/>
  <c r="K16" i="12"/>
  <c r="M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I19" i="12"/>
  <c r="G20" i="12"/>
  <c r="M20" i="12" s="1"/>
  <c r="I20" i="12"/>
  <c r="K20" i="12"/>
  <c r="O20" i="12"/>
  <c r="Q20" i="12"/>
  <c r="V20" i="12"/>
  <c r="V19" i="12" s="1"/>
  <c r="G21" i="12"/>
  <c r="I21" i="12"/>
  <c r="K21" i="12"/>
  <c r="K19" i="12" s="1"/>
  <c r="M21" i="12"/>
  <c r="O21" i="12"/>
  <c r="O19" i="12" s="1"/>
  <c r="Q21" i="12"/>
  <c r="Q19" i="12" s="1"/>
  <c r="V21" i="12"/>
  <c r="G22" i="12"/>
  <c r="I22" i="12"/>
  <c r="K22" i="12"/>
  <c r="M22" i="12"/>
  <c r="O22" i="12"/>
  <c r="Q22" i="12"/>
  <c r="V22" i="12"/>
  <c r="G23" i="12"/>
  <c r="I23" i="12"/>
  <c r="K23" i="12"/>
  <c r="M23" i="12"/>
  <c r="O23" i="12"/>
  <c r="Q23" i="12"/>
  <c r="V23" i="12"/>
  <c r="G24" i="12"/>
  <c r="M24" i="12" s="1"/>
  <c r="I24" i="12"/>
  <c r="K24" i="12"/>
  <c r="O24" i="12"/>
  <c r="Q24" i="12"/>
  <c r="V24" i="12"/>
  <c r="G25" i="12"/>
  <c r="I25" i="12"/>
  <c r="K25" i="12"/>
  <c r="M25" i="12"/>
  <c r="O25" i="12"/>
  <c r="Q25" i="12"/>
  <c r="V25" i="12"/>
  <c r="G26" i="12"/>
  <c r="M26" i="12" s="1"/>
  <c r="I26" i="12"/>
  <c r="K26" i="12"/>
  <c r="O26" i="12"/>
  <c r="Q26" i="12"/>
  <c r="V26" i="12"/>
  <c r="G27" i="12"/>
  <c r="M27" i="12" s="1"/>
  <c r="I27" i="12"/>
  <c r="K27" i="12"/>
  <c r="O27" i="12"/>
  <c r="Q27" i="12"/>
  <c r="V27" i="12"/>
  <c r="G28" i="12"/>
  <c r="I28" i="12"/>
  <c r="K28" i="12"/>
  <c r="M28" i="12"/>
  <c r="O28" i="12"/>
  <c r="Q28" i="12"/>
  <c r="V28" i="12"/>
  <c r="G29" i="12"/>
  <c r="G30" i="12"/>
  <c r="I30" i="12"/>
  <c r="I29" i="12" s="1"/>
  <c r="K30" i="12"/>
  <c r="K29" i="12" s="1"/>
  <c r="M30" i="12"/>
  <c r="O30" i="12"/>
  <c r="O29" i="12" s="1"/>
  <c r="Q30" i="12"/>
  <c r="Q29" i="12" s="1"/>
  <c r="V30" i="12"/>
  <c r="V29" i="12" s="1"/>
  <c r="G31" i="12"/>
  <c r="I31" i="12"/>
  <c r="K31" i="12"/>
  <c r="M31" i="12"/>
  <c r="O31" i="12"/>
  <c r="Q31" i="12"/>
  <c r="V31" i="12"/>
  <c r="G32" i="12"/>
  <c r="I32" i="12"/>
  <c r="K32" i="12"/>
  <c r="M32" i="12"/>
  <c r="O32" i="12"/>
  <c r="Q32" i="12"/>
  <c r="V32" i="12"/>
  <c r="G33" i="12"/>
  <c r="M33" i="12" s="1"/>
  <c r="I33" i="12"/>
  <c r="K33" i="12"/>
  <c r="O33" i="12"/>
  <c r="Q33" i="12"/>
  <c r="V33" i="12"/>
  <c r="G34" i="12"/>
  <c r="M34" i="12" s="1"/>
  <c r="I34" i="12"/>
  <c r="K34" i="12"/>
  <c r="O34" i="12"/>
  <c r="Q34" i="12"/>
  <c r="V34" i="12"/>
  <c r="G35" i="12"/>
  <c r="I35" i="12"/>
  <c r="K35" i="12"/>
  <c r="O35" i="12"/>
  <c r="Q35" i="12"/>
  <c r="V35" i="12"/>
  <c r="G36" i="12"/>
  <c r="M36" i="12" s="1"/>
  <c r="M35" i="12" s="1"/>
  <c r="I36" i="12"/>
  <c r="K36" i="12"/>
  <c r="O36" i="12"/>
  <c r="Q36" i="12"/>
  <c r="V36" i="12"/>
  <c r="G37" i="12"/>
  <c r="Q37" i="12"/>
  <c r="G38" i="12"/>
  <c r="I38" i="12"/>
  <c r="I37" i="12" s="1"/>
  <c r="K38" i="12"/>
  <c r="M38" i="12"/>
  <c r="O38" i="12"/>
  <c r="Q38" i="12"/>
  <c r="V38" i="12"/>
  <c r="G39" i="12"/>
  <c r="I39" i="12"/>
  <c r="K39" i="12"/>
  <c r="M39" i="12"/>
  <c r="O39" i="12"/>
  <c r="O37" i="12" s="1"/>
  <c r="Q39" i="12"/>
  <c r="V39" i="12"/>
  <c r="V37" i="12" s="1"/>
  <c r="G40" i="12"/>
  <c r="M40" i="12" s="1"/>
  <c r="I40" i="12"/>
  <c r="K40" i="12"/>
  <c r="O40" i="12"/>
  <c r="Q40" i="12"/>
  <c r="V40" i="12"/>
  <c r="G41" i="12"/>
  <c r="I41" i="12"/>
  <c r="K41" i="12"/>
  <c r="M41" i="12"/>
  <c r="O41" i="12"/>
  <c r="Q41" i="12"/>
  <c r="V41" i="12"/>
  <c r="G42" i="12"/>
  <c r="M42" i="12" s="1"/>
  <c r="I42" i="12"/>
  <c r="K42" i="12"/>
  <c r="K37" i="12" s="1"/>
  <c r="O42" i="12"/>
  <c r="Q42" i="12"/>
  <c r="V42" i="12"/>
  <c r="G43" i="12"/>
  <c r="M43" i="12" s="1"/>
  <c r="I43" i="12"/>
  <c r="K43" i="12"/>
  <c r="O43" i="12"/>
  <c r="Q43" i="12"/>
  <c r="V43" i="12"/>
  <c r="G44" i="12"/>
  <c r="M44" i="12" s="1"/>
  <c r="I44" i="12"/>
  <c r="K44" i="12"/>
  <c r="O44" i="12"/>
  <c r="Q44" i="12"/>
  <c r="V44" i="12"/>
  <c r="G45" i="12"/>
  <c r="M45" i="12" s="1"/>
  <c r="I45" i="12"/>
  <c r="K45" i="12"/>
  <c r="O45" i="12"/>
  <c r="Q45" i="12"/>
  <c r="V45" i="12"/>
  <c r="G46" i="12"/>
  <c r="I46" i="12"/>
  <c r="K46" i="12"/>
  <c r="M46" i="12"/>
  <c r="O46" i="12"/>
  <c r="Q46" i="12"/>
  <c r="V46" i="12"/>
  <c r="G47" i="12"/>
  <c r="I47" i="12"/>
  <c r="K47" i="12"/>
  <c r="M47" i="12"/>
  <c r="G48" i="12"/>
  <c r="I48" i="12"/>
  <c r="K48" i="12"/>
  <c r="M48" i="12"/>
  <c r="O48" i="12"/>
  <c r="O47" i="12" s="1"/>
  <c r="Q48" i="12"/>
  <c r="Q47" i="12" s="1"/>
  <c r="V48" i="12"/>
  <c r="V47" i="12" s="1"/>
  <c r="G49" i="12"/>
  <c r="I49" i="12"/>
  <c r="K49" i="12"/>
  <c r="O49" i="12"/>
  <c r="Q49" i="12"/>
  <c r="G50" i="12"/>
  <c r="M50" i="12" s="1"/>
  <c r="M49" i="12" s="1"/>
  <c r="I50" i="12"/>
  <c r="K50" i="12"/>
  <c r="O50" i="12"/>
  <c r="Q50" i="12"/>
  <c r="V50" i="12"/>
  <c r="V49" i="12" s="1"/>
  <c r="G51" i="12"/>
  <c r="I51" i="12"/>
  <c r="K51" i="12"/>
  <c r="V51" i="12"/>
  <c r="G52" i="12"/>
  <c r="M52" i="12" s="1"/>
  <c r="M51" i="12" s="1"/>
  <c r="I52" i="12"/>
  <c r="K52" i="12"/>
  <c r="O52" i="12"/>
  <c r="Q52" i="12"/>
  <c r="V52" i="12"/>
  <c r="G53" i="12"/>
  <c r="I53" i="12"/>
  <c r="K53" i="12"/>
  <c r="M53" i="12"/>
  <c r="O53" i="12"/>
  <c r="O51" i="12" s="1"/>
  <c r="Q53" i="12"/>
  <c r="Q51" i="12" s="1"/>
  <c r="V53" i="12"/>
  <c r="I54" i="12"/>
  <c r="G55" i="12"/>
  <c r="I55" i="12"/>
  <c r="K55" i="12"/>
  <c r="M55" i="12"/>
  <c r="O55" i="12"/>
  <c r="O54" i="12" s="1"/>
  <c r="Q55" i="12"/>
  <c r="Q54" i="12" s="1"/>
  <c r="V55" i="12"/>
  <c r="V54" i="12" s="1"/>
  <c r="G56" i="12"/>
  <c r="G54" i="12" s="1"/>
  <c r="I56" i="12"/>
  <c r="K56" i="12"/>
  <c r="K54" i="12" s="1"/>
  <c r="O56" i="12"/>
  <c r="Q56" i="12"/>
  <c r="V56" i="12"/>
  <c r="AE58" i="12"/>
  <c r="I20" i="1"/>
  <c r="I19" i="1"/>
  <c r="I18" i="1"/>
  <c r="I17" i="1"/>
  <c r="I16" i="1"/>
  <c r="I88" i="1"/>
  <c r="J87" i="1" s="1"/>
  <c r="F51" i="1"/>
  <c r="G23" i="1" s="1"/>
  <c r="G51" i="1"/>
  <c r="G25" i="1" s="1"/>
  <c r="H51" i="1"/>
  <c r="I50" i="1"/>
  <c r="I49" i="1"/>
  <c r="I48" i="1"/>
  <c r="I47" i="1"/>
  <c r="I46" i="1"/>
  <c r="I45" i="1"/>
  <c r="I44" i="1"/>
  <c r="I43" i="1"/>
  <c r="I42" i="1"/>
  <c r="I41" i="1"/>
  <c r="I40" i="1"/>
  <c r="J28" i="1"/>
  <c r="J26" i="1"/>
  <c r="G38" i="1"/>
  <c r="F38" i="1"/>
  <c r="J23" i="1"/>
  <c r="J24" i="1"/>
  <c r="J25" i="1"/>
  <c r="J27" i="1"/>
  <c r="E24" i="1"/>
  <c r="G24" i="1"/>
  <c r="E26" i="1"/>
  <c r="G26" i="1"/>
  <c r="J79" i="1" l="1"/>
  <c r="J80" i="1"/>
  <c r="J77" i="1"/>
  <c r="J61" i="1"/>
  <c r="J71" i="1"/>
  <c r="J81" i="1"/>
  <c r="J58" i="1"/>
  <c r="J82" i="1"/>
  <c r="J69" i="1"/>
  <c r="J72" i="1"/>
  <c r="J63" i="1"/>
  <c r="J73" i="1"/>
  <c r="J64" i="1"/>
  <c r="J74" i="1"/>
  <c r="J65" i="1"/>
  <c r="J85" i="1"/>
  <c r="J66" i="1"/>
  <c r="J83" i="1"/>
  <c r="J75" i="1"/>
  <c r="J59" i="1"/>
  <c r="J60" i="1"/>
  <c r="J84" i="1"/>
  <c r="J67" i="1"/>
  <c r="J68" i="1"/>
  <c r="J76" i="1"/>
  <c r="J70" i="1"/>
  <c r="J86" i="1"/>
  <c r="J62" i="1"/>
  <c r="J78" i="1"/>
  <c r="I39" i="1"/>
  <c r="I51" i="1" s="1"/>
  <c r="J44" i="1" s="1"/>
  <c r="A27" i="1"/>
  <c r="M22" i="20"/>
  <c r="M10" i="20"/>
  <c r="M8" i="20" s="1"/>
  <c r="AF15" i="19"/>
  <c r="M9" i="19"/>
  <c r="M8" i="19" s="1"/>
  <c r="M30" i="18"/>
  <c r="M28" i="18" s="1"/>
  <c r="G25" i="18"/>
  <c r="M10" i="18"/>
  <c r="M8" i="18" s="1"/>
  <c r="G14" i="17"/>
  <c r="M9" i="17"/>
  <c r="M8" i="17" s="1"/>
  <c r="AF18" i="17"/>
  <c r="M21" i="16"/>
  <c r="AF31" i="16"/>
  <c r="M9" i="16"/>
  <c r="M8" i="16" s="1"/>
  <c r="M14" i="15"/>
  <c r="AF27" i="15"/>
  <c r="G14" i="15"/>
  <c r="M10" i="15"/>
  <c r="M8" i="15" s="1"/>
  <c r="M14" i="14"/>
  <c r="G24" i="14"/>
  <c r="AF27" i="14"/>
  <c r="G14" i="14"/>
  <c r="M13" i="14"/>
  <c r="M8" i="14" s="1"/>
  <c r="M122" i="13"/>
  <c r="M30" i="13"/>
  <c r="M52" i="13"/>
  <c r="M57" i="13"/>
  <c r="M8" i="13"/>
  <c r="M60" i="13"/>
  <c r="M19" i="13"/>
  <c r="G129" i="13"/>
  <c r="G113" i="13"/>
  <c r="G109" i="13"/>
  <c r="G138" i="13"/>
  <c r="G122" i="13"/>
  <c r="G42" i="13"/>
  <c r="M94" i="13"/>
  <c r="M91" i="13" s="1"/>
  <c r="M78" i="13"/>
  <c r="M77" i="13" s="1"/>
  <c r="M62" i="13"/>
  <c r="M46" i="13"/>
  <c r="M44" i="13" s="1"/>
  <c r="G71" i="13"/>
  <c r="M66" i="13"/>
  <c r="M64" i="13" s="1"/>
  <c r="M37" i="12"/>
  <c r="M29" i="12"/>
  <c r="M19" i="12"/>
  <c r="AF58" i="12"/>
  <c r="M56" i="12"/>
  <c r="M54" i="12" s="1"/>
  <c r="M10" i="12"/>
  <c r="M8" i="12" s="1"/>
  <c r="I21" i="1"/>
  <c r="J88" i="1" l="1"/>
  <c r="J45" i="1"/>
  <c r="J39" i="1"/>
  <c r="J51" i="1" s="1"/>
  <c r="J40" i="1"/>
  <c r="J48" i="1"/>
  <c r="J47" i="1"/>
  <c r="J46" i="1"/>
  <c r="J49" i="1"/>
  <c r="J50" i="1"/>
  <c r="J41" i="1"/>
  <c r="J42" i="1"/>
  <c r="J43" i="1"/>
  <c r="G28" i="1"/>
  <c r="G27" i="1" s="1"/>
  <c r="G29" i="1" s="1"/>
  <c r="A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67BF9309-5D2F-4462-9CE2-95D84DD4CEA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8647CF4-08EB-4514-B9E9-21995DE25FE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016DF4E8-56FF-45FE-8493-081540A636D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354FFAA-026C-4B69-9F7A-FB94CED5ADA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65A28E7B-4DBF-41AE-A5EB-E6D5715C01B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F12D5A7-C4D0-40A8-937C-892DEE2C6F9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620D0AF9-62FD-4381-A23E-A84B4D24454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4E415A2-2464-484A-A608-0770078F0FC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02B7FDC5-AF45-49D3-BE9B-2C5ACAF532E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25BF58C-95C9-4DE5-89D1-6B4110A8CCD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00B3E5AA-D6B5-40E1-950C-15691B3414E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F4B4523-6251-4F38-86D8-662DB04ED26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8E1DCF90-2A9D-4534-87D5-7A1A53EE11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475D506-3341-4416-80A7-AF1F131F1D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56086B3C-D0D6-4358-BBEB-5262F2BF45A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F307F6C-42BD-493F-BFCD-F64E2167746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Ivoš Bazal</author>
  </authors>
  <commentList>
    <comment ref="S6" authorId="0" shapeId="0" xr:uid="{9FE0B015-B2CB-4ED6-9FDC-42F2CAC2694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30A54B8-74B2-4432-B431-EE3BE10F2F3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<sst xmlns="http://schemas.openxmlformats.org/spreadsheetml/2006/main" count="2781" uniqueCount="600">
  <si>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</si>
  <si>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</si>
  <si>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</si>
  <si>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</si>
  <si>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</si>
  <si>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</si>
  <si>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</si>
  <si>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</si>
  <si>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</si>
  <si>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</si>
  <si>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</si>
  <si>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</si>
  <si>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</si>
  <si>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</si>
  <si>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</si>
  <si>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</si>
  <si>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</si>
  <si>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</si>
  <si>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</si>
  <si>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</si>
  <si>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</si>
  <si>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</si>
  <si>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</si>
  <si>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</si>
  <si>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</si>
  <si>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</si>
  <si>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</si>
  <si>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</si>
  <si>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</si>
  <si>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</si>
  <si>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</si>
  <si>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</si>
  <si>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</si>
  <si>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</si>
  <si>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</si>
  <si>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</si>
  <si>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</si>
  <si>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</si>
  <si>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</si>
  <si>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</si>
  <si>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</si>
  <si>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</si>
  <si>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</si>
  <si>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202604</t>
  </si>
  <si>
    <t>Hala Sloupnice</t>
  </si>
  <si>
    <t>Stavba</t>
  </si>
  <si>
    <t>SO-01</t>
  </si>
  <si>
    <t>HALA PRO BROJLERY</t>
  </si>
  <si>
    <t>SO-01a</t>
  </si>
  <si>
    <t>Vlastní hala</t>
  </si>
  <si>
    <t>SO-01b</t>
  </si>
  <si>
    <t>Zázemí</t>
  </si>
  <si>
    <t>SO-01c</t>
  </si>
  <si>
    <t>Základ pro sila</t>
  </si>
  <si>
    <t>SO-01d</t>
  </si>
  <si>
    <t>Základ pro rekuperační jednotku</t>
  </si>
  <si>
    <t>SO-01e</t>
  </si>
  <si>
    <t>Rampa</t>
  </si>
  <si>
    <t>SO-01h</t>
  </si>
  <si>
    <t>Oplocení</t>
  </si>
  <si>
    <t>SO-01ch</t>
  </si>
  <si>
    <t>Stavební úpravy kolny na stroje</t>
  </si>
  <si>
    <t>SO-01i</t>
  </si>
  <si>
    <t>SO-02</t>
  </si>
  <si>
    <t>DOPLNĚNÍ MANIPULAČNÍ PLOCHY</t>
  </si>
  <si>
    <t>SO-02a</t>
  </si>
  <si>
    <t>Doplnění manipulační plochy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</si>
  <si>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</si>
  <si>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</si>
  <si>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</si>
  <si>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</si>
  <si>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</si>
  <si>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</si>
  <si>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</si>
  <si>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</si>
  <si>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</si>
  <si>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</si>
  <si>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</si>
  <si>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</si>
  <si>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46</t>
  </si>
  <si>
    <t>Zpevněné plochy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</si>
  <si>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</si>
  <si>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</si>
  <si>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</si>
  <si>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</si>
  <si>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</si>
  <si>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</si>
  <si>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</si>
  <si>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</si>
  <si>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91</t>
  </si>
  <si>
    <t>Doplňující práce na komunikaci</t>
  </si>
  <si>
    <t>94</t>
  </si>
  <si>
    <t>Lešení a stavební výtahy</t>
  </si>
  <si>
    <t>96</t>
  </si>
  <si>
    <t>Bourání konstrukcí</t>
  </si>
  <si>
    <t>99</t>
  </si>
  <si>
    <t>Staveništní přesun hmot</t>
  </si>
  <si>
    <t>711</t>
  </si>
  <si>
    <t>Izolace proti vodě</t>
  </si>
  <si>
    <t>713</t>
  </si>
  <si>
    <t>Izolace tepelné</t>
  </si>
  <si>
    <t>720</t>
  </si>
  <si>
    <t>Zdravotechnická instalace</t>
  </si>
  <si>
    <t>721</t>
  </si>
  <si>
    <t>Vnitřní kanalizace</t>
  </si>
  <si>
    <t>725</t>
  </si>
  <si>
    <t>Zařizovací předměty</t>
  </si>
  <si>
    <t>726</t>
  </si>
  <si>
    <t>Předstěnové systémy</t>
  </si>
  <si>
    <t>762</t>
  </si>
  <si>
    <t>Konstrukce tesařské</t>
  </si>
  <si>
    <t>763</t>
  </si>
  <si>
    <t>Dřevostavby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</si>
  <si>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</si>
  <si>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</si>
  <si>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</si>
  <si>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</si>
  <si>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</si>
  <si>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</si>
  <si>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</si>
  <si>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</si>
  <si>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771</t>
  </si>
  <si>
    <t>Podlahy z dlaždic a obklady</t>
  </si>
  <si>
    <t>781</t>
  </si>
  <si>
    <t>Obklady keramické</t>
  </si>
  <si>
    <t>784</t>
  </si>
  <si>
    <t>Malby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</si>
  <si>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</si>
  <si>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</si>
  <si>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</si>
  <si>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</si>
  <si>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</si>
  <si>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</si>
  <si>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</si>
  <si>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</si>
  <si>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</si>
  <si>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</si>
  <si>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</si>
  <si>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</si>
  <si>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</si>
  <si>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</si>
  <si>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</si>
  <si>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</si>
  <si>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</si>
  <si>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</si>
  <si>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</si>
  <si>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</si>
  <si>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</si>
  <si>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</si>
  <si>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</si>
  <si>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</si>
  <si>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</si>
  <si>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</si>
  <si>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</si>
  <si>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</si>
  <si>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</si>
  <si>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</si>
  <si>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</si>
  <si>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</si>
  <si>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121101102R00</t>
  </si>
  <si>
    <t>Sejmutí ornice s přemístěním přes 50 do 100 m</t>
  </si>
  <si>
    <t>m3</t>
  </si>
  <si>
    <t>RTS 25/ II</t>
  </si>
  <si>
    <t>Indiv</t>
  </si>
  <si>
    <t>Práce</t>
  </si>
  <si>
    <t>Běžná</t>
  </si>
  <si>
    <t>POL1_</t>
  </si>
  <si>
    <t>122201102R00</t>
  </si>
  <si>
    <t>Odkopávky nezapažené v hor. 3 do 1000 m3</t>
  </si>
  <si>
    <t>132201112R00</t>
  </si>
  <si>
    <t>Hloubení rýh šířky do 60 cm v hor.3 nad 100 m3</t>
  </si>
  <si>
    <t>133201102R00</t>
  </si>
  <si>
    <t>Hloubení šachet v hor.3 nad 100 m3</t>
  </si>
  <si>
    <t>162201102R00</t>
  </si>
  <si>
    <t>Vodorovné přemístění výkopku z hor.1-4 do 50 m</t>
  </si>
  <si>
    <t>171201201R00</t>
  </si>
  <si>
    <t>Uložení sypaniny na skl.-sypanina na výšku přes 2m</t>
  </si>
  <si>
    <t>174101101R00</t>
  </si>
  <si>
    <t>Zásyp jam, rýh, šachet se zhutněním</t>
  </si>
  <si>
    <t>175101101RT2</t>
  </si>
  <si>
    <t>Obsyp potrubí bez prohození sypaniny s dodáním štěrkopísku frakce 0 - 22 mm</t>
  </si>
  <si>
    <t>181201102R00</t>
  </si>
  <si>
    <t>Úprava pláně v násypech v hor. 1-4, se zhutněním</t>
  </si>
  <si>
    <t>m2</t>
  </si>
  <si>
    <t>12547</t>
  </si>
  <si>
    <t>Geodetické zaměření haly, vytyčení patek, vytyčení výšek</t>
  </si>
  <si>
    <t>kpl</t>
  </si>
  <si>
    <t>Vlastní</t>
  </si>
  <si>
    <t>271531111R00</t>
  </si>
  <si>
    <t>Polštář základu z kameniva hr. drceného 16-63 mm</t>
  </si>
  <si>
    <t>273351215R00</t>
  </si>
  <si>
    <t>Bednění stěn základových desek - zřízení</t>
  </si>
  <si>
    <t>273351216R00</t>
  </si>
  <si>
    <t>Bednění stěn základových desek - odstranění</t>
  </si>
  <si>
    <t>273361921RT5</t>
  </si>
  <si>
    <t>Výztuž základových desek ze svařovaných sítí průměr drátu  6,0, oka 150/150 mm KH20</t>
  </si>
  <si>
    <t>t</t>
  </si>
  <si>
    <t>274313621R00</t>
  </si>
  <si>
    <t>Beton základových pasů prostý C 20/25</t>
  </si>
  <si>
    <t>275321321R00</t>
  </si>
  <si>
    <t>Železobeton základových patek C 20/25</t>
  </si>
  <si>
    <t>275351215R00</t>
  </si>
  <si>
    <t>Bednění stěn základových patek - zřízení</t>
  </si>
  <si>
    <t>275351216R00</t>
  </si>
  <si>
    <t>Bednění stěn základových patek - odstranění</t>
  </si>
  <si>
    <t>275361821R00</t>
  </si>
  <si>
    <t>Výztuž základ. patek z betonářské oceli 10 505 (R)</t>
  </si>
  <si>
    <t>311321312R00</t>
  </si>
  <si>
    <t>Železobeton nadzákladových zdí C 20/25</t>
  </si>
  <si>
    <t>311351101R00</t>
  </si>
  <si>
    <t>Bednění nadzákladových zdí jednostranné - zřízení</t>
  </si>
  <si>
    <t>311351102R00</t>
  </si>
  <si>
    <t>Bednění nadzákladových zdí jednostranné-odstranění</t>
  </si>
  <si>
    <t>311361821R00</t>
  </si>
  <si>
    <t>Výztuž nadzáklad. zdí z betonářské oceli 10505 (R)</t>
  </si>
  <si>
    <t>311361921RT5</t>
  </si>
  <si>
    <t>Výztuž nadzákladových zdí ze svařovaných sítí průměr drátu 6,0, oka 150/150 mm KH20</t>
  </si>
  <si>
    <t>597073302RS2</t>
  </si>
  <si>
    <t>Žlab odvodňovací MEADRAIN EN 2000,dl.1000 mm,C 250 světlá šířka 200 mm, výška 280 mm, bez spádu, vč. zákrytové desky z tvrdého PVC tl. 20mm vč. podbeto</t>
  </si>
  <si>
    <t>kus</t>
  </si>
  <si>
    <t>631316115R00</t>
  </si>
  <si>
    <t>Postřik nových beton. podlah proti prvotn. vysych.</t>
  </si>
  <si>
    <t>631316211RT3</t>
  </si>
  <si>
    <t>Povrchový vsyp na betonové podlahy strojně hlazený posypová směs proti obrusu podlahy</t>
  </si>
  <si>
    <t>631317115R00</t>
  </si>
  <si>
    <t>Řezání dilatační spáry hl. 0-150 mm, beton prostý</t>
  </si>
  <si>
    <t>m</t>
  </si>
  <si>
    <t>631319185R00</t>
  </si>
  <si>
    <t>Příplatek za sklon základové desky</t>
  </si>
  <si>
    <t>631315711RT7</t>
  </si>
  <si>
    <t>Mazanina betonová tl. 12 - 24 cm C 25/30 s rozptýlenou výztuží 20 kg/m3, Floorcrete P</t>
  </si>
  <si>
    <t>631361921RT5</t>
  </si>
  <si>
    <t>Výztuž mazanin svařovanou sítí průměr drátu  6,0, oka 150/150</t>
  </si>
  <si>
    <t>771578013R00</t>
  </si>
  <si>
    <t>Výplň dilatační spáry provazcem PCI DIN Polyband</t>
  </si>
  <si>
    <t>RTS 22/ I</t>
  </si>
  <si>
    <t>773992002R00</t>
  </si>
  <si>
    <t>Výplň dilatačních spár PU tmelem</t>
  </si>
  <si>
    <t>631315711RT71</t>
  </si>
  <si>
    <t>Mazanina betonová tl. 12 - 24 cm C 25/30, okap. chodník a nájezd</t>
  </si>
  <si>
    <t>998011001R00</t>
  </si>
  <si>
    <t>Přesun hmot pro budovy zděné výšky do 6 m</t>
  </si>
  <si>
    <t>POL1_1</t>
  </si>
  <si>
    <t>711491171R00</t>
  </si>
  <si>
    <t>PE podkladní fólie pod beton včetně dodávky dilatačních pásků kolem haly</t>
  </si>
  <si>
    <t>721176224R00</t>
  </si>
  <si>
    <t>Potrubí KG svodné (ležaté) v zemi, D 160 x 4,0 mm</t>
  </si>
  <si>
    <t>2514587</t>
  </si>
  <si>
    <t>D+M oplachová betonová jímka vč. zpětného zásypu a zkoušky těsnosti 12m3</t>
  </si>
  <si>
    <t>V1</t>
  </si>
  <si>
    <t>Zařízení staveniště, bunka, WC, úklid</t>
  </si>
  <si>
    <t>V2</t>
  </si>
  <si>
    <t>Přesun stavební techniky</t>
  </si>
  <si>
    <t>SUM</t>
  </si>
  <si>
    <t>Poznámky uchazeče k zadání</t>
  </si>
  <si>
    <t>POPUZIV</t>
  </si>
  <si>
    <t>END</t>
  </si>
  <si>
    <t>121101100R00</t>
  </si>
  <si>
    <t>Sejmutí ornice, pl. do 400 m2, přemístění do 50 m</t>
  </si>
  <si>
    <t>132201110R00</t>
  </si>
  <si>
    <t>Hloubení rýh š.do 60 cm v hor.3 do 50 m3, STROJNĚ</t>
  </si>
  <si>
    <t>132201119R00</t>
  </si>
  <si>
    <t>Přípl.za lepivost,hloubení rýh 60 cm,hor.3,STROJNĚ</t>
  </si>
  <si>
    <t>162701105R00</t>
  </si>
  <si>
    <t>Vodorovné přemístění výkopku z hor.1-4 do 10000 m</t>
  </si>
  <si>
    <t>162701109R00</t>
  </si>
  <si>
    <t>Příplatek k vod. přemístění hor.1-4 za další 1 km</t>
  </si>
  <si>
    <t>166101101R00</t>
  </si>
  <si>
    <t>Přehození výkopku z hor.1-4</t>
  </si>
  <si>
    <t>167101101R00</t>
  </si>
  <si>
    <t>Nakládání výkopku z hor. 1 ÷ 4 v množství do 100 m3</t>
  </si>
  <si>
    <t>199000002R00</t>
  </si>
  <si>
    <t>Poplatek za skládku horniny 1- 4, č. dle katal. odpadů 17 05 04</t>
  </si>
  <si>
    <t>271571111R00</t>
  </si>
  <si>
    <t>Polštář základu ze štěrkopísku tříděného</t>
  </si>
  <si>
    <t>273313511R00</t>
  </si>
  <si>
    <t>Beton základových desek prostý C 12/15</t>
  </si>
  <si>
    <t>273361921RT9</t>
  </si>
  <si>
    <t>Výztuž základových desek ze svařovaných sítí KY 80, drát d 8,0 mm, oko 150 x 150 mm</t>
  </si>
  <si>
    <t>274272140RT5</t>
  </si>
  <si>
    <t>Zdivo základové z bednicích tvárnic, tl. 300 mm výplň tvárnic betonem C 25/30</t>
  </si>
  <si>
    <t>274313611R00</t>
  </si>
  <si>
    <t>Beton základových pasů prostý C 16/20</t>
  </si>
  <si>
    <t>274351215R00</t>
  </si>
  <si>
    <t>Bednění prostupu základem</t>
  </si>
  <si>
    <t>274361821R00</t>
  </si>
  <si>
    <t>Výztuž základových pasů z betonářské oceli  B500B (10 505)</t>
  </si>
  <si>
    <t>279361821R00</t>
  </si>
  <si>
    <t>Výztuž základových zdí z betonářské oceli B500B (10 505)</t>
  </si>
  <si>
    <t>311238603R00</t>
  </si>
  <si>
    <t>Zdivo POROTHERM 30 T Profi s minerální vatou, tl. 300 mm</t>
  </si>
  <si>
    <t>311238294R00</t>
  </si>
  <si>
    <t>Příplatek za maltu tepelně izolační pro zdivo tl. 300 mm</t>
  </si>
  <si>
    <t>311238917R00</t>
  </si>
  <si>
    <t>1. řada z tvárnic POROTHERM 38 TBS Profi tl. 300 mm</t>
  </si>
  <si>
    <t>317168122R00</t>
  </si>
  <si>
    <t>Překlad POROTHERM KP plochý 145 x 71 x 1250 mm</t>
  </si>
  <si>
    <t>317168131R00</t>
  </si>
  <si>
    <t>Překlad POROTHERM KP 7 vysoký 70 x 238 x 1250 mm pro orientované uložení</t>
  </si>
  <si>
    <t>317168132R00</t>
  </si>
  <si>
    <t>Překlad POROTHERM KP 7 vysoký 70 x 238 x 1500 mm pro orientované uložení</t>
  </si>
  <si>
    <t>317168135R00</t>
  </si>
  <si>
    <t>Překlad POROTHERM KP 7 vysoký 70 x 238 x 2250 mm pro orientované uložení</t>
  </si>
  <si>
    <t>317998117R00</t>
  </si>
  <si>
    <t>Izolace mezi překlady z polystyrenu tl. 120 mm</t>
  </si>
  <si>
    <t>342248114R00</t>
  </si>
  <si>
    <t>Příčky POROTHERM 14 P+D na maltu vápenocementovou 5 MPa, tl. 140 mm</t>
  </si>
  <si>
    <t>RTS 23/ I</t>
  </si>
  <si>
    <t>342668111R00</t>
  </si>
  <si>
    <t>Těsnění styku příčky se stáv. konstrukcí PU pěnou</t>
  </si>
  <si>
    <t>342948111R00</t>
  </si>
  <si>
    <t>Ukotvení příček k cihelné konstrukci kotvami na hmoždinky</t>
  </si>
  <si>
    <t>070212108RA0</t>
  </si>
  <si>
    <t>Dveře vnitřní dřevěné šířky 800 mm, ocelová zárubeň do zdiva, kování, přechodová lišta</t>
  </si>
  <si>
    <t>Agregovaná položka</t>
  </si>
  <si>
    <t>POL2_</t>
  </si>
  <si>
    <t>417238122R00</t>
  </si>
  <si>
    <t>Obezdívka ztužujícího věnce věncovkou VT 8/25 Profi, včetně izolace EPS</t>
  </si>
  <si>
    <t>417321415R00</t>
  </si>
  <si>
    <t>Ztužující pásy a věnce z betonu železového C 30/37</t>
  </si>
  <si>
    <t>417351115R00</t>
  </si>
  <si>
    <t>Bednění ztužujících pásů a věnců - zřízení</t>
  </si>
  <si>
    <t>417351116R00</t>
  </si>
  <si>
    <t>Bednění ztužujících pásů a věnců - odstranění</t>
  </si>
  <si>
    <t>417361821R00</t>
  </si>
  <si>
    <t>Výztuž ztužujících pásů a věnců z oceli B500B (10 505)</t>
  </si>
  <si>
    <t>564851111RT4</t>
  </si>
  <si>
    <t>Podklad ze štěrkodrti po zhutnění tloušťky 15 cm štěrkodrť frakce 0-63 mm</t>
  </si>
  <si>
    <t>610991004R00</t>
  </si>
  <si>
    <t>Začišťovací okenní lišta pro vnitř.omítku tl. 15 mm</t>
  </si>
  <si>
    <t>611421122R00</t>
  </si>
  <si>
    <t>Omítka vnitřní stropů rovných, MVC, hladká</t>
  </si>
  <si>
    <t>612421626R00</t>
  </si>
  <si>
    <t>Omítka vnitřní zdiva, MVC, hladká</t>
  </si>
  <si>
    <t>612473186R00</t>
  </si>
  <si>
    <t>Příplatek za zabudované rohovníky, stěny</t>
  </si>
  <si>
    <t>622421131R00</t>
  </si>
  <si>
    <t>Omítka vnější stěn, MVC, hladká, složitost 1-2</t>
  </si>
  <si>
    <t>622473186R00</t>
  </si>
  <si>
    <t>Příplatek za rohovník pro vnější omítky</t>
  </si>
  <si>
    <t>631312711R00</t>
  </si>
  <si>
    <t>Mazanina betonová tl. 5 - 8 cm C 25/30</t>
  </si>
  <si>
    <t>631316211RT2</t>
  </si>
  <si>
    <t>Povrchový vsyp na betonové podlahy strojně hlazený</t>
  </si>
  <si>
    <t>631361921RT8</t>
  </si>
  <si>
    <t>Výztuž mazanin svařovanou sítí KY 81, drát d 8,0 mm, oko 100 x 100 mm</t>
  </si>
  <si>
    <t>941941031R00</t>
  </si>
  <si>
    <t>Montáž lešení lehkého řadového s podlahami, š. do 1 m, výšky do 10 m</t>
  </si>
  <si>
    <t>941941191R00</t>
  </si>
  <si>
    <t>Příplatek za použití lešení lehkého řadového s podlahami, š. do 1 m, výšky do 10 m</t>
  </si>
  <si>
    <t>941941831R00</t>
  </si>
  <si>
    <t>Demontáž lešení lehkého řadového s podlahami, š. do 1 m, výšky do 10 m</t>
  </si>
  <si>
    <t>941955001R00</t>
  </si>
  <si>
    <t>Lešení lehké pomocné, výška podlahy do 1,2 m</t>
  </si>
  <si>
    <t>998011002R00</t>
  </si>
  <si>
    <t>Přesun hmot pro budovy zděné výšky do 12 m</t>
  </si>
  <si>
    <t>711111001RZ1</t>
  </si>
  <si>
    <t>Provedení izolace proti vlhkosti na ploše vodorovné, 1x asfaltovým penetračním nátěrem včetně dodávky asfaltového penetračního laku</t>
  </si>
  <si>
    <t>711141559RT2</t>
  </si>
  <si>
    <t>Provedení izolace proti vlhkosti na ploše vodorovné, asfaltovými pásy přitavením 2 vrstvy - pásy ve specifikaci</t>
  </si>
  <si>
    <t>711747067R00</t>
  </si>
  <si>
    <t>Opracování prostupů pod objímkou, asfaltový pás natavitelný, D do 300 mm</t>
  </si>
  <si>
    <t>62852265R</t>
  </si>
  <si>
    <t>Pás asfaltový modifikovaný GLASTEK 40 SPECIAL mineral, natavovací, kotvicí</t>
  </si>
  <si>
    <t>SPCM</t>
  </si>
  <si>
    <t>Specifikace</t>
  </si>
  <si>
    <t>POL3_</t>
  </si>
  <si>
    <t>998711101R00</t>
  </si>
  <si>
    <t>Přesun hmot pro izolace proti vodě, výšky do 6 m</t>
  </si>
  <si>
    <t>POL1_7</t>
  </si>
  <si>
    <t>713121121RT1</t>
  </si>
  <si>
    <t>Montáž tepelné izolace podlah na sucho, dvouvrstvé materiál ve specifikaci</t>
  </si>
  <si>
    <t>713191100RT9</t>
  </si>
  <si>
    <t>Položení separační fólie včetně dodávky PE fólie</t>
  </si>
  <si>
    <t>283757115R</t>
  </si>
  <si>
    <t>Deska izolační EPS 150, Isover tl. 50 mm</t>
  </si>
  <si>
    <t>283757118R</t>
  </si>
  <si>
    <t>Deska izolační EPS 150, Isover tl. 70 mm</t>
  </si>
  <si>
    <t>721100011RA0</t>
  </si>
  <si>
    <t>Ležatá kanalizace</t>
  </si>
  <si>
    <t>762341210RT2</t>
  </si>
  <si>
    <t>Montáž bednění střech rovných, prkna hrubá na sraz včetně dodávky prken tloušťky 24 mm</t>
  </si>
  <si>
    <t>762342204RT4</t>
  </si>
  <si>
    <t>Montáž kontralatí přibitím včetně dodávky řeziva, latě 4/6 cm</t>
  </si>
  <si>
    <t>RTS 19/ II</t>
  </si>
  <si>
    <t>762342203R00</t>
  </si>
  <si>
    <t>Montáž laťování střech, vzdálenost latí 22 - 36 cm</t>
  </si>
  <si>
    <t>762395000R00</t>
  </si>
  <si>
    <t>Spojovací a ochranné prostředky pro střechy</t>
  </si>
  <si>
    <t xml:space="preserve">m3    </t>
  </si>
  <si>
    <t>60510062R</t>
  </si>
  <si>
    <t>Lať impregnovaná SM jakost I-II 40 x 60 mm</t>
  </si>
  <si>
    <t>998762102R00</t>
  </si>
  <si>
    <t>Přesun hmot pro tesařské konstrukce, výšky do 12 m</t>
  </si>
  <si>
    <t>763183131R00</t>
  </si>
  <si>
    <t>Montáž dřevěných sendvičových stropních panelů</t>
  </si>
  <si>
    <t>763100001RAA</t>
  </si>
  <si>
    <t>Montáž a výroba střešních vazníků příhradový vazník</t>
  </si>
  <si>
    <t>61230001R</t>
  </si>
  <si>
    <t>Panel sendvičový 150 x 1250 x 2500 mm</t>
  </si>
  <si>
    <t>764551604RT3</t>
  </si>
  <si>
    <t>Svody kruhové včetně objímek kolen, odskoků z Pz průměru 100mm</t>
  </si>
  <si>
    <t>RTS 25/ I</t>
  </si>
  <si>
    <t>764812220R00</t>
  </si>
  <si>
    <t>Oplechování okapů, tvrdá krytina,Pz,rš 330 mm</t>
  </si>
  <si>
    <t>764815212R00</t>
  </si>
  <si>
    <t>Žlab podokapní půlkruh.z lak.Pz plechu, rš 330 mm</t>
  </si>
  <si>
    <t>764814537R00</t>
  </si>
  <si>
    <t>Závětrná lišta z  Pz plechu, rš 375 mm</t>
  </si>
  <si>
    <t>553453109R</t>
  </si>
  <si>
    <t>Krytina SATJAM trapéz plech SAT18NP pozink</t>
  </si>
  <si>
    <t>RTS 22/ II</t>
  </si>
  <si>
    <t>553453410R</t>
  </si>
  <si>
    <t>Hřebenáč ocelový rovný SATJAM Trapez HRT 120, délka 2000 mm, Pozink</t>
  </si>
  <si>
    <t>56288734R</t>
  </si>
  <si>
    <t>SATJAM šroub samovrtný</t>
  </si>
  <si>
    <t xml:space="preserve">bal   </t>
  </si>
  <si>
    <t>998764102R00</t>
  </si>
  <si>
    <t>Přesun hmot pro klempířské konstr., výšky do 12 m</t>
  </si>
  <si>
    <t>765799310RK5</t>
  </si>
  <si>
    <t>Montáž fólie na krokve přibitím</t>
  </si>
  <si>
    <t>59244411R</t>
  </si>
  <si>
    <t>Fólie hydroizolační JUTADACH-135</t>
  </si>
  <si>
    <t>RTS 23/ II</t>
  </si>
  <si>
    <t>766711001R00</t>
  </si>
  <si>
    <t>Montáž plastových a dřevěných oken a balkonových dveří s vypěněním</t>
  </si>
  <si>
    <t>771101210R00</t>
  </si>
  <si>
    <t>Penetrace podkladu pod dlažby</t>
  </si>
  <si>
    <t>771575113R00</t>
  </si>
  <si>
    <t>Montáž podlah z dlaždic hladkých keramických, do tmele, 300 x 600 mm</t>
  </si>
  <si>
    <t>597642060R</t>
  </si>
  <si>
    <t>Dlažba Taurus Granit matná 300 x 600 x 10 mm</t>
  </si>
  <si>
    <t>781101210R00</t>
  </si>
  <si>
    <t>Penetrace podkladu pod obklady</t>
  </si>
  <si>
    <t>781475120R00</t>
  </si>
  <si>
    <t>Montáž obkladů stěn obkládačkami keramickými, do tmele, do 300 x 600 mm</t>
  </si>
  <si>
    <t>597813740R</t>
  </si>
  <si>
    <t>Obkládačka Rako 300 x 600 mm bílá mat</t>
  </si>
  <si>
    <t>784191101R00</t>
  </si>
  <si>
    <t>Penetrace podkladu univerzální Primalex 1x</t>
  </si>
  <si>
    <t>784195212R00</t>
  </si>
  <si>
    <t>Malba Primalex Plus, bílá, bez penetrace, 2 x</t>
  </si>
  <si>
    <t>210200020RA0</t>
  </si>
  <si>
    <t>Hromosvod dodávka a montáž</t>
  </si>
  <si>
    <t>kompl</t>
  </si>
  <si>
    <t>766810010RAE</t>
  </si>
  <si>
    <t>Kuchyňské linky dodávka a montáž linka 2400 mm</t>
  </si>
  <si>
    <t>Součtová</t>
  </si>
  <si>
    <t>Šatní skřínka - dodávka a instalace šatní skříňka S2, 2 oddíly, 1800 x 600 x 500 mm</t>
  </si>
  <si>
    <t>Lavice délka 1500mm vč. dodávky</t>
  </si>
  <si>
    <t>ks</t>
  </si>
  <si>
    <t>725100005RA0</t>
  </si>
  <si>
    <t>Sprchová kabina, baterie, zápachová uzávěrka</t>
  </si>
  <si>
    <t>725100008RA0</t>
  </si>
  <si>
    <t>Ohřívač vody elektrický akumulační do 165 l</t>
  </si>
  <si>
    <t>Vnitřní rozvody vody a kanalizace</t>
  </si>
  <si>
    <t>kplo</t>
  </si>
  <si>
    <t>725100001RA0</t>
  </si>
  <si>
    <t>Umyvadlo, baterie, zápachová uzávěrka</t>
  </si>
  <si>
    <t>726211123R00</t>
  </si>
  <si>
    <t>Modul pro WC Kombifix Eco, UP320, h. 1080 mm</t>
  </si>
  <si>
    <t>soubor</t>
  </si>
  <si>
    <t>28696752R</t>
  </si>
  <si>
    <t>Tlačítko ovládací WC Geberit Sigma20 pochromovaný plast</t>
  </si>
  <si>
    <t>725100023RA0</t>
  </si>
  <si>
    <t>Klozet se zazděnou nádržkou</t>
  </si>
  <si>
    <t>346244313R00</t>
  </si>
  <si>
    <t>Obezdívky van a WC nádržek z desek Ytong tl. 100 mm</t>
  </si>
  <si>
    <t>Hloubení rýh šířky do 60 cm do 50 m3, v hornině 3, hloubení strojně</t>
  </si>
  <si>
    <t>162301101R00</t>
  </si>
  <si>
    <t>Vodorovné přemístění výkopku z horniny 1 až 4, na vzdálenost přes 50  do 500 m</t>
  </si>
  <si>
    <t>Uložení sypaniny na dočasnou skládku tak, že na 1 m2 plochy připadá přes 2 m3 výkopku nebo ornice</t>
  </si>
  <si>
    <t>Zásyp sypaninou se zhutněním jam, šachet, rýh nebo kolem objektů v těchto vykopávkách</t>
  </si>
  <si>
    <t>583423641R</t>
  </si>
  <si>
    <t>Kamenivo nestanovené drcené; frakce 0,0 až 63,0 mm</t>
  </si>
  <si>
    <t>273321411R00</t>
  </si>
  <si>
    <t>Beton základových desek železový třídy C 25/30</t>
  </si>
  <si>
    <t>273351215RT1</t>
  </si>
  <si>
    <t>Bednění stěn základových desek zřízení</t>
  </si>
  <si>
    <t>Bednění stěn základových desek odstranění</t>
  </si>
  <si>
    <t>273361921RT8</t>
  </si>
  <si>
    <t>Uložení výztuže základových desek ze svařovaných sítí průměr drátu 8 mm, velikost oka 100/100 mm</t>
  </si>
  <si>
    <t>Zdivo základové z bednicích tvárnic tloušťky 300 mm, výplň betonem C 25/30</t>
  </si>
  <si>
    <t>Beton základových pasů prostý třídy C 20/25</t>
  </si>
  <si>
    <t>POL1_0</t>
  </si>
  <si>
    <t>Výztuž základových pasů z betonářské oceli 10 505 (R)</t>
  </si>
  <si>
    <t>631312511R00</t>
  </si>
  <si>
    <t>Mazanina z betonu prostého tl. přes 50 do 80 mm třídy C 12/15,</t>
  </si>
  <si>
    <t>998235011R00</t>
  </si>
  <si>
    <t>Přesun hmot pro nástupiště a rampy přesun hmot pro nástupiště a rampy</t>
  </si>
  <si>
    <t>Uložení výztuže základových desek ze svařovaných sítí průměr drátu 8 mm, velikost oka 150/150 mm</t>
  </si>
  <si>
    <t>132201210R00</t>
  </si>
  <si>
    <t>Hloubení rýh šířky přes 60 do 200 cm do 50 m3, v hornině 3, hloubení strojně</t>
  </si>
  <si>
    <t>274272150RT5</t>
  </si>
  <si>
    <t>Zdivo základové z bednicích tvárnic tloušťky 400 mm, výplň betonem C 25/30</t>
  </si>
  <si>
    <t>411351101RT1</t>
  </si>
  <si>
    <t>Bednění stropů deskových, balkonových nebo plošných konzol plné, rovné, popř. s náběhy bednící materiál prkna, bez podepření, zřízení</t>
  </si>
  <si>
    <t>411351102R00</t>
  </si>
  <si>
    <t>Bednění stropů deskových, balkonových nebo plošných konzol plné, rovné, popř. s náběhy  , odstranění</t>
  </si>
  <si>
    <t>631315711R00</t>
  </si>
  <si>
    <t>Mazanina z betonu prostého tl. přes 120 do 240 mm třídy C 25/30,</t>
  </si>
  <si>
    <t>631319165R00</t>
  </si>
  <si>
    <t>Příplatek za přehlazení povrchu tloušťka mazaniny od 120 mm do 240 mm</t>
  </si>
  <si>
    <t>631319173R00</t>
  </si>
  <si>
    <t>Příplatek za stržení povrchu tloušťka mazaniny od 80 mm do 120 mm</t>
  </si>
  <si>
    <t>631351101R00</t>
  </si>
  <si>
    <t>Bednění stěn, rýh a otvorů v podlahách zřízení</t>
  </si>
  <si>
    <t>631361921RT9</t>
  </si>
  <si>
    <t>Výztuž mazanin z betonů a z lehkých betonů ze svařovaných sítí průměr drátu 8 mm, velikost oka 150/150 mm</t>
  </si>
  <si>
    <t>26A12</t>
  </si>
  <si>
    <t>VRTY PRO SLOUPKY OPLOCENÍ TŘ. TĚŽITELNOSTI I D DO 200MM</t>
  </si>
  <si>
    <t>M</t>
  </si>
  <si>
    <t>27211</t>
  </si>
  <si>
    <t>ZÁKLADY Z DÍLCŮ BETONOVÝCH</t>
  </si>
  <si>
    <t>M3</t>
  </si>
  <si>
    <t>33817C</t>
  </si>
  <si>
    <t>SLOUPKY PLOTOVÉ Z DÍLCŮ KOVOVÝCH  DO BETONOVÝCH PATEK</t>
  </si>
  <si>
    <t>KS</t>
  </si>
  <si>
    <t>33817D</t>
  </si>
  <si>
    <t>VZPĚRY PLOTOVÉ Z DÍLCŮ KOVOVÝCH  DO BETONOVÝCH PATEK</t>
  </si>
  <si>
    <t>767911130RT1</t>
  </si>
  <si>
    <t>Montáž oplocení z pletiva strojového vč. dodávky pletiva, napínacího drátu a napínáku, výšky 1,75 m</t>
  </si>
  <si>
    <t>998767101R00</t>
  </si>
  <si>
    <t>Přesun hmot pro kovové stavební doplňk. konstrukce v objektech výšky do 6 m</t>
  </si>
  <si>
    <t>311237429R00</t>
  </si>
  <si>
    <t>Zdivo nosné z cihel a tvarovek pálených tloušťky 250 mm,  , charakteristická pevnost v tlaku fk = 2, 70 MPa, součinitel prostupu tepla U = 0,35 W/m2.K, hodnota pro zdivo bez omítky při vlhkosti 1%,</t>
  </si>
  <si>
    <t>342247542R00</t>
  </si>
  <si>
    <t>Příčky z tvárnic pálených Příčky z tvárnic keramických pálených tloušťky 140 mm, z děrovaných příčkovek, P 10, zděných na tenkovrstvou maltu, Prvek zdicí pálený funkce: příčkovka; broušený; dl =</t>
  </si>
  <si>
    <t>612421637R00</t>
  </si>
  <si>
    <t>Omítky vnitřní stěn vápenné nebo vápenocementové v podlaží i ve schodišti štukové, Malta pro zdění</t>
  </si>
  <si>
    <t>612481211RT2</t>
  </si>
  <si>
    <t>Vyztužení povrchu vnitřních stěn sklotextilní síťovinou s dodávkou síťoviny a stěrkového tmelu</t>
  </si>
  <si>
    <t>Omítky vnější stěn vápenocementové hladké,  , složitost 1÷ 2</t>
  </si>
  <si>
    <t>622481211RU1</t>
  </si>
  <si>
    <t>Vyztužení povrchových úprav vnějších stěn stěrkou s výztužnou sklotextilní tkaninou, s dodávkou sítě a stěrkového tmelu</t>
  </si>
  <si>
    <t>941941051R00</t>
  </si>
  <si>
    <t>Montáž lešení lehkého pracovního řadového s podlahami šířky od 1,20 do 1,50 m, výšky do 10 m</t>
  </si>
  <si>
    <t>941941291R00</t>
  </si>
  <si>
    <t>Montáž lešení lehkého pracovního řadového s podlahami příplatek za každý další i započatý měsíc použití lešení  šířky od 1,00 do 1,20 m a výšky do 10 m</t>
  </si>
  <si>
    <t>941941851R00</t>
  </si>
  <si>
    <t>Demontáž lešení lehkého řadového s podlahami šířky přes 1,2 do 1,5 m, výšky do 10 m</t>
  </si>
  <si>
    <t>968072247R00</t>
  </si>
  <si>
    <t>Vybourání a vyjmutí kovových rámů a rolet rámů, včetně pomocného lešení o výšce podlahy do 1900 mm a pro zatížení do 1,5 kPa  (150 kg/m2) okenních jednoduchých, plochy přes 4 m2</t>
  </si>
  <si>
    <t>Přesun hmot pro budovy s nosnou konstrukcí zděnou výšky přes 6 do 12 m</t>
  </si>
  <si>
    <t>762132811R00</t>
  </si>
  <si>
    <t>Demontáž bednění svislých a nadstřešních stěn z jednostranně hoblovaných prken</t>
  </si>
  <si>
    <t>Přesun hmot pro konstrukce tesařské v objektech výšky do 12 m</t>
  </si>
  <si>
    <t>764430210R00</t>
  </si>
  <si>
    <t>Oplechování zdí a nadezdívek z pozinkovaného plechu výroba a montáž   rš 250 mm</t>
  </si>
  <si>
    <t>764430220R00</t>
  </si>
  <si>
    <t>Oplechování zdí a nadezdívek z pozinkovaného plechu výroba a montáž   rš 330 mm</t>
  </si>
  <si>
    <t>Přesun hmot pro konstrukce klempířské v objektech výšky do 12 m</t>
  </si>
  <si>
    <t>02730</t>
  </si>
  <si>
    <t>POMOC PRÁCE ZŘÍZ NEBO ZAJIŠŤ OCHRANU INŽENÝRSKÝCH SÍTÍ</t>
  </si>
  <si>
    <t>KPL</t>
  </si>
  <si>
    <t>029113</t>
  </si>
  <si>
    <t>OSTATNÍ POŽADAVKY - GEODETICKÉ ZAMĚŘENÍ - CELKY</t>
  </si>
  <si>
    <t>KUS</t>
  </si>
  <si>
    <t>02943</t>
  </si>
  <si>
    <t>OSTATNÍ POŽADAVKY - VYPRACOVÁNÍ RDS</t>
  </si>
  <si>
    <t>02945</t>
  </si>
  <si>
    <t>OSTAT POŽADAVKY - GEOMETRICKÝ PLÁN</t>
  </si>
  <si>
    <t xml:space="preserve">sada  </t>
  </si>
  <si>
    <t>03100</t>
  </si>
  <si>
    <t>ZAŘÍZENÍ STAVENIŠTĚ - ZŘÍZENÍ, PROVOZ, DEMONTÁŽ</t>
  </si>
  <si>
    <t>Odkopávky a  prokopávky nezapažené v hornině 3 přes 100 do 1 000 m3</t>
  </si>
  <si>
    <t>167101102R00</t>
  </si>
  <si>
    <t>Nakládání, skládání, překládání neulehlého výkopku nakládání výkopku přes 100 m3, z horniny 1 až 4</t>
  </si>
  <si>
    <t>180401211R00</t>
  </si>
  <si>
    <t>Založení trávníku luční trávník, výsevem, v rovině nebo na svahu do 1:5</t>
  </si>
  <si>
    <t>181301112R00</t>
  </si>
  <si>
    <t>Rozprostření a urovnání ornice v rovině v souvislé ploše přes 500 m2, tloušťka vrstvy přes 100 do 150 mm</t>
  </si>
  <si>
    <t>561471125V01-X2</t>
  </si>
  <si>
    <t>Stabilizace podloží, tl. 30 cm (cena včetně stanovení receptury), stabil.pláň na Edef,2&gt;30 Mpa, při, Edef,2/Edef,1&lt;2,5</t>
  </si>
  <si>
    <t>00572460R</t>
  </si>
  <si>
    <t>směs travní technická</t>
  </si>
  <si>
    <t>kg</t>
  </si>
  <si>
    <t>POL3_1</t>
  </si>
  <si>
    <t>564831111R00</t>
  </si>
  <si>
    <t>Podklad ze štěrkodrti po zhutnění tloušťky 10 cm</t>
  </si>
  <si>
    <t>564871111R00</t>
  </si>
  <si>
    <t>Podklad ze štěrkodrti s rozprostřením a zhutněním frakce 0-63 mm, tloušťka po zhutnění 250 mm</t>
  </si>
  <si>
    <t>919722111R00</t>
  </si>
  <si>
    <t>Dilatační spáry - řezání, spáry příčné š. 2 - 5 mm</t>
  </si>
  <si>
    <t>919721111R00</t>
  </si>
  <si>
    <t>Dilatační spáry vkládané vyplněné kamenivem těž.</t>
  </si>
  <si>
    <t>919716111R00</t>
  </si>
  <si>
    <t>Výztuž cementobet. krytu drátky 25kg/m3</t>
  </si>
  <si>
    <t>581132111R00</t>
  </si>
  <si>
    <t>Kryt cementobeton. komunikací skup.1 a 2 tl. 20 cm</t>
  </si>
  <si>
    <t>599141111R00</t>
  </si>
  <si>
    <t>Vyplnění spár mezi silničními panely živičnou zálivkou</t>
  </si>
  <si>
    <t>917762111RT7</t>
  </si>
  <si>
    <t>Osazení ležatého obrubníku betonového, s boční opěrou, do lože z betonu C 12/15 včetně obrubníku ABO 2 - 15 100/15/25</t>
  </si>
  <si>
    <t>592162117R</t>
  </si>
  <si>
    <t>Dlažba betonová tl = 100,00 mm; dl = 500,0 mm; š = 250,0 mm; povrch: hladký; zátěž: pojízdné nad 3,5 t</t>
  </si>
  <si>
    <t>919735114R00</t>
  </si>
  <si>
    <t>Řezání stávajících krytů nebo podkladů živičných, hloubky přes 150 do 200 mm</t>
  </si>
  <si>
    <t>998225111R00</t>
  </si>
  <si>
    <t>Přesun hmot, pozemní komunikace, kryt živičný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</si>
</sst>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0" fillId="0" borderId="34" xfId="0" applyNumberFormat="1" applyBorder="1" applyAlignment="1">
      <alignment vertical="center" wrapText="1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 shrinkToFit="1"/>
    </xf>
    <xf numFmtId="4" fontId="8" fillId="0" borderId="34" xfId="0" applyNumberFormat="1" applyFont="1" applyBorder="1" applyAlignment="1">
      <alignment vertical="center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" fontId="15" fillId="3" borderId="37" xfId="0" applyNumberFormat="1" applyFont="1" applyFill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shrinkToFit="1"/>
    </xf>
    <xf numFmtId="4" fontId="0" fillId="3" borderId="38" xfId="0" applyNumberForma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4" fontId="17" fillId="4" borderId="0" xfId="0" applyNumberFormat="1" applyFont="1" applyFill="1" applyBorder="1" applyAlignment="1" applyProtection="1">
      <alignment vertical="top" shrinkToFit="1"/>
      <protection locked="0"/>
    </xf>
    <xf numFmtId="165" fontId="8" fillId="3" borderId="0" xfId="0" applyNumberFormat="1" applyFont="1" applyFill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40</v>
      </c>
    </row>
    <row r="2" spans="1:7" ht="57.75" customHeight="1" x14ac:dyDescent="0.2">
      <c r="A2" s="76" t="s">
        <v>41</v>
      </c>
      <c r="B2" s="76"/>
      <c r="C2" s="76"/>
      <c r="D2" s="76"/>
      <c r="E2" s="76"/>
      <c r="F2" s="76"/>
      <c r="G2" s="76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545F8-7EB6-43A9-A6A2-57267FE7C7A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60</v>
      </c>
      <c r="C4" s="205" t="s">
        <v>61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75</v>
      </c>
      <c r="C8" s="254" t="s">
        <v>76</v>
      </c>
      <c r="D8" s="237"/>
      <c r="E8" s="238"/>
      <c r="F8" s="239"/>
      <c r="G8" s="240">
        <f>SUMIF(AG9:AG10,"&lt;&gt;NOR",G9:G10)</f>
        <v>0</v>
      </c>
      <c r="H8" s="234"/>
      <c r="I8" s="234">
        <f>SUM(I9:I10)</f>
        <v>0</v>
      </c>
      <c r="J8" s="234"/>
      <c r="K8" s="234">
        <f>SUM(K9:K10)</f>
        <v>0</v>
      </c>
      <c r="L8" s="234"/>
      <c r="M8" s="234">
        <f>SUM(M9:M10)</f>
        <v>0</v>
      </c>
      <c r="N8" s="233"/>
      <c r="O8" s="233">
        <f>SUM(O9:O10)</f>
        <v>4.8599999999999994</v>
      </c>
      <c r="P8" s="233"/>
      <c r="Q8" s="233">
        <f>SUM(Q9:Q10)</f>
        <v>0</v>
      </c>
      <c r="R8" s="234"/>
      <c r="S8" s="234"/>
      <c r="T8" s="234"/>
      <c r="U8" s="234"/>
      <c r="V8" s="234">
        <f>SUM(V9:V10)</f>
        <v>20.669999999999998</v>
      </c>
      <c r="W8" s="234"/>
      <c r="X8" s="234"/>
      <c r="Y8" s="234"/>
      <c r="AG8" t="s">
        <v>158</v>
      </c>
    </row>
    <row r="9" spans="1:60" ht="45" outlineLevel="1" x14ac:dyDescent="0.2">
      <c r="A9" s="248">
        <v>1</v>
      </c>
      <c r="B9" s="249" t="s">
        <v>524</v>
      </c>
      <c r="C9" s="255" t="s">
        <v>525</v>
      </c>
      <c r="D9" s="250" t="s">
        <v>183</v>
      </c>
      <c r="E9" s="251">
        <v>11.25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0.18168999999999999</v>
      </c>
      <c r="O9" s="230">
        <f>ROUND(E9*N9,2)</f>
        <v>2.04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0.65</v>
      </c>
      <c r="V9" s="231">
        <f>ROUND(E9*U9,2)</f>
        <v>7.31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166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56.25" outlineLevel="1" x14ac:dyDescent="0.2">
      <c r="A10" s="248">
        <v>2</v>
      </c>
      <c r="B10" s="249" t="s">
        <v>526</v>
      </c>
      <c r="C10" s="255" t="s">
        <v>527</v>
      </c>
      <c r="D10" s="250" t="s">
        <v>183</v>
      </c>
      <c r="E10" s="251">
        <v>24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0.11749999999999999</v>
      </c>
      <c r="O10" s="230">
        <f>ROUND(E10*N10,2)</f>
        <v>2.82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0.55674999999999997</v>
      </c>
      <c r="V10" s="231">
        <f>ROUND(E10*U10,2)</f>
        <v>13.36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166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x14ac:dyDescent="0.2">
      <c r="A11" s="235" t="s">
        <v>157</v>
      </c>
      <c r="B11" s="236" t="s">
        <v>83</v>
      </c>
      <c r="C11" s="254" t="s">
        <v>84</v>
      </c>
      <c r="D11" s="237"/>
      <c r="E11" s="238"/>
      <c r="F11" s="239"/>
      <c r="G11" s="240">
        <f>SUMIF(AG12:AG13,"&lt;&gt;NOR",G12:G13)</f>
        <v>0</v>
      </c>
      <c r="H11" s="234"/>
      <c r="I11" s="234">
        <f>SUM(I12:I13)</f>
        <v>0</v>
      </c>
      <c r="J11" s="234"/>
      <c r="K11" s="234">
        <f>SUM(K12:K13)</f>
        <v>0</v>
      </c>
      <c r="L11" s="234"/>
      <c r="M11" s="234">
        <f>SUM(M12:M13)</f>
        <v>0</v>
      </c>
      <c r="N11" s="233"/>
      <c r="O11" s="233">
        <f>SUM(O12:O13)</f>
        <v>0.58000000000000007</v>
      </c>
      <c r="P11" s="233"/>
      <c r="Q11" s="233">
        <f>SUM(Q12:Q13)</f>
        <v>0</v>
      </c>
      <c r="R11" s="234"/>
      <c r="S11" s="234"/>
      <c r="T11" s="234"/>
      <c r="U11" s="234"/>
      <c r="V11" s="234">
        <f>SUM(V12:V13)</f>
        <v>13.52</v>
      </c>
      <c r="W11" s="234"/>
      <c r="X11" s="234"/>
      <c r="Y11" s="234"/>
      <c r="AG11" t="s">
        <v>158</v>
      </c>
    </row>
    <row r="12" spans="1:60" ht="22.5" outlineLevel="1" x14ac:dyDescent="0.2">
      <c r="A12" s="248">
        <v>3</v>
      </c>
      <c r="B12" s="249" t="s">
        <v>528</v>
      </c>
      <c r="C12" s="255" t="s">
        <v>529</v>
      </c>
      <c r="D12" s="250" t="s">
        <v>183</v>
      </c>
      <c r="E12" s="251">
        <v>11.25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4.7660000000000001E-2</v>
      </c>
      <c r="O12" s="230">
        <f>ROUND(E12*N12,2)</f>
        <v>0.54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0.84</v>
      </c>
      <c r="V12" s="231">
        <f>ROUND(E12*U12,2)</f>
        <v>9.4499999999999993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242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4</v>
      </c>
      <c r="B13" s="249" t="s">
        <v>530</v>
      </c>
      <c r="C13" s="255" t="s">
        <v>531</v>
      </c>
      <c r="D13" s="250" t="s">
        <v>183</v>
      </c>
      <c r="E13" s="251">
        <v>11.25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3.6700000000000001E-3</v>
      </c>
      <c r="O13" s="230">
        <f>ROUND(E13*N13,2)</f>
        <v>0.04</v>
      </c>
      <c r="P13" s="230">
        <v>0</v>
      </c>
      <c r="Q13" s="230">
        <f>ROUND(E13*P13,2)</f>
        <v>0</v>
      </c>
      <c r="R13" s="231"/>
      <c r="S13" s="231" t="s">
        <v>162</v>
      </c>
      <c r="T13" s="231" t="s">
        <v>163</v>
      </c>
      <c r="U13" s="231">
        <v>0.36199999999999999</v>
      </c>
      <c r="V13" s="231">
        <f>ROUND(E13*U13,2)</f>
        <v>4.07</v>
      </c>
      <c r="W13" s="231"/>
      <c r="X13" s="231" t="s">
        <v>164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242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35" t="s">
        <v>157</v>
      </c>
      <c r="B14" s="236" t="s">
        <v>85</v>
      </c>
      <c r="C14" s="254" t="s">
        <v>86</v>
      </c>
      <c r="D14" s="237"/>
      <c r="E14" s="238"/>
      <c r="F14" s="239"/>
      <c r="G14" s="240">
        <f>SUMIF(AG15:AG16,"&lt;&gt;NOR",G15:G16)</f>
        <v>0</v>
      </c>
      <c r="H14" s="234"/>
      <c r="I14" s="234">
        <f>SUM(I15:I16)</f>
        <v>0</v>
      </c>
      <c r="J14" s="234"/>
      <c r="K14" s="234">
        <f>SUM(K15:K16)</f>
        <v>0</v>
      </c>
      <c r="L14" s="234"/>
      <c r="M14" s="234">
        <f>SUM(M15:M16)</f>
        <v>0</v>
      </c>
      <c r="N14" s="233"/>
      <c r="O14" s="233">
        <f>SUM(O15:O16)</f>
        <v>1.8699999999999999</v>
      </c>
      <c r="P14" s="233"/>
      <c r="Q14" s="233">
        <f>SUM(Q15:Q16)</f>
        <v>0</v>
      </c>
      <c r="R14" s="234"/>
      <c r="S14" s="234"/>
      <c r="T14" s="234"/>
      <c r="U14" s="234"/>
      <c r="V14" s="234">
        <f>SUM(V15:V16)</f>
        <v>38.950000000000003</v>
      </c>
      <c r="W14" s="234"/>
      <c r="X14" s="234"/>
      <c r="Y14" s="234"/>
      <c r="AG14" t="s">
        <v>158</v>
      </c>
    </row>
    <row r="15" spans="1:60" ht="22.5" outlineLevel="1" x14ac:dyDescent="0.2">
      <c r="A15" s="248">
        <v>5</v>
      </c>
      <c r="B15" s="249" t="s">
        <v>336</v>
      </c>
      <c r="C15" s="255" t="s">
        <v>532</v>
      </c>
      <c r="D15" s="250" t="s">
        <v>183</v>
      </c>
      <c r="E15" s="251">
        <v>35.25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4.8169999999999998E-2</v>
      </c>
      <c r="O15" s="230">
        <f>ROUND(E15*N15,2)</f>
        <v>1.7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0.74299999999999999</v>
      </c>
      <c r="V15" s="231">
        <f>ROUND(E15*U15,2)</f>
        <v>26.19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33.75" outlineLevel="1" x14ac:dyDescent="0.2">
      <c r="A16" s="248">
        <v>6</v>
      </c>
      <c r="B16" s="249" t="s">
        <v>533</v>
      </c>
      <c r="C16" s="255" t="s">
        <v>534</v>
      </c>
      <c r="D16" s="250" t="s">
        <v>183</v>
      </c>
      <c r="E16" s="251">
        <v>35.25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4.9100000000000003E-3</v>
      </c>
      <c r="O16" s="230">
        <f>ROUND(E16*N16,2)</f>
        <v>0.17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0.36199999999999999</v>
      </c>
      <c r="V16" s="231">
        <f>ROUND(E16*U16,2)</f>
        <v>12.76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x14ac:dyDescent="0.2">
      <c r="A17" s="235" t="s">
        <v>157</v>
      </c>
      <c r="B17" s="236" t="s">
        <v>91</v>
      </c>
      <c r="C17" s="254" t="s">
        <v>92</v>
      </c>
      <c r="D17" s="237"/>
      <c r="E17" s="238"/>
      <c r="F17" s="239"/>
      <c r="G17" s="240">
        <f>SUMIF(AG18:AG20,"&lt;&gt;NOR",G18:G20)</f>
        <v>0</v>
      </c>
      <c r="H17" s="234"/>
      <c r="I17" s="234">
        <f>SUM(I18:I20)</f>
        <v>0</v>
      </c>
      <c r="J17" s="234"/>
      <c r="K17" s="234">
        <f>SUM(K18:K20)</f>
        <v>0</v>
      </c>
      <c r="L17" s="234"/>
      <c r="M17" s="234">
        <f>SUM(M18:M20)</f>
        <v>0</v>
      </c>
      <c r="N17" s="233"/>
      <c r="O17" s="233">
        <f>SUM(O18:O20)</f>
        <v>5.15</v>
      </c>
      <c r="P17" s="233"/>
      <c r="Q17" s="233">
        <f>SUM(Q18:Q20)</f>
        <v>0</v>
      </c>
      <c r="R17" s="234"/>
      <c r="S17" s="234"/>
      <c r="T17" s="234"/>
      <c r="U17" s="234"/>
      <c r="V17" s="234">
        <f>SUM(V18:V20)</f>
        <v>56.300000000000004</v>
      </c>
      <c r="W17" s="234"/>
      <c r="X17" s="234"/>
      <c r="Y17" s="234"/>
      <c r="AG17" t="s">
        <v>158</v>
      </c>
    </row>
    <row r="18" spans="1:60" ht="22.5" outlineLevel="1" x14ac:dyDescent="0.2">
      <c r="A18" s="248">
        <v>7</v>
      </c>
      <c r="B18" s="249" t="s">
        <v>535</v>
      </c>
      <c r="C18" s="255" t="s">
        <v>536</v>
      </c>
      <c r="D18" s="250" t="s">
        <v>183</v>
      </c>
      <c r="E18" s="251">
        <v>204</v>
      </c>
      <c r="F18" s="252"/>
      <c r="G18" s="253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2.426E-2</v>
      </c>
      <c r="O18" s="230">
        <f>ROUND(E18*N18,2)</f>
        <v>4.95</v>
      </c>
      <c r="P18" s="230">
        <v>0</v>
      </c>
      <c r="Q18" s="230">
        <f>ROUND(E18*P18,2)</f>
        <v>0</v>
      </c>
      <c r="R18" s="231"/>
      <c r="S18" s="231" t="s">
        <v>162</v>
      </c>
      <c r="T18" s="231" t="s">
        <v>163</v>
      </c>
      <c r="U18" s="231">
        <v>0.155</v>
      </c>
      <c r="V18" s="231">
        <f>ROUND(E18*U18,2)</f>
        <v>31.62</v>
      </c>
      <c r="W18" s="231"/>
      <c r="X18" s="231" t="s">
        <v>164</v>
      </c>
      <c r="Y18" s="231" t="s">
        <v>165</v>
      </c>
      <c r="Z18" s="213"/>
      <c r="AA18" s="213"/>
      <c r="AB18" s="213"/>
      <c r="AC18" s="213"/>
      <c r="AD18" s="213"/>
      <c r="AE18" s="213"/>
      <c r="AF18" s="213"/>
      <c r="AG18" s="213" t="s">
        <v>166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45" outlineLevel="1" x14ac:dyDescent="0.2">
      <c r="A19" s="248">
        <v>8</v>
      </c>
      <c r="B19" s="249" t="s">
        <v>537</v>
      </c>
      <c r="C19" s="255" t="s">
        <v>538</v>
      </c>
      <c r="D19" s="250" t="s">
        <v>183</v>
      </c>
      <c r="E19" s="251">
        <v>204</v>
      </c>
      <c r="F19" s="252"/>
      <c r="G19" s="253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9.7000000000000005E-4</v>
      </c>
      <c r="O19" s="230">
        <f>ROUND(E19*N19,2)</f>
        <v>0.2</v>
      </c>
      <c r="P19" s="230">
        <v>0</v>
      </c>
      <c r="Q19" s="230">
        <f>ROUND(E19*P19,2)</f>
        <v>0</v>
      </c>
      <c r="R19" s="231"/>
      <c r="S19" s="231" t="s">
        <v>162</v>
      </c>
      <c r="T19" s="231" t="s">
        <v>163</v>
      </c>
      <c r="U19" s="231">
        <v>6.0000000000000001E-3</v>
      </c>
      <c r="V19" s="231">
        <f>ROUND(E19*U19,2)</f>
        <v>1.22</v>
      </c>
      <c r="W19" s="231"/>
      <c r="X19" s="231" t="s">
        <v>164</v>
      </c>
      <c r="Y19" s="231" t="s">
        <v>165</v>
      </c>
      <c r="Z19" s="213"/>
      <c r="AA19" s="213"/>
      <c r="AB19" s="213"/>
      <c r="AC19" s="213"/>
      <c r="AD19" s="213"/>
      <c r="AE19" s="213"/>
      <c r="AF19" s="213"/>
      <c r="AG19" s="213" t="s">
        <v>166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ht="22.5" outlineLevel="1" x14ac:dyDescent="0.2">
      <c r="A20" s="248">
        <v>9</v>
      </c>
      <c r="B20" s="249" t="s">
        <v>539</v>
      </c>
      <c r="C20" s="255" t="s">
        <v>540</v>
      </c>
      <c r="D20" s="250" t="s">
        <v>183</v>
      </c>
      <c r="E20" s="251">
        <v>204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0.115</v>
      </c>
      <c r="V20" s="231">
        <f>ROUND(E20*U20,2)</f>
        <v>23.46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166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x14ac:dyDescent="0.2">
      <c r="A21" s="235" t="s">
        <v>157</v>
      </c>
      <c r="B21" s="236" t="s">
        <v>93</v>
      </c>
      <c r="C21" s="254" t="s">
        <v>94</v>
      </c>
      <c r="D21" s="237"/>
      <c r="E21" s="238"/>
      <c r="F21" s="239"/>
      <c r="G21" s="240">
        <f>SUMIF(AG22:AG22,"&lt;&gt;NOR",G22:G22)</f>
        <v>0</v>
      </c>
      <c r="H21" s="234"/>
      <c r="I21" s="234">
        <f>SUM(I22:I22)</f>
        <v>0</v>
      </c>
      <c r="J21" s="234"/>
      <c r="K21" s="234">
        <f>SUM(K22:K22)</f>
        <v>0</v>
      </c>
      <c r="L21" s="234"/>
      <c r="M21" s="234">
        <f>SUM(M22:M22)</f>
        <v>0</v>
      </c>
      <c r="N21" s="233"/>
      <c r="O21" s="233">
        <f>SUM(O22:O22)</f>
        <v>0.01</v>
      </c>
      <c r="P21" s="233"/>
      <c r="Q21" s="233">
        <f>SUM(Q22:Q22)</f>
        <v>0.38</v>
      </c>
      <c r="R21" s="234"/>
      <c r="S21" s="234"/>
      <c r="T21" s="234"/>
      <c r="U21" s="234"/>
      <c r="V21" s="234">
        <f>SUM(V22:V22)</f>
        <v>3.04</v>
      </c>
      <c r="W21" s="234"/>
      <c r="X21" s="234"/>
      <c r="Y21" s="234"/>
      <c r="AG21" t="s">
        <v>158</v>
      </c>
    </row>
    <row r="22" spans="1:60" ht="45" outlineLevel="1" x14ac:dyDescent="0.2">
      <c r="A22" s="248">
        <v>10</v>
      </c>
      <c r="B22" s="249" t="s">
        <v>541</v>
      </c>
      <c r="C22" s="255" t="s">
        <v>542</v>
      </c>
      <c r="D22" s="250" t="s">
        <v>183</v>
      </c>
      <c r="E22" s="251">
        <v>11.25</v>
      </c>
      <c r="F22" s="252"/>
      <c r="G22" s="253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6.0999999999999997E-4</v>
      </c>
      <c r="O22" s="230">
        <f>ROUND(E22*N22,2)</f>
        <v>0.01</v>
      </c>
      <c r="P22" s="230">
        <v>3.4000000000000002E-2</v>
      </c>
      <c r="Q22" s="230">
        <f>ROUND(E22*P22,2)</f>
        <v>0.38</v>
      </c>
      <c r="R22" s="231"/>
      <c r="S22" s="231" t="s">
        <v>162</v>
      </c>
      <c r="T22" s="231" t="s">
        <v>163</v>
      </c>
      <c r="U22" s="231">
        <v>0.27</v>
      </c>
      <c r="V22" s="231">
        <f>ROUND(E22*U22,2)</f>
        <v>3.04</v>
      </c>
      <c r="W22" s="231"/>
      <c r="X22" s="231" t="s">
        <v>164</v>
      </c>
      <c r="Y22" s="231" t="s">
        <v>165</v>
      </c>
      <c r="Z22" s="213"/>
      <c r="AA22" s="213"/>
      <c r="AB22" s="213"/>
      <c r="AC22" s="213"/>
      <c r="AD22" s="213"/>
      <c r="AE22" s="213"/>
      <c r="AF22" s="213"/>
      <c r="AG22" s="213" t="s">
        <v>166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x14ac:dyDescent="0.2">
      <c r="A23" s="235" t="s">
        <v>157</v>
      </c>
      <c r="B23" s="236" t="s">
        <v>95</v>
      </c>
      <c r="C23" s="254" t="s">
        <v>96</v>
      </c>
      <c r="D23" s="237"/>
      <c r="E23" s="238"/>
      <c r="F23" s="239"/>
      <c r="G23" s="240">
        <f>SUMIF(AG24:AG24,"&lt;&gt;NOR",G24:G24)</f>
        <v>0</v>
      </c>
      <c r="H23" s="234"/>
      <c r="I23" s="234">
        <f>SUM(I24:I24)</f>
        <v>0</v>
      </c>
      <c r="J23" s="234"/>
      <c r="K23" s="234">
        <f>SUM(K24:K24)</f>
        <v>0</v>
      </c>
      <c r="L23" s="234"/>
      <c r="M23" s="234">
        <f>SUM(M24:M24)</f>
        <v>0</v>
      </c>
      <c r="N23" s="233"/>
      <c r="O23" s="233">
        <f>SUM(O24:O24)</f>
        <v>0</v>
      </c>
      <c r="P23" s="233"/>
      <c r="Q23" s="233">
        <f>SUM(Q24:Q24)</f>
        <v>0</v>
      </c>
      <c r="R23" s="234"/>
      <c r="S23" s="234"/>
      <c r="T23" s="234"/>
      <c r="U23" s="234"/>
      <c r="V23" s="234">
        <f>SUM(V24:V24)</f>
        <v>3.83</v>
      </c>
      <c r="W23" s="234"/>
      <c r="X23" s="234"/>
      <c r="Y23" s="234"/>
      <c r="AG23" t="s">
        <v>158</v>
      </c>
    </row>
    <row r="24" spans="1:60" ht="22.5" outlineLevel="1" x14ac:dyDescent="0.2">
      <c r="A24" s="248">
        <v>11</v>
      </c>
      <c r="B24" s="249" t="s">
        <v>354</v>
      </c>
      <c r="C24" s="255" t="s">
        <v>543</v>
      </c>
      <c r="D24" s="250" t="s">
        <v>196</v>
      </c>
      <c r="E24" s="251">
        <v>12.466329999999999</v>
      </c>
      <c r="F24" s="252"/>
      <c r="G24" s="253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</v>
      </c>
      <c r="O24" s="230">
        <f>ROUND(E24*N24,2)</f>
        <v>0</v>
      </c>
      <c r="P24" s="230">
        <v>0</v>
      </c>
      <c r="Q24" s="230">
        <f>ROUND(E24*P24,2)</f>
        <v>0</v>
      </c>
      <c r="R24" s="231"/>
      <c r="S24" s="231" t="s">
        <v>162</v>
      </c>
      <c r="T24" s="231" t="s">
        <v>163</v>
      </c>
      <c r="U24" s="231">
        <v>0.307</v>
      </c>
      <c r="V24" s="231">
        <f>ROUND(E24*U24,2)</f>
        <v>3.83</v>
      </c>
      <c r="W24" s="231"/>
      <c r="X24" s="231" t="s">
        <v>164</v>
      </c>
      <c r="Y24" s="231" t="s">
        <v>165</v>
      </c>
      <c r="Z24" s="213"/>
      <c r="AA24" s="213"/>
      <c r="AB24" s="213"/>
      <c r="AC24" s="213"/>
      <c r="AD24" s="213"/>
      <c r="AE24" s="213"/>
      <c r="AF24" s="213"/>
      <c r="AG24" s="213" t="s">
        <v>242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x14ac:dyDescent="0.2">
      <c r="A25" s="235" t="s">
        <v>157</v>
      </c>
      <c r="B25" s="236" t="s">
        <v>109</v>
      </c>
      <c r="C25" s="254" t="s">
        <v>110</v>
      </c>
      <c r="D25" s="237"/>
      <c r="E25" s="238"/>
      <c r="F25" s="239"/>
      <c r="G25" s="240">
        <f>SUMIF(AG26:AG27,"&lt;&gt;NOR",G26:G27)</f>
        <v>0</v>
      </c>
      <c r="H25" s="234"/>
      <c r="I25" s="234">
        <f>SUM(I26:I27)</f>
        <v>0</v>
      </c>
      <c r="J25" s="234"/>
      <c r="K25" s="234">
        <f>SUM(K26:K27)</f>
        <v>0</v>
      </c>
      <c r="L25" s="234"/>
      <c r="M25" s="234">
        <f>SUM(M26:M27)</f>
        <v>0</v>
      </c>
      <c r="N25" s="233"/>
      <c r="O25" s="233">
        <f>SUM(O26:O27)</f>
        <v>0</v>
      </c>
      <c r="P25" s="233"/>
      <c r="Q25" s="233">
        <f>SUM(Q26:Q27)</f>
        <v>0.34</v>
      </c>
      <c r="R25" s="234"/>
      <c r="S25" s="234"/>
      <c r="T25" s="234"/>
      <c r="U25" s="234"/>
      <c r="V25" s="234">
        <f>SUM(V26:V27)</f>
        <v>3.61</v>
      </c>
      <c r="W25" s="234"/>
      <c r="X25" s="234"/>
      <c r="Y25" s="234"/>
      <c r="AG25" t="s">
        <v>158</v>
      </c>
    </row>
    <row r="26" spans="1:60" ht="22.5" outlineLevel="1" x14ac:dyDescent="0.2">
      <c r="A26" s="248">
        <v>12</v>
      </c>
      <c r="B26" s="249" t="s">
        <v>544</v>
      </c>
      <c r="C26" s="255" t="s">
        <v>545</v>
      </c>
      <c r="D26" s="250" t="s">
        <v>183</v>
      </c>
      <c r="E26" s="251">
        <v>24</v>
      </c>
      <c r="F26" s="252"/>
      <c r="G26" s="253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1.6000000000000001E-4</v>
      </c>
      <c r="O26" s="230">
        <f>ROUND(E26*N26,2)</f>
        <v>0</v>
      </c>
      <c r="P26" s="230">
        <v>1.4E-2</v>
      </c>
      <c r="Q26" s="230">
        <f>ROUND(E26*P26,2)</f>
        <v>0.34</v>
      </c>
      <c r="R26" s="231"/>
      <c r="S26" s="231" t="s">
        <v>162</v>
      </c>
      <c r="T26" s="231" t="s">
        <v>163</v>
      </c>
      <c r="U26" s="231">
        <v>0.15</v>
      </c>
      <c r="V26" s="231">
        <f>ROUND(E26*U26,2)</f>
        <v>3.6</v>
      </c>
      <c r="W26" s="231"/>
      <c r="X26" s="231" t="s">
        <v>164</v>
      </c>
      <c r="Y26" s="231" t="s">
        <v>165</v>
      </c>
      <c r="Z26" s="213"/>
      <c r="AA26" s="213"/>
      <c r="AB26" s="213"/>
      <c r="AC26" s="213"/>
      <c r="AD26" s="213"/>
      <c r="AE26" s="213"/>
      <c r="AF26" s="213"/>
      <c r="AG26" s="213" t="s">
        <v>166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22.5" outlineLevel="1" x14ac:dyDescent="0.2">
      <c r="A27" s="248">
        <v>13</v>
      </c>
      <c r="B27" s="249" t="s">
        <v>392</v>
      </c>
      <c r="C27" s="255" t="s">
        <v>546</v>
      </c>
      <c r="D27" s="250" t="s">
        <v>196</v>
      </c>
      <c r="E27" s="251">
        <v>3.8400000000000001E-3</v>
      </c>
      <c r="F27" s="252"/>
      <c r="G27" s="253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162</v>
      </c>
      <c r="T27" s="231" t="s">
        <v>163</v>
      </c>
      <c r="U27" s="231">
        <v>1.7509999999999999</v>
      </c>
      <c r="V27" s="231">
        <f>ROUND(E27*U27,2)</f>
        <v>0.01</v>
      </c>
      <c r="W27" s="231"/>
      <c r="X27" s="231" t="s">
        <v>164</v>
      </c>
      <c r="Y27" s="231" t="s">
        <v>165</v>
      </c>
      <c r="Z27" s="213"/>
      <c r="AA27" s="213"/>
      <c r="AB27" s="213"/>
      <c r="AC27" s="213"/>
      <c r="AD27" s="213"/>
      <c r="AE27" s="213"/>
      <c r="AF27" s="213"/>
      <c r="AG27" s="213" t="s">
        <v>369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35" t="s">
        <v>157</v>
      </c>
      <c r="B28" s="236" t="s">
        <v>113</v>
      </c>
      <c r="C28" s="254" t="s">
        <v>114</v>
      </c>
      <c r="D28" s="237"/>
      <c r="E28" s="238"/>
      <c r="F28" s="239"/>
      <c r="G28" s="240">
        <f>SUMIF(AG29:AG31,"&lt;&gt;NOR",G29:G31)</f>
        <v>0</v>
      </c>
      <c r="H28" s="234"/>
      <c r="I28" s="234">
        <f>SUM(I29:I31)</f>
        <v>0</v>
      </c>
      <c r="J28" s="234"/>
      <c r="K28" s="234">
        <f>SUM(K29:K31)</f>
        <v>0</v>
      </c>
      <c r="L28" s="234"/>
      <c r="M28" s="234">
        <f>SUM(M29:M31)</f>
        <v>0</v>
      </c>
      <c r="N28" s="233"/>
      <c r="O28" s="233">
        <f>SUM(O29:O31)</f>
        <v>0.11000000000000001</v>
      </c>
      <c r="P28" s="233"/>
      <c r="Q28" s="233">
        <f>SUM(Q29:Q31)</f>
        <v>0</v>
      </c>
      <c r="R28" s="234"/>
      <c r="S28" s="234"/>
      <c r="T28" s="234"/>
      <c r="U28" s="234"/>
      <c r="V28" s="234">
        <f>SUM(V29:V31)</f>
        <v>24.83</v>
      </c>
      <c r="W28" s="234"/>
      <c r="X28" s="234"/>
      <c r="Y28" s="234"/>
      <c r="AG28" t="s">
        <v>158</v>
      </c>
    </row>
    <row r="29" spans="1:60" ht="22.5" outlineLevel="1" x14ac:dyDescent="0.2">
      <c r="A29" s="248">
        <v>14</v>
      </c>
      <c r="B29" s="249" t="s">
        <v>547</v>
      </c>
      <c r="C29" s="255" t="s">
        <v>548</v>
      </c>
      <c r="D29" s="250" t="s">
        <v>226</v>
      </c>
      <c r="E29" s="251">
        <v>24</v>
      </c>
      <c r="F29" s="252"/>
      <c r="G29" s="253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2.98E-3</v>
      </c>
      <c r="O29" s="230">
        <f>ROUND(E29*N29,2)</f>
        <v>7.0000000000000007E-2</v>
      </c>
      <c r="P29" s="230">
        <v>0</v>
      </c>
      <c r="Q29" s="230">
        <f>ROUND(E29*P29,2)</f>
        <v>0</v>
      </c>
      <c r="R29" s="231"/>
      <c r="S29" s="231" t="s">
        <v>162</v>
      </c>
      <c r="T29" s="231" t="s">
        <v>163</v>
      </c>
      <c r="U29" s="231">
        <v>0.65700000000000003</v>
      </c>
      <c r="V29" s="231">
        <f>ROUND(E29*U29,2)</f>
        <v>15.77</v>
      </c>
      <c r="W29" s="231"/>
      <c r="X29" s="231" t="s">
        <v>164</v>
      </c>
      <c r="Y29" s="231" t="s">
        <v>165</v>
      </c>
      <c r="Z29" s="213"/>
      <c r="AA29" s="213"/>
      <c r="AB29" s="213"/>
      <c r="AC29" s="213"/>
      <c r="AD29" s="213"/>
      <c r="AE29" s="213"/>
      <c r="AF29" s="213"/>
      <c r="AG29" s="213" t="s">
        <v>166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ht="22.5" outlineLevel="1" x14ac:dyDescent="0.2">
      <c r="A30" s="248">
        <v>15</v>
      </c>
      <c r="B30" s="249" t="s">
        <v>549</v>
      </c>
      <c r="C30" s="255" t="s">
        <v>550</v>
      </c>
      <c r="D30" s="250" t="s">
        <v>226</v>
      </c>
      <c r="E30" s="251">
        <v>11.2</v>
      </c>
      <c r="F30" s="252"/>
      <c r="G30" s="253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3.4199999999999999E-3</v>
      </c>
      <c r="O30" s="230">
        <f>ROUND(E30*N30,2)</f>
        <v>0.04</v>
      </c>
      <c r="P30" s="230">
        <v>0</v>
      </c>
      <c r="Q30" s="230">
        <f>ROUND(E30*P30,2)</f>
        <v>0</v>
      </c>
      <c r="R30" s="231"/>
      <c r="S30" s="231" t="s">
        <v>162</v>
      </c>
      <c r="T30" s="231" t="s">
        <v>163</v>
      </c>
      <c r="U30" s="231">
        <v>0.76165000000000005</v>
      </c>
      <c r="V30" s="231">
        <f>ROUND(E30*U30,2)</f>
        <v>8.5299999999999994</v>
      </c>
      <c r="W30" s="231"/>
      <c r="X30" s="231" t="s">
        <v>164</v>
      </c>
      <c r="Y30" s="231" t="s">
        <v>165</v>
      </c>
      <c r="Z30" s="213"/>
      <c r="AA30" s="213"/>
      <c r="AB30" s="213"/>
      <c r="AC30" s="213"/>
      <c r="AD30" s="213"/>
      <c r="AE30" s="213"/>
      <c r="AF30" s="213"/>
      <c r="AG30" s="213" t="s">
        <v>166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ht="22.5" outlineLevel="1" x14ac:dyDescent="0.2">
      <c r="A31" s="242">
        <v>16</v>
      </c>
      <c r="B31" s="243" t="s">
        <v>417</v>
      </c>
      <c r="C31" s="256" t="s">
        <v>551</v>
      </c>
      <c r="D31" s="244" t="s">
        <v>196</v>
      </c>
      <c r="E31" s="245">
        <v>0.10982</v>
      </c>
      <c r="F31" s="246"/>
      <c r="G31" s="247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</v>
      </c>
      <c r="O31" s="230">
        <f>ROUND(E31*N31,2)</f>
        <v>0</v>
      </c>
      <c r="P31" s="230">
        <v>0</v>
      </c>
      <c r="Q31" s="230">
        <f>ROUND(E31*P31,2)</f>
        <v>0</v>
      </c>
      <c r="R31" s="231"/>
      <c r="S31" s="231" t="s">
        <v>162</v>
      </c>
      <c r="T31" s="231" t="s">
        <v>163</v>
      </c>
      <c r="U31" s="231">
        <v>4.82</v>
      </c>
      <c r="V31" s="231">
        <f>ROUND(E31*U31,2)</f>
        <v>0.53</v>
      </c>
      <c r="W31" s="231"/>
      <c r="X31" s="231" t="s">
        <v>164</v>
      </c>
      <c r="Y31" s="231" t="s">
        <v>165</v>
      </c>
      <c r="Z31" s="213"/>
      <c r="AA31" s="213"/>
      <c r="AB31" s="213"/>
      <c r="AC31" s="213"/>
      <c r="AD31" s="213"/>
      <c r="AE31" s="213"/>
      <c r="AF31" s="213"/>
      <c r="AG31" s="213" t="s">
        <v>369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x14ac:dyDescent="0.2">
      <c r="A32" s="3"/>
      <c r="B32" s="4"/>
      <c r="C32" s="257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AE32">
        <v>12</v>
      </c>
      <c r="AF32">
        <v>21</v>
      </c>
      <c r="AG32" t="s">
        <v>143</v>
      </c>
    </row>
    <row r="33" spans="1:33" x14ac:dyDescent="0.2">
      <c r="A33" s="216"/>
      <c r="B33" s="217" t="s">
        <v>31</v>
      </c>
      <c r="C33" s="258"/>
      <c r="D33" s="218"/>
      <c r="E33" s="219"/>
      <c r="F33" s="219"/>
      <c r="G33" s="241">
        <f>G8+G11+G14+G17+G21+G23+G25+G28</f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f>SUMIF(L7:L31,AE32,G7:G31)</f>
        <v>0</v>
      </c>
      <c r="AF33">
        <f>SUMIF(L7:L31,AF32,G7:G31)</f>
        <v>0</v>
      </c>
      <c r="AG33" t="s">
        <v>253</v>
      </c>
    </row>
    <row r="34" spans="1:33" x14ac:dyDescent="0.2">
      <c r="A34" s="3"/>
      <c r="B34" s="4"/>
      <c r="C34" s="257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3"/>
      <c r="B35" s="4"/>
      <c r="C35" s="257"/>
      <c r="D35" s="6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220" t="s">
        <v>254</v>
      </c>
      <c r="B36" s="220"/>
      <c r="C36" s="259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1"/>
      <c r="B37" s="222"/>
      <c r="C37" s="260"/>
      <c r="D37" s="222"/>
      <c r="E37" s="222"/>
      <c r="F37" s="222"/>
      <c r="G37" s="22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G37" t="s">
        <v>255</v>
      </c>
    </row>
    <row r="38" spans="1:33" x14ac:dyDescent="0.2">
      <c r="A38" s="224"/>
      <c r="B38" s="225"/>
      <c r="C38" s="261"/>
      <c r="D38" s="225"/>
      <c r="E38" s="225"/>
      <c r="F38" s="225"/>
      <c r="G38" s="2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4"/>
      <c r="B39" s="225"/>
      <c r="C39" s="261"/>
      <c r="D39" s="225"/>
      <c r="E39" s="225"/>
      <c r="F39" s="225"/>
      <c r="G39" s="226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224"/>
      <c r="B40" s="225"/>
      <c r="C40" s="261"/>
      <c r="D40" s="225"/>
      <c r="E40" s="225"/>
      <c r="F40" s="225"/>
      <c r="G40" s="226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A41" s="227"/>
      <c r="B41" s="228"/>
      <c r="C41" s="262"/>
      <c r="D41" s="228"/>
      <c r="E41" s="228"/>
      <c r="F41" s="228"/>
      <c r="G41" s="229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33" x14ac:dyDescent="0.2">
      <c r="A42" s="3"/>
      <c r="B42" s="4"/>
      <c r="C42" s="257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33" x14ac:dyDescent="0.2">
      <c r="C43" s="263"/>
      <c r="D43" s="10"/>
      <c r="AG43" t="s">
        <v>256</v>
      </c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6:C36"/>
    <mergeCell ref="A37:G41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D877B-E427-4209-A274-723AD3BB755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62</v>
      </c>
      <c r="C4" s="205" t="s">
        <v>30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SUMIF(AG9:AG13,"&lt;&gt;NOR",G9:G13)</f>
        <v>0</v>
      </c>
      <c r="H8" s="234"/>
      <c r="I8" s="234">
        <f>SUM(I9:I13)</f>
        <v>0</v>
      </c>
      <c r="J8" s="234"/>
      <c r="K8" s="234">
        <f>SUM(K9:K13)</f>
        <v>0</v>
      </c>
      <c r="L8" s="234"/>
      <c r="M8" s="234">
        <f>SUM(M9:M13)</f>
        <v>0</v>
      </c>
      <c r="N8" s="233"/>
      <c r="O8" s="233">
        <f>SUM(O9:O13)</f>
        <v>0</v>
      </c>
      <c r="P8" s="233"/>
      <c r="Q8" s="233">
        <f>SUM(Q9:Q13)</f>
        <v>0</v>
      </c>
      <c r="R8" s="234"/>
      <c r="S8" s="234"/>
      <c r="T8" s="234"/>
      <c r="U8" s="234"/>
      <c r="V8" s="234">
        <f>SUM(V9:V13)</f>
        <v>0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552</v>
      </c>
      <c r="C9" s="255" t="s">
        <v>553</v>
      </c>
      <c r="D9" s="250" t="s">
        <v>554</v>
      </c>
      <c r="E9" s="251">
        <v>1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187</v>
      </c>
      <c r="T9" s="231" t="s">
        <v>163</v>
      </c>
      <c r="U9" s="231">
        <v>0</v>
      </c>
      <c r="V9" s="231">
        <f>ROUND(E9*U9,2)</f>
        <v>0</v>
      </c>
      <c r="W9" s="231"/>
      <c r="X9" s="231" t="s">
        <v>314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315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8">
        <v>2</v>
      </c>
      <c r="B10" s="249" t="s">
        <v>555</v>
      </c>
      <c r="C10" s="255" t="s">
        <v>556</v>
      </c>
      <c r="D10" s="250" t="s">
        <v>557</v>
      </c>
      <c r="E10" s="251">
        <v>1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187</v>
      </c>
      <c r="T10" s="231" t="s">
        <v>163</v>
      </c>
      <c r="U10" s="231">
        <v>0</v>
      </c>
      <c r="V10" s="231">
        <f>ROUND(E10*U10,2)</f>
        <v>0</v>
      </c>
      <c r="W10" s="231"/>
      <c r="X10" s="231" t="s">
        <v>314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315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8">
        <v>3</v>
      </c>
      <c r="B11" s="249" t="s">
        <v>558</v>
      </c>
      <c r="C11" s="255" t="s">
        <v>559</v>
      </c>
      <c r="D11" s="250" t="s">
        <v>554</v>
      </c>
      <c r="E11" s="251">
        <v>1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187</v>
      </c>
      <c r="T11" s="231" t="s">
        <v>163</v>
      </c>
      <c r="U11" s="231">
        <v>0</v>
      </c>
      <c r="V11" s="231">
        <f>ROUND(E11*U11,2)</f>
        <v>0</v>
      </c>
      <c r="W11" s="231"/>
      <c r="X11" s="231" t="s">
        <v>314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315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8">
        <v>4</v>
      </c>
      <c r="B12" s="249" t="s">
        <v>560</v>
      </c>
      <c r="C12" s="255" t="s">
        <v>561</v>
      </c>
      <c r="D12" s="250" t="s">
        <v>562</v>
      </c>
      <c r="E12" s="251">
        <v>1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187</v>
      </c>
      <c r="T12" s="231" t="s">
        <v>163</v>
      </c>
      <c r="U12" s="231">
        <v>0</v>
      </c>
      <c r="V12" s="231">
        <f>ROUND(E12*U12,2)</f>
        <v>0</v>
      </c>
      <c r="W12" s="231"/>
      <c r="X12" s="231" t="s">
        <v>314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315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2">
        <v>5</v>
      </c>
      <c r="B13" s="243" t="s">
        <v>563</v>
      </c>
      <c r="C13" s="256" t="s">
        <v>564</v>
      </c>
      <c r="D13" s="244" t="s">
        <v>554</v>
      </c>
      <c r="E13" s="245">
        <v>1</v>
      </c>
      <c r="F13" s="246"/>
      <c r="G13" s="247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187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314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315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3"/>
      <c r="B14" s="4"/>
      <c r="C14" s="257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AE14">
        <v>12</v>
      </c>
      <c r="AF14">
        <v>21</v>
      </c>
      <c r="AG14" t="s">
        <v>143</v>
      </c>
    </row>
    <row r="15" spans="1:60" x14ac:dyDescent="0.2">
      <c r="A15" s="216"/>
      <c r="B15" s="217" t="s">
        <v>31</v>
      </c>
      <c r="C15" s="258"/>
      <c r="D15" s="218"/>
      <c r="E15" s="219"/>
      <c r="F15" s="219"/>
      <c r="G15" s="241">
        <f>G8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f>SUMIF(L7:L13,AE14,G7:G13)</f>
        <v>0</v>
      </c>
      <c r="AF15">
        <f>SUMIF(L7:L13,AF14,G7:G13)</f>
        <v>0</v>
      </c>
      <c r="AG15" t="s">
        <v>253</v>
      </c>
    </row>
    <row r="16" spans="1:60" x14ac:dyDescent="0.2">
      <c r="A16" s="3"/>
      <c r="B16" s="4"/>
      <c r="C16" s="257"/>
      <c r="D16" s="6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33" x14ac:dyDescent="0.2">
      <c r="A17" s="3"/>
      <c r="B17" s="4"/>
      <c r="C17" s="257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33" x14ac:dyDescent="0.2">
      <c r="A18" s="220" t="s">
        <v>254</v>
      </c>
      <c r="B18" s="220"/>
      <c r="C18" s="259"/>
      <c r="D18" s="6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33" x14ac:dyDescent="0.2">
      <c r="A19" s="221"/>
      <c r="B19" s="222"/>
      <c r="C19" s="260"/>
      <c r="D19" s="222"/>
      <c r="E19" s="222"/>
      <c r="F19" s="222"/>
      <c r="G19" s="22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G19" t="s">
        <v>255</v>
      </c>
    </row>
    <row r="20" spans="1:33" x14ac:dyDescent="0.2">
      <c r="A20" s="224"/>
      <c r="B20" s="225"/>
      <c r="C20" s="261"/>
      <c r="D20" s="225"/>
      <c r="E20" s="225"/>
      <c r="F20" s="225"/>
      <c r="G20" s="226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24"/>
      <c r="B21" s="225"/>
      <c r="C21" s="261"/>
      <c r="D21" s="225"/>
      <c r="E21" s="225"/>
      <c r="F21" s="225"/>
      <c r="G21" s="226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24"/>
      <c r="B22" s="225"/>
      <c r="C22" s="261"/>
      <c r="D22" s="225"/>
      <c r="E22" s="225"/>
      <c r="F22" s="225"/>
      <c r="G22" s="226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33" x14ac:dyDescent="0.2">
      <c r="A23" s="227"/>
      <c r="B23" s="228"/>
      <c r="C23" s="262"/>
      <c r="D23" s="228"/>
      <c r="E23" s="228"/>
      <c r="F23" s="228"/>
      <c r="G23" s="229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3"/>
      <c r="B24" s="4"/>
      <c r="C24" s="257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C25" s="263"/>
      <c r="D25" s="10"/>
      <c r="AG25" t="s">
        <v>256</v>
      </c>
    </row>
    <row r="26" spans="1:33" x14ac:dyDescent="0.2">
      <c r="D26" s="10"/>
    </row>
    <row r="27" spans="1:33" x14ac:dyDescent="0.2">
      <c r="D27" s="10"/>
    </row>
    <row r="28" spans="1:33" x14ac:dyDescent="0.2">
      <c r="D28" s="10"/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8:C18"/>
    <mergeCell ref="A19:G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C91CA-0DA4-43FB-9168-DDA0EF1E4D0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63</v>
      </c>
      <c r="C3" s="202" t="s">
        <v>64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65</v>
      </c>
      <c r="C4" s="205" t="s">
        <v>66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SUMIF(AG9:AG17,"&lt;&gt;NOR",G9:G17)</f>
        <v>0</v>
      </c>
      <c r="H8" s="234"/>
      <c r="I8" s="234">
        <f>SUM(I9:I17)</f>
        <v>0</v>
      </c>
      <c r="J8" s="234"/>
      <c r="K8" s="234">
        <f>SUM(K9:K17)</f>
        <v>0</v>
      </c>
      <c r="L8" s="234"/>
      <c r="M8" s="234">
        <f>SUM(M9:M17)</f>
        <v>0</v>
      </c>
      <c r="N8" s="233"/>
      <c r="O8" s="233">
        <f>SUM(O9:O17)</f>
        <v>47.339999999999996</v>
      </c>
      <c r="P8" s="233"/>
      <c r="Q8" s="233">
        <f>SUM(Q9:Q17)</f>
        <v>0</v>
      </c>
      <c r="R8" s="234"/>
      <c r="S8" s="234"/>
      <c r="T8" s="234"/>
      <c r="U8" s="234"/>
      <c r="V8" s="234">
        <f>SUM(V9:V17)</f>
        <v>181.37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167</v>
      </c>
      <c r="C9" s="255" t="s">
        <v>565</v>
      </c>
      <c r="D9" s="250" t="s">
        <v>161</v>
      </c>
      <c r="E9" s="251">
        <v>535.95000000000005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0.187</v>
      </c>
      <c r="V9" s="231">
        <f>ROUND(E9*U9,2)</f>
        <v>100.22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166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8">
        <v>2</v>
      </c>
      <c r="B10" s="249" t="s">
        <v>469</v>
      </c>
      <c r="C10" s="255" t="s">
        <v>470</v>
      </c>
      <c r="D10" s="250" t="s">
        <v>161</v>
      </c>
      <c r="E10" s="251">
        <v>181.04580000000001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1.0999999999999999E-2</v>
      </c>
      <c r="V10" s="231">
        <f>ROUND(E10*U10,2)</f>
        <v>1.99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242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8">
        <v>3</v>
      </c>
      <c r="B11" s="249" t="s">
        <v>469</v>
      </c>
      <c r="C11" s="255" t="s">
        <v>470</v>
      </c>
      <c r="D11" s="250" t="s">
        <v>161</v>
      </c>
      <c r="E11" s="251">
        <v>535.95000000000005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1.0999999999999999E-2</v>
      </c>
      <c r="V11" s="231">
        <f>ROUND(E11*U11,2)</f>
        <v>5.9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242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1" x14ac:dyDescent="0.2">
      <c r="A12" s="248">
        <v>4</v>
      </c>
      <c r="B12" s="249" t="s">
        <v>566</v>
      </c>
      <c r="C12" s="255" t="s">
        <v>567</v>
      </c>
      <c r="D12" s="250" t="s">
        <v>161</v>
      </c>
      <c r="E12" s="251">
        <v>181.04580000000001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5.2999999999999999E-2</v>
      </c>
      <c r="V12" s="231">
        <f>ROUND(E12*U12,2)</f>
        <v>9.6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242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5</v>
      </c>
      <c r="B13" s="249" t="s">
        <v>175</v>
      </c>
      <c r="C13" s="255" t="s">
        <v>471</v>
      </c>
      <c r="D13" s="250" t="s">
        <v>161</v>
      </c>
      <c r="E13" s="251">
        <v>535.95000000000005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162</v>
      </c>
      <c r="T13" s="231" t="s">
        <v>163</v>
      </c>
      <c r="U13" s="231">
        <v>8.9999999999999993E-3</v>
      </c>
      <c r="V13" s="231">
        <f>ROUND(E13*U13,2)</f>
        <v>4.82</v>
      </c>
      <c r="W13" s="231"/>
      <c r="X13" s="231" t="s">
        <v>164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166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ht="22.5" outlineLevel="1" x14ac:dyDescent="0.2">
      <c r="A14" s="248">
        <v>6</v>
      </c>
      <c r="B14" s="249" t="s">
        <v>568</v>
      </c>
      <c r="C14" s="255" t="s">
        <v>569</v>
      </c>
      <c r="D14" s="250" t="s">
        <v>183</v>
      </c>
      <c r="E14" s="251">
        <v>1471.14</v>
      </c>
      <c r="F14" s="252"/>
      <c r="G14" s="253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162</v>
      </c>
      <c r="T14" s="231" t="s">
        <v>163</v>
      </c>
      <c r="U14" s="231">
        <v>2.1000000000000001E-2</v>
      </c>
      <c r="V14" s="231">
        <f>ROUND(E14*U14,2)</f>
        <v>30.89</v>
      </c>
      <c r="W14" s="231"/>
      <c r="X14" s="231" t="s">
        <v>164</v>
      </c>
      <c r="Y14" s="231" t="s">
        <v>165</v>
      </c>
      <c r="Z14" s="213"/>
      <c r="AA14" s="213"/>
      <c r="AB14" s="213"/>
      <c r="AC14" s="213"/>
      <c r="AD14" s="213"/>
      <c r="AE14" s="213"/>
      <c r="AF14" s="213"/>
      <c r="AG14" s="213" t="s">
        <v>242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ht="33.75" outlineLevel="1" x14ac:dyDescent="0.2">
      <c r="A15" s="248">
        <v>7</v>
      </c>
      <c r="B15" s="249" t="s">
        <v>570</v>
      </c>
      <c r="C15" s="255" t="s">
        <v>571</v>
      </c>
      <c r="D15" s="250" t="s">
        <v>183</v>
      </c>
      <c r="E15" s="251">
        <v>1471.14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1.9E-2</v>
      </c>
      <c r="V15" s="231">
        <f>ROUND(E15*U15,2)</f>
        <v>27.95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242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33.75" outlineLevel="1" x14ac:dyDescent="0.2">
      <c r="A16" s="248">
        <v>8</v>
      </c>
      <c r="B16" s="249" t="s">
        <v>572</v>
      </c>
      <c r="C16" s="255" t="s">
        <v>573</v>
      </c>
      <c r="D16" s="250" t="s">
        <v>183</v>
      </c>
      <c r="E16" s="251">
        <v>2298.1799999999998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2.0580000000000001E-2</v>
      </c>
      <c r="O16" s="230">
        <f>ROUND(E16*N16,2)</f>
        <v>47.3</v>
      </c>
      <c r="P16" s="230">
        <v>0</v>
      </c>
      <c r="Q16" s="230">
        <f>ROUND(E16*P16,2)</f>
        <v>0</v>
      </c>
      <c r="R16" s="231"/>
      <c r="S16" s="231" t="s">
        <v>187</v>
      </c>
      <c r="T16" s="231" t="s">
        <v>163</v>
      </c>
      <c r="U16" s="231">
        <v>0</v>
      </c>
      <c r="V16" s="231">
        <f>ROUND(E16*U16,2)</f>
        <v>0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8">
        <v>9</v>
      </c>
      <c r="B17" s="249" t="s">
        <v>574</v>
      </c>
      <c r="C17" s="255" t="s">
        <v>575</v>
      </c>
      <c r="D17" s="250" t="s">
        <v>576</v>
      </c>
      <c r="E17" s="251">
        <v>36.774999999999999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1E-3</v>
      </c>
      <c r="O17" s="230">
        <f>ROUND(E17*N17,2)</f>
        <v>0.04</v>
      </c>
      <c r="P17" s="230">
        <v>0</v>
      </c>
      <c r="Q17" s="230">
        <f>ROUND(E17*P17,2)</f>
        <v>0</v>
      </c>
      <c r="R17" s="231" t="s">
        <v>364</v>
      </c>
      <c r="S17" s="231" t="s">
        <v>162</v>
      </c>
      <c r="T17" s="231" t="s">
        <v>163</v>
      </c>
      <c r="U17" s="231">
        <v>0</v>
      </c>
      <c r="V17" s="231">
        <f>ROUND(E17*U17,2)</f>
        <v>0</v>
      </c>
      <c r="W17" s="231"/>
      <c r="X17" s="231" t="s">
        <v>365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577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">
      <c r="A18" s="235" t="s">
        <v>157</v>
      </c>
      <c r="B18" s="236" t="s">
        <v>81</v>
      </c>
      <c r="C18" s="254" t="s">
        <v>82</v>
      </c>
      <c r="D18" s="237"/>
      <c r="E18" s="238"/>
      <c r="F18" s="239"/>
      <c r="G18" s="240">
        <f>SUMIF(AG19:AG19,"&lt;&gt;NOR",G19:G19)</f>
        <v>0</v>
      </c>
      <c r="H18" s="234"/>
      <c r="I18" s="234">
        <f>SUM(I19:I19)</f>
        <v>0</v>
      </c>
      <c r="J18" s="234"/>
      <c r="K18" s="234">
        <f>SUM(K19:K19)</f>
        <v>0</v>
      </c>
      <c r="L18" s="234"/>
      <c r="M18" s="234">
        <f>SUM(M19:M19)</f>
        <v>0</v>
      </c>
      <c r="N18" s="233"/>
      <c r="O18" s="233">
        <f>SUM(O19:O19)</f>
        <v>528.58000000000004</v>
      </c>
      <c r="P18" s="233"/>
      <c r="Q18" s="233">
        <f>SUM(Q19:Q19)</f>
        <v>0</v>
      </c>
      <c r="R18" s="234"/>
      <c r="S18" s="234"/>
      <c r="T18" s="234"/>
      <c r="U18" s="234"/>
      <c r="V18" s="234">
        <f>SUM(V19:V19)</f>
        <v>52.86</v>
      </c>
      <c r="W18" s="234"/>
      <c r="X18" s="234"/>
      <c r="Y18" s="234"/>
      <c r="AG18" t="s">
        <v>158</v>
      </c>
    </row>
    <row r="19" spans="1:60" outlineLevel="1" x14ac:dyDescent="0.2">
      <c r="A19" s="248">
        <v>10</v>
      </c>
      <c r="B19" s="249" t="s">
        <v>578</v>
      </c>
      <c r="C19" s="255" t="s">
        <v>579</v>
      </c>
      <c r="D19" s="250" t="s">
        <v>183</v>
      </c>
      <c r="E19" s="251">
        <v>2298.1799999999998</v>
      </c>
      <c r="F19" s="252"/>
      <c r="G19" s="253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0.23</v>
      </c>
      <c r="O19" s="230">
        <f>ROUND(E19*N19,2)</f>
        <v>528.58000000000004</v>
      </c>
      <c r="P19" s="230">
        <v>0</v>
      </c>
      <c r="Q19" s="230">
        <f>ROUND(E19*P19,2)</f>
        <v>0</v>
      </c>
      <c r="R19" s="231"/>
      <c r="S19" s="231" t="s">
        <v>162</v>
      </c>
      <c r="T19" s="231" t="s">
        <v>162</v>
      </c>
      <c r="U19" s="231">
        <v>2.3E-2</v>
      </c>
      <c r="V19" s="231">
        <f>ROUND(E19*U19,2)</f>
        <v>52.86</v>
      </c>
      <c r="W19" s="231"/>
      <c r="X19" s="231" t="s">
        <v>164</v>
      </c>
      <c r="Y19" s="231" t="s">
        <v>165</v>
      </c>
      <c r="Z19" s="213"/>
      <c r="AA19" s="213"/>
      <c r="AB19" s="213"/>
      <c r="AC19" s="213"/>
      <c r="AD19" s="213"/>
      <c r="AE19" s="213"/>
      <c r="AF19" s="213"/>
      <c r="AG19" s="213" t="s">
        <v>242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x14ac:dyDescent="0.2">
      <c r="A20" s="235" t="s">
        <v>157</v>
      </c>
      <c r="B20" s="236" t="s">
        <v>79</v>
      </c>
      <c r="C20" s="254" t="s">
        <v>80</v>
      </c>
      <c r="D20" s="237"/>
      <c r="E20" s="238"/>
      <c r="F20" s="239"/>
      <c r="G20" s="240">
        <f>SUMIF(AG21:AG21,"&lt;&gt;NOR",G21:G21)</f>
        <v>0</v>
      </c>
      <c r="H20" s="234"/>
      <c r="I20" s="234">
        <f>SUM(I21:I21)</f>
        <v>0</v>
      </c>
      <c r="J20" s="234"/>
      <c r="K20" s="234">
        <f>SUM(K21:K21)</f>
        <v>0</v>
      </c>
      <c r="L20" s="234"/>
      <c r="M20" s="234">
        <f>SUM(M21:M21)</f>
        <v>0</v>
      </c>
      <c r="N20" s="233"/>
      <c r="O20" s="233">
        <f>SUM(O21:O21)</f>
        <v>1266.8699999999999</v>
      </c>
      <c r="P20" s="233"/>
      <c r="Q20" s="233">
        <f>SUM(Q21:Q21)</f>
        <v>0</v>
      </c>
      <c r="R20" s="234"/>
      <c r="S20" s="234"/>
      <c r="T20" s="234"/>
      <c r="U20" s="234"/>
      <c r="V20" s="234">
        <f>SUM(V21:V21)</f>
        <v>62.05</v>
      </c>
      <c r="W20" s="234"/>
      <c r="X20" s="234"/>
      <c r="Y20" s="234"/>
      <c r="AG20" t="s">
        <v>158</v>
      </c>
    </row>
    <row r="21" spans="1:60" ht="22.5" outlineLevel="1" x14ac:dyDescent="0.2">
      <c r="A21" s="248">
        <v>11</v>
      </c>
      <c r="B21" s="249" t="s">
        <v>580</v>
      </c>
      <c r="C21" s="255" t="s">
        <v>581</v>
      </c>
      <c r="D21" s="250" t="s">
        <v>183</v>
      </c>
      <c r="E21" s="251">
        <v>2298.1799999999998</v>
      </c>
      <c r="F21" s="252"/>
      <c r="G21" s="253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0.55125000000000002</v>
      </c>
      <c r="O21" s="230">
        <f>ROUND(E21*N21,2)</f>
        <v>1266.8699999999999</v>
      </c>
      <c r="P21" s="230">
        <v>0</v>
      </c>
      <c r="Q21" s="230">
        <f>ROUND(E21*P21,2)</f>
        <v>0</v>
      </c>
      <c r="R21" s="231"/>
      <c r="S21" s="231" t="s">
        <v>162</v>
      </c>
      <c r="T21" s="231" t="s">
        <v>163</v>
      </c>
      <c r="U21" s="231">
        <v>2.7E-2</v>
      </c>
      <c r="V21" s="231">
        <f>ROUND(E21*U21,2)</f>
        <v>62.05</v>
      </c>
      <c r="W21" s="231"/>
      <c r="X21" s="231" t="s">
        <v>164</v>
      </c>
      <c r="Y21" s="231" t="s">
        <v>165</v>
      </c>
      <c r="Z21" s="213"/>
      <c r="AA21" s="213"/>
      <c r="AB21" s="213"/>
      <c r="AC21" s="213"/>
      <c r="AD21" s="213"/>
      <c r="AE21" s="213"/>
      <c r="AF21" s="213"/>
      <c r="AG21" s="213" t="s">
        <v>242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x14ac:dyDescent="0.2">
      <c r="A22" s="235" t="s">
        <v>157</v>
      </c>
      <c r="B22" s="236" t="s">
        <v>89</v>
      </c>
      <c r="C22" s="254" t="s">
        <v>90</v>
      </c>
      <c r="D22" s="237"/>
      <c r="E22" s="238"/>
      <c r="F22" s="239"/>
      <c r="G22" s="240">
        <f>SUMIF(AG23:AG25,"&lt;&gt;NOR",G23:G25)</f>
        <v>0</v>
      </c>
      <c r="H22" s="234"/>
      <c r="I22" s="234">
        <f>SUM(I23:I25)</f>
        <v>0</v>
      </c>
      <c r="J22" s="234"/>
      <c r="K22" s="234">
        <f>SUM(K23:K25)</f>
        <v>0</v>
      </c>
      <c r="L22" s="234"/>
      <c r="M22" s="234">
        <f>SUM(M23:M25)</f>
        <v>0</v>
      </c>
      <c r="N22" s="233"/>
      <c r="O22" s="233">
        <f>SUM(O23:O25)</f>
        <v>14.83</v>
      </c>
      <c r="P22" s="233"/>
      <c r="Q22" s="233">
        <f>SUM(Q23:Q25)</f>
        <v>0</v>
      </c>
      <c r="R22" s="234"/>
      <c r="S22" s="234"/>
      <c r="T22" s="234"/>
      <c r="U22" s="234"/>
      <c r="V22" s="234">
        <f>SUM(V23:V25)</f>
        <v>240.73000000000002</v>
      </c>
      <c r="W22" s="234"/>
      <c r="X22" s="234"/>
      <c r="Y22" s="234"/>
      <c r="AG22" t="s">
        <v>158</v>
      </c>
    </row>
    <row r="23" spans="1:60" outlineLevel="1" x14ac:dyDescent="0.2">
      <c r="A23" s="248">
        <v>12</v>
      </c>
      <c r="B23" s="249" t="s">
        <v>582</v>
      </c>
      <c r="C23" s="255" t="s">
        <v>583</v>
      </c>
      <c r="D23" s="250" t="s">
        <v>226</v>
      </c>
      <c r="E23" s="251">
        <v>531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1.0000000000000001E-5</v>
      </c>
      <c r="O23" s="230">
        <f>ROUND(E23*N23,2)</f>
        <v>0.01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7.0000000000000007E-2</v>
      </c>
      <c r="V23" s="231">
        <f>ROUND(E23*U23,2)</f>
        <v>37.17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8">
        <v>13</v>
      </c>
      <c r="B24" s="249" t="s">
        <v>584</v>
      </c>
      <c r="C24" s="255" t="s">
        <v>585</v>
      </c>
      <c r="D24" s="250" t="s">
        <v>226</v>
      </c>
      <c r="E24" s="251">
        <v>531</v>
      </c>
      <c r="F24" s="252"/>
      <c r="G24" s="253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3.7499999999999999E-3</v>
      </c>
      <c r="O24" s="230">
        <f>ROUND(E24*N24,2)</f>
        <v>1.99</v>
      </c>
      <c r="P24" s="230">
        <v>0</v>
      </c>
      <c r="Q24" s="230">
        <f>ROUND(E24*P24,2)</f>
        <v>0</v>
      </c>
      <c r="R24" s="231"/>
      <c r="S24" s="231" t="s">
        <v>162</v>
      </c>
      <c r="T24" s="231" t="s">
        <v>163</v>
      </c>
      <c r="U24" s="231">
        <v>0.17399999999999999</v>
      </c>
      <c r="V24" s="231">
        <f>ROUND(E24*U24,2)</f>
        <v>92.39</v>
      </c>
      <c r="W24" s="231"/>
      <c r="X24" s="231" t="s">
        <v>164</v>
      </c>
      <c r="Y24" s="231" t="s">
        <v>165</v>
      </c>
      <c r="Z24" s="213"/>
      <c r="AA24" s="213"/>
      <c r="AB24" s="213"/>
      <c r="AC24" s="213"/>
      <c r="AD24" s="213"/>
      <c r="AE24" s="213"/>
      <c r="AF24" s="213"/>
      <c r="AG24" s="213" t="s">
        <v>166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8">
        <v>14</v>
      </c>
      <c r="B25" s="249" t="s">
        <v>586</v>
      </c>
      <c r="C25" s="255" t="s">
        <v>587</v>
      </c>
      <c r="D25" s="250" t="s">
        <v>196</v>
      </c>
      <c r="E25" s="251">
        <v>11.25075</v>
      </c>
      <c r="F25" s="252"/>
      <c r="G25" s="253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1.1399300000000001</v>
      </c>
      <c r="O25" s="230">
        <f>ROUND(E25*N25,2)</f>
        <v>12.83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9.8810000000000002</v>
      </c>
      <c r="V25" s="231">
        <f>ROUND(E25*U25,2)</f>
        <v>111.17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166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x14ac:dyDescent="0.2">
      <c r="A26" s="235" t="s">
        <v>157</v>
      </c>
      <c r="B26" s="236" t="s">
        <v>81</v>
      </c>
      <c r="C26" s="254" t="s">
        <v>82</v>
      </c>
      <c r="D26" s="237"/>
      <c r="E26" s="238"/>
      <c r="F26" s="239"/>
      <c r="G26" s="240">
        <f>SUMIF(AG27:AG27,"&lt;&gt;NOR",G27:G27)</f>
        <v>0</v>
      </c>
      <c r="H26" s="234"/>
      <c r="I26" s="234">
        <f>SUM(I27:I27)</f>
        <v>0</v>
      </c>
      <c r="J26" s="234"/>
      <c r="K26" s="234">
        <f>SUM(K27:K27)</f>
        <v>0</v>
      </c>
      <c r="L26" s="234"/>
      <c r="M26" s="234">
        <f>SUM(M27:M27)</f>
        <v>0</v>
      </c>
      <c r="N26" s="233"/>
      <c r="O26" s="233">
        <f>SUM(O27:O27)</f>
        <v>1110.81</v>
      </c>
      <c r="P26" s="233"/>
      <c r="Q26" s="233">
        <f>SUM(Q27:Q27)</f>
        <v>0</v>
      </c>
      <c r="R26" s="234"/>
      <c r="S26" s="234"/>
      <c r="T26" s="234"/>
      <c r="U26" s="234"/>
      <c r="V26" s="234">
        <f>SUM(V27:V27)</f>
        <v>42.88</v>
      </c>
      <c r="W26" s="234"/>
      <c r="X26" s="234"/>
      <c r="Y26" s="234"/>
      <c r="AG26" t="s">
        <v>158</v>
      </c>
    </row>
    <row r="27" spans="1:60" outlineLevel="1" x14ac:dyDescent="0.2">
      <c r="A27" s="248">
        <v>15</v>
      </c>
      <c r="B27" s="249" t="s">
        <v>588</v>
      </c>
      <c r="C27" s="255" t="s">
        <v>589</v>
      </c>
      <c r="D27" s="250" t="s">
        <v>183</v>
      </c>
      <c r="E27" s="251">
        <v>2143.8000000000002</v>
      </c>
      <c r="F27" s="252"/>
      <c r="G27" s="253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0.51815</v>
      </c>
      <c r="O27" s="230">
        <f>ROUND(E27*N27,2)</f>
        <v>1110.81</v>
      </c>
      <c r="P27" s="230">
        <v>0</v>
      </c>
      <c r="Q27" s="230">
        <f>ROUND(E27*P27,2)</f>
        <v>0</v>
      </c>
      <c r="R27" s="231"/>
      <c r="S27" s="231" t="s">
        <v>162</v>
      </c>
      <c r="T27" s="231" t="s">
        <v>163</v>
      </c>
      <c r="U27" s="231">
        <v>0.02</v>
      </c>
      <c r="V27" s="231">
        <f>ROUND(E27*U27,2)</f>
        <v>42.88</v>
      </c>
      <c r="W27" s="231"/>
      <c r="X27" s="231" t="s">
        <v>164</v>
      </c>
      <c r="Y27" s="231" t="s">
        <v>165</v>
      </c>
      <c r="Z27" s="213"/>
      <c r="AA27" s="213"/>
      <c r="AB27" s="213"/>
      <c r="AC27" s="213"/>
      <c r="AD27" s="213"/>
      <c r="AE27" s="213"/>
      <c r="AF27" s="213"/>
      <c r="AG27" s="213" t="s">
        <v>166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35" t="s">
        <v>157</v>
      </c>
      <c r="B28" s="236" t="s">
        <v>87</v>
      </c>
      <c r="C28" s="254" t="s">
        <v>88</v>
      </c>
      <c r="D28" s="237"/>
      <c r="E28" s="238"/>
      <c r="F28" s="239"/>
      <c r="G28" s="240">
        <f>SUMIF(AG29:AG29,"&lt;&gt;NOR",G29:G29)</f>
        <v>0</v>
      </c>
      <c r="H28" s="234"/>
      <c r="I28" s="234">
        <f>SUM(I29:I29)</f>
        <v>0</v>
      </c>
      <c r="J28" s="234"/>
      <c r="K28" s="234">
        <f>SUM(K29:K29)</f>
        <v>0</v>
      </c>
      <c r="L28" s="234"/>
      <c r="M28" s="234">
        <f>SUM(M29:M29)</f>
        <v>0</v>
      </c>
      <c r="N28" s="233"/>
      <c r="O28" s="233">
        <f>SUM(O29:O29)</f>
        <v>0.47</v>
      </c>
      <c r="P28" s="233"/>
      <c r="Q28" s="233">
        <f>SUM(Q29:Q29)</f>
        <v>0</v>
      </c>
      <c r="R28" s="234"/>
      <c r="S28" s="234"/>
      <c r="T28" s="234"/>
      <c r="U28" s="234"/>
      <c r="V28" s="234">
        <f>SUM(V29:V29)</f>
        <v>42.88</v>
      </c>
      <c r="W28" s="234"/>
      <c r="X28" s="234"/>
      <c r="Y28" s="234"/>
      <c r="AG28" t="s">
        <v>158</v>
      </c>
    </row>
    <row r="29" spans="1:60" outlineLevel="1" x14ac:dyDescent="0.2">
      <c r="A29" s="248">
        <v>16</v>
      </c>
      <c r="B29" s="249" t="s">
        <v>220</v>
      </c>
      <c r="C29" s="255" t="s">
        <v>221</v>
      </c>
      <c r="D29" s="250" t="s">
        <v>183</v>
      </c>
      <c r="E29" s="251">
        <v>2143.8000000000002</v>
      </c>
      <c r="F29" s="252"/>
      <c r="G29" s="253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2.2000000000000001E-4</v>
      </c>
      <c r="O29" s="230">
        <f>ROUND(E29*N29,2)</f>
        <v>0.47</v>
      </c>
      <c r="P29" s="230">
        <v>0</v>
      </c>
      <c r="Q29" s="230">
        <f>ROUND(E29*P29,2)</f>
        <v>0</v>
      </c>
      <c r="R29" s="231"/>
      <c r="S29" s="231" t="s">
        <v>162</v>
      </c>
      <c r="T29" s="231" t="s">
        <v>163</v>
      </c>
      <c r="U29" s="231">
        <v>0.02</v>
      </c>
      <c r="V29" s="231">
        <f>ROUND(E29*U29,2)</f>
        <v>42.88</v>
      </c>
      <c r="W29" s="231"/>
      <c r="X29" s="231" t="s">
        <v>164</v>
      </c>
      <c r="Y29" s="231" t="s">
        <v>165</v>
      </c>
      <c r="Z29" s="213"/>
      <c r="AA29" s="213"/>
      <c r="AB29" s="213"/>
      <c r="AC29" s="213"/>
      <c r="AD29" s="213"/>
      <c r="AE29" s="213"/>
      <c r="AF29" s="213"/>
      <c r="AG29" s="213" t="s">
        <v>166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235" t="s">
        <v>157</v>
      </c>
      <c r="B30" s="236" t="s">
        <v>89</v>
      </c>
      <c r="C30" s="254" t="s">
        <v>90</v>
      </c>
      <c r="D30" s="237"/>
      <c r="E30" s="238"/>
      <c r="F30" s="239"/>
      <c r="G30" s="240">
        <f>SUMIF(AG31:AG33,"&lt;&gt;NOR",G31:G33)</f>
        <v>0</v>
      </c>
      <c r="H30" s="234"/>
      <c r="I30" s="234">
        <f>SUM(I31:I33)</f>
        <v>0</v>
      </c>
      <c r="J30" s="234"/>
      <c r="K30" s="234">
        <f>SUM(K31:K33)</f>
        <v>0</v>
      </c>
      <c r="L30" s="234"/>
      <c r="M30" s="234">
        <f>SUM(M31:M33)</f>
        <v>0</v>
      </c>
      <c r="N30" s="233"/>
      <c r="O30" s="233">
        <f>SUM(O31:O33)</f>
        <v>48.21</v>
      </c>
      <c r="P30" s="233"/>
      <c r="Q30" s="233">
        <f>SUM(Q31:Q33)</f>
        <v>0</v>
      </c>
      <c r="R30" s="234"/>
      <c r="S30" s="234"/>
      <c r="T30" s="234"/>
      <c r="U30" s="234"/>
      <c r="V30" s="234">
        <f>SUM(V31:V33)</f>
        <v>57.91</v>
      </c>
      <c r="W30" s="234"/>
      <c r="X30" s="234"/>
      <c r="Y30" s="234"/>
      <c r="AG30" t="s">
        <v>158</v>
      </c>
    </row>
    <row r="31" spans="1:60" ht="22.5" outlineLevel="1" x14ac:dyDescent="0.2">
      <c r="A31" s="248">
        <v>17</v>
      </c>
      <c r="B31" s="249" t="s">
        <v>590</v>
      </c>
      <c r="C31" s="255" t="s">
        <v>591</v>
      </c>
      <c r="D31" s="250" t="s">
        <v>226</v>
      </c>
      <c r="E31" s="251">
        <v>50</v>
      </c>
      <c r="F31" s="252"/>
      <c r="G31" s="253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3.5999999999999999E-3</v>
      </c>
      <c r="O31" s="230">
        <f>ROUND(E31*N31,2)</f>
        <v>0.18</v>
      </c>
      <c r="P31" s="230">
        <v>0</v>
      </c>
      <c r="Q31" s="230">
        <f>ROUND(E31*P31,2)</f>
        <v>0</v>
      </c>
      <c r="R31" s="231"/>
      <c r="S31" s="231" t="s">
        <v>162</v>
      </c>
      <c r="T31" s="231" t="s">
        <v>163</v>
      </c>
      <c r="U31" s="231">
        <v>4.5999999999999999E-2</v>
      </c>
      <c r="V31" s="231">
        <f>ROUND(E31*U31,2)</f>
        <v>2.2999999999999998</v>
      </c>
      <c r="W31" s="231"/>
      <c r="X31" s="231" t="s">
        <v>164</v>
      </c>
      <c r="Y31" s="231" t="s">
        <v>165</v>
      </c>
      <c r="Z31" s="213"/>
      <c r="AA31" s="213"/>
      <c r="AB31" s="213"/>
      <c r="AC31" s="213"/>
      <c r="AD31" s="213"/>
      <c r="AE31" s="213"/>
      <c r="AF31" s="213"/>
      <c r="AG31" s="213" t="s">
        <v>242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33.75" outlineLevel="1" x14ac:dyDescent="0.2">
      <c r="A32" s="248">
        <v>18</v>
      </c>
      <c r="B32" s="249" t="s">
        <v>592</v>
      </c>
      <c r="C32" s="255" t="s">
        <v>593</v>
      </c>
      <c r="D32" s="250" t="s">
        <v>226</v>
      </c>
      <c r="E32" s="251">
        <v>165</v>
      </c>
      <c r="F32" s="252"/>
      <c r="G32" s="253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0.26579999999999998</v>
      </c>
      <c r="O32" s="230">
        <f>ROUND(E32*N32,2)</f>
        <v>43.86</v>
      </c>
      <c r="P32" s="230">
        <v>0</v>
      </c>
      <c r="Q32" s="230">
        <f>ROUND(E32*P32,2)</f>
        <v>0</v>
      </c>
      <c r="R32" s="231"/>
      <c r="S32" s="231" t="s">
        <v>162</v>
      </c>
      <c r="T32" s="231" t="s">
        <v>162</v>
      </c>
      <c r="U32" s="231">
        <v>0.33704000000000001</v>
      </c>
      <c r="V32" s="231">
        <f>ROUND(E32*U32,2)</f>
        <v>55.61</v>
      </c>
      <c r="W32" s="231"/>
      <c r="X32" s="231" t="s">
        <v>164</v>
      </c>
      <c r="Y32" s="231" t="s">
        <v>165</v>
      </c>
      <c r="Z32" s="213"/>
      <c r="AA32" s="213"/>
      <c r="AB32" s="213"/>
      <c r="AC32" s="213"/>
      <c r="AD32" s="213"/>
      <c r="AE32" s="213"/>
      <c r="AF32" s="213"/>
      <c r="AG32" s="213" t="s">
        <v>242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48">
        <v>19</v>
      </c>
      <c r="B33" s="249" t="s">
        <v>594</v>
      </c>
      <c r="C33" s="255" t="s">
        <v>595</v>
      </c>
      <c r="D33" s="250" t="s">
        <v>219</v>
      </c>
      <c r="E33" s="251">
        <v>154.55000000000001</v>
      </c>
      <c r="F33" s="252"/>
      <c r="G33" s="253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2.7E-2</v>
      </c>
      <c r="O33" s="230">
        <f>ROUND(E33*N33,2)</f>
        <v>4.17</v>
      </c>
      <c r="P33" s="230">
        <v>0</v>
      </c>
      <c r="Q33" s="230">
        <f>ROUND(E33*P33,2)</f>
        <v>0</v>
      </c>
      <c r="R33" s="231" t="s">
        <v>364</v>
      </c>
      <c r="S33" s="231" t="s">
        <v>162</v>
      </c>
      <c r="T33" s="231" t="s">
        <v>163</v>
      </c>
      <c r="U33" s="231">
        <v>0</v>
      </c>
      <c r="V33" s="231">
        <f>ROUND(E33*U33,2)</f>
        <v>0</v>
      </c>
      <c r="W33" s="231"/>
      <c r="X33" s="231" t="s">
        <v>365</v>
      </c>
      <c r="Y33" s="231" t="s">
        <v>165</v>
      </c>
      <c r="Z33" s="213"/>
      <c r="AA33" s="213"/>
      <c r="AB33" s="213"/>
      <c r="AC33" s="213"/>
      <c r="AD33" s="213"/>
      <c r="AE33" s="213"/>
      <c r="AF33" s="213"/>
      <c r="AG33" s="213" t="s">
        <v>366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x14ac:dyDescent="0.2">
      <c r="A34" s="235" t="s">
        <v>157</v>
      </c>
      <c r="B34" s="236" t="s">
        <v>93</v>
      </c>
      <c r="C34" s="254" t="s">
        <v>94</v>
      </c>
      <c r="D34" s="237"/>
      <c r="E34" s="238"/>
      <c r="F34" s="239"/>
      <c r="G34" s="240">
        <f>SUMIF(AG35:AG35,"&lt;&gt;NOR",G35:G35)</f>
        <v>0</v>
      </c>
      <c r="H34" s="234"/>
      <c r="I34" s="234">
        <f>SUM(I35:I35)</f>
        <v>0</v>
      </c>
      <c r="J34" s="234"/>
      <c r="K34" s="234">
        <f>SUM(K35:K35)</f>
        <v>0</v>
      </c>
      <c r="L34" s="234"/>
      <c r="M34" s="234">
        <f>SUM(M35:M35)</f>
        <v>0</v>
      </c>
      <c r="N34" s="233"/>
      <c r="O34" s="233">
        <f>SUM(O35:O35)</f>
        <v>0</v>
      </c>
      <c r="P34" s="233"/>
      <c r="Q34" s="233">
        <f>SUM(Q35:Q35)</f>
        <v>0</v>
      </c>
      <c r="R34" s="234"/>
      <c r="S34" s="234"/>
      <c r="T34" s="234"/>
      <c r="U34" s="234"/>
      <c r="V34" s="234">
        <f>SUM(V35:V35)</f>
        <v>3.62</v>
      </c>
      <c r="W34" s="234"/>
      <c r="X34" s="234"/>
      <c r="Y34" s="234"/>
      <c r="AG34" t="s">
        <v>158</v>
      </c>
    </row>
    <row r="35" spans="1:60" ht="22.5" outlineLevel="1" x14ac:dyDescent="0.2">
      <c r="A35" s="248">
        <v>20</v>
      </c>
      <c r="B35" s="249" t="s">
        <v>596</v>
      </c>
      <c r="C35" s="255" t="s">
        <v>597</v>
      </c>
      <c r="D35" s="250" t="s">
        <v>226</v>
      </c>
      <c r="E35" s="251">
        <v>48.95</v>
      </c>
      <c r="F35" s="252"/>
      <c r="G35" s="253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0</v>
      </c>
      <c r="O35" s="230">
        <f>ROUND(E35*N35,2)</f>
        <v>0</v>
      </c>
      <c r="P35" s="230">
        <v>0</v>
      </c>
      <c r="Q35" s="230">
        <f>ROUND(E35*P35,2)</f>
        <v>0</v>
      </c>
      <c r="R35" s="231"/>
      <c r="S35" s="231" t="s">
        <v>162</v>
      </c>
      <c r="T35" s="231" t="s">
        <v>163</v>
      </c>
      <c r="U35" s="231">
        <v>7.3999999999999996E-2</v>
      </c>
      <c r="V35" s="231">
        <f>ROUND(E35*U35,2)</f>
        <v>3.62</v>
      </c>
      <c r="W35" s="231"/>
      <c r="X35" s="231" t="s">
        <v>164</v>
      </c>
      <c r="Y35" s="231" t="s">
        <v>165</v>
      </c>
      <c r="Z35" s="213"/>
      <c r="AA35" s="213"/>
      <c r="AB35" s="213"/>
      <c r="AC35" s="213"/>
      <c r="AD35" s="213"/>
      <c r="AE35" s="213"/>
      <c r="AF35" s="213"/>
      <c r="AG35" s="213" t="s">
        <v>242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x14ac:dyDescent="0.2">
      <c r="A36" s="235" t="s">
        <v>157</v>
      </c>
      <c r="B36" s="236" t="s">
        <v>95</v>
      </c>
      <c r="C36" s="254" t="s">
        <v>96</v>
      </c>
      <c r="D36" s="237"/>
      <c r="E36" s="238"/>
      <c r="F36" s="239"/>
      <c r="G36" s="240">
        <f>SUMIF(AG37:AG37,"&lt;&gt;NOR",G37:G37)</f>
        <v>0</v>
      </c>
      <c r="H36" s="234"/>
      <c r="I36" s="234">
        <f>SUM(I37:I37)</f>
        <v>0</v>
      </c>
      <c r="J36" s="234"/>
      <c r="K36" s="234">
        <f>SUM(K37:K37)</f>
        <v>0</v>
      </c>
      <c r="L36" s="234"/>
      <c r="M36" s="234">
        <f>SUM(M37:M37)</f>
        <v>0</v>
      </c>
      <c r="N36" s="233"/>
      <c r="O36" s="233">
        <f>SUM(O37:O37)</f>
        <v>0</v>
      </c>
      <c r="P36" s="233"/>
      <c r="Q36" s="233">
        <f>SUM(Q37:Q37)</f>
        <v>0</v>
      </c>
      <c r="R36" s="234"/>
      <c r="S36" s="234"/>
      <c r="T36" s="234"/>
      <c r="U36" s="234"/>
      <c r="V36" s="234">
        <f>SUM(V37:V37)</f>
        <v>55.65</v>
      </c>
      <c r="W36" s="234"/>
      <c r="X36" s="234"/>
      <c r="Y36" s="234"/>
      <c r="AG36" t="s">
        <v>158</v>
      </c>
    </row>
    <row r="37" spans="1:60" outlineLevel="1" x14ac:dyDescent="0.2">
      <c r="A37" s="242">
        <v>21</v>
      </c>
      <c r="B37" s="243" t="s">
        <v>598</v>
      </c>
      <c r="C37" s="256" t="s">
        <v>599</v>
      </c>
      <c r="D37" s="244" t="s">
        <v>196</v>
      </c>
      <c r="E37" s="245">
        <v>3478.0628499999998</v>
      </c>
      <c r="F37" s="246"/>
      <c r="G37" s="247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0</v>
      </c>
      <c r="O37" s="230">
        <f>ROUND(E37*N37,2)</f>
        <v>0</v>
      </c>
      <c r="P37" s="230">
        <v>0</v>
      </c>
      <c r="Q37" s="230">
        <f>ROUND(E37*P37,2)</f>
        <v>0</v>
      </c>
      <c r="R37" s="231"/>
      <c r="S37" s="231" t="s">
        <v>162</v>
      </c>
      <c r="T37" s="231" t="s">
        <v>163</v>
      </c>
      <c r="U37" s="231">
        <v>1.6E-2</v>
      </c>
      <c r="V37" s="231">
        <f>ROUND(E37*U37,2)</f>
        <v>55.65</v>
      </c>
      <c r="W37" s="231"/>
      <c r="X37" s="231" t="s">
        <v>164</v>
      </c>
      <c r="Y37" s="231" t="s">
        <v>165</v>
      </c>
      <c r="Z37" s="213"/>
      <c r="AA37" s="213"/>
      <c r="AB37" s="213"/>
      <c r="AC37" s="213"/>
      <c r="AD37" s="213"/>
      <c r="AE37" s="213"/>
      <c r="AF37" s="213"/>
      <c r="AG37" s="213" t="s">
        <v>242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x14ac:dyDescent="0.2">
      <c r="A38" s="3"/>
      <c r="B38" s="4"/>
      <c r="C38" s="257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AE38">
        <v>12</v>
      </c>
      <c r="AF38">
        <v>21</v>
      </c>
      <c r="AG38" t="s">
        <v>143</v>
      </c>
    </row>
    <row r="39" spans="1:60" x14ac:dyDescent="0.2">
      <c r="A39" s="216"/>
      <c r="B39" s="217" t="s">
        <v>31</v>
      </c>
      <c r="C39" s="258"/>
      <c r="D39" s="218"/>
      <c r="E39" s="219"/>
      <c r="F39" s="219"/>
      <c r="G39" s="241">
        <f>G8+G18+G20+G22+G26+G28+G30+G34+G36</f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f>SUMIF(L7:L37,AE38,G7:G37)</f>
        <v>0</v>
      </c>
      <c r="AF39">
        <f>SUMIF(L7:L37,AF38,G7:G37)</f>
        <v>0</v>
      </c>
      <c r="AG39" t="s">
        <v>253</v>
      </c>
    </row>
    <row r="40" spans="1:60" x14ac:dyDescent="0.2">
      <c r="A40" s="3"/>
      <c r="B40" s="4"/>
      <c r="C40" s="257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60" x14ac:dyDescent="0.2">
      <c r="A41" s="3"/>
      <c r="B41" s="4"/>
      <c r="C41" s="257"/>
      <c r="D41" s="6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60" x14ac:dyDescent="0.2">
      <c r="A42" s="220" t="s">
        <v>254</v>
      </c>
      <c r="B42" s="220"/>
      <c r="C42" s="259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60" x14ac:dyDescent="0.2">
      <c r="A43" s="221"/>
      <c r="B43" s="222"/>
      <c r="C43" s="260"/>
      <c r="D43" s="222"/>
      <c r="E43" s="222"/>
      <c r="F43" s="222"/>
      <c r="G43" s="22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G43" t="s">
        <v>255</v>
      </c>
    </row>
    <row r="44" spans="1:60" x14ac:dyDescent="0.2">
      <c r="A44" s="224"/>
      <c r="B44" s="225"/>
      <c r="C44" s="261"/>
      <c r="D44" s="225"/>
      <c r="E44" s="225"/>
      <c r="F44" s="225"/>
      <c r="G44" s="226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</row>
    <row r="45" spans="1:60" x14ac:dyDescent="0.2">
      <c r="A45" s="224"/>
      <c r="B45" s="225"/>
      <c r="C45" s="261"/>
      <c r="D45" s="225"/>
      <c r="E45" s="225"/>
      <c r="F45" s="225"/>
      <c r="G45" s="226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60" x14ac:dyDescent="0.2">
      <c r="A46" s="224"/>
      <c r="B46" s="225"/>
      <c r="C46" s="261"/>
      <c r="D46" s="225"/>
      <c r="E46" s="225"/>
      <c r="F46" s="225"/>
      <c r="G46" s="226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60" x14ac:dyDescent="0.2">
      <c r="A47" s="227"/>
      <c r="B47" s="228"/>
      <c r="C47" s="262"/>
      <c r="D47" s="228"/>
      <c r="E47" s="228"/>
      <c r="F47" s="228"/>
      <c r="G47" s="229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60" x14ac:dyDescent="0.2">
      <c r="A48" s="3"/>
      <c r="B48" s="4"/>
      <c r="C48" s="257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3:33" x14ac:dyDescent="0.2">
      <c r="C49" s="263"/>
      <c r="D49" s="10"/>
      <c r="AG49" t="s">
        <v>256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42:C42"/>
    <mergeCell ref="A43:G4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91"/>
  <sheetViews>
    <sheetView showGridLines="0" topLeftCell="B6" zoomScaleNormal="100" zoomScaleSheetLayoutView="75" workbookViewId="0">
      <selection activeCell="A29" sqref="A29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77" t="s">
        <v>4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24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23</v>
      </c>
      <c r="D5" s="92"/>
      <c r="E5" s="93"/>
      <c r="F5" s="93"/>
      <c r="G5" s="93"/>
      <c r="H5" s="18" t="s">
        <v>42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127"/>
      <c r="E11" s="127"/>
      <c r="F11" s="127"/>
      <c r="G11" s="127"/>
      <c r="H11" s="18" t="s">
        <v>42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36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87"/>
      <c r="F15" s="87"/>
      <c r="G15" s="88"/>
      <c r="H15" s="88"/>
      <c r="I15" s="88" t="s">
        <v>31</v>
      </c>
      <c r="J15" s="89"/>
    </row>
    <row r="16" spans="1:15" ht="23.25" customHeight="1" x14ac:dyDescent="0.2">
      <c r="A16" s="197" t="s">
        <v>26</v>
      </c>
      <c r="B16" s="38" t="s">
        <v>26</v>
      </c>
      <c r="C16" s="62"/>
      <c r="D16" s="63"/>
      <c r="E16" s="83"/>
      <c r="F16" s="84"/>
      <c r="G16" s="83"/>
      <c r="H16" s="84"/>
      <c r="I16" s="83">
        <f>SUMIF(F58:F87,A16,I58:I87)+SUMIF(F58:F87,"PSU",I58:I87)</f>
        <v>0</v>
      </c>
      <c r="J16" s="85"/>
    </row>
    <row r="17" spans="1:10" ht="23.25" customHeight="1" x14ac:dyDescent="0.2">
      <c r="A17" s="197" t="s">
        <v>27</v>
      </c>
      <c r="B17" s="38" t="s">
        <v>27</v>
      </c>
      <c r="C17" s="62"/>
      <c r="D17" s="63"/>
      <c r="E17" s="83"/>
      <c r="F17" s="84"/>
      <c r="G17" s="83"/>
      <c r="H17" s="84"/>
      <c r="I17" s="83">
        <f>SUMIF(F58:F87,A17,I58:I87)</f>
        <v>0</v>
      </c>
      <c r="J17" s="85"/>
    </row>
    <row r="18" spans="1:10" ht="23.25" customHeight="1" x14ac:dyDescent="0.2">
      <c r="A18" s="197" t="s">
        <v>28</v>
      </c>
      <c r="B18" s="38" t="s">
        <v>28</v>
      </c>
      <c r="C18" s="62"/>
      <c r="D18" s="63"/>
      <c r="E18" s="83"/>
      <c r="F18" s="84"/>
      <c r="G18" s="83"/>
      <c r="H18" s="84"/>
      <c r="I18" s="83">
        <f>SUMIF(F58:F87,A18,I58:I87)</f>
        <v>0</v>
      </c>
      <c r="J18" s="85"/>
    </row>
    <row r="19" spans="1:10" ht="23.25" customHeight="1" x14ac:dyDescent="0.2">
      <c r="A19" s="197" t="s">
        <v>129</v>
      </c>
      <c r="B19" s="38" t="s">
        <v>29</v>
      </c>
      <c r="C19" s="62"/>
      <c r="D19" s="63"/>
      <c r="E19" s="83"/>
      <c r="F19" s="84"/>
      <c r="G19" s="83"/>
      <c r="H19" s="84"/>
      <c r="I19" s="83">
        <f>SUMIF(F58:F87,A19,I58:I87)</f>
        <v>0</v>
      </c>
      <c r="J19" s="85"/>
    </row>
    <row r="20" spans="1:10" ht="23.25" customHeight="1" x14ac:dyDescent="0.2">
      <c r="A20" s="197" t="s">
        <v>130</v>
      </c>
      <c r="B20" s="38" t="s">
        <v>30</v>
      </c>
      <c r="C20" s="62"/>
      <c r="D20" s="63"/>
      <c r="E20" s="83"/>
      <c r="F20" s="84"/>
      <c r="G20" s="83"/>
      <c r="H20" s="84"/>
      <c r="I20" s="83">
        <f>SUMIF(F58:F87,A20,I58:I87)</f>
        <v>0</v>
      </c>
      <c r="J20" s="85"/>
    </row>
    <row r="21" spans="1:10" ht="23.25" customHeight="1" x14ac:dyDescent="0.2">
      <c r="A21" s="2"/>
      <c r="B21" s="48" t="s">
        <v>31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/>
      <c r="B23" s="38" t="s">
        <v>13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hidden="1" customHeight="1" x14ac:dyDescent="0.2">
      <c r="A24" s="2"/>
      <c r="B24" s="38" t="s">
        <v>14</v>
      </c>
      <c r="C24" s="62"/>
      <c r="D24" s="63"/>
      <c r="E24" s="67">
        <f>SazbaDPH1</f>
        <v>12</v>
      </c>
      <c r="F24" s="39" t="s">
        <v>0</v>
      </c>
      <c r="G24" s="98">
        <f>I23*E23/100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/>
      <c r="B25" s="38" t="s">
        <v>15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hidden="1" customHeight="1" x14ac:dyDescent="0.2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80">
        <f>I25*E25/100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ZakladDPHSni+ZakladDPHZakl</f>
        <v>0</v>
      </c>
      <c r="B27" s="31" t="s">
        <v>5</v>
      </c>
      <c r="C27" s="70"/>
      <c r="D27" s="71"/>
      <c r="E27" s="70"/>
      <c r="F27" s="16"/>
      <c r="G27" s="82">
        <f>CenaCelkemBezDPH-(ZakladDPHSni+ZakladDPHZakl)</f>
        <v>0</v>
      </c>
      <c r="H27" s="82"/>
      <c r="I27" s="82"/>
      <c r="J27" s="41" t="str">
        <f t="shared" si="0"/>
        <v>CZK</v>
      </c>
    </row>
    <row r="28" spans="1:10" ht="27.75" customHeight="1" thickBot="1" x14ac:dyDescent="0.25">
      <c r="A28" s="2">
        <f>(A27-INT(A27))*100</f>
        <v>0</v>
      </c>
      <c r="B28" s="166" t="s">
        <v>25</v>
      </c>
      <c r="C28" s="167"/>
      <c r="D28" s="167"/>
      <c r="E28" s="168"/>
      <c r="F28" s="169"/>
      <c r="G28" s="170">
        <f>A27</f>
        <v>0</v>
      </c>
      <c r="H28" s="170"/>
      <c r="I28" s="170"/>
      <c r="J28" s="171" t="str">
        <f t="shared" si="0"/>
        <v>CZK</v>
      </c>
    </row>
    <row r="29" spans="1:10" ht="27.75" hidden="1" customHeight="1" thickBot="1" x14ac:dyDescent="0.25">
      <c r="A29" s="2"/>
      <c r="B29" s="166" t="s">
        <v>37</v>
      </c>
      <c r="C29" s="172"/>
      <c r="D29" s="172"/>
      <c r="E29" s="172"/>
      <c r="F29" s="173"/>
      <c r="G29" s="174">
        <f>ZakladDPHSni+DPHSni+ZakladDPHZakl+DPHZakl+Zaokrouhleni</f>
        <v>0</v>
      </c>
      <c r="H29" s="174"/>
      <c r="I29" s="174"/>
      <c r="J29" s="175" t="s">
        <v>68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17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39</v>
      </c>
      <c r="B38" s="139" t="s">
        <v>18</v>
      </c>
      <c r="C38" s="140" t="s">
        <v>6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19</v>
      </c>
      <c r="I38" s="143" t="s">
        <v>1</v>
      </c>
      <c r="J38" s="144" t="s">
        <v>0</v>
      </c>
    </row>
    <row r="39" spans="1:10" ht="25.5" hidden="1" customHeight="1" x14ac:dyDescent="0.2">
      <c r="A39" s="134">
        <v>1</v>
      </c>
      <c r="B39" s="145" t="s">
        <v>45</v>
      </c>
      <c r="C39" s="146"/>
      <c r="D39" s="146"/>
      <c r="E39" s="146"/>
      <c r="F39" s="147">
        <f>'SO-01 SO-01a Pol'!AE58+'SO-01 SO-01b Pol'!AE141+'SO-01 SO-01c Pol'!AE27+'SO-01 SO-01d Pol'!AE27+'SO-01 SO-01e Pol'!AE31+'SO-01 SO-01h Pol'!AE18+'SO-01 SO-01ch Pol'!AE33+'SO-01 SO-01i Pol'!AE15+'SO-02 SO-02a Pol'!AE39</f>
        <v>0</v>
      </c>
      <c r="G39" s="148">
        <f>'SO-01 SO-01a Pol'!AF58+'SO-01 SO-01b Pol'!AF141+'SO-01 SO-01c Pol'!AF27+'SO-01 SO-01d Pol'!AF27+'SO-01 SO-01e Pol'!AF31+'SO-01 SO-01h Pol'!AF18+'SO-01 SO-01ch Pol'!AF33+'SO-01 SO-01i Pol'!AF15+'SO-02 SO-02a Pol'!AF39</f>
        <v>0</v>
      </c>
      <c r="H39" s="149"/>
      <c r="I39" s="150">
        <f>F39+G39+H39</f>
        <v>0</v>
      </c>
      <c r="J39" s="151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2" t="s">
        <v>46</v>
      </c>
      <c r="C40" s="153" t="s">
        <v>47</v>
      </c>
      <c r="D40" s="153"/>
      <c r="E40" s="153"/>
      <c r="F40" s="154">
        <f>'SO-01 SO-01a Pol'!AE58+'SO-01 SO-01b Pol'!AE141+'SO-01 SO-01c Pol'!AE27+'SO-01 SO-01d Pol'!AE27+'SO-01 SO-01e Pol'!AE31+'SO-01 SO-01h Pol'!AE18+'SO-01 SO-01ch Pol'!AE33+'SO-01 SO-01i Pol'!AE15</f>
        <v>0</v>
      </c>
      <c r="G40" s="155">
        <f>'SO-01 SO-01a Pol'!AF58+'SO-01 SO-01b Pol'!AF141+'SO-01 SO-01c Pol'!AF27+'SO-01 SO-01d Pol'!AF27+'SO-01 SO-01e Pol'!AF31+'SO-01 SO-01h Pol'!AF18+'SO-01 SO-01ch Pol'!AF33+'SO-01 SO-01i Pol'!AF15</f>
        <v>0</v>
      </c>
      <c r="H40" s="155"/>
      <c r="I40" s="156">
        <f>F40+G40+H40</f>
        <v>0</v>
      </c>
      <c r="J40" s="157" t="str">
        <f>IF(_xlfn.SINGLE(CenaCelkemVypocet)=0,"",I40/_xlfn.SINGLE(CenaCelkemVypocet)*100)</f>
        <v/>
      </c>
    </row>
    <row r="41" spans="1:10" ht="25.5" customHeight="1" x14ac:dyDescent="0.2">
      <c r="A41" s="134">
        <v>3</v>
      </c>
      <c r="B41" s="158" t="s">
        <v>48</v>
      </c>
      <c r="C41" s="146" t="s">
        <v>49</v>
      </c>
      <c r="D41" s="146"/>
      <c r="E41" s="146"/>
      <c r="F41" s="159">
        <f>'SO-01 SO-01a Pol'!AE58</f>
        <v>0</v>
      </c>
      <c r="G41" s="149">
        <f>'SO-01 SO-01a Pol'!AF58</f>
        <v>0</v>
      </c>
      <c r="H41" s="149"/>
      <c r="I41" s="150">
        <f>F41+G41+H41</f>
        <v>0</v>
      </c>
      <c r="J41" s="151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8" t="s">
        <v>50</v>
      </c>
      <c r="C42" s="146" t="s">
        <v>51</v>
      </c>
      <c r="D42" s="146"/>
      <c r="E42" s="146"/>
      <c r="F42" s="159">
        <f>'SO-01 SO-01b Pol'!AE141</f>
        <v>0</v>
      </c>
      <c r="G42" s="149">
        <f>'SO-01 SO-01b Pol'!AF141</f>
        <v>0</v>
      </c>
      <c r="H42" s="149"/>
      <c r="I42" s="150">
        <f>F42+G42+H42</f>
        <v>0</v>
      </c>
      <c r="J42" s="151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8" t="s">
        <v>52</v>
      </c>
      <c r="C43" s="146" t="s">
        <v>53</v>
      </c>
      <c r="D43" s="146"/>
      <c r="E43" s="146"/>
      <c r="F43" s="159">
        <f>'SO-01 SO-01c Pol'!AE27</f>
        <v>0</v>
      </c>
      <c r="G43" s="149">
        <f>'SO-01 SO-01c Pol'!AF27</f>
        <v>0</v>
      </c>
      <c r="H43" s="149"/>
      <c r="I43" s="150">
        <f>F43+G43+H43</f>
        <v>0</v>
      </c>
      <c r="J43" s="151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8" t="s">
        <v>54</v>
      </c>
      <c r="C44" s="146" t="s">
        <v>55</v>
      </c>
      <c r="D44" s="146"/>
      <c r="E44" s="146"/>
      <c r="F44" s="159">
        <f>'SO-01 SO-01d Pol'!AE27</f>
        <v>0</v>
      </c>
      <c r="G44" s="149">
        <f>'SO-01 SO-01d Pol'!AF27</f>
        <v>0</v>
      </c>
      <c r="H44" s="149"/>
      <c r="I44" s="150">
        <f>F44+G44+H44</f>
        <v>0</v>
      </c>
      <c r="J44" s="151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8" t="s">
        <v>56</v>
      </c>
      <c r="C45" s="146" t="s">
        <v>57</v>
      </c>
      <c r="D45" s="146"/>
      <c r="E45" s="146"/>
      <c r="F45" s="159">
        <f>'SO-01 SO-01e Pol'!AE31</f>
        <v>0</v>
      </c>
      <c r="G45" s="149">
        <f>'SO-01 SO-01e Pol'!AF31</f>
        <v>0</v>
      </c>
      <c r="H45" s="149"/>
      <c r="I45" s="150">
        <f>F45+G45+H45</f>
        <v>0</v>
      </c>
      <c r="J45" s="151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8" t="s">
        <v>58</v>
      </c>
      <c r="C46" s="146" t="s">
        <v>59</v>
      </c>
      <c r="D46" s="146"/>
      <c r="E46" s="146"/>
      <c r="F46" s="159">
        <f>'SO-01 SO-01h Pol'!AE18</f>
        <v>0</v>
      </c>
      <c r="G46" s="149">
        <f>'SO-01 SO-01h Pol'!AF18</f>
        <v>0</v>
      </c>
      <c r="H46" s="149"/>
      <c r="I46" s="150">
        <f>F46+G46+H46</f>
        <v>0</v>
      </c>
      <c r="J46" s="151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8" t="s">
        <v>60</v>
      </c>
      <c r="C47" s="146" t="s">
        <v>61</v>
      </c>
      <c r="D47" s="146"/>
      <c r="E47" s="146"/>
      <c r="F47" s="159">
        <f>'SO-01 SO-01ch Pol'!AE33</f>
        <v>0</v>
      </c>
      <c r="G47" s="149">
        <f>'SO-01 SO-01ch Pol'!AF33</f>
        <v>0</v>
      </c>
      <c r="H47" s="149"/>
      <c r="I47" s="150">
        <f>F47+G47+H47</f>
        <v>0</v>
      </c>
      <c r="J47" s="151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8" t="s">
        <v>62</v>
      </c>
      <c r="C48" s="146" t="s">
        <v>30</v>
      </c>
      <c r="D48" s="146"/>
      <c r="E48" s="146"/>
      <c r="F48" s="159">
        <f>'SO-01 SO-01i Pol'!AE15</f>
        <v>0</v>
      </c>
      <c r="G48" s="149">
        <f>'SO-01 SO-01i Pol'!AF15</f>
        <v>0</v>
      </c>
      <c r="H48" s="149"/>
      <c r="I48" s="150">
        <f>F48+G48+H48</f>
        <v>0</v>
      </c>
      <c r="J48" s="151" t="str">
        <f>IF(_xlfn.SINGLE(CenaCelkemVypocet)=0,"",I48/_xlfn.SINGLE(CenaCelkemVypocet)*100)</f>
        <v/>
      </c>
    </row>
    <row r="49" spans="1:10" ht="25.5" customHeight="1" x14ac:dyDescent="0.2">
      <c r="A49" s="134">
        <v>2</v>
      </c>
      <c r="B49" s="152" t="s">
        <v>63</v>
      </c>
      <c r="C49" s="153" t="s">
        <v>64</v>
      </c>
      <c r="D49" s="153"/>
      <c r="E49" s="153"/>
      <c r="F49" s="154">
        <f>'SO-02 SO-02a Pol'!AE39</f>
        <v>0</v>
      </c>
      <c r="G49" s="155">
        <f>'SO-02 SO-02a Pol'!AF39</f>
        <v>0</v>
      </c>
      <c r="H49" s="155"/>
      <c r="I49" s="156">
        <f>F49+G49+H49</f>
        <v>0</v>
      </c>
      <c r="J49" s="157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8" t="s">
        <v>65</v>
      </c>
      <c r="C50" s="146" t="s">
        <v>66</v>
      </c>
      <c r="D50" s="146"/>
      <c r="E50" s="146"/>
      <c r="F50" s="159">
        <f>'SO-02 SO-02a Pol'!AE39</f>
        <v>0</v>
      </c>
      <c r="G50" s="149">
        <f>'SO-02 SO-02a Pol'!AF39</f>
        <v>0</v>
      </c>
      <c r="H50" s="149"/>
      <c r="I50" s="150">
        <f>F50+G50+H50</f>
        <v>0</v>
      </c>
      <c r="J50" s="151" t="str">
        <f>IF(_xlfn.SINGLE(CenaCelkemVypocet)=0,"",I50/_xlfn.SINGLE(CenaCelkemVypocet)*100)</f>
        <v/>
      </c>
    </row>
    <row r="51" spans="1:10" ht="25.5" customHeight="1" x14ac:dyDescent="0.2">
      <c r="A51" s="134"/>
      <c r="B51" s="160" t="s">
        <v>67</v>
      </c>
      <c r="C51" s="161"/>
      <c r="D51" s="161"/>
      <c r="E51" s="161"/>
      <c r="F51" s="162">
        <f>SUMIF(A39:A50,"=1",F39:F50)</f>
        <v>0</v>
      </c>
      <c r="G51" s="163">
        <f>SUMIF(A39:A50,"=1",G39:G50)</f>
        <v>0</v>
      </c>
      <c r="H51" s="163">
        <f>SUMIF(A39:A50,"=1",H39:H50)</f>
        <v>0</v>
      </c>
      <c r="I51" s="164">
        <f>SUMIF(A39:A50,"=1",I39:I50)</f>
        <v>0</v>
      </c>
      <c r="J51" s="165">
        <f>SUMIF(A39:A50,"=1",J39:J50)</f>
        <v>0</v>
      </c>
    </row>
    <row r="55" spans="1:10" ht="15.75" x14ac:dyDescent="0.25">
      <c r="B55" s="176" t="s">
        <v>69</v>
      </c>
    </row>
    <row r="57" spans="1:10" ht="25.5" customHeight="1" x14ac:dyDescent="0.2">
      <c r="A57" s="178"/>
      <c r="B57" s="181" t="s">
        <v>18</v>
      </c>
      <c r="C57" s="181" t="s">
        <v>6</v>
      </c>
      <c r="D57" s="182"/>
      <c r="E57" s="182"/>
      <c r="F57" s="183" t="s">
        <v>70</v>
      </c>
      <c r="G57" s="183"/>
      <c r="H57" s="183"/>
      <c r="I57" s="183" t="s">
        <v>31</v>
      </c>
      <c r="J57" s="183" t="s">
        <v>0</v>
      </c>
    </row>
    <row r="58" spans="1:10" ht="36.75" customHeight="1" x14ac:dyDescent="0.2">
      <c r="A58" s="179"/>
      <c r="B58" s="184" t="s">
        <v>71</v>
      </c>
      <c r="C58" s="185" t="s">
        <v>72</v>
      </c>
      <c r="D58" s="186"/>
      <c r="E58" s="186"/>
      <c r="F58" s="193" t="s">
        <v>26</v>
      </c>
      <c r="G58" s="194"/>
      <c r="H58" s="194"/>
      <c r="I58" s="194">
        <f>'SO-01 SO-01a Pol'!G8+'SO-01 SO-01b Pol'!G8+'SO-01 SO-01c Pol'!G8+'SO-01 SO-01d Pol'!G8+'SO-01 SO-01e Pol'!G8+'SO-01 SO-01i Pol'!G8+'SO-02 SO-02a Pol'!G8</f>
        <v>0</v>
      </c>
      <c r="J58" s="190" t="str">
        <f>IF(I88=0,"",I58/I88*100)</f>
        <v/>
      </c>
    </row>
    <row r="59" spans="1:10" ht="36.75" customHeight="1" x14ac:dyDescent="0.2">
      <c r="A59" s="179"/>
      <c r="B59" s="184" t="s">
        <v>73</v>
      </c>
      <c r="C59" s="185" t="s">
        <v>74</v>
      </c>
      <c r="D59" s="186"/>
      <c r="E59" s="186"/>
      <c r="F59" s="193" t="s">
        <v>26</v>
      </c>
      <c r="G59" s="194"/>
      <c r="H59" s="194"/>
      <c r="I59" s="194">
        <f>'SO-01 SO-01a Pol'!G19+'SO-01 SO-01b Pol'!G19+'SO-01 SO-01c Pol'!G14+'SO-01 SO-01d Pol'!G14+'SO-01 SO-01e Pol'!G14+'SO-01 SO-01h Pol'!G8</f>
        <v>0</v>
      </c>
      <c r="J59" s="190" t="str">
        <f>IF(I88=0,"",I59/I88*100)</f>
        <v/>
      </c>
    </row>
    <row r="60" spans="1:10" ht="36.75" customHeight="1" x14ac:dyDescent="0.2">
      <c r="A60" s="179"/>
      <c r="B60" s="184" t="s">
        <v>75</v>
      </c>
      <c r="C60" s="185" t="s">
        <v>76</v>
      </c>
      <c r="D60" s="186"/>
      <c r="E60" s="186"/>
      <c r="F60" s="193" t="s">
        <v>26</v>
      </c>
      <c r="G60" s="194"/>
      <c r="H60" s="194"/>
      <c r="I60" s="194">
        <f>'SO-01 SO-01a Pol'!G29+'SO-01 SO-01b Pol'!G30+'SO-01 SO-01b Pol'!G138+'SO-01 SO-01h Pol'!G11+'SO-01 SO-01ch Pol'!G8</f>
        <v>0</v>
      </c>
      <c r="J60" s="190" t="str">
        <f>IF(I88=0,"",I60/I88*100)</f>
        <v/>
      </c>
    </row>
    <row r="61" spans="1:10" ht="36.75" customHeight="1" x14ac:dyDescent="0.2">
      <c r="A61" s="179"/>
      <c r="B61" s="184" t="s">
        <v>77</v>
      </c>
      <c r="C61" s="185" t="s">
        <v>78</v>
      </c>
      <c r="D61" s="186"/>
      <c r="E61" s="186"/>
      <c r="F61" s="193" t="s">
        <v>26</v>
      </c>
      <c r="G61" s="194"/>
      <c r="H61" s="194"/>
      <c r="I61" s="194">
        <f>'SO-01 SO-01b Pol'!G44+'SO-01 SO-01e Pol'!G18</f>
        <v>0</v>
      </c>
      <c r="J61" s="190" t="str">
        <f>IF(I88=0,"",I61/I88*100)</f>
        <v/>
      </c>
    </row>
    <row r="62" spans="1:10" ht="36.75" customHeight="1" x14ac:dyDescent="0.2">
      <c r="A62" s="179"/>
      <c r="B62" s="184" t="s">
        <v>79</v>
      </c>
      <c r="C62" s="185" t="s">
        <v>80</v>
      </c>
      <c r="D62" s="186"/>
      <c r="E62" s="186"/>
      <c r="F62" s="193" t="s">
        <v>26</v>
      </c>
      <c r="G62" s="194"/>
      <c r="H62" s="194"/>
      <c r="I62" s="194">
        <f>'SO-02 SO-02a Pol'!G20</f>
        <v>0</v>
      </c>
      <c r="J62" s="190" t="str">
        <f>IF(I88=0,"",I62/I88*100)</f>
        <v/>
      </c>
    </row>
    <row r="63" spans="1:10" ht="36.75" customHeight="1" x14ac:dyDescent="0.2">
      <c r="A63" s="179"/>
      <c r="B63" s="184" t="s">
        <v>81</v>
      </c>
      <c r="C63" s="185" t="s">
        <v>82</v>
      </c>
      <c r="D63" s="186"/>
      <c r="E63" s="186"/>
      <c r="F63" s="193" t="s">
        <v>26</v>
      </c>
      <c r="G63" s="194"/>
      <c r="H63" s="194"/>
      <c r="I63" s="194">
        <f>'SO-01 SO-01a Pol'!G35+'SO-01 SO-01b Pol'!G50+'SO-02 SO-02a Pol'!G18+'SO-02 SO-02a Pol'!G26</f>
        <v>0</v>
      </c>
      <c r="J63" s="190" t="str">
        <f>IF(I88=0,"",I63/I88*100)</f>
        <v/>
      </c>
    </row>
    <row r="64" spans="1:10" ht="36.75" customHeight="1" x14ac:dyDescent="0.2">
      <c r="A64" s="179"/>
      <c r="B64" s="184" t="s">
        <v>83</v>
      </c>
      <c r="C64" s="185" t="s">
        <v>84</v>
      </c>
      <c r="D64" s="186"/>
      <c r="E64" s="186"/>
      <c r="F64" s="193" t="s">
        <v>26</v>
      </c>
      <c r="G64" s="194"/>
      <c r="H64" s="194"/>
      <c r="I64" s="194">
        <f>'SO-01 SO-01b Pol'!G52+'SO-01 SO-01ch Pol'!G11</f>
        <v>0</v>
      </c>
      <c r="J64" s="190" t="str">
        <f>IF(I88=0,"",I64/I88*100)</f>
        <v/>
      </c>
    </row>
    <row r="65" spans="1:10" ht="36.75" customHeight="1" x14ac:dyDescent="0.2">
      <c r="A65" s="179"/>
      <c r="B65" s="184" t="s">
        <v>85</v>
      </c>
      <c r="C65" s="185" t="s">
        <v>86</v>
      </c>
      <c r="D65" s="186"/>
      <c r="E65" s="186"/>
      <c r="F65" s="193" t="s">
        <v>26</v>
      </c>
      <c r="G65" s="194"/>
      <c r="H65" s="194"/>
      <c r="I65" s="194">
        <f>'SO-01 SO-01b Pol'!G57+'SO-01 SO-01ch Pol'!G14</f>
        <v>0</v>
      </c>
      <c r="J65" s="190" t="str">
        <f>IF(I88=0,"",I65/I88*100)</f>
        <v/>
      </c>
    </row>
    <row r="66" spans="1:10" ht="36.75" customHeight="1" x14ac:dyDescent="0.2">
      <c r="A66" s="179"/>
      <c r="B66" s="184" t="s">
        <v>87</v>
      </c>
      <c r="C66" s="185" t="s">
        <v>88</v>
      </c>
      <c r="D66" s="186"/>
      <c r="E66" s="186"/>
      <c r="F66" s="193" t="s">
        <v>26</v>
      </c>
      <c r="G66" s="194"/>
      <c r="H66" s="194"/>
      <c r="I66" s="194">
        <f>'SO-01 SO-01a Pol'!G37+'SO-01 SO-01b Pol'!G60+'SO-01 SO-01c Pol'!G22+'SO-01 SO-01d Pol'!G22+'SO-01 SO-01e Pol'!G21+'SO-02 SO-02a Pol'!G28</f>
        <v>0</v>
      </c>
      <c r="J66" s="190" t="str">
        <f>IF(I88=0,"",I66/I88*100)</f>
        <v/>
      </c>
    </row>
    <row r="67" spans="1:10" ht="36.75" customHeight="1" x14ac:dyDescent="0.2">
      <c r="A67" s="179"/>
      <c r="B67" s="184" t="s">
        <v>89</v>
      </c>
      <c r="C67" s="185" t="s">
        <v>90</v>
      </c>
      <c r="D67" s="186"/>
      <c r="E67" s="186"/>
      <c r="F67" s="193" t="s">
        <v>26</v>
      </c>
      <c r="G67" s="194"/>
      <c r="H67" s="194"/>
      <c r="I67" s="194">
        <f>'SO-02 SO-02a Pol'!G22+'SO-02 SO-02a Pol'!G30</f>
        <v>0</v>
      </c>
      <c r="J67" s="190" t="str">
        <f>IF(I88=0,"",I67/I88*100)</f>
        <v/>
      </c>
    </row>
    <row r="68" spans="1:10" ht="36.75" customHeight="1" x14ac:dyDescent="0.2">
      <c r="A68" s="179"/>
      <c r="B68" s="184" t="s">
        <v>91</v>
      </c>
      <c r="C68" s="185" t="s">
        <v>92</v>
      </c>
      <c r="D68" s="186"/>
      <c r="E68" s="186"/>
      <c r="F68" s="193" t="s">
        <v>26</v>
      </c>
      <c r="G68" s="194"/>
      <c r="H68" s="194"/>
      <c r="I68" s="194">
        <f>'SO-01 SO-01b Pol'!G64+'SO-01 SO-01ch Pol'!G17</f>
        <v>0</v>
      </c>
      <c r="J68" s="190" t="str">
        <f>IF(I88=0,"",I68/I88*100)</f>
        <v/>
      </c>
    </row>
    <row r="69" spans="1:10" ht="36.75" customHeight="1" x14ac:dyDescent="0.2">
      <c r="A69" s="179"/>
      <c r="B69" s="184" t="s">
        <v>93</v>
      </c>
      <c r="C69" s="185" t="s">
        <v>94</v>
      </c>
      <c r="D69" s="186"/>
      <c r="E69" s="186"/>
      <c r="F69" s="193" t="s">
        <v>26</v>
      </c>
      <c r="G69" s="194"/>
      <c r="H69" s="194"/>
      <c r="I69" s="194">
        <f>'SO-01 SO-01ch Pol'!G21+'SO-02 SO-02a Pol'!G34</f>
        <v>0</v>
      </c>
      <c r="J69" s="190" t="str">
        <f>IF(I88=0,"",I69/I88*100)</f>
        <v/>
      </c>
    </row>
    <row r="70" spans="1:10" ht="36.75" customHeight="1" x14ac:dyDescent="0.2">
      <c r="A70" s="179"/>
      <c r="B70" s="184" t="s">
        <v>95</v>
      </c>
      <c r="C70" s="185" t="s">
        <v>96</v>
      </c>
      <c r="D70" s="186"/>
      <c r="E70" s="186"/>
      <c r="F70" s="193" t="s">
        <v>26</v>
      </c>
      <c r="G70" s="194"/>
      <c r="H70" s="194"/>
      <c r="I70" s="194">
        <f>'SO-01 SO-01a Pol'!G47+'SO-01 SO-01b Pol'!G69+'SO-01 SO-01c Pol'!G24+'SO-01 SO-01d Pol'!G24+'SO-01 SO-01e Pol'!G28+'SO-01 SO-01ch Pol'!G23+'SO-02 SO-02a Pol'!G36</f>
        <v>0</v>
      </c>
      <c r="J70" s="190" t="str">
        <f>IF(I88=0,"",I70/I88*100)</f>
        <v/>
      </c>
    </row>
    <row r="71" spans="1:10" ht="36.75" customHeight="1" x14ac:dyDescent="0.2">
      <c r="A71" s="179"/>
      <c r="B71" s="184" t="s">
        <v>97</v>
      </c>
      <c r="C71" s="185" t="s">
        <v>98</v>
      </c>
      <c r="D71" s="186"/>
      <c r="E71" s="186"/>
      <c r="F71" s="193" t="s">
        <v>27</v>
      </c>
      <c r="G71" s="194"/>
      <c r="H71" s="194"/>
      <c r="I71" s="194">
        <f>'SO-01 SO-01a Pol'!G49+'SO-01 SO-01b Pol'!G71</f>
        <v>0</v>
      </c>
      <c r="J71" s="190" t="str">
        <f>IF(I88=0,"",I71/I88*100)</f>
        <v/>
      </c>
    </row>
    <row r="72" spans="1:10" ht="36.75" customHeight="1" x14ac:dyDescent="0.2">
      <c r="A72" s="179"/>
      <c r="B72" s="184" t="s">
        <v>99</v>
      </c>
      <c r="C72" s="185" t="s">
        <v>100</v>
      </c>
      <c r="D72" s="186"/>
      <c r="E72" s="186"/>
      <c r="F72" s="193" t="s">
        <v>27</v>
      </c>
      <c r="G72" s="194"/>
      <c r="H72" s="194"/>
      <c r="I72" s="194">
        <f>'SO-01 SO-01b Pol'!G77</f>
        <v>0</v>
      </c>
      <c r="J72" s="190" t="str">
        <f>IF(I88=0,"",I72/I88*100)</f>
        <v/>
      </c>
    </row>
    <row r="73" spans="1:10" ht="36.75" customHeight="1" x14ac:dyDescent="0.2">
      <c r="A73" s="179"/>
      <c r="B73" s="184" t="s">
        <v>101</v>
      </c>
      <c r="C73" s="185" t="s">
        <v>102</v>
      </c>
      <c r="D73" s="186"/>
      <c r="E73" s="186"/>
      <c r="F73" s="193" t="s">
        <v>27</v>
      </c>
      <c r="G73" s="194"/>
      <c r="H73" s="194"/>
      <c r="I73" s="194">
        <f>'SO-01 SO-01b Pol'!G129</f>
        <v>0</v>
      </c>
      <c r="J73" s="190" t="str">
        <f>IF(I88=0,"",I73/I88*100)</f>
        <v/>
      </c>
    </row>
    <row r="74" spans="1:10" ht="36.75" customHeight="1" x14ac:dyDescent="0.2">
      <c r="A74" s="179"/>
      <c r="B74" s="184" t="s">
        <v>103</v>
      </c>
      <c r="C74" s="185" t="s">
        <v>104</v>
      </c>
      <c r="D74" s="186"/>
      <c r="E74" s="186"/>
      <c r="F74" s="193" t="s">
        <v>27</v>
      </c>
      <c r="G74" s="194"/>
      <c r="H74" s="194"/>
      <c r="I74" s="194">
        <f>'SO-01 SO-01a Pol'!G51+'SO-01 SO-01b Pol'!G82</f>
        <v>0</v>
      </c>
      <c r="J74" s="190" t="str">
        <f>IF(I88=0,"",I74/I88*100)</f>
        <v/>
      </c>
    </row>
    <row r="75" spans="1:10" ht="36.75" customHeight="1" x14ac:dyDescent="0.2">
      <c r="A75" s="179"/>
      <c r="B75" s="184" t="s">
        <v>105</v>
      </c>
      <c r="C75" s="185" t="s">
        <v>106</v>
      </c>
      <c r="D75" s="186"/>
      <c r="E75" s="186"/>
      <c r="F75" s="193" t="s">
        <v>27</v>
      </c>
      <c r="G75" s="194"/>
      <c r="H75" s="194"/>
      <c r="I75" s="194">
        <f>'SO-01 SO-01b Pol'!G126+'SO-01 SO-01b Pol'!G131+'SO-01 SO-01b Pol'!G136</f>
        <v>0</v>
      </c>
      <c r="J75" s="190" t="str">
        <f>IF(I88=0,"",I75/I88*100)</f>
        <v/>
      </c>
    </row>
    <row r="76" spans="1:10" ht="36.75" customHeight="1" x14ac:dyDescent="0.2">
      <c r="A76" s="179"/>
      <c r="B76" s="184" t="s">
        <v>107</v>
      </c>
      <c r="C76" s="185" t="s">
        <v>108</v>
      </c>
      <c r="D76" s="186"/>
      <c r="E76" s="186"/>
      <c r="F76" s="193" t="s">
        <v>27</v>
      </c>
      <c r="G76" s="194"/>
      <c r="H76" s="194"/>
      <c r="I76" s="194">
        <f>'SO-01 SO-01b Pol'!G133</f>
        <v>0</v>
      </c>
      <c r="J76" s="190" t="str">
        <f>IF(I88=0,"",I76/I88*100)</f>
        <v/>
      </c>
    </row>
    <row r="77" spans="1:10" ht="36.75" customHeight="1" x14ac:dyDescent="0.2">
      <c r="A77" s="179"/>
      <c r="B77" s="184" t="s">
        <v>109</v>
      </c>
      <c r="C77" s="185" t="s">
        <v>110</v>
      </c>
      <c r="D77" s="186"/>
      <c r="E77" s="186"/>
      <c r="F77" s="193" t="s">
        <v>27</v>
      </c>
      <c r="G77" s="194"/>
      <c r="H77" s="194"/>
      <c r="I77" s="194">
        <f>'SO-01 SO-01b Pol'!G84+'SO-01 SO-01ch Pol'!G25</f>
        <v>0</v>
      </c>
      <c r="J77" s="190" t="str">
        <f>IF(I88=0,"",I77/I88*100)</f>
        <v/>
      </c>
    </row>
    <row r="78" spans="1:10" ht="36.75" customHeight="1" x14ac:dyDescent="0.2">
      <c r="A78" s="179"/>
      <c r="B78" s="184" t="s">
        <v>111</v>
      </c>
      <c r="C78" s="185" t="s">
        <v>112</v>
      </c>
      <c r="D78" s="186"/>
      <c r="E78" s="186"/>
      <c r="F78" s="193" t="s">
        <v>27</v>
      </c>
      <c r="G78" s="194"/>
      <c r="H78" s="194"/>
      <c r="I78" s="194">
        <f>'SO-01 SO-01b Pol'!G91</f>
        <v>0</v>
      </c>
      <c r="J78" s="190" t="str">
        <f>IF(I88=0,"",I78/I88*100)</f>
        <v/>
      </c>
    </row>
    <row r="79" spans="1:10" ht="36.75" customHeight="1" x14ac:dyDescent="0.2">
      <c r="A79" s="179"/>
      <c r="B79" s="184" t="s">
        <v>113</v>
      </c>
      <c r="C79" s="185" t="s">
        <v>114</v>
      </c>
      <c r="D79" s="186"/>
      <c r="E79" s="186"/>
      <c r="F79" s="193" t="s">
        <v>27</v>
      </c>
      <c r="G79" s="194"/>
      <c r="H79" s="194"/>
      <c r="I79" s="194">
        <f>'SO-01 SO-01b Pol'!G95+'SO-01 SO-01ch Pol'!G28</f>
        <v>0</v>
      </c>
      <c r="J79" s="190" t="str">
        <f>IF(I88=0,"",I79/I88*100)</f>
        <v/>
      </c>
    </row>
    <row r="80" spans="1:10" ht="36.75" customHeight="1" x14ac:dyDescent="0.2">
      <c r="A80" s="179"/>
      <c r="B80" s="184" t="s">
        <v>115</v>
      </c>
      <c r="C80" s="185" t="s">
        <v>116</v>
      </c>
      <c r="D80" s="186"/>
      <c r="E80" s="186"/>
      <c r="F80" s="193" t="s">
        <v>27</v>
      </c>
      <c r="G80" s="194"/>
      <c r="H80" s="194"/>
      <c r="I80" s="194">
        <f>'SO-01 SO-01b Pol'!G104</f>
        <v>0</v>
      </c>
      <c r="J80" s="190" t="str">
        <f>IF(I88=0,"",I80/I88*100)</f>
        <v/>
      </c>
    </row>
    <row r="81" spans="1:10" ht="36.75" customHeight="1" x14ac:dyDescent="0.2">
      <c r="A81" s="179"/>
      <c r="B81" s="184" t="s">
        <v>117</v>
      </c>
      <c r="C81" s="185" t="s">
        <v>118</v>
      </c>
      <c r="D81" s="186"/>
      <c r="E81" s="186"/>
      <c r="F81" s="193" t="s">
        <v>27</v>
      </c>
      <c r="G81" s="194"/>
      <c r="H81" s="194"/>
      <c r="I81" s="194">
        <f>'SO-01 SO-01b Pol'!G42+'SO-01 SO-01b Pol'!G107+'SO-01 SO-01b Pol'!G122</f>
        <v>0</v>
      </c>
      <c r="J81" s="190" t="str">
        <f>IF(I88=0,"",I81/I88*100)</f>
        <v/>
      </c>
    </row>
    <row r="82" spans="1:10" ht="36.75" customHeight="1" x14ac:dyDescent="0.2">
      <c r="A82" s="179"/>
      <c r="B82" s="184" t="s">
        <v>119</v>
      </c>
      <c r="C82" s="185" t="s">
        <v>120</v>
      </c>
      <c r="D82" s="186"/>
      <c r="E82" s="186"/>
      <c r="F82" s="193" t="s">
        <v>27</v>
      </c>
      <c r="G82" s="194"/>
      <c r="H82" s="194"/>
      <c r="I82" s="194">
        <f>'SO-01 SO-01h Pol'!G14</f>
        <v>0</v>
      </c>
      <c r="J82" s="190" t="str">
        <f>IF(I88=0,"",I82/I88*100)</f>
        <v/>
      </c>
    </row>
    <row r="83" spans="1:10" ht="36.75" customHeight="1" x14ac:dyDescent="0.2">
      <c r="A83" s="179"/>
      <c r="B83" s="184" t="s">
        <v>121</v>
      </c>
      <c r="C83" s="185" t="s">
        <v>122</v>
      </c>
      <c r="D83" s="186"/>
      <c r="E83" s="186"/>
      <c r="F83" s="193" t="s">
        <v>27</v>
      </c>
      <c r="G83" s="194"/>
      <c r="H83" s="194"/>
      <c r="I83" s="194">
        <f>'SO-01 SO-01b Pol'!G109</f>
        <v>0</v>
      </c>
      <c r="J83" s="190" t="str">
        <f>IF(I88=0,"",I83/I88*100)</f>
        <v/>
      </c>
    </row>
    <row r="84" spans="1:10" ht="36.75" customHeight="1" x14ac:dyDescent="0.2">
      <c r="A84" s="179"/>
      <c r="B84" s="184" t="s">
        <v>123</v>
      </c>
      <c r="C84" s="185" t="s">
        <v>124</v>
      </c>
      <c r="D84" s="186"/>
      <c r="E84" s="186"/>
      <c r="F84" s="193" t="s">
        <v>27</v>
      </c>
      <c r="G84" s="194"/>
      <c r="H84" s="194"/>
      <c r="I84" s="194">
        <f>'SO-01 SO-01b Pol'!G113</f>
        <v>0</v>
      </c>
      <c r="J84" s="190" t="str">
        <f>IF(I88=0,"",I84/I88*100)</f>
        <v/>
      </c>
    </row>
    <row r="85" spans="1:10" ht="36.75" customHeight="1" x14ac:dyDescent="0.2">
      <c r="A85" s="179"/>
      <c r="B85" s="184" t="s">
        <v>125</v>
      </c>
      <c r="C85" s="185" t="s">
        <v>126</v>
      </c>
      <c r="D85" s="186"/>
      <c r="E85" s="186"/>
      <c r="F85" s="193" t="s">
        <v>27</v>
      </c>
      <c r="G85" s="194"/>
      <c r="H85" s="194"/>
      <c r="I85" s="194">
        <f>'SO-01 SO-01b Pol'!G117</f>
        <v>0</v>
      </c>
      <c r="J85" s="190" t="str">
        <f>IF(I88=0,"",I85/I88*100)</f>
        <v/>
      </c>
    </row>
    <row r="86" spans="1:10" ht="36.75" customHeight="1" x14ac:dyDescent="0.2">
      <c r="A86" s="179"/>
      <c r="B86" s="184" t="s">
        <v>127</v>
      </c>
      <c r="C86" s="185" t="s">
        <v>128</v>
      </c>
      <c r="D86" s="186"/>
      <c r="E86" s="186"/>
      <c r="F86" s="193" t="s">
        <v>28</v>
      </c>
      <c r="G86" s="194"/>
      <c r="H86" s="194"/>
      <c r="I86" s="194">
        <f>'SO-01 SO-01b Pol'!G120</f>
        <v>0</v>
      </c>
      <c r="J86" s="190" t="str">
        <f>IF(I88=0,"",I86/I88*100)</f>
        <v/>
      </c>
    </row>
    <row r="87" spans="1:10" ht="36.75" customHeight="1" x14ac:dyDescent="0.2">
      <c r="A87" s="179"/>
      <c r="B87" s="184" t="s">
        <v>129</v>
      </c>
      <c r="C87" s="185" t="s">
        <v>29</v>
      </c>
      <c r="D87" s="186"/>
      <c r="E87" s="186"/>
      <c r="F87" s="193" t="s">
        <v>129</v>
      </c>
      <c r="G87" s="194"/>
      <c r="H87" s="194"/>
      <c r="I87" s="194">
        <f>'SO-01 SO-01a Pol'!G54</f>
        <v>0</v>
      </c>
      <c r="J87" s="190" t="str">
        <f>IF(I88=0,"",I87/I88*100)</f>
        <v/>
      </c>
    </row>
    <row r="88" spans="1:10" ht="25.5" customHeight="1" x14ac:dyDescent="0.2">
      <c r="A88" s="180"/>
      <c r="B88" s="187" t="s">
        <v>1</v>
      </c>
      <c r="C88" s="188"/>
      <c r="D88" s="189"/>
      <c r="E88" s="189"/>
      <c r="F88" s="195"/>
      <c r="G88" s="196"/>
      <c r="H88" s="196"/>
      <c r="I88" s="196">
        <f>SUM(I58:I87)</f>
        <v>0</v>
      </c>
      <c r="J88" s="191">
        <f>SUM(J58:J87)</f>
        <v>0</v>
      </c>
    </row>
    <row r="89" spans="1:10" x14ac:dyDescent="0.2">
      <c r="F89" s="133"/>
      <c r="G89" s="133"/>
      <c r="H89" s="133"/>
      <c r="I89" s="133"/>
      <c r="J89" s="192"/>
    </row>
    <row r="90" spans="1:10" x14ac:dyDescent="0.2">
      <c r="F90" s="133"/>
      <c r="G90" s="133"/>
      <c r="H90" s="133"/>
      <c r="I90" s="133"/>
      <c r="J90" s="192"/>
    </row>
    <row r="91" spans="1:10" x14ac:dyDescent="0.2">
      <c r="F91" s="133"/>
      <c r="G91" s="133"/>
      <c r="H91" s="133"/>
      <c r="I91" s="133"/>
      <c r="J91" s="192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4">
    <mergeCell ref="C85:E85"/>
    <mergeCell ref="C86:E86"/>
    <mergeCell ref="C87:E87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60:E60"/>
    <mergeCell ref="C61:E61"/>
    <mergeCell ref="C62:E62"/>
    <mergeCell ref="C63:E63"/>
    <mergeCell ref="C64:E64"/>
    <mergeCell ref="C49:E49"/>
    <mergeCell ref="C50:E50"/>
    <mergeCell ref="B51:E51"/>
    <mergeCell ref="C58:E58"/>
    <mergeCell ref="C59:E59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7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8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9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10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38CF8-99D3-49CB-BA60-318BE491974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48</v>
      </c>
      <c r="C4" s="205" t="s">
        <v>49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SUMIF(AG9:AG18,"&lt;&gt;NOR",G9:G18)</f>
        <v>0</v>
      </c>
      <c r="H8" s="234"/>
      <c r="I8" s="234">
        <f>SUM(I9:I18)</f>
        <v>0</v>
      </c>
      <c r="J8" s="234"/>
      <c r="K8" s="234">
        <f>SUM(K9:K18)</f>
        <v>0</v>
      </c>
      <c r="L8" s="234"/>
      <c r="M8" s="234">
        <f>SUM(M9:M18)</f>
        <v>0</v>
      </c>
      <c r="N8" s="233"/>
      <c r="O8" s="233">
        <f>SUM(O9:O18)</f>
        <v>40.799999999999997</v>
      </c>
      <c r="P8" s="233"/>
      <c r="Q8" s="233">
        <f>SUM(Q9:Q18)</f>
        <v>0</v>
      </c>
      <c r="R8" s="234"/>
      <c r="S8" s="234"/>
      <c r="T8" s="234"/>
      <c r="U8" s="234"/>
      <c r="V8" s="234">
        <f>SUM(V9:V18)</f>
        <v>705.86</v>
      </c>
      <c r="W8" s="234"/>
      <c r="X8" s="234"/>
      <c r="Y8" s="234"/>
      <c r="AG8" t="s">
        <v>158</v>
      </c>
    </row>
    <row r="9" spans="1:60" outlineLevel="1" x14ac:dyDescent="0.2">
      <c r="A9" s="248">
        <v>1</v>
      </c>
      <c r="B9" s="249" t="s">
        <v>159</v>
      </c>
      <c r="C9" s="255" t="s">
        <v>160</v>
      </c>
      <c r="D9" s="250" t="s">
        <v>161</v>
      </c>
      <c r="E9" s="251">
        <v>344.85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3.2000000000000001E-2</v>
      </c>
      <c r="V9" s="231">
        <f>ROUND(E9*U9,2)</f>
        <v>11.04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166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8">
        <v>2</v>
      </c>
      <c r="B10" s="249" t="s">
        <v>167</v>
      </c>
      <c r="C10" s="255" t="s">
        <v>168</v>
      </c>
      <c r="D10" s="250" t="s">
        <v>161</v>
      </c>
      <c r="E10" s="251">
        <v>574.75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0.187</v>
      </c>
      <c r="V10" s="231">
        <f>ROUND(E10*U10,2)</f>
        <v>107.48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166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8">
        <v>3</v>
      </c>
      <c r="B11" s="249" t="s">
        <v>169</v>
      </c>
      <c r="C11" s="255" t="s">
        <v>170</v>
      </c>
      <c r="D11" s="250" t="s">
        <v>161</v>
      </c>
      <c r="E11" s="251">
        <v>156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0.214</v>
      </c>
      <c r="V11" s="231">
        <f>ROUND(E11*U11,2)</f>
        <v>33.380000000000003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166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outlineLevel="1" x14ac:dyDescent="0.2">
      <c r="A12" s="248">
        <v>4</v>
      </c>
      <c r="B12" s="249" t="s">
        <v>171</v>
      </c>
      <c r="C12" s="255" t="s">
        <v>172</v>
      </c>
      <c r="D12" s="250" t="s">
        <v>161</v>
      </c>
      <c r="E12" s="251">
        <v>180.6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1.843</v>
      </c>
      <c r="V12" s="231">
        <f>ROUND(E12*U12,2)</f>
        <v>332.85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166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8">
        <v>5</v>
      </c>
      <c r="B13" s="249" t="s">
        <v>173</v>
      </c>
      <c r="C13" s="255" t="s">
        <v>174</v>
      </c>
      <c r="D13" s="250" t="s">
        <v>161</v>
      </c>
      <c r="E13" s="251">
        <v>1256.2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162</v>
      </c>
      <c r="T13" s="231" t="s">
        <v>163</v>
      </c>
      <c r="U13" s="231">
        <v>7.3999999999999996E-2</v>
      </c>
      <c r="V13" s="231">
        <f>ROUND(E13*U13,2)</f>
        <v>92.96</v>
      </c>
      <c r="W13" s="231"/>
      <c r="X13" s="231" t="s">
        <v>164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166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8">
        <v>6</v>
      </c>
      <c r="B14" s="249" t="s">
        <v>175</v>
      </c>
      <c r="C14" s="255" t="s">
        <v>176</v>
      </c>
      <c r="D14" s="250" t="s">
        <v>161</v>
      </c>
      <c r="E14" s="251">
        <v>1256.2</v>
      </c>
      <c r="F14" s="252"/>
      <c r="G14" s="253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162</v>
      </c>
      <c r="T14" s="231" t="s">
        <v>163</v>
      </c>
      <c r="U14" s="231">
        <v>8.9999999999999993E-3</v>
      </c>
      <c r="V14" s="231">
        <f>ROUND(E14*U14,2)</f>
        <v>11.31</v>
      </c>
      <c r="W14" s="231"/>
      <c r="X14" s="231" t="s">
        <v>164</v>
      </c>
      <c r="Y14" s="231" t="s">
        <v>165</v>
      </c>
      <c r="Z14" s="213"/>
      <c r="AA14" s="213"/>
      <c r="AB14" s="213"/>
      <c r="AC14" s="213"/>
      <c r="AD14" s="213"/>
      <c r="AE14" s="213"/>
      <c r="AF14" s="213"/>
      <c r="AG14" s="213" t="s">
        <v>166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8">
        <v>7</v>
      </c>
      <c r="B15" s="249" t="s">
        <v>177</v>
      </c>
      <c r="C15" s="255" t="s">
        <v>178</v>
      </c>
      <c r="D15" s="250" t="s">
        <v>161</v>
      </c>
      <c r="E15" s="251">
        <v>185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0.20200000000000001</v>
      </c>
      <c r="V15" s="231">
        <f>ROUND(E15*U15,2)</f>
        <v>37.369999999999997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48">
        <v>8</v>
      </c>
      <c r="B16" s="249" t="s">
        <v>179</v>
      </c>
      <c r="C16" s="255" t="s">
        <v>180</v>
      </c>
      <c r="D16" s="250" t="s">
        <v>161</v>
      </c>
      <c r="E16" s="251">
        <v>24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1.7</v>
      </c>
      <c r="O16" s="230">
        <f>ROUND(E16*N16,2)</f>
        <v>40.799999999999997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1.587</v>
      </c>
      <c r="V16" s="231">
        <f>ROUND(E16*U16,2)</f>
        <v>38.090000000000003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8">
        <v>9</v>
      </c>
      <c r="B17" s="249" t="s">
        <v>181</v>
      </c>
      <c r="C17" s="255" t="s">
        <v>182</v>
      </c>
      <c r="D17" s="250" t="s">
        <v>183</v>
      </c>
      <c r="E17" s="251">
        <v>2299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162</v>
      </c>
      <c r="T17" s="231" t="s">
        <v>163</v>
      </c>
      <c r="U17" s="231">
        <v>1.7999999999999999E-2</v>
      </c>
      <c r="V17" s="231">
        <f>ROUND(E17*U17,2)</f>
        <v>41.38</v>
      </c>
      <c r="W17" s="231"/>
      <c r="X17" s="231" t="s">
        <v>164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166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22.5" outlineLevel="1" x14ac:dyDescent="0.2">
      <c r="A18" s="248">
        <v>10</v>
      </c>
      <c r="B18" s="249" t="s">
        <v>184</v>
      </c>
      <c r="C18" s="255" t="s">
        <v>185</v>
      </c>
      <c r="D18" s="250" t="s">
        <v>186</v>
      </c>
      <c r="E18" s="251">
        <v>1</v>
      </c>
      <c r="F18" s="252"/>
      <c r="G18" s="253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187</v>
      </c>
      <c r="T18" s="231" t="s">
        <v>163</v>
      </c>
      <c r="U18" s="231">
        <v>0</v>
      </c>
      <c r="V18" s="231">
        <f>ROUND(E18*U18,2)</f>
        <v>0</v>
      </c>
      <c r="W18" s="231"/>
      <c r="X18" s="231" t="s">
        <v>164</v>
      </c>
      <c r="Y18" s="231" t="s">
        <v>165</v>
      </c>
      <c r="Z18" s="213"/>
      <c r="AA18" s="213"/>
      <c r="AB18" s="213"/>
      <c r="AC18" s="213"/>
      <c r="AD18" s="213"/>
      <c r="AE18" s="213"/>
      <c r="AF18" s="213"/>
      <c r="AG18" s="213" t="s">
        <v>166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35" t="s">
        <v>157</v>
      </c>
      <c r="B19" s="236" t="s">
        <v>73</v>
      </c>
      <c r="C19" s="254" t="s">
        <v>74</v>
      </c>
      <c r="D19" s="237"/>
      <c r="E19" s="238"/>
      <c r="F19" s="239"/>
      <c r="G19" s="240">
        <f>SUMIF(AG20:AG28,"&lt;&gt;NOR",G20:G28)</f>
        <v>0</v>
      </c>
      <c r="H19" s="234"/>
      <c r="I19" s="234">
        <f>SUM(I20:I28)</f>
        <v>0</v>
      </c>
      <c r="J19" s="234"/>
      <c r="K19" s="234">
        <f>SUM(K20:K28)</f>
        <v>0</v>
      </c>
      <c r="L19" s="234"/>
      <c r="M19" s="234">
        <f>SUM(M20:M28)</f>
        <v>0</v>
      </c>
      <c r="N19" s="233"/>
      <c r="O19" s="233">
        <f>SUM(O20:O28)</f>
        <v>2010.88</v>
      </c>
      <c r="P19" s="233"/>
      <c r="Q19" s="233">
        <f>SUM(Q20:Q28)</f>
        <v>0</v>
      </c>
      <c r="R19" s="234"/>
      <c r="S19" s="234"/>
      <c r="T19" s="234"/>
      <c r="U19" s="234"/>
      <c r="V19" s="234">
        <f>SUM(V20:V28)</f>
        <v>1625.06</v>
      </c>
      <c r="W19" s="234"/>
      <c r="X19" s="234"/>
      <c r="Y19" s="234"/>
      <c r="AG19" t="s">
        <v>158</v>
      </c>
    </row>
    <row r="20" spans="1:60" outlineLevel="1" x14ac:dyDescent="0.2">
      <c r="A20" s="248">
        <v>11</v>
      </c>
      <c r="B20" s="249" t="s">
        <v>188</v>
      </c>
      <c r="C20" s="255" t="s">
        <v>189</v>
      </c>
      <c r="D20" s="250" t="s">
        <v>161</v>
      </c>
      <c r="E20" s="251">
        <v>574.75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2.16</v>
      </c>
      <c r="O20" s="230">
        <f>ROUND(E20*N20,2)</f>
        <v>1241.46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1.085</v>
      </c>
      <c r="V20" s="231">
        <f>ROUND(E20*U20,2)</f>
        <v>623.6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166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8">
        <v>12</v>
      </c>
      <c r="B21" s="249" t="s">
        <v>190</v>
      </c>
      <c r="C21" s="255" t="s">
        <v>191</v>
      </c>
      <c r="D21" s="250" t="s">
        <v>183</v>
      </c>
      <c r="E21" s="251">
        <v>83.4</v>
      </c>
      <c r="F21" s="252"/>
      <c r="G21" s="253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3.9199999999999999E-2</v>
      </c>
      <c r="O21" s="230">
        <f>ROUND(E21*N21,2)</f>
        <v>3.27</v>
      </c>
      <c r="P21" s="230">
        <v>0</v>
      </c>
      <c r="Q21" s="230">
        <f>ROUND(E21*P21,2)</f>
        <v>0</v>
      </c>
      <c r="R21" s="231"/>
      <c r="S21" s="231" t="s">
        <v>162</v>
      </c>
      <c r="T21" s="231" t="s">
        <v>163</v>
      </c>
      <c r="U21" s="231">
        <v>1.6</v>
      </c>
      <c r="V21" s="231">
        <f>ROUND(E21*U21,2)</f>
        <v>133.44</v>
      </c>
      <c r="W21" s="231"/>
      <c r="X21" s="231" t="s">
        <v>164</v>
      </c>
      <c r="Y21" s="231" t="s">
        <v>165</v>
      </c>
      <c r="Z21" s="213"/>
      <c r="AA21" s="213"/>
      <c r="AB21" s="213"/>
      <c r="AC21" s="213"/>
      <c r="AD21" s="213"/>
      <c r="AE21" s="213"/>
      <c r="AF21" s="213"/>
      <c r="AG21" s="213" t="s">
        <v>166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8">
        <v>13</v>
      </c>
      <c r="B22" s="249" t="s">
        <v>192</v>
      </c>
      <c r="C22" s="255" t="s">
        <v>193</v>
      </c>
      <c r="D22" s="250" t="s">
        <v>183</v>
      </c>
      <c r="E22" s="251">
        <v>83.4</v>
      </c>
      <c r="F22" s="252"/>
      <c r="G22" s="253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0</v>
      </c>
      <c r="O22" s="230">
        <f>ROUND(E22*N22,2)</f>
        <v>0</v>
      </c>
      <c r="P22" s="230">
        <v>0</v>
      </c>
      <c r="Q22" s="230">
        <f>ROUND(E22*P22,2)</f>
        <v>0</v>
      </c>
      <c r="R22" s="231"/>
      <c r="S22" s="231" t="s">
        <v>162</v>
      </c>
      <c r="T22" s="231" t="s">
        <v>163</v>
      </c>
      <c r="U22" s="231">
        <v>0.32</v>
      </c>
      <c r="V22" s="231">
        <f>ROUND(E22*U22,2)</f>
        <v>26.69</v>
      </c>
      <c r="W22" s="231"/>
      <c r="X22" s="231" t="s">
        <v>164</v>
      </c>
      <c r="Y22" s="231" t="s">
        <v>165</v>
      </c>
      <c r="Z22" s="213"/>
      <c r="AA22" s="213"/>
      <c r="AB22" s="213"/>
      <c r="AC22" s="213"/>
      <c r="AD22" s="213"/>
      <c r="AE22" s="213"/>
      <c r="AF22" s="213"/>
      <c r="AG22" s="213" t="s">
        <v>166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ht="22.5" outlineLevel="1" x14ac:dyDescent="0.2">
      <c r="A23" s="248">
        <v>14</v>
      </c>
      <c r="B23" s="249" t="s">
        <v>194</v>
      </c>
      <c r="C23" s="255" t="s">
        <v>195</v>
      </c>
      <c r="D23" s="250" t="s">
        <v>196</v>
      </c>
      <c r="E23" s="251">
        <v>0.20798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1.0554399999999999</v>
      </c>
      <c r="O23" s="230">
        <f>ROUND(E23*N23,2)</f>
        <v>0.22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15.231</v>
      </c>
      <c r="V23" s="231">
        <f>ROUND(E23*U23,2)</f>
        <v>3.17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outlineLevel="1" x14ac:dyDescent="0.2">
      <c r="A24" s="248">
        <v>15</v>
      </c>
      <c r="B24" s="249" t="s">
        <v>197</v>
      </c>
      <c r="C24" s="255" t="s">
        <v>198</v>
      </c>
      <c r="D24" s="250" t="s">
        <v>161</v>
      </c>
      <c r="E24" s="251">
        <v>120.12</v>
      </c>
      <c r="F24" s="252"/>
      <c r="G24" s="253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2.5249999999999999</v>
      </c>
      <c r="O24" s="230">
        <f>ROUND(E24*N24,2)</f>
        <v>303.3</v>
      </c>
      <c r="P24" s="230">
        <v>0</v>
      </c>
      <c r="Q24" s="230">
        <f>ROUND(E24*P24,2)</f>
        <v>0</v>
      </c>
      <c r="R24" s="231"/>
      <c r="S24" s="231" t="s">
        <v>162</v>
      </c>
      <c r="T24" s="231" t="s">
        <v>163</v>
      </c>
      <c r="U24" s="231">
        <v>0.47699999999999998</v>
      </c>
      <c r="V24" s="231">
        <f>ROUND(E24*U24,2)</f>
        <v>57.3</v>
      </c>
      <c r="W24" s="231"/>
      <c r="X24" s="231" t="s">
        <v>164</v>
      </c>
      <c r="Y24" s="231" t="s">
        <v>165</v>
      </c>
      <c r="Z24" s="213"/>
      <c r="AA24" s="213"/>
      <c r="AB24" s="213"/>
      <c r="AC24" s="213"/>
      <c r="AD24" s="213"/>
      <c r="AE24" s="213"/>
      <c r="AF24" s="213"/>
      <c r="AG24" s="213" t="s">
        <v>166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outlineLevel="1" x14ac:dyDescent="0.2">
      <c r="A25" s="248">
        <v>16</v>
      </c>
      <c r="B25" s="249" t="s">
        <v>199</v>
      </c>
      <c r="C25" s="255" t="s">
        <v>200</v>
      </c>
      <c r="D25" s="250" t="s">
        <v>161</v>
      </c>
      <c r="E25" s="251">
        <v>174.92160000000001</v>
      </c>
      <c r="F25" s="252"/>
      <c r="G25" s="253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2.5249999999999999</v>
      </c>
      <c r="O25" s="230">
        <f>ROUND(E25*N25,2)</f>
        <v>441.68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0.48</v>
      </c>
      <c r="V25" s="231">
        <f>ROUND(E25*U25,2)</f>
        <v>83.96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166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8">
        <v>17</v>
      </c>
      <c r="B26" s="249" t="s">
        <v>201</v>
      </c>
      <c r="C26" s="255" t="s">
        <v>202</v>
      </c>
      <c r="D26" s="250" t="s">
        <v>183</v>
      </c>
      <c r="E26" s="251">
        <v>458.88</v>
      </c>
      <c r="F26" s="252"/>
      <c r="G26" s="253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3.9199999999999999E-2</v>
      </c>
      <c r="O26" s="230">
        <f>ROUND(E26*N26,2)</f>
        <v>17.989999999999998</v>
      </c>
      <c r="P26" s="230">
        <v>0</v>
      </c>
      <c r="Q26" s="230">
        <f>ROUND(E26*P26,2)</f>
        <v>0</v>
      </c>
      <c r="R26" s="231"/>
      <c r="S26" s="231" t="s">
        <v>162</v>
      </c>
      <c r="T26" s="231" t="s">
        <v>163</v>
      </c>
      <c r="U26" s="231">
        <v>1.05</v>
      </c>
      <c r="V26" s="231">
        <f>ROUND(E26*U26,2)</f>
        <v>481.82</v>
      </c>
      <c r="W26" s="231"/>
      <c r="X26" s="231" t="s">
        <v>164</v>
      </c>
      <c r="Y26" s="231" t="s">
        <v>165</v>
      </c>
      <c r="Z26" s="213"/>
      <c r="AA26" s="213"/>
      <c r="AB26" s="213"/>
      <c r="AC26" s="213"/>
      <c r="AD26" s="213"/>
      <c r="AE26" s="213"/>
      <c r="AF26" s="213"/>
      <c r="AG26" s="213" t="s">
        <v>166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8">
        <v>18</v>
      </c>
      <c r="B27" s="249" t="s">
        <v>203</v>
      </c>
      <c r="C27" s="255" t="s">
        <v>204</v>
      </c>
      <c r="D27" s="250" t="s">
        <v>183</v>
      </c>
      <c r="E27" s="251">
        <v>458.88</v>
      </c>
      <c r="F27" s="252"/>
      <c r="G27" s="253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0</v>
      </c>
      <c r="O27" s="230">
        <f>ROUND(E27*N27,2)</f>
        <v>0</v>
      </c>
      <c r="P27" s="230">
        <v>0</v>
      </c>
      <c r="Q27" s="230">
        <f>ROUND(E27*P27,2)</f>
        <v>0</v>
      </c>
      <c r="R27" s="231"/>
      <c r="S27" s="231" t="s">
        <v>162</v>
      </c>
      <c r="T27" s="231" t="s">
        <v>163</v>
      </c>
      <c r="U27" s="231">
        <v>0.32</v>
      </c>
      <c r="V27" s="231">
        <f>ROUND(E27*U27,2)</f>
        <v>146.84</v>
      </c>
      <c r="W27" s="231"/>
      <c r="X27" s="231" t="s">
        <v>164</v>
      </c>
      <c r="Y27" s="231" t="s">
        <v>165</v>
      </c>
      <c r="Z27" s="213"/>
      <c r="AA27" s="213"/>
      <c r="AB27" s="213"/>
      <c r="AC27" s="213"/>
      <c r="AD27" s="213"/>
      <c r="AE27" s="213"/>
      <c r="AF27" s="213"/>
      <c r="AG27" s="213" t="s">
        <v>166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outlineLevel="1" x14ac:dyDescent="0.2">
      <c r="A28" s="248">
        <v>19</v>
      </c>
      <c r="B28" s="249" t="s">
        <v>205</v>
      </c>
      <c r="C28" s="255" t="s">
        <v>206</v>
      </c>
      <c r="D28" s="250" t="s">
        <v>196</v>
      </c>
      <c r="E28" s="251">
        <v>2.9</v>
      </c>
      <c r="F28" s="252"/>
      <c r="G28" s="253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1.0211600000000001</v>
      </c>
      <c r="O28" s="230">
        <f>ROUND(E28*N28,2)</f>
        <v>2.96</v>
      </c>
      <c r="P28" s="230">
        <v>0</v>
      </c>
      <c r="Q28" s="230">
        <f>ROUND(E28*P28,2)</f>
        <v>0</v>
      </c>
      <c r="R28" s="231"/>
      <c r="S28" s="231" t="s">
        <v>162</v>
      </c>
      <c r="T28" s="231" t="s">
        <v>163</v>
      </c>
      <c r="U28" s="231">
        <v>23.530999999999999</v>
      </c>
      <c r="V28" s="231">
        <f>ROUND(E28*U28,2)</f>
        <v>68.239999999999995</v>
      </c>
      <c r="W28" s="231"/>
      <c r="X28" s="231" t="s">
        <v>164</v>
      </c>
      <c r="Y28" s="231" t="s">
        <v>165</v>
      </c>
      <c r="Z28" s="213"/>
      <c r="AA28" s="213"/>
      <c r="AB28" s="213"/>
      <c r="AC28" s="213"/>
      <c r="AD28" s="213"/>
      <c r="AE28" s="213"/>
      <c r="AF28" s="213"/>
      <c r="AG28" s="213" t="s">
        <v>166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x14ac:dyDescent="0.2">
      <c r="A29" s="235" t="s">
        <v>157</v>
      </c>
      <c r="B29" s="236" t="s">
        <v>75</v>
      </c>
      <c r="C29" s="254" t="s">
        <v>76</v>
      </c>
      <c r="D29" s="237"/>
      <c r="E29" s="238"/>
      <c r="F29" s="239"/>
      <c r="G29" s="240">
        <f>SUMIF(AG30:AG34,"&lt;&gt;NOR",G30:G34)</f>
        <v>0</v>
      </c>
      <c r="H29" s="234"/>
      <c r="I29" s="234">
        <f>SUM(I30:I34)</f>
        <v>0</v>
      </c>
      <c r="J29" s="234"/>
      <c r="K29" s="234">
        <f>SUM(K30:K34)</f>
        <v>0</v>
      </c>
      <c r="L29" s="234"/>
      <c r="M29" s="234">
        <f>SUM(M30:M34)</f>
        <v>0</v>
      </c>
      <c r="N29" s="233"/>
      <c r="O29" s="233">
        <f>SUM(O30:O34)</f>
        <v>65.690000000000012</v>
      </c>
      <c r="P29" s="233"/>
      <c r="Q29" s="233">
        <f>SUM(Q30:Q34)</f>
        <v>0</v>
      </c>
      <c r="R29" s="234"/>
      <c r="S29" s="234"/>
      <c r="T29" s="234"/>
      <c r="U29" s="234"/>
      <c r="V29" s="234">
        <f>SUM(V30:V34)</f>
        <v>226.55</v>
      </c>
      <c r="W29" s="234"/>
      <c r="X29" s="234"/>
      <c r="Y29" s="234"/>
      <c r="AG29" t="s">
        <v>158</v>
      </c>
    </row>
    <row r="30" spans="1:60" outlineLevel="1" x14ac:dyDescent="0.2">
      <c r="A30" s="248">
        <v>20</v>
      </c>
      <c r="B30" s="249" t="s">
        <v>207</v>
      </c>
      <c r="C30" s="255" t="s">
        <v>208</v>
      </c>
      <c r="D30" s="250" t="s">
        <v>161</v>
      </c>
      <c r="E30" s="251">
        <v>23.28</v>
      </c>
      <c r="F30" s="252"/>
      <c r="G30" s="253">
        <f>ROUND(E30*F30,2)</f>
        <v>0</v>
      </c>
      <c r="H30" s="232"/>
      <c r="I30" s="231">
        <f>ROUND(E30*H30,2)</f>
        <v>0</v>
      </c>
      <c r="J30" s="232"/>
      <c r="K30" s="231">
        <f>ROUND(E30*J30,2)</f>
        <v>0</v>
      </c>
      <c r="L30" s="231">
        <v>21</v>
      </c>
      <c r="M30" s="231">
        <f>G30*(1+L30/100)</f>
        <v>0</v>
      </c>
      <c r="N30" s="230">
        <v>2.5276700000000001</v>
      </c>
      <c r="O30" s="230">
        <f>ROUND(E30*N30,2)</f>
        <v>58.84</v>
      </c>
      <c r="P30" s="230">
        <v>0</v>
      </c>
      <c r="Q30" s="230">
        <f>ROUND(E30*P30,2)</f>
        <v>0</v>
      </c>
      <c r="R30" s="231"/>
      <c r="S30" s="231" t="s">
        <v>162</v>
      </c>
      <c r="T30" s="231" t="s">
        <v>163</v>
      </c>
      <c r="U30" s="231">
        <v>1.093</v>
      </c>
      <c r="V30" s="231">
        <f>ROUND(E30*U30,2)</f>
        <v>25.45</v>
      </c>
      <c r="W30" s="231"/>
      <c r="X30" s="231" t="s">
        <v>164</v>
      </c>
      <c r="Y30" s="231" t="s">
        <v>165</v>
      </c>
      <c r="Z30" s="213"/>
      <c r="AA30" s="213"/>
      <c r="AB30" s="213"/>
      <c r="AC30" s="213"/>
      <c r="AD30" s="213"/>
      <c r="AE30" s="213"/>
      <c r="AF30" s="213"/>
      <c r="AG30" s="213" t="s">
        <v>166</v>
      </c>
      <c r="AH30" s="213"/>
      <c r="AI30" s="213"/>
      <c r="AJ30" s="213"/>
      <c r="AK30" s="213"/>
      <c r="AL30" s="213"/>
      <c r="AM30" s="213"/>
      <c r="AN30" s="213"/>
      <c r="AO30" s="213"/>
      <c r="AP30" s="213"/>
      <c r="AQ30" s="213"/>
      <c r="AR30" s="213"/>
      <c r="AS30" s="213"/>
      <c r="AT30" s="213"/>
      <c r="AU30" s="213"/>
      <c r="AV30" s="213"/>
      <c r="AW30" s="213"/>
      <c r="AX30" s="213"/>
      <c r="AY30" s="213"/>
      <c r="AZ30" s="213"/>
      <c r="BA30" s="213"/>
      <c r="BB30" s="213"/>
      <c r="BC30" s="213"/>
      <c r="BD30" s="213"/>
      <c r="BE30" s="213"/>
      <c r="BF30" s="213"/>
      <c r="BG30" s="213"/>
      <c r="BH30" s="213"/>
    </row>
    <row r="31" spans="1:60" outlineLevel="1" x14ac:dyDescent="0.2">
      <c r="A31" s="248">
        <v>21</v>
      </c>
      <c r="B31" s="249" t="s">
        <v>209</v>
      </c>
      <c r="C31" s="255" t="s">
        <v>210</v>
      </c>
      <c r="D31" s="250" t="s">
        <v>183</v>
      </c>
      <c r="E31" s="251">
        <v>161.80000000000001</v>
      </c>
      <c r="F31" s="252"/>
      <c r="G31" s="253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3.5249999999999997E-2</v>
      </c>
      <c r="O31" s="230">
        <f>ROUND(E31*N31,2)</f>
        <v>5.7</v>
      </c>
      <c r="P31" s="230">
        <v>0</v>
      </c>
      <c r="Q31" s="230">
        <f>ROUND(E31*P31,2)</f>
        <v>0</v>
      </c>
      <c r="R31" s="231"/>
      <c r="S31" s="231" t="s">
        <v>162</v>
      </c>
      <c r="T31" s="231" t="s">
        <v>163</v>
      </c>
      <c r="U31" s="231">
        <v>0.74</v>
      </c>
      <c r="V31" s="231">
        <f>ROUND(E31*U31,2)</f>
        <v>119.73</v>
      </c>
      <c r="W31" s="231"/>
      <c r="X31" s="231" t="s">
        <v>164</v>
      </c>
      <c r="Y31" s="231" t="s">
        <v>165</v>
      </c>
      <c r="Z31" s="213"/>
      <c r="AA31" s="213"/>
      <c r="AB31" s="213"/>
      <c r="AC31" s="213"/>
      <c r="AD31" s="213"/>
      <c r="AE31" s="213"/>
      <c r="AF31" s="213"/>
      <c r="AG31" s="213" t="s">
        <v>166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8">
        <v>22</v>
      </c>
      <c r="B32" s="249" t="s">
        <v>211</v>
      </c>
      <c r="C32" s="255" t="s">
        <v>212</v>
      </c>
      <c r="D32" s="250" t="s">
        <v>183</v>
      </c>
      <c r="E32" s="251">
        <v>161.80000000000001</v>
      </c>
      <c r="F32" s="252"/>
      <c r="G32" s="253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0</v>
      </c>
      <c r="O32" s="230">
        <f>ROUND(E32*N32,2)</f>
        <v>0</v>
      </c>
      <c r="P32" s="230">
        <v>0</v>
      </c>
      <c r="Q32" s="230">
        <f>ROUND(E32*P32,2)</f>
        <v>0</v>
      </c>
      <c r="R32" s="231"/>
      <c r="S32" s="231" t="s">
        <v>162</v>
      </c>
      <c r="T32" s="231" t="s">
        <v>163</v>
      </c>
      <c r="U32" s="231">
        <v>0.35</v>
      </c>
      <c r="V32" s="231">
        <f>ROUND(E32*U32,2)</f>
        <v>56.63</v>
      </c>
      <c r="W32" s="231"/>
      <c r="X32" s="231" t="s">
        <v>164</v>
      </c>
      <c r="Y32" s="231" t="s">
        <v>165</v>
      </c>
      <c r="Z32" s="213"/>
      <c r="AA32" s="213"/>
      <c r="AB32" s="213"/>
      <c r="AC32" s="213"/>
      <c r="AD32" s="213"/>
      <c r="AE32" s="213"/>
      <c r="AF32" s="213"/>
      <c r="AG32" s="213" t="s">
        <v>166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outlineLevel="1" x14ac:dyDescent="0.2">
      <c r="A33" s="248">
        <v>23</v>
      </c>
      <c r="B33" s="249" t="s">
        <v>213</v>
      </c>
      <c r="C33" s="255" t="s">
        <v>214</v>
      </c>
      <c r="D33" s="250" t="s">
        <v>196</v>
      </c>
      <c r="E33" s="251">
        <v>0.76792000000000005</v>
      </c>
      <c r="F33" s="252"/>
      <c r="G33" s="253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1.0202899999999999</v>
      </c>
      <c r="O33" s="230">
        <f>ROUND(E33*N33,2)</f>
        <v>0.78</v>
      </c>
      <c r="P33" s="230">
        <v>0</v>
      </c>
      <c r="Q33" s="230">
        <f>ROUND(E33*P33,2)</f>
        <v>0</v>
      </c>
      <c r="R33" s="231"/>
      <c r="S33" s="231" t="s">
        <v>162</v>
      </c>
      <c r="T33" s="231" t="s">
        <v>163</v>
      </c>
      <c r="U33" s="231">
        <v>25.271000000000001</v>
      </c>
      <c r="V33" s="231">
        <f>ROUND(E33*U33,2)</f>
        <v>19.41</v>
      </c>
      <c r="W33" s="231"/>
      <c r="X33" s="231" t="s">
        <v>164</v>
      </c>
      <c r="Y33" s="231" t="s">
        <v>165</v>
      </c>
      <c r="Z33" s="213"/>
      <c r="AA33" s="213"/>
      <c r="AB33" s="213"/>
      <c r="AC33" s="213"/>
      <c r="AD33" s="213"/>
      <c r="AE33" s="213"/>
      <c r="AF33" s="213"/>
      <c r="AG33" s="213" t="s">
        <v>166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ht="22.5" outlineLevel="1" x14ac:dyDescent="0.2">
      <c r="A34" s="248">
        <v>24</v>
      </c>
      <c r="B34" s="249" t="s">
        <v>215</v>
      </c>
      <c r="C34" s="255" t="s">
        <v>216</v>
      </c>
      <c r="D34" s="250" t="s">
        <v>196</v>
      </c>
      <c r="E34" s="251">
        <v>0.35</v>
      </c>
      <c r="F34" s="252"/>
      <c r="G34" s="253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1.0566</v>
      </c>
      <c r="O34" s="230">
        <f>ROUND(E34*N34,2)</f>
        <v>0.37</v>
      </c>
      <c r="P34" s="230">
        <v>0</v>
      </c>
      <c r="Q34" s="230">
        <f>ROUND(E34*P34,2)</f>
        <v>0</v>
      </c>
      <c r="R34" s="231"/>
      <c r="S34" s="231" t="s">
        <v>162</v>
      </c>
      <c r="T34" s="231" t="s">
        <v>163</v>
      </c>
      <c r="U34" s="231">
        <v>15.231</v>
      </c>
      <c r="V34" s="231">
        <f>ROUND(E34*U34,2)</f>
        <v>5.33</v>
      </c>
      <c r="W34" s="231"/>
      <c r="X34" s="231" t="s">
        <v>164</v>
      </c>
      <c r="Y34" s="231" t="s">
        <v>165</v>
      </c>
      <c r="Z34" s="213"/>
      <c r="AA34" s="213"/>
      <c r="AB34" s="213"/>
      <c r="AC34" s="213"/>
      <c r="AD34" s="213"/>
      <c r="AE34" s="213"/>
      <c r="AF34" s="213"/>
      <c r="AG34" s="213" t="s">
        <v>166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x14ac:dyDescent="0.2">
      <c r="A35" s="235" t="s">
        <v>157</v>
      </c>
      <c r="B35" s="236" t="s">
        <v>81</v>
      </c>
      <c r="C35" s="254" t="s">
        <v>82</v>
      </c>
      <c r="D35" s="237"/>
      <c r="E35" s="238"/>
      <c r="F35" s="239"/>
      <c r="G35" s="240">
        <f>SUMIF(AG36:AG36,"&lt;&gt;NOR",G36:G36)</f>
        <v>0</v>
      </c>
      <c r="H35" s="234"/>
      <c r="I35" s="234">
        <f>SUM(I36:I36)</f>
        <v>0</v>
      </c>
      <c r="J35" s="234"/>
      <c r="K35" s="234">
        <f>SUM(K36:K36)</f>
        <v>0</v>
      </c>
      <c r="L35" s="234"/>
      <c r="M35" s="234">
        <f>SUM(M36:M36)</f>
        <v>0</v>
      </c>
      <c r="N35" s="233"/>
      <c r="O35" s="233">
        <f>SUM(O36:O36)</f>
        <v>29.69</v>
      </c>
      <c r="P35" s="233"/>
      <c r="Q35" s="233">
        <f>SUM(Q36:Q36)</f>
        <v>0</v>
      </c>
      <c r="R35" s="234"/>
      <c r="S35" s="234"/>
      <c r="T35" s="234"/>
      <c r="U35" s="234"/>
      <c r="V35" s="234">
        <f>SUM(V36:V36)</f>
        <v>38.44</v>
      </c>
      <c r="W35" s="234"/>
      <c r="X35" s="234"/>
      <c r="Y35" s="234"/>
      <c r="AG35" t="s">
        <v>158</v>
      </c>
    </row>
    <row r="36" spans="1:60" ht="45" outlineLevel="1" x14ac:dyDescent="0.2">
      <c r="A36" s="248">
        <v>25</v>
      </c>
      <c r="B36" s="249" t="s">
        <v>217</v>
      </c>
      <c r="C36" s="255" t="s">
        <v>218</v>
      </c>
      <c r="D36" s="250" t="s">
        <v>219</v>
      </c>
      <c r="E36" s="251">
        <v>100</v>
      </c>
      <c r="F36" s="252"/>
      <c r="G36" s="253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0.2969</v>
      </c>
      <c r="O36" s="230">
        <f>ROUND(E36*N36,2)</f>
        <v>29.69</v>
      </c>
      <c r="P36" s="230">
        <v>0</v>
      </c>
      <c r="Q36" s="230">
        <f>ROUND(E36*P36,2)</f>
        <v>0</v>
      </c>
      <c r="R36" s="231"/>
      <c r="S36" s="231" t="s">
        <v>162</v>
      </c>
      <c r="T36" s="231" t="s">
        <v>163</v>
      </c>
      <c r="U36" s="231">
        <v>0.38441999999999998</v>
      </c>
      <c r="V36" s="231">
        <f>ROUND(E36*U36,2)</f>
        <v>38.44</v>
      </c>
      <c r="W36" s="231"/>
      <c r="X36" s="231" t="s">
        <v>164</v>
      </c>
      <c r="Y36" s="231" t="s">
        <v>165</v>
      </c>
      <c r="Z36" s="213"/>
      <c r="AA36" s="213"/>
      <c r="AB36" s="213"/>
      <c r="AC36" s="213"/>
      <c r="AD36" s="213"/>
      <c r="AE36" s="213"/>
      <c r="AF36" s="213"/>
      <c r="AG36" s="213" t="s">
        <v>166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x14ac:dyDescent="0.2">
      <c r="A37" s="235" t="s">
        <v>157</v>
      </c>
      <c r="B37" s="236" t="s">
        <v>87</v>
      </c>
      <c r="C37" s="254" t="s">
        <v>88</v>
      </c>
      <c r="D37" s="237"/>
      <c r="E37" s="238"/>
      <c r="F37" s="239"/>
      <c r="G37" s="240">
        <f>SUMIF(AG38:AG46,"&lt;&gt;NOR",G38:G46)</f>
        <v>0</v>
      </c>
      <c r="H37" s="234"/>
      <c r="I37" s="234">
        <f>SUM(I38:I46)</f>
        <v>0</v>
      </c>
      <c r="J37" s="234"/>
      <c r="K37" s="234">
        <f>SUM(K38:K46)</f>
        <v>0</v>
      </c>
      <c r="L37" s="234"/>
      <c r="M37" s="234">
        <f>SUM(M38:M46)</f>
        <v>0</v>
      </c>
      <c r="N37" s="233"/>
      <c r="O37" s="233">
        <f>SUM(O38:O46)</f>
        <v>1063.69</v>
      </c>
      <c r="P37" s="233"/>
      <c r="Q37" s="233">
        <f>SUM(Q38:Q46)</f>
        <v>0</v>
      </c>
      <c r="R37" s="234"/>
      <c r="S37" s="234"/>
      <c r="T37" s="234"/>
      <c r="U37" s="234"/>
      <c r="V37" s="234">
        <f>SUM(V38:V46)</f>
        <v>1720.64</v>
      </c>
      <c r="W37" s="234"/>
      <c r="X37" s="234"/>
      <c r="Y37" s="234"/>
      <c r="AG37" t="s">
        <v>158</v>
      </c>
    </row>
    <row r="38" spans="1:60" outlineLevel="1" x14ac:dyDescent="0.2">
      <c r="A38" s="248">
        <v>26</v>
      </c>
      <c r="B38" s="249" t="s">
        <v>220</v>
      </c>
      <c r="C38" s="255" t="s">
        <v>221</v>
      </c>
      <c r="D38" s="250" t="s">
        <v>183</v>
      </c>
      <c r="E38" s="251">
        <v>2160</v>
      </c>
      <c r="F38" s="252"/>
      <c r="G38" s="253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2.2000000000000001E-4</v>
      </c>
      <c r="O38" s="230">
        <f>ROUND(E38*N38,2)</f>
        <v>0.48</v>
      </c>
      <c r="P38" s="230">
        <v>0</v>
      </c>
      <c r="Q38" s="230">
        <f>ROUND(E38*P38,2)</f>
        <v>0</v>
      </c>
      <c r="R38" s="231"/>
      <c r="S38" s="231" t="s">
        <v>162</v>
      </c>
      <c r="T38" s="231" t="s">
        <v>163</v>
      </c>
      <c r="U38" s="231">
        <v>0.02</v>
      </c>
      <c r="V38" s="231">
        <f>ROUND(E38*U38,2)</f>
        <v>43.2</v>
      </c>
      <c r="W38" s="231"/>
      <c r="X38" s="231" t="s">
        <v>164</v>
      </c>
      <c r="Y38" s="231" t="s">
        <v>165</v>
      </c>
      <c r="Z38" s="213"/>
      <c r="AA38" s="213"/>
      <c r="AB38" s="213"/>
      <c r="AC38" s="213"/>
      <c r="AD38" s="213"/>
      <c r="AE38" s="213"/>
      <c r="AF38" s="213"/>
      <c r="AG38" s="213" t="s">
        <v>166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1" x14ac:dyDescent="0.2">
      <c r="A39" s="248">
        <v>27</v>
      </c>
      <c r="B39" s="249" t="s">
        <v>222</v>
      </c>
      <c r="C39" s="255" t="s">
        <v>223</v>
      </c>
      <c r="D39" s="250" t="s">
        <v>183</v>
      </c>
      <c r="E39" s="251">
        <v>2160</v>
      </c>
      <c r="F39" s="252"/>
      <c r="G39" s="253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5.0000000000000001E-3</v>
      </c>
      <c r="O39" s="230">
        <f>ROUND(E39*N39,2)</f>
        <v>10.8</v>
      </c>
      <c r="P39" s="230">
        <v>0</v>
      </c>
      <c r="Q39" s="230">
        <f>ROUND(E39*P39,2)</f>
        <v>0</v>
      </c>
      <c r="R39" s="231"/>
      <c r="S39" s="231" t="s">
        <v>162</v>
      </c>
      <c r="T39" s="231" t="s">
        <v>163</v>
      </c>
      <c r="U39" s="231">
        <v>0.17799999999999999</v>
      </c>
      <c r="V39" s="231">
        <f>ROUND(E39*U39,2)</f>
        <v>384.48</v>
      </c>
      <c r="W39" s="231"/>
      <c r="X39" s="231" t="s">
        <v>164</v>
      </c>
      <c r="Y39" s="231" t="s">
        <v>165</v>
      </c>
      <c r="Z39" s="213"/>
      <c r="AA39" s="213"/>
      <c r="AB39" s="213"/>
      <c r="AC39" s="213"/>
      <c r="AD39" s="213"/>
      <c r="AE39" s="213"/>
      <c r="AF39" s="213"/>
      <c r="AG39" s="213" t="s">
        <v>166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8">
        <v>28</v>
      </c>
      <c r="B40" s="249" t="s">
        <v>224</v>
      </c>
      <c r="C40" s="255" t="s">
        <v>225</v>
      </c>
      <c r="D40" s="250" t="s">
        <v>226</v>
      </c>
      <c r="E40" s="251">
        <v>720</v>
      </c>
      <c r="F40" s="252"/>
      <c r="G40" s="253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0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162</v>
      </c>
      <c r="T40" s="231" t="s">
        <v>163</v>
      </c>
      <c r="U40" s="231">
        <v>7.4999999999999997E-2</v>
      </c>
      <c r="V40" s="231">
        <f>ROUND(E40*U40,2)</f>
        <v>54</v>
      </c>
      <c r="W40" s="231"/>
      <c r="X40" s="231" t="s">
        <v>164</v>
      </c>
      <c r="Y40" s="231" t="s">
        <v>165</v>
      </c>
      <c r="Z40" s="213"/>
      <c r="AA40" s="213"/>
      <c r="AB40" s="213"/>
      <c r="AC40" s="213"/>
      <c r="AD40" s="213"/>
      <c r="AE40" s="213"/>
      <c r="AF40" s="213"/>
      <c r="AG40" s="213" t="s">
        <v>166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outlineLevel="1" x14ac:dyDescent="0.2">
      <c r="A41" s="248">
        <v>29</v>
      </c>
      <c r="B41" s="249" t="s">
        <v>227</v>
      </c>
      <c r="C41" s="255" t="s">
        <v>228</v>
      </c>
      <c r="D41" s="250" t="s">
        <v>161</v>
      </c>
      <c r="E41" s="251">
        <v>408.24</v>
      </c>
      <c r="F41" s="252"/>
      <c r="G41" s="253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0</v>
      </c>
      <c r="O41" s="230">
        <f>ROUND(E41*N41,2)</f>
        <v>0</v>
      </c>
      <c r="P41" s="230">
        <v>0</v>
      </c>
      <c r="Q41" s="230">
        <f>ROUND(E41*P41,2)</f>
        <v>0</v>
      </c>
      <c r="R41" s="231"/>
      <c r="S41" s="231" t="s">
        <v>162</v>
      </c>
      <c r="T41" s="231" t="s">
        <v>163</v>
      </c>
      <c r="U41" s="231">
        <v>0.188</v>
      </c>
      <c r="V41" s="231">
        <f>ROUND(E41*U41,2)</f>
        <v>76.75</v>
      </c>
      <c r="W41" s="231"/>
      <c r="X41" s="231" t="s">
        <v>164</v>
      </c>
      <c r="Y41" s="231" t="s">
        <v>165</v>
      </c>
      <c r="Z41" s="213"/>
      <c r="AA41" s="213"/>
      <c r="AB41" s="213"/>
      <c r="AC41" s="213"/>
      <c r="AD41" s="213"/>
      <c r="AE41" s="213"/>
      <c r="AF41" s="213"/>
      <c r="AG41" s="213" t="s">
        <v>166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ht="22.5" outlineLevel="1" x14ac:dyDescent="0.2">
      <c r="A42" s="248">
        <v>30</v>
      </c>
      <c r="B42" s="249" t="s">
        <v>229</v>
      </c>
      <c r="C42" s="255" t="s">
        <v>230</v>
      </c>
      <c r="D42" s="250" t="s">
        <v>161</v>
      </c>
      <c r="E42" s="251">
        <v>408.24</v>
      </c>
      <c r="F42" s="252"/>
      <c r="G42" s="253">
        <f>ROUND(E42*F42,2)</f>
        <v>0</v>
      </c>
      <c r="H42" s="232"/>
      <c r="I42" s="231">
        <f>ROUND(E42*H42,2)</f>
        <v>0</v>
      </c>
      <c r="J42" s="232"/>
      <c r="K42" s="231">
        <f>ROUND(E42*J42,2)</f>
        <v>0</v>
      </c>
      <c r="L42" s="231">
        <v>21</v>
      </c>
      <c r="M42" s="231">
        <f>G42*(1+L42/100)</f>
        <v>0</v>
      </c>
      <c r="N42" s="230">
        <v>2.3633999999999999</v>
      </c>
      <c r="O42" s="230">
        <f>ROUND(E42*N42,2)</f>
        <v>964.83</v>
      </c>
      <c r="P42" s="230">
        <v>0</v>
      </c>
      <c r="Q42" s="230">
        <f>ROUND(E42*P42,2)</f>
        <v>0</v>
      </c>
      <c r="R42" s="231"/>
      <c r="S42" s="231" t="s">
        <v>162</v>
      </c>
      <c r="T42" s="231" t="s">
        <v>163</v>
      </c>
      <c r="U42" s="231">
        <v>2.3170000000000002</v>
      </c>
      <c r="V42" s="231">
        <f>ROUND(E42*U42,2)</f>
        <v>945.89</v>
      </c>
      <c r="W42" s="231"/>
      <c r="X42" s="231" t="s">
        <v>164</v>
      </c>
      <c r="Y42" s="231" t="s">
        <v>165</v>
      </c>
      <c r="Z42" s="213"/>
      <c r="AA42" s="213"/>
      <c r="AB42" s="213"/>
      <c r="AC42" s="213"/>
      <c r="AD42" s="213"/>
      <c r="AE42" s="213"/>
      <c r="AF42" s="213"/>
      <c r="AG42" s="213" t="s">
        <v>166</v>
      </c>
      <c r="AH42" s="213"/>
      <c r="AI42" s="213"/>
      <c r="AJ42" s="213"/>
      <c r="AK42" s="213"/>
      <c r="AL42" s="213"/>
      <c r="AM42" s="213"/>
      <c r="AN42" s="213"/>
      <c r="AO42" s="213"/>
      <c r="AP42" s="213"/>
      <c r="AQ42" s="213"/>
      <c r="AR42" s="213"/>
      <c r="AS42" s="213"/>
      <c r="AT42" s="213"/>
      <c r="AU42" s="213"/>
      <c r="AV42" s="213"/>
      <c r="AW42" s="213"/>
      <c r="AX42" s="213"/>
      <c r="AY42" s="213"/>
      <c r="AZ42" s="213"/>
      <c r="BA42" s="213"/>
      <c r="BB42" s="213"/>
      <c r="BC42" s="213"/>
      <c r="BD42" s="213"/>
      <c r="BE42" s="213"/>
      <c r="BF42" s="213"/>
      <c r="BG42" s="213"/>
      <c r="BH42" s="213"/>
    </row>
    <row r="43" spans="1:60" ht="22.5" outlineLevel="1" x14ac:dyDescent="0.2">
      <c r="A43" s="248">
        <v>31</v>
      </c>
      <c r="B43" s="249" t="s">
        <v>231</v>
      </c>
      <c r="C43" s="255" t="s">
        <v>232</v>
      </c>
      <c r="D43" s="250" t="s">
        <v>196</v>
      </c>
      <c r="E43" s="251">
        <v>0.99260999999999999</v>
      </c>
      <c r="F43" s="252"/>
      <c r="G43" s="253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1.0662499999999999</v>
      </c>
      <c r="O43" s="230">
        <f>ROUND(E43*N43,2)</f>
        <v>1.06</v>
      </c>
      <c r="P43" s="230">
        <v>0</v>
      </c>
      <c r="Q43" s="230">
        <f>ROUND(E43*P43,2)</f>
        <v>0</v>
      </c>
      <c r="R43" s="231"/>
      <c r="S43" s="231" t="s">
        <v>162</v>
      </c>
      <c r="T43" s="231" t="s">
        <v>163</v>
      </c>
      <c r="U43" s="231">
        <v>15.231</v>
      </c>
      <c r="V43" s="231">
        <f>ROUND(E43*U43,2)</f>
        <v>15.12</v>
      </c>
      <c r="W43" s="231"/>
      <c r="X43" s="231" t="s">
        <v>164</v>
      </c>
      <c r="Y43" s="231" t="s">
        <v>165</v>
      </c>
      <c r="Z43" s="213"/>
      <c r="AA43" s="213"/>
      <c r="AB43" s="213"/>
      <c r="AC43" s="213"/>
      <c r="AD43" s="213"/>
      <c r="AE43" s="213"/>
      <c r="AF43" s="213"/>
      <c r="AG43" s="213" t="s">
        <v>166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outlineLevel="1" x14ac:dyDescent="0.2">
      <c r="A44" s="248">
        <v>32</v>
      </c>
      <c r="B44" s="249" t="s">
        <v>233</v>
      </c>
      <c r="C44" s="255" t="s">
        <v>234</v>
      </c>
      <c r="D44" s="250" t="s">
        <v>226</v>
      </c>
      <c r="E44" s="251">
        <v>720</v>
      </c>
      <c r="F44" s="252"/>
      <c r="G44" s="253">
        <f>ROUND(E44*F44,2)</f>
        <v>0</v>
      </c>
      <c r="H44" s="232"/>
      <c r="I44" s="231">
        <f>ROUND(E44*H44,2)</f>
        <v>0</v>
      </c>
      <c r="J44" s="232"/>
      <c r="K44" s="231">
        <f>ROUND(E44*J44,2)</f>
        <v>0</v>
      </c>
      <c r="L44" s="231">
        <v>21</v>
      </c>
      <c r="M44" s="231">
        <f>G44*(1+L44/100)</f>
        <v>0</v>
      </c>
      <c r="N44" s="230">
        <v>0</v>
      </c>
      <c r="O44" s="230">
        <f>ROUND(E44*N44,2)</f>
        <v>0</v>
      </c>
      <c r="P44" s="230">
        <v>0</v>
      </c>
      <c r="Q44" s="230">
        <f>ROUND(E44*P44,2)</f>
        <v>0</v>
      </c>
      <c r="R44" s="231"/>
      <c r="S44" s="231" t="s">
        <v>235</v>
      </c>
      <c r="T44" s="231" t="s">
        <v>163</v>
      </c>
      <c r="U44" s="231">
        <v>0.05</v>
      </c>
      <c r="V44" s="231">
        <f>ROUND(E44*U44,2)</f>
        <v>36</v>
      </c>
      <c r="W44" s="231"/>
      <c r="X44" s="231" t="s">
        <v>164</v>
      </c>
      <c r="Y44" s="231" t="s">
        <v>165</v>
      </c>
      <c r="Z44" s="213"/>
      <c r="AA44" s="213"/>
      <c r="AB44" s="213"/>
      <c r="AC44" s="213"/>
      <c r="AD44" s="213"/>
      <c r="AE44" s="213"/>
      <c r="AF44" s="213"/>
      <c r="AG44" s="213" t="s">
        <v>166</v>
      </c>
      <c r="AH44" s="213"/>
      <c r="AI44" s="213"/>
      <c r="AJ44" s="213"/>
      <c r="AK44" s="213"/>
      <c r="AL44" s="213"/>
      <c r="AM44" s="213"/>
      <c r="AN44" s="213"/>
      <c r="AO44" s="213"/>
      <c r="AP44" s="213"/>
      <c r="AQ44" s="213"/>
      <c r="AR44" s="213"/>
      <c r="AS44" s="213"/>
      <c r="AT44" s="213"/>
      <c r="AU44" s="213"/>
      <c r="AV44" s="213"/>
      <c r="AW44" s="213"/>
      <c r="AX44" s="213"/>
      <c r="AY44" s="213"/>
      <c r="AZ44" s="213"/>
      <c r="BA44" s="213"/>
      <c r="BB44" s="213"/>
      <c r="BC44" s="213"/>
      <c r="BD44" s="213"/>
      <c r="BE44" s="213"/>
      <c r="BF44" s="213"/>
      <c r="BG44" s="213"/>
      <c r="BH44" s="213"/>
    </row>
    <row r="45" spans="1:60" outlineLevel="1" x14ac:dyDescent="0.2">
      <c r="A45" s="248">
        <v>33</v>
      </c>
      <c r="B45" s="249" t="s">
        <v>236</v>
      </c>
      <c r="C45" s="255" t="s">
        <v>237</v>
      </c>
      <c r="D45" s="250" t="s">
        <v>226</v>
      </c>
      <c r="E45" s="251">
        <v>720</v>
      </c>
      <c r="F45" s="252"/>
      <c r="G45" s="253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3.8000000000000002E-4</v>
      </c>
      <c r="O45" s="230">
        <f>ROUND(E45*N45,2)</f>
        <v>0.27</v>
      </c>
      <c r="P45" s="230">
        <v>0</v>
      </c>
      <c r="Q45" s="230">
        <f>ROUND(E45*P45,2)</f>
        <v>0</v>
      </c>
      <c r="R45" s="231"/>
      <c r="S45" s="231" t="s">
        <v>162</v>
      </c>
      <c r="T45" s="231" t="s">
        <v>163</v>
      </c>
      <c r="U45" s="231">
        <v>0.112</v>
      </c>
      <c r="V45" s="231">
        <f>ROUND(E45*U45,2)</f>
        <v>80.64</v>
      </c>
      <c r="W45" s="231"/>
      <c r="X45" s="231" t="s">
        <v>164</v>
      </c>
      <c r="Y45" s="231" t="s">
        <v>165</v>
      </c>
      <c r="Z45" s="213"/>
      <c r="AA45" s="213"/>
      <c r="AB45" s="213"/>
      <c r="AC45" s="213"/>
      <c r="AD45" s="213"/>
      <c r="AE45" s="213"/>
      <c r="AF45" s="213"/>
      <c r="AG45" s="213" t="s">
        <v>166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ht="22.5" outlineLevel="1" x14ac:dyDescent="0.2">
      <c r="A46" s="248">
        <v>34</v>
      </c>
      <c r="B46" s="249" t="s">
        <v>238</v>
      </c>
      <c r="C46" s="255" t="s">
        <v>239</v>
      </c>
      <c r="D46" s="250" t="s">
        <v>161</v>
      </c>
      <c r="E46" s="251">
        <v>36.496000000000002</v>
      </c>
      <c r="F46" s="252"/>
      <c r="G46" s="253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2.3633999999999999</v>
      </c>
      <c r="O46" s="230">
        <f>ROUND(E46*N46,2)</f>
        <v>86.25</v>
      </c>
      <c r="P46" s="230">
        <v>0</v>
      </c>
      <c r="Q46" s="230">
        <f>ROUND(E46*P46,2)</f>
        <v>0</v>
      </c>
      <c r="R46" s="231"/>
      <c r="S46" s="231" t="s">
        <v>187</v>
      </c>
      <c r="T46" s="231" t="s">
        <v>163</v>
      </c>
      <c r="U46" s="231">
        <v>2.3170000000000002</v>
      </c>
      <c r="V46" s="231">
        <f>ROUND(E46*U46,2)</f>
        <v>84.56</v>
      </c>
      <c r="W46" s="231"/>
      <c r="X46" s="231" t="s">
        <v>164</v>
      </c>
      <c r="Y46" s="231" t="s">
        <v>165</v>
      </c>
      <c r="Z46" s="213"/>
      <c r="AA46" s="213"/>
      <c r="AB46" s="213"/>
      <c r="AC46" s="213"/>
      <c r="AD46" s="213"/>
      <c r="AE46" s="213"/>
      <c r="AF46" s="213"/>
      <c r="AG46" s="213" t="s">
        <v>166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x14ac:dyDescent="0.2">
      <c r="A47" s="235" t="s">
        <v>157</v>
      </c>
      <c r="B47" s="236" t="s">
        <v>95</v>
      </c>
      <c r="C47" s="254" t="s">
        <v>96</v>
      </c>
      <c r="D47" s="237"/>
      <c r="E47" s="238"/>
      <c r="F47" s="239"/>
      <c r="G47" s="240">
        <f>SUMIF(AG48:AG48,"&lt;&gt;NOR",G48:G48)</f>
        <v>0</v>
      </c>
      <c r="H47" s="234"/>
      <c r="I47" s="234">
        <f>SUM(I48:I48)</f>
        <v>0</v>
      </c>
      <c r="J47" s="234"/>
      <c r="K47" s="234">
        <f>SUM(K48:K48)</f>
        <v>0</v>
      </c>
      <c r="L47" s="234"/>
      <c r="M47" s="234">
        <f>SUM(M48:M48)</f>
        <v>0</v>
      </c>
      <c r="N47" s="233"/>
      <c r="O47" s="233">
        <f>SUM(O48:O48)</f>
        <v>0</v>
      </c>
      <c r="P47" s="233"/>
      <c r="Q47" s="233">
        <f>SUM(Q48:Q48)</f>
        <v>0</v>
      </c>
      <c r="R47" s="234"/>
      <c r="S47" s="234"/>
      <c r="T47" s="234"/>
      <c r="U47" s="234"/>
      <c r="V47" s="234">
        <f>SUM(V48:V48)</f>
        <v>2735.57</v>
      </c>
      <c r="W47" s="234"/>
      <c r="X47" s="234"/>
      <c r="Y47" s="234"/>
      <c r="AG47" t="s">
        <v>158</v>
      </c>
    </row>
    <row r="48" spans="1:60" outlineLevel="1" x14ac:dyDescent="0.2">
      <c r="A48" s="248">
        <v>35</v>
      </c>
      <c r="B48" s="249" t="s">
        <v>240</v>
      </c>
      <c r="C48" s="255" t="s">
        <v>241</v>
      </c>
      <c r="D48" s="250" t="s">
        <v>196</v>
      </c>
      <c r="E48" s="251">
        <v>3210.7654400000001</v>
      </c>
      <c r="F48" s="252"/>
      <c r="G48" s="253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162</v>
      </c>
      <c r="T48" s="231" t="s">
        <v>163</v>
      </c>
      <c r="U48" s="231">
        <v>0.85199999999999998</v>
      </c>
      <c r="V48" s="231">
        <f>ROUND(E48*U48,2)</f>
        <v>2735.57</v>
      </c>
      <c r="W48" s="231"/>
      <c r="X48" s="231" t="s">
        <v>164</v>
      </c>
      <c r="Y48" s="231" t="s">
        <v>165</v>
      </c>
      <c r="Z48" s="213"/>
      <c r="AA48" s="213"/>
      <c r="AB48" s="213"/>
      <c r="AC48" s="213"/>
      <c r="AD48" s="213"/>
      <c r="AE48" s="213"/>
      <c r="AF48" s="213"/>
      <c r="AG48" s="213" t="s">
        <v>242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x14ac:dyDescent="0.2">
      <c r="A49" s="235" t="s">
        <v>157</v>
      </c>
      <c r="B49" s="236" t="s">
        <v>97</v>
      </c>
      <c r="C49" s="254" t="s">
        <v>98</v>
      </c>
      <c r="D49" s="237"/>
      <c r="E49" s="238"/>
      <c r="F49" s="239"/>
      <c r="G49" s="240">
        <f>SUMIF(AG50:AG50,"&lt;&gt;NOR",G50:G50)</f>
        <v>0</v>
      </c>
      <c r="H49" s="234"/>
      <c r="I49" s="234">
        <f>SUM(I50:I50)</f>
        <v>0</v>
      </c>
      <c r="J49" s="234"/>
      <c r="K49" s="234">
        <f>SUM(K50:K50)</f>
        <v>0</v>
      </c>
      <c r="L49" s="234"/>
      <c r="M49" s="234">
        <f>SUM(M50:M50)</f>
        <v>0</v>
      </c>
      <c r="N49" s="233"/>
      <c r="O49" s="233">
        <f>SUM(O50:O50)</f>
        <v>0</v>
      </c>
      <c r="P49" s="233"/>
      <c r="Q49" s="233">
        <f>SUM(Q50:Q50)</f>
        <v>0</v>
      </c>
      <c r="R49" s="234"/>
      <c r="S49" s="234"/>
      <c r="T49" s="234"/>
      <c r="U49" s="234"/>
      <c r="V49" s="234">
        <f>SUM(V50:V50)</f>
        <v>233.28</v>
      </c>
      <c r="W49" s="234"/>
      <c r="X49" s="234"/>
      <c r="Y49" s="234"/>
      <c r="AG49" t="s">
        <v>158</v>
      </c>
    </row>
    <row r="50" spans="1:60" ht="22.5" outlineLevel="1" x14ac:dyDescent="0.2">
      <c r="A50" s="248">
        <v>36</v>
      </c>
      <c r="B50" s="249" t="s">
        <v>243</v>
      </c>
      <c r="C50" s="255" t="s">
        <v>244</v>
      </c>
      <c r="D50" s="250" t="s">
        <v>183</v>
      </c>
      <c r="E50" s="251">
        <v>2592</v>
      </c>
      <c r="F50" s="252"/>
      <c r="G50" s="253">
        <f>ROUND(E50*F50,2)</f>
        <v>0</v>
      </c>
      <c r="H50" s="232"/>
      <c r="I50" s="231">
        <f>ROUND(E50*H50,2)</f>
        <v>0</v>
      </c>
      <c r="J50" s="232"/>
      <c r="K50" s="231">
        <f>ROUND(E50*J50,2)</f>
        <v>0</v>
      </c>
      <c r="L50" s="231">
        <v>21</v>
      </c>
      <c r="M50" s="231">
        <f>G50*(1+L50/100)</f>
        <v>0</v>
      </c>
      <c r="N50" s="230">
        <v>0</v>
      </c>
      <c r="O50" s="230">
        <f>ROUND(E50*N50,2)</f>
        <v>0</v>
      </c>
      <c r="P50" s="230">
        <v>0</v>
      </c>
      <c r="Q50" s="230">
        <f>ROUND(E50*P50,2)</f>
        <v>0</v>
      </c>
      <c r="R50" s="231"/>
      <c r="S50" s="231" t="s">
        <v>162</v>
      </c>
      <c r="T50" s="231" t="s">
        <v>163</v>
      </c>
      <c r="U50" s="231">
        <v>0.09</v>
      </c>
      <c r="V50" s="231">
        <f>ROUND(E50*U50,2)</f>
        <v>233.28</v>
      </c>
      <c r="W50" s="231"/>
      <c r="X50" s="231" t="s">
        <v>164</v>
      </c>
      <c r="Y50" s="231" t="s">
        <v>165</v>
      </c>
      <c r="Z50" s="213"/>
      <c r="AA50" s="213"/>
      <c r="AB50" s="213"/>
      <c r="AC50" s="213"/>
      <c r="AD50" s="213"/>
      <c r="AE50" s="213"/>
      <c r="AF50" s="213"/>
      <c r="AG50" s="213" t="s">
        <v>166</v>
      </c>
      <c r="AH50" s="213"/>
      <c r="AI50" s="213"/>
      <c r="AJ50" s="213"/>
      <c r="AK50" s="213"/>
      <c r="AL50" s="213"/>
      <c r="AM50" s="213"/>
      <c r="AN50" s="213"/>
      <c r="AO50" s="213"/>
      <c r="AP50" s="213"/>
      <c r="AQ50" s="213"/>
      <c r="AR50" s="213"/>
      <c r="AS50" s="213"/>
      <c r="AT50" s="213"/>
      <c r="AU50" s="213"/>
      <c r="AV50" s="213"/>
      <c r="AW50" s="213"/>
      <c r="AX50" s="213"/>
      <c r="AY50" s="213"/>
      <c r="AZ50" s="213"/>
      <c r="BA50" s="213"/>
      <c r="BB50" s="213"/>
      <c r="BC50" s="213"/>
      <c r="BD50" s="213"/>
      <c r="BE50" s="213"/>
      <c r="BF50" s="213"/>
      <c r="BG50" s="213"/>
      <c r="BH50" s="213"/>
    </row>
    <row r="51" spans="1:60" x14ac:dyDescent="0.2">
      <c r="A51" s="235" t="s">
        <v>157</v>
      </c>
      <c r="B51" s="236" t="s">
        <v>103</v>
      </c>
      <c r="C51" s="254" t="s">
        <v>104</v>
      </c>
      <c r="D51" s="237"/>
      <c r="E51" s="238"/>
      <c r="F51" s="239"/>
      <c r="G51" s="240">
        <f>SUMIF(AG52:AG53,"&lt;&gt;NOR",G52:G53)</f>
        <v>0</v>
      </c>
      <c r="H51" s="234"/>
      <c r="I51" s="234">
        <f>SUM(I52:I53)</f>
        <v>0</v>
      </c>
      <c r="J51" s="234"/>
      <c r="K51" s="234">
        <f>SUM(K52:K53)</f>
        <v>0</v>
      </c>
      <c r="L51" s="234"/>
      <c r="M51" s="234">
        <f>SUM(M52:M53)</f>
        <v>0</v>
      </c>
      <c r="N51" s="233"/>
      <c r="O51" s="233">
        <f>SUM(O52:O53)</f>
        <v>0.15</v>
      </c>
      <c r="P51" s="233"/>
      <c r="Q51" s="233">
        <f>SUM(Q52:Q53)</f>
        <v>0</v>
      </c>
      <c r="R51" s="234"/>
      <c r="S51" s="234"/>
      <c r="T51" s="234"/>
      <c r="U51" s="234"/>
      <c r="V51" s="234">
        <f>SUM(V52:V53)</f>
        <v>22.55</v>
      </c>
      <c r="W51" s="234"/>
      <c r="X51" s="234"/>
      <c r="Y51" s="234"/>
      <c r="AG51" t="s">
        <v>158</v>
      </c>
    </row>
    <row r="52" spans="1:60" outlineLevel="1" x14ac:dyDescent="0.2">
      <c r="A52" s="248">
        <v>37</v>
      </c>
      <c r="B52" s="249" t="s">
        <v>245</v>
      </c>
      <c r="C52" s="255" t="s">
        <v>246</v>
      </c>
      <c r="D52" s="250" t="s">
        <v>226</v>
      </c>
      <c r="E52" s="251">
        <v>41</v>
      </c>
      <c r="F52" s="252"/>
      <c r="G52" s="253">
        <f>ROUND(E52*F52,2)</f>
        <v>0</v>
      </c>
      <c r="H52" s="232"/>
      <c r="I52" s="231">
        <f>ROUND(E52*H52,2)</f>
        <v>0</v>
      </c>
      <c r="J52" s="232"/>
      <c r="K52" s="231">
        <f>ROUND(E52*J52,2)</f>
        <v>0</v>
      </c>
      <c r="L52" s="231">
        <v>21</v>
      </c>
      <c r="M52" s="231">
        <f>G52*(1+L52/100)</f>
        <v>0</v>
      </c>
      <c r="N52" s="230">
        <v>3.5699999999999998E-3</v>
      </c>
      <c r="O52" s="230">
        <f>ROUND(E52*N52,2)</f>
        <v>0.15</v>
      </c>
      <c r="P52" s="230">
        <v>0</v>
      </c>
      <c r="Q52" s="230">
        <f>ROUND(E52*P52,2)</f>
        <v>0</v>
      </c>
      <c r="R52" s="231"/>
      <c r="S52" s="231" t="s">
        <v>162</v>
      </c>
      <c r="T52" s="231" t="s">
        <v>163</v>
      </c>
      <c r="U52" s="231">
        <v>0.55000000000000004</v>
      </c>
      <c r="V52" s="231">
        <f>ROUND(E52*U52,2)</f>
        <v>22.55</v>
      </c>
      <c r="W52" s="231"/>
      <c r="X52" s="231" t="s">
        <v>164</v>
      </c>
      <c r="Y52" s="231" t="s">
        <v>165</v>
      </c>
      <c r="Z52" s="213"/>
      <c r="AA52" s="213"/>
      <c r="AB52" s="213"/>
      <c r="AC52" s="213"/>
      <c r="AD52" s="213"/>
      <c r="AE52" s="213"/>
      <c r="AF52" s="213"/>
      <c r="AG52" s="213" t="s">
        <v>166</v>
      </c>
      <c r="AH52" s="213"/>
      <c r="AI52" s="213"/>
      <c r="AJ52" s="213"/>
      <c r="AK52" s="213"/>
      <c r="AL52" s="213"/>
      <c r="AM52" s="213"/>
      <c r="AN52" s="213"/>
      <c r="AO52" s="213"/>
      <c r="AP52" s="213"/>
      <c r="AQ52" s="213"/>
      <c r="AR52" s="213"/>
      <c r="AS52" s="213"/>
      <c r="AT52" s="213"/>
      <c r="AU52" s="213"/>
      <c r="AV52" s="213"/>
      <c r="AW52" s="213"/>
      <c r="AX52" s="213"/>
      <c r="AY52" s="213"/>
      <c r="AZ52" s="213"/>
      <c r="BA52" s="213"/>
      <c r="BB52" s="213"/>
      <c r="BC52" s="213"/>
      <c r="BD52" s="213"/>
      <c r="BE52" s="213"/>
      <c r="BF52" s="213"/>
      <c r="BG52" s="213"/>
      <c r="BH52" s="213"/>
    </row>
    <row r="53" spans="1:60" ht="22.5" outlineLevel="1" x14ac:dyDescent="0.2">
      <c r="A53" s="248">
        <v>38</v>
      </c>
      <c r="B53" s="249" t="s">
        <v>247</v>
      </c>
      <c r="C53" s="255" t="s">
        <v>248</v>
      </c>
      <c r="D53" s="250" t="s">
        <v>186</v>
      </c>
      <c r="E53" s="251">
        <v>1</v>
      </c>
      <c r="F53" s="252"/>
      <c r="G53" s="253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0</v>
      </c>
      <c r="O53" s="230">
        <f>ROUND(E53*N53,2)</f>
        <v>0</v>
      </c>
      <c r="P53" s="230">
        <v>0</v>
      </c>
      <c r="Q53" s="230">
        <f>ROUND(E53*P53,2)</f>
        <v>0</v>
      </c>
      <c r="R53" s="231"/>
      <c r="S53" s="231" t="s">
        <v>187</v>
      </c>
      <c r="T53" s="231" t="s">
        <v>163</v>
      </c>
      <c r="U53" s="231">
        <v>0</v>
      </c>
      <c r="V53" s="231">
        <f>ROUND(E53*U53,2)</f>
        <v>0</v>
      </c>
      <c r="W53" s="231"/>
      <c r="X53" s="231" t="s">
        <v>164</v>
      </c>
      <c r="Y53" s="231" t="s">
        <v>165</v>
      </c>
      <c r="Z53" s="213"/>
      <c r="AA53" s="213"/>
      <c r="AB53" s="213"/>
      <c r="AC53" s="213"/>
      <c r="AD53" s="213"/>
      <c r="AE53" s="213"/>
      <c r="AF53" s="213"/>
      <c r="AG53" s="213" t="s">
        <v>166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x14ac:dyDescent="0.2">
      <c r="A54" s="235" t="s">
        <v>157</v>
      </c>
      <c r="B54" s="236" t="s">
        <v>129</v>
      </c>
      <c r="C54" s="254" t="s">
        <v>29</v>
      </c>
      <c r="D54" s="237"/>
      <c r="E54" s="238"/>
      <c r="F54" s="239"/>
      <c r="G54" s="240">
        <f>SUMIF(AG55:AG56,"&lt;&gt;NOR",G55:G56)</f>
        <v>0</v>
      </c>
      <c r="H54" s="234"/>
      <c r="I54" s="234">
        <f>SUM(I55:I56)</f>
        <v>0</v>
      </c>
      <c r="J54" s="234"/>
      <c r="K54" s="234">
        <f>SUM(K55:K56)</f>
        <v>0</v>
      </c>
      <c r="L54" s="234"/>
      <c r="M54" s="234">
        <f>SUM(M55:M56)</f>
        <v>0</v>
      </c>
      <c r="N54" s="233"/>
      <c r="O54" s="233">
        <f>SUM(O55:O56)</f>
        <v>0</v>
      </c>
      <c r="P54" s="233"/>
      <c r="Q54" s="233">
        <f>SUM(Q55:Q56)</f>
        <v>0</v>
      </c>
      <c r="R54" s="234"/>
      <c r="S54" s="234"/>
      <c r="T54" s="234"/>
      <c r="U54" s="234"/>
      <c r="V54" s="234">
        <f>SUM(V55:V56)</f>
        <v>0</v>
      </c>
      <c r="W54" s="234"/>
      <c r="X54" s="234"/>
      <c r="Y54" s="234"/>
      <c r="AG54" t="s">
        <v>158</v>
      </c>
    </row>
    <row r="55" spans="1:60" outlineLevel="1" x14ac:dyDescent="0.2">
      <c r="A55" s="248">
        <v>39</v>
      </c>
      <c r="B55" s="249" t="s">
        <v>249</v>
      </c>
      <c r="C55" s="255" t="s">
        <v>250</v>
      </c>
      <c r="D55" s="250" t="s">
        <v>186</v>
      </c>
      <c r="E55" s="251">
        <v>1</v>
      </c>
      <c r="F55" s="252"/>
      <c r="G55" s="253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0</v>
      </c>
      <c r="O55" s="230">
        <f>ROUND(E55*N55,2)</f>
        <v>0</v>
      </c>
      <c r="P55" s="230">
        <v>0</v>
      </c>
      <c r="Q55" s="230">
        <f>ROUND(E55*P55,2)</f>
        <v>0</v>
      </c>
      <c r="R55" s="231"/>
      <c r="S55" s="231" t="s">
        <v>187</v>
      </c>
      <c r="T55" s="231" t="s">
        <v>163</v>
      </c>
      <c r="U55" s="231">
        <v>0</v>
      </c>
      <c r="V55" s="231">
        <f>ROUND(E55*U55,2)</f>
        <v>0</v>
      </c>
      <c r="W55" s="231"/>
      <c r="X55" s="231" t="s">
        <v>164</v>
      </c>
      <c r="Y55" s="231" t="s">
        <v>165</v>
      </c>
      <c r="Z55" s="213"/>
      <c r="AA55" s="213"/>
      <c r="AB55" s="213"/>
      <c r="AC55" s="213"/>
      <c r="AD55" s="213"/>
      <c r="AE55" s="213"/>
      <c r="AF55" s="213"/>
      <c r="AG55" s="213" t="s">
        <v>166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2">
        <v>40</v>
      </c>
      <c r="B56" s="243" t="s">
        <v>251</v>
      </c>
      <c r="C56" s="256" t="s">
        <v>252</v>
      </c>
      <c r="D56" s="244" t="s">
        <v>186</v>
      </c>
      <c r="E56" s="245">
        <v>1</v>
      </c>
      <c r="F56" s="246"/>
      <c r="G56" s="247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0</v>
      </c>
      <c r="O56" s="230">
        <f>ROUND(E56*N56,2)</f>
        <v>0</v>
      </c>
      <c r="P56" s="230">
        <v>0</v>
      </c>
      <c r="Q56" s="230">
        <f>ROUND(E56*P56,2)</f>
        <v>0</v>
      </c>
      <c r="R56" s="231"/>
      <c r="S56" s="231" t="s">
        <v>187</v>
      </c>
      <c r="T56" s="231" t="s">
        <v>163</v>
      </c>
      <c r="U56" s="231">
        <v>0</v>
      </c>
      <c r="V56" s="231">
        <f>ROUND(E56*U56,2)</f>
        <v>0</v>
      </c>
      <c r="W56" s="231"/>
      <c r="X56" s="231" t="s">
        <v>164</v>
      </c>
      <c r="Y56" s="231" t="s">
        <v>165</v>
      </c>
      <c r="Z56" s="213"/>
      <c r="AA56" s="213"/>
      <c r="AB56" s="213"/>
      <c r="AC56" s="213"/>
      <c r="AD56" s="213"/>
      <c r="AE56" s="213"/>
      <c r="AF56" s="213"/>
      <c r="AG56" s="213" t="s">
        <v>166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x14ac:dyDescent="0.2">
      <c r="A57" s="3"/>
      <c r="B57" s="4"/>
      <c r="C57" s="257"/>
      <c r="D57" s="6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AE57">
        <v>12</v>
      </c>
      <c r="AF57">
        <v>21</v>
      </c>
      <c r="AG57" t="s">
        <v>143</v>
      </c>
    </row>
    <row r="58" spans="1:60" x14ac:dyDescent="0.2">
      <c r="A58" s="216"/>
      <c r="B58" s="217" t="s">
        <v>31</v>
      </c>
      <c r="C58" s="258"/>
      <c r="D58" s="218"/>
      <c r="E58" s="219"/>
      <c r="F58" s="219"/>
      <c r="G58" s="241">
        <f>G8+G19+G29+G35+G37+G47+G49+G51+G54</f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AE58">
        <f>SUMIF(L7:L56,AE57,G7:G56)</f>
        <v>0</v>
      </c>
      <c r="AF58">
        <f>SUMIF(L7:L56,AF57,G7:G56)</f>
        <v>0</v>
      </c>
      <c r="AG58" t="s">
        <v>253</v>
      </c>
    </row>
    <row r="59" spans="1:60" x14ac:dyDescent="0.2">
      <c r="A59" s="3"/>
      <c r="B59" s="4"/>
      <c r="C59" s="257"/>
      <c r="D59" s="6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</row>
    <row r="60" spans="1:60" x14ac:dyDescent="0.2">
      <c r="A60" s="3"/>
      <c r="B60" s="4"/>
      <c r="C60" s="257"/>
      <c r="D60" s="6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</row>
    <row r="61" spans="1:60" x14ac:dyDescent="0.2">
      <c r="A61" s="220" t="s">
        <v>254</v>
      </c>
      <c r="B61" s="220"/>
      <c r="C61" s="259"/>
      <c r="D61" s="6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</row>
    <row r="62" spans="1:60" x14ac:dyDescent="0.2">
      <c r="A62" s="221"/>
      <c r="B62" s="222"/>
      <c r="C62" s="260"/>
      <c r="D62" s="222"/>
      <c r="E62" s="222"/>
      <c r="F62" s="222"/>
      <c r="G62" s="22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G62" t="s">
        <v>255</v>
      </c>
    </row>
    <row r="63" spans="1:60" x14ac:dyDescent="0.2">
      <c r="A63" s="224"/>
      <c r="B63" s="225"/>
      <c r="C63" s="261"/>
      <c r="D63" s="225"/>
      <c r="E63" s="225"/>
      <c r="F63" s="225"/>
      <c r="G63" s="226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</row>
    <row r="64" spans="1:60" x14ac:dyDescent="0.2">
      <c r="A64" s="224"/>
      <c r="B64" s="225"/>
      <c r="C64" s="261"/>
      <c r="D64" s="225"/>
      <c r="E64" s="225"/>
      <c r="F64" s="225"/>
      <c r="G64" s="226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</row>
    <row r="65" spans="1:33" x14ac:dyDescent="0.2">
      <c r="A65" s="224"/>
      <c r="B65" s="225"/>
      <c r="C65" s="261"/>
      <c r="D65" s="225"/>
      <c r="E65" s="225"/>
      <c r="F65" s="225"/>
      <c r="G65" s="226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</row>
    <row r="66" spans="1:33" x14ac:dyDescent="0.2">
      <c r="A66" s="227"/>
      <c r="B66" s="228"/>
      <c r="C66" s="262"/>
      <c r="D66" s="228"/>
      <c r="E66" s="228"/>
      <c r="F66" s="228"/>
      <c r="G66" s="229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</row>
    <row r="67" spans="1:33" x14ac:dyDescent="0.2">
      <c r="A67" s="3"/>
      <c r="B67" s="4"/>
      <c r="C67" s="257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</row>
    <row r="68" spans="1:33" x14ac:dyDescent="0.2">
      <c r="C68" s="263"/>
      <c r="D68" s="10"/>
      <c r="AG68" t="s">
        <v>256</v>
      </c>
    </row>
    <row r="69" spans="1:33" x14ac:dyDescent="0.2">
      <c r="D69" s="10"/>
    </row>
    <row r="70" spans="1:33" x14ac:dyDescent="0.2">
      <c r="D70" s="10"/>
    </row>
    <row r="71" spans="1:33" x14ac:dyDescent="0.2">
      <c r="D71" s="10"/>
    </row>
    <row r="72" spans="1:33" x14ac:dyDescent="0.2">
      <c r="D72" s="10"/>
    </row>
    <row r="73" spans="1:33" x14ac:dyDescent="0.2">
      <c r="D73" s="10"/>
    </row>
    <row r="74" spans="1:33" x14ac:dyDescent="0.2">
      <c r="D74" s="10"/>
    </row>
    <row r="75" spans="1:33" x14ac:dyDescent="0.2">
      <c r="D75" s="10"/>
    </row>
    <row r="76" spans="1:33" x14ac:dyDescent="0.2">
      <c r="D76" s="10"/>
    </row>
    <row r="77" spans="1:33" x14ac:dyDescent="0.2">
      <c r="D77" s="10"/>
    </row>
    <row r="78" spans="1:33" x14ac:dyDescent="0.2">
      <c r="D78" s="10"/>
    </row>
    <row r="79" spans="1:33" x14ac:dyDescent="0.2">
      <c r="D79" s="10"/>
    </row>
    <row r="80" spans="1:33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61:C61"/>
    <mergeCell ref="A62:G6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12B0C-A969-4474-BDC1-4F815B57431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50</v>
      </c>
      <c r="C4" s="205" t="s">
        <v>51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SUMIF(AG9:AG18,"&lt;&gt;NOR",G9:G18)</f>
        <v>0</v>
      </c>
      <c r="H8" s="234"/>
      <c r="I8" s="234">
        <f>SUM(I9:I18)</f>
        <v>0</v>
      </c>
      <c r="J8" s="234"/>
      <c r="K8" s="234">
        <f>SUM(K9:K18)</f>
        <v>0</v>
      </c>
      <c r="L8" s="234"/>
      <c r="M8" s="234">
        <f>SUM(M9:M18)</f>
        <v>0</v>
      </c>
      <c r="N8" s="233"/>
      <c r="O8" s="233">
        <f>SUM(O9:O18)</f>
        <v>0</v>
      </c>
      <c r="P8" s="233"/>
      <c r="Q8" s="233">
        <f>SUM(Q9:Q18)</f>
        <v>0</v>
      </c>
      <c r="R8" s="234"/>
      <c r="S8" s="234"/>
      <c r="T8" s="234"/>
      <c r="U8" s="234"/>
      <c r="V8" s="234">
        <f>SUM(V9:V18)</f>
        <v>48.140000000000008</v>
      </c>
      <c r="W8" s="234"/>
      <c r="X8" s="234"/>
      <c r="Y8" s="234"/>
      <c r="AG8" t="s">
        <v>158</v>
      </c>
    </row>
    <row r="9" spans="1:60" outlineLevel="1" x14ac:dyDescent="0.2">
      <c r="A9" s="248">
        <v>1</v>
      </c>
      <c r="B9" s="249" t="s">
        <v>257</v>
      </c>
      <c r="C9" s="255" t="s">
        <v>258</v>
      </c>
      <c r="D9" s="250" t="s">
        <v>161</v>
      </c>
      <c r="E9" s="251">
        <v>19.8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9.5200000000000007E-2</v>
      </c>
      <c r="V9" s="231">
        <f>ROUND(E9*U9,2)</f>
        <v>1.88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166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8">
        <v>2</v>
      </c>
      <c r="B10" s="249" t="s">
        <v>259</v>
      </c>
      <c r="C10" s="255" t="s">
        <v>260</v>
      </c>
      <c r="D10" s="250" t="s">
        <v>161</v>
      </c>
      <c r="E10" s="251">
        <v>26.64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0.36499999999999999</v>
      </c>
      <c r="V10" s="231">
        <f>ROUND(E10*U10,2)</f>
        <v>9.7200000000000006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166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outlineLevel="1" x14ac:dyDescent="0.2">
      <c r="A11" s="248">
        <v>3</v>
      </c>
      <c r="B11" s="249" t="s">
        <v>261</v>
      </c>
      <c r="C11" s="255" t="s">
        <v>262</v>
      </c>
      <c r="D11" s="250" t="s">
        <v>161</v>
      </c>
      <c r="E11" s="251">
        <v>26.64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0.38979999999999998</v>
      </c>
      <c r="V11" s="231">
        <f>ROUND(E11*U11,2)</f>
        <v>10.38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166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1" x14ac:dyDescent="0.2">
      <c r="A12" s="248">
        <v>4</v>
      </c>
      <c r="B12" s="249" t="s">
        <v>263</v>
      </c>
      <c r="C12" s="255" t="s">
        <v>264</v>
      </c>
      <c r="D12" s="250" t="s">
        <v>161</v>
      </c>
      <c r="E12" s="251">
        <v>26.64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1.0999999999999999E-2</v>
      </c>
      <c r="V12" s="231">
        <f>ROUND(E12*U12,2)</f>
        <v>0.28999999999999998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166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outlineLevel="1" x14ac:dyDescent="0.2">
      <c r="A13" s="248">
        <v>5</v>
      </c>
      <c r="B13" s="249" t="s">
        <v>265</v>
      </c>
      <c r="C13" s="255" t="s">
        <v>266</v>
      </c>
      <c r="D13" s="250" t="s">
        <v>161</v>
      </c>
      <c r="E13" s="251">
        <v>26.64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162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164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166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outlineLevel="1" x14ac:dyDescent="0.2">
      <c r="A14" s="248">
        <v>6</v>
      </c>
      <c r="B14" s="249" t="s">
        <v>265</v>
      </c>
      <c r="C14" s="255" t="s">
        <v>266</v>
      </c>
      <c r="D14" s="250" t="s">
        <v>161</v>
      </c>
      <c r="E14" s="251">
        <v>26.64</v>
      </c>
      <c r="F14" s="252"/>
      <c r="G14" s="253">
        <f>ROUND(E14*F14,2)</f>
        <v>0</v>
      </c>
      <c r="H14" s="232"/>
      <c r="I14" s="231">
        <f>ROUND(E14*H14,2)</f>
        <v>0</v>
      </c>
      <c r="J14" s="232"/>
      <c r="K14" s="231">
        <f>ROUND(E14*J14,2)</f>
        <v>0</v>
      </c>
      <c r="L14" s="231">
        <v>21</v>
      </c>
      <c r="M14" s="231">
        <f>G14*(1+L14/100)</f>
        <v>0</v>
      </c>
      <c r="N14" s="230">
        <v>0</v>
      </c>
      <c r="O14" s="230">
        <f>ROUND(E14*N14,2)</f>
        <v>0</v>
      </c>
      <c r="P14" s="230">
        <v>0</v>
      </c>
      <c r="Q14" s="230">
        <f>ROUND(E14*P14,2)</f>
        <v>0</v>
      </c>
      <c r="R14" s="231"/>
      <c r="S14" s="231" t="s">
        <v>162</v>
      </c>
      <c r="T14" s="231" t="s">
        <v>163</v>
      </c>
      <c r="U14" s="231">
        <v>0</v>
      </c>
      <c r="V14" s="231">
        <f>ROUND(E14*U14,2)</f>
        <v>0</v>
      </c>
      <c r="W14" s="231"/>
      <c r="X14" s="231" t="s">
        <v>164</v>
      </c>
      <c r="Y14" s="231" t="s">
        <v>165</v>
      </c>
      <c r="Z14" s="213"/>
      <c r="AA14" s="213"/>
      <c r="AB14" s="213"/>
      <c r="AC14" s="213"/>
      <c r="AD14" s="213"/>
      <c r="AE14" s="213"/>
      <c r="AF14" s="213"/>
      <c r="AG14" s="213" t="s">
        <v>166</v>
      </c>
      <c r="AH14" s="213"/>
      <c r="AI14" s="213"/>
      <c r="AJ14" s="213"/>
      <c r="AK14" s="213"/>
      <c r="AL14" s="213"/>
      <c r="AM14" s="213"/>
      <c r="AN14" s="213"/>
      <c r="AO14" s="213"/>
      <c r="AP14" s="213"/>
      <c r="AQ14" s="213"/>
      <c r="AR14" s="213"/>
      <c r="AS14" s="213"/>
      <c r="AT14" s="213"/>
      <c r="AU14" s="213"/>
      <c r="AV14" s="213"/>
      <c r="AW14" s="213"/>
      <c r="AX14" s="213"/>
      <c r="AY14" s="213"/>
      <c r="AZ14" s="213"/>
      <c r="BA14" s="213"/>
      <c r="BB14" s="213"/>
      <c r="BC14" s="213"/>
      <c r="BD14" s="213"/>
      <c r="BE14" s="213"/>
      <c r="BF14" s="213"/>
      <c r="BG14" s="213"/>
      <c r="BH14" s="213"/>
    </row>
    <row r="15" spans="1:60" outlineLevel="1" x14ac:dyDescent="0.2">
      <c r="A15" s="248">
        <v>7</v>
      </c>
      <c r="B15" s="249" t="s">
        <v>267</v>
      </c>
      <c r="C15" s="255" t="s">
        <v>268</v>
      </c>
      <c r="D15" s="250" t="s">
        <v>161</v>
      </c>
      <c r="E15" s="251">
        <v>26.64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0</v>
      </c>
      <c r="O15" s="230">
        <f>ROUND(E15*N15,2)</f>
        <v>0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0.31</v>
      </c>
      <c r="V15" s="231">
        <f>ROUND(E15*U15,2)</f>
        <v>8.26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48">
        <v>8</v>
      </c>
      <c r="B16" s="249" t="s">
        <v>269</v>
      </c>
      <c r="C16" s="255" t="s">
        <v>270</v>
      </c>
      <c r="D16" s="250" t="s">
        <v>161</v>
      </c>
      <c r="E16" s="251">
        <v>26.64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0.65200000000000002</v>
      </c>
      <c r="V16" s="231">
        <f>ROUND(E16*U16,2)</f>
        <v>17.37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8">
        <v>9</v>
      </c>
      <c r="B17" s="249" t="s">
        <v>175</v>
      </c>
      <c r="C17" s="255" t="s">
        <v>176</v>
      </c>
      <c r="D17" s="250" t="s">
        <v>161</v>
      </c>
      <c r="E17" s="251">
        <v>26.64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162</v>
      </c>
      <c r="T17" s="231" t="s">
        <v>163</v>
      </c>
      <c r="U17" s="231">
        <v>8.9999999999999993E-3</v>
      </c>
      <c r="V17" s="231">
        <f>ROUND(E17*U17,2)</f>
        <v>0.24</v>
      </c>
      <c r="W17" s="231"/>
      <c r="X17" s="231" t="s">
        <v>164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166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22.5" outlineLevel="1" x14ac:dyDescent="0.2">
      <c r="A18" s="248">
        <v>10</v>
      </c>
      <c r="B18" s="249" t="s">
        <v>271</v>
      </c>
      <c r="C18" s="255" t="s">
        <v>272</v>
      </c>
      <c r="D18" s="250" t="s">
        <v>161</v>
      </c>
      <c r="E18" s="251">
        <v>26.64</v>
      </c>
      <c r="F18" s="252"/>
      <c r="G18" s="253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0</v>
      </c>
      <c r="O18" s="230">
        <f>ROUND(E18*N18,2)</f>
        <v>0</v>
      </c>
      <c r="P18" s="230">
        <v>0</v>
      </c>
      <c r="Q18" s="230">
        <f>ROUND(E18*P18,2)</f>
        <v>0</v>
      </c>
      <c r="R18" s="231"/>
      <c r="S18" s="231" t="s">
        <v>162</v>
      </c>
      <c r="T18" s="231" t="s">
        <v>163</v>
      </c>
      <c r="U18" s="231">
        <v>0</v>
      </c>
      <c r="V18" s="231">
        <f>ROUND(E18*U18,2)</f>
        <v>0</v>
      </c>
      <c r="W18" s="231"/>
      <c r="X18" s="231" t="s">
        <v>164</v>
      </c>
      <c r="Y18" s="231" t="s">
        <v>165</v>
      </c>
      <c r="Z18" s="213"/>
      <c r="AA18" s="213"/>
      <c r="AB18" s="213"/>
      <c r="AC18" s="213"/>
      <c r="AD18" s="213"/>
      <c r="AE18" s="213"/>
      <c r="AF18" s="213"/>
      <c r="AG18" s="213" t="s">
        <v>166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x14ac:dyDescent="0.2">
      <c r="A19" s="235" t="s">
        <v>157</v>
      </c>
      <c r="B19" s="236" t="s">
        <v>73</v>
      </c>
      <c r="C19" s="254" t="s">
        <v>74</v>
      </c>
      <c r="D19" s="237"/>
      <c r="E19" s="238"/>
      <c r="F19" s="239"/>
      <c r="G19" s="240">
        <f>SUMIF(AG20:AG29,"&lt;&gt;NOR",G20:G29)</f>
        <v>0</v>
      </c>
      <c r="H19" s="234"/>
      <c r="I19" s="234">
        <f>SUM(I20:I29)</f>
        <v>0</v>
      </c>
      <c r="J19" s="234"/>
      <c r="K19" s="234">
        <f>SUM(K20:K29)</f>
        <v>0</v>
      </c>
      <c r="L19" s="234"/>
      <c r="M19" s="234">
        <f>SUM(M20:M29)</f>
        <v>0</v>
      </c>
      <c r="N19" s="233"/>
      <c r="O19" s="233">
        <f>SUM(O20:O29)</f>
        <v>265.98999999999995</v>
      </c>
      <c r="P19" s="233"/>
      <c r="Q19" s="233">
        <f>SUM(Q20:Q29)</f>
        <v>0</v>
      </c>
      <c r="R19" s="234"/>
      <c r="S19" s="234"/>
      <c r="T19" s="234"/>
      <c r="U19" s="234"/>
      <c r="V19" s="234">
        <f>SUM(V20:V29)</f>
        <v>146.25</v>
      </c>
      <c r="W19" s="234"/>
      <c r="X19" s="234"/>
      <c r="Y19" s="234"/>
      <c r="AG19" t="s">
        <v>158</v>
      </c>
    </row>
    <row r="20" spans="1:60" outlineLevel="1" x14ac:dyDescent="0.2">
      <c r="A20" s="248">
        <v>11</v>
      </c>
      <c r="B20" s="249" t="s">
        <v>273</v>
      </c>
      <c r="C20" s="255" t="s">
        <v>274</v>
      </c>
      <c r="D20" s="250" t="s">
        <v>161</v>
      </c>
      <c r="E20" s="251">
        <v>4.3680000000000003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2.1</v>
      </c>
      <c r="O20" s="230">
        <f>ROUND(E20*N20,2)</f>
        <v>9.17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0.96499999999999997</v>
      </c>
      <c r="V20" s="231">
        <f>ROUND(E20*U20,2)</f>
        <v>4.22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166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outlineLevel="1" x14ac:dyDescent="0.2">
      <c r="A21" s="248">
        <v>12</v>
      </c>
      <c r="B21" s="249" t="s">
        <v>275</v>
      </c>
      <c r="C21" s="255" t="s">
        <v>276</v>
      </c>
      <c r="D21" s="250" t="s">
        <v>161</v>
      </c>
      <c r="E21" s="251">
        <v>81.81</v>
      </c>
      <c r="F21" s="252"/>
      <c r="G21" s="253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2.5249999999999999</v>
      </c>
      <c r="O21" s="230">
        <f>ROUND(E21*N21,2)</f>
        <v>206.57</v>
      </c>
      <c r="P21" s="230">
        <v>0</v>
      </c>
      <c r="Q21" s="230">
        <f>ROUND(E21*P21,2)</f>
        <v>0</v>
      </c>
      <c r="R21" s="231"/>
      <c r="S21" s="231" t="s">
        <v>162</v>
      </c>
      <c r="T21" s="231" t="s">
        <v>163</v>
      </c>
      <c r="U21" s="231">
        <v>0.47699999999999998</v>
      </c>
      <c r="V21" s="231">
        <f>ROUND(E21*U21,2)</f>
        <v>39.020000000000003</v>
      </c>
      <c r="W21" s="231"/>
      <c r="X21" s="231" t="s">
        <v>164</v>
      </c>
      <c r="Y21" s="231" t="s">
        <v>165</v>
      </c>
      <c r="Z21" s="213"/>
      <c r="AA21" s="213"/>
      <c r="AB21" s="213"/>
      <c r="AC21" s="213"/>
      <c r="AD21" s="213"/>
      <c r="AE21" s="213"/>
      <c r="AF21" s="213"/>
      <c r="AG21" s="213" t="s">
        <v>166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outlineLevel="1" x14ac:dyDescent="0.2">
      <c r="A22" s="248">
        <v>13</v>
      </c>
      <c r="B22" s="249" t="s">
        <v>190</v>
      </c>
      <c r="C22" s="255" t="s">
        <v>191</v>
      </c>
      <c r="D22" s="250" t="s">
        <v>183</v>
      </c>
      <c r="E22" s="251">
        <v>9.1</v>
      </c>
      <c r="F22" s="252"/>
      <c r="G22" s="253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3.9190000000000003E-2</v>
      </c>
      <c r="O22" s="230">
        <f>ROUND(E22*N22,2)</f>
        <v>0.36</v>
      </c>
      <c r="P22" s="230">
        <v>0</v>
      </c>
      <c r="Q22" s="230">
        <f>ROUND(E22*P22,2)</f>
        <v>0</v>
      </c>
      <c r="R22" s="231"/>
      <c r="S22" s="231" t="s">
        <v>162</v>
      </c>
      <c r="T22" s="231" t="s">
        <v>163</v>
      </c>
      <c r="U22" s="231">
        <v>1.6</v>
      </c>
      <c r="V22" s="231">
        <f>ROUND(E22*U22,2)</f>
        <v>14.56</v>
      </c>
      <c r="W22" s="231"/>
      <c r="X22" s="231" t="s">
        <v>164</v>
      </c>
      <c r="Y22" s="231" t="s">
        <v>165</v>
      </c>
      <c r="Z22" s="213"/>
      <c r="AA22" s="213"/>
      <c r="AB22" s="213"/>
      <c r="AC22" s="213"/>
      <c r="AD22" s="213"/>
      <c r="AE22" s="213"/>
      <c r="AF22" s="213"/>
      <c r="AG22" s="213" t="s">
        <v>166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outlineLevel="1" x14ac:dyDescent="0.2">
      <c r="A23" s="248">
        <v>14</v>
      </c>
      <c r="B23" s="249" t="s">
        <v>192</v>
      </c>
      <c r="C23" s="255" t="s">
        <v>193</v>
      </c>
      <c r="D23" s="250" t="s">
        <v>183</v>
      </c>
      <c r="E23" s="251">
        <v>9.1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0</v>
      </c>
      <c r="O23" s="230">
        <f>ROUND(E23*N23,2)</f>
        <v>0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0.32</v>
      </c>
      <c r="V23" s="231">
        <f>ROUND(E23*U23,2)</f>
        <v>2.91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48">
        <v>15</v>
      </c>
      <c r="B24" s="249" t="s">
        <v>277</v>
      </c>
      <c r="C24" s="255" t="s">
        <v>278</v>
      </c>
      <c r="D24" s="250" t="s">
        <v>196</v>
      </c>
      <c r="E24" s="251">
        <v>1.1751199999999999</v>
      </c>
      <c r="F24" s="252"/>
      <c r="G24" s="253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1.0737000000000001</v>
      </c>
      <c r="O24" s="230">
        <f>ROUND(E24*N24,2)</f>
        <v>1.26</v>
      </c>
      <c r="P24" s="230">
        <v>0</v>
      </c>
      <c r="Q24" s="230">
        <f>ROUND(E24*P24,2)</f>
        <v>0</v>
      </c>
      <c r="R24" s="231"/>
      <c r="S24" s="231" t="s">
        <v>162</v>
      </c>
      <c r="T24" s="231" t="s">
        <v>163</v>
      </c>
      <c r="U24" s="231">
        <v>15.231</v>
      </c>
      <c r="V24" s="231">
        <f>ROUND(E24*U24,2)</f>
        <v>17.899999999999999</v>
      </c>
      <c r="W24" s="231"/>
      <c r="X24" s="231" t="s">
        <v>164</v>
      </c>
      <c r="Y24" s="231" t="s">
        <v>165</v>
      </c>
      <c r="Z24" s="213"/>
      <c r="AA24" s="213"/>
      <c r="AB24" s="213"/>
      <c r="AC24" s="213"/>
      <c r="AD24" s="213"/>
      <c r="AE24" s="213"/>
      <c r="AF24" s="213"/>
      <c r="AG24" s="213" t="s">
        <v>166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 x14ac:dyDescent="0.2">
      <c r="A25" s="248">
        <v>16</v>
      </c>
      <c r="B25" s="249" t="s">
        <v>279</v>
      </c>
      <c r="C25" s="255" t="s">
        <v>280</v>
      </c>
      <c r="D25" s="250" t="s">
        <v>183</v>
      </c>
      <c r="E25" s="251">
        <v>27.3</v>
      </c>
      <c r="F25" s="252"/>
      <c r="G25" s="253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0.72499999999999998</v>
      </c>
      <c r="O25" s="230">
        <f>ROUND(E25*N25,2)</f>
        <v>19.79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1.1000000000000001</v>
      </c>
      <c r="V25" s="231">
        <f>ROUND(E25*U25,2)</f>
        <v>30.03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166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8">
        <v>17</v>
      </c>
      <c r="B26" s="249" t="s">
        <v>281</v>
      </c>
      <c r="C26" s="255" t="s">
        <v>282</v>
      </c>
      <c r="D26" s="250" t="s">
        <v>161</v>
      </c>
      <c r="E26" s="251">
        <v>10.92</v>
      </c>
      <c r="F26" s="252"/>
      <c r="G26" s="253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2.5249999999999999</v>
      </c>
      <c r="O26" s="230">
        <f>ROUND(E26*N26,2)</f>
        <v>27.57</v>
      </c>
      <c r="P26" s="230">
        <v>0</v>
      </c>
      <c r="Q26" s="230">
        <f>ROUND(E26*P26,2)</f>
        <v>0</v>
      </c>
      <c r="R26" s="231"/>
      <c r="S26" s="231" t="s">
        <v>162</v>
      </c>
      <c r="T26" s="231" t="s">
        <v>163</v>
      </c>
      <c r="U26" s="231">
        <v>0.47699999999999998</v>
      </c>
      <c r="V26" s="231">
        <f>ROUND(E26*U26,2)</f>
        <v>5.21</v>
      </c>
      <c r="W26" s="231"/>
      <c r="X26" s="231" t="s">
        <v>164</v>
      </c>
      <c r="Y26" s="231" t="s">
        <v>165</v>
      </c>
      <c r="Z26" s="213"/>
      <c r="AA26" s="213"/>
      <c r="AB26" s="213"/>
      <c r="AC26" s="213"/>
      <c r="AD26" s="213"/>
      <c r="AE26" s="213"/>
      <c r="AF26" s="213"/>
      <c r="AG26" s="213" t="s">
        <v>166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outlineLevel="1" x14ac:dyDescent="0.2">
      <c r="A27" s="248">
        <v>18</v>
      </c>
      <c r="B27" s="249" t="s">
        <v>283</v>
      </c>
      <c r="C27" s="255" t="s">
        <v>284</v>
      </c>
      <c r="D27" s="250" t="s">
        <v>219</v>
      </c>
      <c r="E27" s="251">
        <v>5</v>
      </c>
      <c r="F27" s="252"/>
      <c r="G27" s="253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3.9149999999999997E-2</v>
      </c>
      <c r="O27" s="230">
        <f>ROUND(E27*N27,2)</f>
        <v>0.2</v>
      </c>
      <c r="P27" s="230">
        <v>0</v>
      </c>
      <c r="Q27" s="230">
        <f>ROUND(E27*P27,2)</f>
        <v>0</v>
      </c>
      <c r="R27" s="231"/>
      <c r="S27" s="231" t="s">
        <v>162</v>
      </c>
      <c r="T27" s="231" t="s">
        <v>163</v>
      </c>
      <c r="U27" s="231">
        <v>1.05</v>
      </c>
      <c r="V27" s="231">
        <f>ROUND(E27*U27,2)</f>
        <v>5.25</v>
      </c>
      <c r="W27" s="231"/>
      <c r="X27" s="231" t="s">
        <v>164</v>
      </c>
      <c r="Y27" s="231" t="s">
        <v>165</v>
      </c>
      <c r="Z27" s="213"/>
      <c r="AA27" s="213"/>
      <c r="AB27" s="213"/>
      <c r="AC27" s="213"/>
      <c r="AD27" s="213"/>
      <c r="AE27" s="213"/>
      <c r="AF27" s="213"/>
      <c r="AG27" s="213" t="s">
        <v>166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ht="22.5" outlineLevel="1" x14ac:dyDescent="0.2">
      <c r="A28" s="248">
        <v>19</v>
      </c>
      <c r="B28" s="249" t="s">
        <v>285</v>
      </c>
      <c r="C28" s="255" t="s">
        <v>286</v>
      </c>
      <c r="D28" s="250" t="s">
        <v>196</v>
      </c>
      <c r="E28" s="251">
        <v>0.60933999999999999</v>
      </c>
      <c r="F28" s="252"/>
      <c r="G28" s="253">
        <f>ROUND(E28*F28,2)</f>
        <v>0</v>
      </c>
      <c r="H28" s="232"/>
      <c r="I28" s="231">
        <f>ROUND(E28*H28,2)</f>
        <v>0</v>
      </c>
      <c r="J28" s="232"/>
      <c r="K28" s="231">
        <f>ROUND(E28*J28,2)</f>
        <v>0</v>
      </c>
      <c r="L28" s="231">
        <v>21</v>
      </c>
      <c r="M28" s="231">
        <f>G28*(1+L28/100)</f>
        <v>0</v>
      </c>
      <c r="N28" s="230">
        <v>1.0249299999999999</v>
      </c>
      <c r="O28" s="230">
        <f>ROUND(E28*N28,2)</f>
        <v>0.62</v>
      </c>
      <c r="P28" s="230">
        <v>0</v>
      </c>
      <c r="Q28" s="230">
        <f>ROUND(E28*P28,2)</f>
        <v>0</v>
      </c>
      <c r="R28" s="231"/>
      <c r="S28" s="231" t="s">
        <v>162</v>
      </c>
      <c r="T28" s="231" t="s">
        <v>163</v>
      </c>
      <c r="U28" s="231">
        <v>23.530999999999999</v>
      </c>
      <c r="V28" s="231">
        <f>ROUND(E28*U28,2)</f>
        <v>14.34</v>
      </c>
      <c r="W28" s="231"/>
      <c r="X28" s="231" t="s">
        <v>164</v>
      </c>
      <c r="Y28" s="231" t="s">
        <v>165</v>
      </c>
      <c r="Z28" s="213"/>
      <c r="AA28" s="213"/>
      <c r="AB28" s="213"/>
      <c r="AC28" s="213"/>
      <c r="AD28" s="213"/>
      <c r="AE28" s="213"/>
      <c r="AF28" s="213"/>
      <c r="AG28" s="213" t="s">
        <v>166</v>
      </c>
      <c r="AH28" s="213"/>
      <c r="AI28" s="213"/>
      <c r="AJ28" s="213"/>
      <c r="AK28" s="213"/>
      <c r="AL28" s="213"/>
      <c r="AM28" s="213"/>
      <c r="AN28" s="213"/>
      <c r="AO28" s="213"/>
      <c r="AP28" s="213"/>
      <c r="AQ28" s="213"/>
      <c r="AR28" s="213"/>
      <c r="AS28" s="213"/>
      <c r="AT28" s="213"/>
      <c r="AU28" s="213"/>
      <c r="AV28" s="213"/>
      <c r="AW28" s="213"/>
      <c r="AX28" s="213"/>
      <c r="AY28" s="213"/>
      <c r="AZ28" s="213"/>
      <c r="BA28" s="213"/>
      <c r="BB28" s="213"/>
      <c r="BC28" s="213"/>
      <c r="BD28" s="213"/>
      <c r="BE28" s="213"/>
      <c r="BF28" s="213"/>
      <c r="BG28" s="213"/>
      <c r="BH28" s="213"/>
    </row>
    <row r="29" spans="1:60" ht="22.5" outlineLevel="1" x14ac:dyDescent="0.2">
      <c r="A29" s="248">
        <v>20</v>
      </c>
      <c r="B29" s="249" t="s">
        <v>287</v>
      </c>
      <c r="C29" s="255" t="s">
        <v>288</v>
      </c>
      <c r="D29" s="250" t="s">
        <v>196</v>
      </c>
      <c r="E29" s="251">
        <v>0.43735000000000002</v>
      </c>
      <c r="F29" s="252"/>
      <c r="G29" s="253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1.0219100000000001</v>
      </c>
      <c r="O29" s="230">
        <f>ROUND(E29*N29,2)</f>
        <v>0.45</v>
      </c>
      <c r="P29" s="230">
        <v>0</v>
      </c>
      <c r="Q29" s="230">
        <f>ROUND(E29*P29,2)</f>
        <v>0</v>
      </c>
      <c r="R29" s="231"/>
      <c r="S29" s="231" t="s">
        <v>162</v>
      </c>
      <c r="T29" s="231" t="s">
        <v>163</v>
      </c>
      <c r="U29" s="231">
        <v>29.292000000000002</v>
      </c>
      <c r="V29" s="231">
        <f>ROUND(E29*U29,2)</f>
        <v>12.81</v>
      </c>
      <c r="W29" s="231"/>
      <c r="X29" s="231" t="s">
        <v>164</v>
      </c>
      <c r="Y29" s="231" t="s">
        <v>165</v>
      </c>
      <c r="Z29" s="213"/>
      <c r="AA29" s="213"/>
      <c r="AB29" s="213"/>
      <c r="AC29" s="213"/>
      <c r="AD29" s="213"/>
      <c r="AE29" s="213"/>
      <c r="AF29" s="213"/>
      <c r="AG29" s="213" t="s">
        <v>166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235" t="s">
        <v>157</v>
      </c>
      <c r="B30" s="236" t="s">
        <v>75</v>
      </c>
      <c r="C30" s="254" t="s">
        <v>76</v>
      </c>
      <c r="D30" s="237"/>
      <c r="E30" s="238"/>
      <c r="F30" s="239"/>
      <c r="G30" s="240">
        <f>SUMIF(AG31:AG41,"&lt;&gt;NOR",G31:G41)</f>
        <v>0</v>
      </c>
      <c r="H30" s="234"/>
      <c r="I30" s="234">
        <f>SUM(I31:I41)</f>
        <v>0</v>
      </c>
      <c r="J30" s="234"/>
      <c r="K30" s="234">
        <f>SUM(K31:K41)</f>
        <v>0</v>
      </c>
      <c r="L30" s="234"/>
      <c r="M30" s="234">
        <f>SUM(M31:M41)</f>
        <v>0</v>
      </c>
      <c r="N30" s="233"/>
      <c r="O30" s="233">
        <f>SUM(O31:O41)</f>
        <v>28.490000000000002</v>
      </c>
      <c r="P30" s="233"/>
      <c r="Q30" s="233">
        <f>SUM(Q31:Q41)</f>
        <v>0</v>
      </c>
      <c r="R30" s="234"/>
      <c r="S30" s="234"/>
      <c r="T30" s="234"/>
      <c r="U30" s="234"/>
      <c r="V30" s="234">
        <f>SUM(V31:V41)</f>
        <v>122.65000000000002</v>
      </c>
      <c r="W30" s="234"/>
      <c r="X30" s="234"/>
      <c r="Y30" s="234"/>
      <c r="AG30" t="s">
        <v>158</v>
      </c>
    </row>
    <row r="31" spans="1:60" ht="22.5" outlineLevel="1" x14ac:dyDescent="0.2">
      <c r="A31" s="248">
        <v>21</v>
      </c>
      <c r="B31" s="249" t="s">
        <v>289</v>
      </c>
      <c r="C31" s="255" t="s">
        <v>290</v>
      </c>
      <c r="D31" s="250" t="s">
        <v>183</v>
      </c>
      <c r="E31" s="251">
        <v>79.225499999999997</v>
      </c>
      <c r="F31" s="252"/>
      <c r="G31" s="253">
        <f>ROUND(E31*F31,2)</f>
        <v>0</v>
      </c>
      <c r="H31" s="232"/>
      <c r="I31" s="231">
        <f>ROUND(E31*H31,2)</f>
        <v>0</v>
      </c>
      <c r="J31" s="232"/>
      <c r="K31" s="231">
        <f>ROUND(E31*J31,2)</f>
        <v>0</v>
      </c>
      <c r="L31" s="231">
        <v>21</v>
      </c>
      <c r="M31" s="231">
        <f>G31*(1+L31/100)</f>
        <v>0</v>
      </c>
      <c r="N31" s="230">
        <v>0.20988000000000001</v>
      </c>
      <c r="O31" s="230">
        <f>ROUND(E31*N31,2)</f>
        <v>16.63</v>
      </c>
      <c r="P31" s="230">
        <v>0</v>
      </c>
      <c r="Q31" s="230">
        <f>ROUND(E31*P31,2)</f>
        <v>0</v>
      </c>
      <c r="R31" s="231"/>
      <c r="S31" s="231" t="s">
        <v>162</v>
      </c>
      <c r="T31" s="231" t="s">
        <v>163</v>
      </c>
      <c r="U31" s="231">
        <v>0.74</v>
      </c>
      <c r="V31" s="231">
        <f>ROUND(E31*U31,2)</f>
        <v>58.63</v>
      </c>
      <c r="W31" s="231"/>
      <c r="X31" s="231" t="s">
        <v>164</v>
      </c>
      <c r="Y31" s="231" t="s">
        <v>165</v>
      </c>
      <c r="Z31" s="213"/>
      <c r="AA31" s="213"/>
      <c r="AB31" s="213"/>
      <c r="AC31" s="213"/>
      <c r="AD31" s="213"/>
      <c r="AE31" s="213"/>
      <c r="AF31" s="213"/>
      <c r="AG31" s="213" t="s">
        <v>166</v>
      </c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</row>
    <row r="32" spans="1:60" ht="22.5" outlineLevel="1" x14ac:dyDescent="0.2">
      <c r="A32" s="248">
        <v>22</v>
      </c>
      <c r="B32" s="249" t="s">
        <v>291</v>
      </c>
      <c r="C32" s="255" t="s">
        <v>292</v>
      </c>
      <c r="D32" s="250" t="s">
        <v>183</v>
      </c>
      <c r="E32" s="251">
        <v>36.4</v>
      </c>
      <c r="F32" s="252"/>
      <c r="G32" s="253">
        <f>ROUND(E32*F32,2)</f>
        <v>0</v>
      </c>
      <c r="H32" s="232"/>
      <c r="I32" s="231">
        <f>ROUND(E32*H32,2)</f>
        <v>0</v>
      </c>
      <c r="J32" s="232"/>
      <c r="K32" s="231">
        <f>ROUND(E32*J32,2)</f>
        <v>0</v>
      </c>
      <c r="L32" s="231">
        <v>21</v>
      </c>
      <c r="M32" s="231">
        <f>G32*(1+L32/100)</f>
        <v>0</v>
      </c>
      <c r="N32" s="230">
        <v>-2.8539999999999999E-2</v>
      </c>
      <c r="O32" s="230">
        <f>ROUND(E32*N32,2)</f>
        <v>-1.04</v>
      </c>
      <c r="P32" s="230">
        <v>0</v>
      </c>
      <c r="Q32" s="230">
        <f>ROUND(E32*P32,2)</f>
        <v>0</v>
      </c>
      <c r="R32" s="231"/>
      <c r="S32" s="231" t="s">
        <v>162</v>
      </c>
      <c r="T32" s="231" t="s">
        <v>163</v>
      </c>
      <c r="U32" s="231">
        <v>0</v>
      </c>
      <c r="V32" s="231">
        <f>ROUND(E32*U32,2)</f>
        <v>0</v>
      </c>
      <c r="W32" s="231"/>
      <c r="X32" s="231" t="s">
        <v>164</v>
      </c>
      <c r="Y32" s="231" t="s">
        <v>165</v>
      </c>
      <c r="Z32" s="213"/>
      <c r="AA32" s="213"/>
      <c r="AB32" s="213"/>
      <c r="AC32" s="213"/>
      <c r="AD32" s="213"/>
      <c r="AE32" s="213"/>
      <c r="AF32" s="213"/>
      <c r="AG32" s="213" t="s">
        <v>166</v>
      </c>
      <c r="AH32" s="213"/>
      <c r="AI32" s="213"/>
      <c r="AJ32" s="213"/>
      <c r="AK32" s="213"/>
      <c r="AL32" s="213"/>
      <c r="AM32" s="213"/>
      <c r="AN32" s="213"/>
      <c r="AO32" s="213"/>
      <c r="AP32" s="213"/>
      <c r="AQ32" s="213"/>
      <c r="AR32" s="213"/>
      <c r="AS32" s="213"/>
      <c r="AT32" s="213"/>
      <c r="AU32" s="213"/>
      <c r="AV32" s="213"/>
      <c r="AW32" s="213"/>
      <c r="AX32" s="213"/>
      <c r="AY32" s="213"/>
      <c r="AZ32" s="213"/>
      <c r="BA32" s="213"/>
      <c r="BB32" s="213"/>
      <c r="BC32" s="213"/>
      <c r="BD32" s="213"/>
      <c r="BE32" s="213"/>
      <c r="BF32" s="213"/>
      <c r="BG32" s="213"/>
      <c r="BH32" s="213"/>
    </row>
    <row r="33" spans="1:60" ht="22.5" outlineLevel="1" x14ac:dyDescent="0.2">
      <c r="A33" s="248">
        <v>23</v>
      </c>
      <c r="B33" s="249" t="s">
        <v>293</v>
      </c>
      <c r="C33" s="255" t="s">
        <v>294</v>
      </c>
      <c r="D33" s="250" t="s">
        <v>226</v>
      </c>
      <c r="E33" s="251">
        <v>36.4</v>
      </c>
      <c r="F33" s="252"/>
      <c r="G33" s="253">
        <f>ROUND(E33*F33,2)</f>
        <v>0</v>
      </c>
      <c r="H33" s="232"/>
      <c r="I33" s="231">
        <f>ROUND(E33*H33,2)</f>
        <v>0</v>
      </c>
      <c r="J33" s="232"/>
      <c r="K33" s="231">
        <f>ROUND(E33*J33,2)</f>
        <v>0</v>
      </c>
      <c r="L33" s="231">
        <v>21</v>
      </c>
      <c r="M33" s="231">
        <f>G33*(1+L33/100)</f>
        <v>0</v>
      </c>
      <c r="N33" s="230">
        <v>7.7119999999999994E-2</v>
      </c>
      <c r="O33" s="230">
        <f>ROUND(E33*N33,2)</f>
        <v>2.81</v>
      </c>
      <c r="P33" s="230">
        <v>0</v>
      </c>
      <c r="Q33" s="230">
        <f>ROUND(E33*P33,2)</f>
        <v>0</v>
      </c>
      <c r="R33" s="231"/>
      <c r="S33" s="231" t="s">
        <v>162</v>
      </c>
      <c r="T33" s="231" t="s">
        <v>163</v>
      </c>
      <c r="U33" s="231">
        <v>0.22825000000000001</v>
      </c>
      <c r="V33" s="231">
        <f>ROUND(E33*U33,2)</f>
        <v>8.31</v>
      </c>
      <c r="W33" s="231"/>
      <c r="X33" s="231" t="s">
        <v>164</v>
      </c>
      <c r="Y33" s="231" t="s">
        <v>165</v>
      </c>
      <c r="Z33" s="213"/>
      <c r="AA33" s="213"/>
      <c r="AB33" s="213"/>
      <c r="AC33" s="213"/>
      <c r="AD33" s="213"/>
      <c r="AE33" s="213"/>
      <c r="AF33" s="213"/>
      <c r="AG33" s="213" t="s">
        <v>166</v>
      </c>
      <c r="AH33" s="213"/>
      <c r="AI33" s="213"/>
      <c r="AJ33" s="213"/>
      <c r="AK33" s="213"/>
      <c r="AL33" s="213"/>
      <c r="AM33" s="213"/>
      <c r="AN33" s="213"/>
      <c r="AO33" s="213"/>
      <c r="AP33" s="213"/>
      <c r="AQ33" s="213"/>
      <c r="AR33" s="213"/>
      <c r="AS33" s="213"/>
      <c r="AT33" s="213"/>
      <c r="AU33" s="213"/>
      <c r="AV33" s="213"/>
      <c r="AW33" s="213"/>
      <c r="AX33" s="213"/>
      <c r="AY33" s="213"/>
      <c r="AZ33" s="213"/>
      <c r="BA33" s="213"/>
      <c r="BB33" s="213"/>
      <c r="BC33" s="213"/>
      <c r="BD33" s="213"/>
      <c r="BE33" s="213"/>
      <c r="BF33" s="213"/>
      <c r="BG33" s="213"/>
      <c r="BH33" s="213"/>
    </row>
    <row r="34" spans="1:60" outlineLevel="1" x14ac:dyDescent="0.2">
      <c r="A34" s="248">
        <v>24</v>
      </c>
      <c r="B34" s="249" t="s">
        <v>295</v>
      </c>
      <c r="C34" s="255" t="s">
        <v>296</v>
      </c>
      <c r="D34" s="250" t="s">
        <v>219</v>
      </c>
      <c r="E34" s="251">
        <v>9</v>
      </c>
      <c r="F34" s="252"/>
      <c r="G34" s="253">
        <f>ROUND(E34*F34,2)</f>
        <v>0</v>
      </c>
      <c r="H34" s="232"/>
      <c r="I34" s="231">
        <f>ROUND(E34*H34,2)</f>
        <v>0</v>
      </c>
      <c r="J34" s="232"/>
      <c r="K34" s="231">
        <f>ROUND(E34*J34,2)</f>
        <v>0</v>
      </c>
      <c r="L34" s="231">
        <v>21</v>
      </c>
      <c r="M34" s="231">
        <f>G34*(1+L34/100)</f>
        <v>0</v>
      </c>
      <c r="N34" s="230">
        <v>2.5749999999999999E-2</v>
      </c>
      <c r="O34" s="230">
        <f>ROUND(E34*N34,2)</f>
        <v>0.23</v>
      </c>
      <c r="P34" s="230">
        <v>0</v>
      </c>
      <c r="Q34" s="230">
        <f>ROUND(E34*P34,2)</f>
        <v>0</v>
      </c>
      <c r="R34" s="231"/>
      <c r="S34" s="231" t="s">
        <v>162</v>
      </c>
      <c r="T34" s="231" t="s">
        <v>163</v>
      </c>
      <c r="U34" s="231">
        <v>0.3175</v>
      </c>
      <c r="V34" s="231">
        <f>ROUND(E34*U34,2)</f>
        <v>2.86</v>
      </c>
      <c r="W34" s="231"/>
      <c r="X34" s="231" t="s">
        <v>164</v>
      </c>
      <c r="Y34" s="231" t="s">
        <v>165</v>
      </c>
      <c r="Z34" s="213"/>
      <c r="AA34" s="213"/>
      <c r="AB34" s="213"/>
      <c r="AC34" s="213"/>
      <c r="AD34" s="213"/>
      <c r="AE34" s="213"/>
      <c r="AF34" s="213"/>
      <c r="AG34" s="213" t="s">
        <v>166</v>
      </c>
      <c r="AH34" s="213"/>
      <c r="AI34" s="213"/>
      <c r="AJ34" s="213"/>
      <c r="AK34" s="213"/>
      <c r="AL34" s="213"/>
      <c r="AM34" s="213"/>
      <c r="AN34" s="213"/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  <c r="BC34" s="213"/>
      <c r="BD34" s="213"/>
      <c r="BE34" s="213"/>
      <c r="BF34" s="213"/>
      <c r="BG34" s="213"/>
      <c r="BH34" s="213"/>
    </row>
    <row r="35" spans="1:60" ht="22.5" outlineLevel="1" x14ac:dyDescent="0.2">
      <c r="A35" s="248">
        <v>25</v>
      </c>
      <c r="B35" s="249" t="s">
        <v>297</v>
      </c>
      <c r="C35" s="255" t="s">
        <v>298</v>
      </c>
      <c r="D35" s="250" t="s">
        <v>219</v>
      </c>
      <c r="E35" s="251">
        <v>2</v>
      </c>
      <c r="F35" s="252"/>
      <c r="G35" s="253">
        <f>ROUND(E35*F35,2)</f>
        <v>0</v>
      </c>
      <c r="H35" s="232"/>
      <c r="I35" s="231">
        <f>ROUND(E35*H35,2)</f>
        <v>0</v>
      </c>
      <c r="J35" s="232"/>
      <c r="K35" s="231">
        <f>ROUND(E35*J35,2)</f>
        <v>0</v>
      </c>
      <c r="L35" s="231">
        <v>21</v>
      </c>
      <c r="M35" s="231">
        <f>G35*(1+L35/100)</f>
        <v>0</v>
      </c>
      <c r="N35" s="230">
        <v>4.5289999999999997E-2</v>
      </c>
      <c r="O35" s="230">
        <f>ROUND(E35*N35,2)</f>
        <v>0.09</v>
      </c>
      <c r="P35" s="230">
        <v>0</v>
      </c>
      <c r="Q35" s="230">
        <f>ROUND(E35*P35,2)</f>
        <v>0</v>
      </c>
      <c r="R35" s="231"/>
      <c r="S35" s="231" t="s">
        <v>162</v>
      </c>
      <c r="T35" s="231" t="s">
        <v>163</v>
      </c>
      <c r="U35" s="231">
        <v>0.2525</v>
      </c>
      <c r="V35" s="231">
        <f>ROUND(E35*U35,2)</f>
        <v>0.51</v>
      </c>
      <c r="W35" s="231"/>
      <c r="X35" s="231" t="s">
        <v>164</v>
      </c>
      <c r="Y35" s="231" t="s">
        <v>165</v>
      </c>
      <c r="Z35" s="213"/>
      <c r="AA35" s="213"/>
      <c r="AB35" s="213"/>
      <c r="AC35" s="213"/>
      <c r="AD35" s="213"/>
      <c r="AE35" s="213"/>
      <c r="AF35" s="213"/>
      <c r="AG35" s="213" t="s">
        <v>166</v>
      </c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</row>
    <row r="36" spans="1:60" ht="22.5" outlineLevel="1" x14ac:dyDescent="0.2">
      <c r="A36" s="248">
        <v>26</v>
      </c>
      <c r="B36" s="249" t="s">
        <v>299</v>
      </c>
      <c r="C36" s="255" t="s">
        <v>300</v>
      </c>
      <c r="D36" s="250" t="s">
        <v>219</v>
      </c>
      <c r="E36" s="251">
        <v>1</v>
      </c>
      <c r="F36" s="252"/>
      <c r="G36" s="253">
        <f>ROUND(E36*F36,2)</f>
        <v>0</v>
      </c>
      <c r="H36" s="232"/>
      <c r="I36" s="231">
        <f>ROUND(E36*H36,2)</f>
        <v>0</v>
      </c>
      <c r="J36" s="232"/>
      <c r="K36" s="231">
        <f>ROUND(E36*J36,2)</f>
        <v>0</v>
      </c>
      <c r="L36" s="231">
        <v>21</v>
      </c>
      <c r="M36" s="231">
        <f>G36*(1+L36/100)</f>
        <v>0</v>
      </c>
      <c r="N36" s="230">
        <v>5.4219999999999997E-2</v>
      </c>
      <c r="O36" s="230">
        <f>ROUND(E36*N36,2)</f>
        <v>0.05</v>
      </c>
      <c r="P36" s="230">
        <v>0</v>
      </c>
      <c r="Q36" s="230">
        <f>ROUND(E36*P36,2)</f>
        <v>0</v>
      </c>
      <c r="R36" s="231"/>
      <c r="S36" s="231" t="s">
        <v>162</v>
      </c>
      <c r="T36" s="231" t="s">
        <v>163</v>
      </c>
      <c r="U36" s="231">
        <v>0.26</v>
      </c>
      <c r="V36" s="231">
        <f>ROUND(E36*U36,2)</f>
        <v>0.26</v>
      </c>
      <c r="W36" s="231"/>
      <c r="X36" s="231" t="s">
        <v>164</v>
      </c>
      <c r="Y36" s="231" t="s">
        <v>165</v>
      </c>
      <c r="Z36" s="213"/>
      <c r="AA36" s="213"/>
      <c r="AB36" s="213"/>
      <c r="AC36" s="213"/>
      <c r="AD36" s="213"/>
      <c r="AE36" s="213"/>
      <c r="AF36" s="213"/>
      <c r="AG36" s="213" t="s">
        <v>166</v>
      </c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</row>
    <row r="37" spans="1:60" ht="22.5" outlineLevel="1" x14ac:dyDescent="0.2">
      <c r="A37" s="248">
        <v>27</v>
      </c>
      <c r="B37" s="249" t="s">
        <v>301</v>
      </c>
      <c r="C37" s="255" t="s">
        <v>302</v>
      </c>
      <c r="D37" s="250" t="s">
        <v>219</v>
      </c>
      <c r="E37" s="251">
        <v>3</v>
      </c>
      <c r="F37" s="252"/>
      <c r="G37" s="253">
        <f>ROUND(E37*F37,2)</f>
        <v>0</v>
      </c>
      <c r="H37" s="232"/>
      <c r="I37" s="231">
        <f>ROUND(E37*H37,2)</f>
        <v>0</v>
      </c>
      <c r="J37" s="232"/>
      <c r="K37" s="231">
        <f>ROUND(E37*J37,2)</f>
        <v>0</v>
      </c>
      <c r="L37" s="231">
        <v>21</v>
      </c>
      <c r="M37" s="231">
        <f>G37*(1+L37/100)</f>
        <v>0</v>
      </c>
      <c r="N37" s="230">
        <v>8.1059999999999993E-2</v>
      </c>
      <c r="O37" s="230">
        <f>ROUND(E37*N37,2)</f>
        <v>0.24</v>
      </c>
      <c r="P37" s="230">
        <v>0</v>
      </c>
      <c r="Q37" s="230">
        <f>ROUND(E37*P37,2)</f>
        <v>0</v>
      </c>
      <c r="R37" s="231"/>
      <c r="S37" s="231" t="s">
        <v>162</v>
      </c>
      <c r="T37" s="231" t="s">
        <v>163</v>
      </c>
      <c r="U37" s="231">
        <v>0.35</v>
      </c>
      <c r="V37" s="231">
        <f>ROUND(E37*U37,2)</f>
        <v>1.05</v>
      </c>
      <c r="W37" s="231"/>
      <c r="X37" s="231" t="s">
        <v>164</v>
      </c>
      <c r="Y37" s="231" t="s">
        <v>165</v>
      </c>
      <c r="Z37" s="213"/>
      <c r="AA37" s="213"/>
      <c r="AB37" s="213"/>
      <c r="AC37" s="213"/>
      <c r="AD37" s="213"/>
      <c r="AE37" s="213"/>
      <c r="AF37" s="213"/>
      <c r="AG37" s="213" t="s">
        <v>166</v>
      </c>
      <c r="AH37" s="213"/>
      <c r="AI37" s="213"/>
      <c r="AJ37" s="213"/>
      <c r="AK37" s="213"/>
      <c r="AL37" s="213"/>
      <c r="AM37" s="213"/>
      <c r="AN37" s="213"/>
      <c r="AO37" s="213"/>
      <c r="AP37" s="213"/>
      <c r="AQ37" s="213"/>
      <c r="AR37" s="213"/>
      <c r="AS37" s="213"/>
      <c r="AT37" s="213"/>
      <c r="AU37" s="213"/>
      <c r="AV37" s="213"/>
      <c r="AW37" s="213"/>
      <c r="AX37" s="213"/>
      <c r="AY37" s="213"/>
      <c r="AZ37" s="213"/>
      <c r="BA37" s="213"/>
      <c r="BB37" s="213"/>
      <c r="BC37" s="213"/>
      <c r="BD37" s="213"/>
      <c r="BE37" s="213"/>
      <c r="BF37" s="213"/>
      <c r="BG37" s="213"/>
      <c r="BH37" s="213"/>
    </row>
    <row r="38" spans="1:60" outlineLevel="1" x14ac:dyDescent="0.2">
      <c r="A38" s="248">
        <v>28</v>
      </c>
      <c r="B38" s="249" t="s">
        <v>303</v>
      </c>
      <c r="C38" s="255" t="s">
        <v>304</v>
      </c>
      <c r="D38" s="250" t="s">
        <v>226</v>
      </c>
      <c r="E38" s="251">
        <v>8.4499999999999993</v>
      </c>
      <c r="F38" s="252"/>
      <c r="G38" s="253">
        <f>ROUND(E38*F38,2)</f>
        <v>0</v>
      </c>
      <c r="H38" s="232"/>
      <c r="I38" s="231">
        <f>ROUND(E38*H38,2)</f>
        <v>0</v>
      </c>
      <c r="J38" s="232"/>
      <c r="K38" s="231">
        <f>ROUND(E38*J38,2)</f>
        <v>0</v>
      </c>
      <c r="L38" s="231">
        <v>21</v>
      </c>
      <c r="M38" s="231">
        <f>G38*(1+L38/100)</f>
        <v>0</v>
      </c>
      <c r="N38" s="230">
        <v>6.6E-4</v>
      </c>
      <c r="O38" s="230">
        <f>ROUND(E38*N38,2)</f>
        <v>0.01</v>
      </c>
      <c r="P38" s="230">
        <v>0</v>
      </c>
      <c r="Q38" s="230">
        <f>ROUND(E38*P38,2)</f>
        <v>0</v>
      </c>
      <c r="R38" s="231"/>
      <c r="S38" s="231" t="s">
        <v>162</v>
      </c>
      <c r="T38" s="231" t="s">
        <v>163</v>
      </c>
      <c r="U38" s="231">
        <v>0.15</v>
      </c>
      <c r="V38" s="231">
        <f>ROUND(E38*U38,2)</f>
        <v>1.27</v>
      </c>
      <c r="W38" s="231"/>
      <c r="X38" s="231" t="s">
        <v>164</v>
      </c>
      <c r="Y38" s="231" t="s">
        <v>165</v>
      </c>
      <c r="Z38" s="213"/>
      <c r="AA38" s="213"/>
      <c r="AB38" s="213"/>
      <c r="AC38" s="213"/>
      <c r="AD38" s="213"/>
      <c r="AE38" s="213"/>
      <c r="AF38" s="213"/>
      <c r="AG38" s="213" t="s">
        <v>166</v>
      </c>
      <c r="AH38" s="213"/>
      <c r="AI38" s="213"/>
      <c r="AJ38" s="213"/>
      <c r="AK38" s="213"/>
      <c r="AL38" s="213"/>
      <c r="AM38" s="213"/>
      <c r="AN38" s="213"/>
      <c r="AO38" s="213"/>
      <c r="AP38" s="213"/>
      <c r="AQ38" s="213"/>
      <c r="AR38" s="213"/>
      <c r="AS38" s="213"/>
      <c r="AT38" s="213"/>
      <c r="AU38" s="213"/>
      <c r="AV38" s="213"/>
      <c r="AW38" s="213"/>
      <c r="AX38" s="213"/>
      <c r="AY38" s="213"/>
      <c r="AZ38" s="213"/>
      <c r="BA38" s="213"/>
      <c r="BB38" s="213"/>
      <c r="BC38" s="213"/>
      <c r="BD38" s="213"/>
      <c r="BE38" s="213"/>
      <c r="BF38" s="213"/>
      <c r="BG38" s="213"/>
      <c r="BH38" s="213"/>
    </row>
    <row r="39" spans="1:60" ht="22.5" outlineLevel="1" x14ac:dyDescent="0.2">
      <c r="A39" s="248">
        <v>29</v>
      </c>
      <c r="B39" s="249" t="s">
        <v>305</v>
      </c>
      <c r="C39" s="255" t="s">
        <v>306</v>
      </c>
      <c r="D39" s="250" t="s">
        <v>183</v>
      </c>
      <c r="E39" s="251">
        <v>66.78</v>
      </c>
      <c r="F39" s="252"/>
      <c r="G39" s="253">
        <f>ROUND(E39*F39,2)</f>
        <v>0</v>
      </c>
      <c r="H39" s="232"/>
      <c r="I39" s="231">
        <f>ROUND(E39*H39,2)</f>
        <v>0</v>
      </c>
      <c r="J39" s="232"/>
      <c r="K39" s="231">
        <f>ROUND(E39*J39,2)</f>
        <v>0</v>
      </c>
      <c r="L39" s="231">
        <v>21</v>
      </c>
      <c r="M39" s="231">
        <f>G39*(1+L39/100)</f>
        <v>0</v>
      </c>
      <c r="N39" s="230">
        <v>0.14137</v>
      </c>
      <c r="O39" s="230">
        <f>ROUND(E39*N39,2)</f>
        <v>9.44</v>
      </c>
      <c r="P39" s="230">
        <v>0</v>
      </c>
      <c r="Q39" s="230">
        <f>ROUND(E39*P39,2)</f>
        <v>0</v>
      </c>
      <c r="R39" s="231"/>
      <c r="S39" s="231" t="s">
        <v>307</v>
      </c>
      <c r="T39" s="231" t="s">
        <v>163</v>
      </c>
      <c r="U39" s="231">
        <v>0.59299999999999997</v>
      </c>
      <c r="V39" s="231">
        <f>ROUND(E39*U39,2)</f>
        <v>39.6</v>
      </c>
      <c r="W39" s="231"/>
      <c r="X39" s="231" t="s">
        <v>164</v>
      </c>
      <c r="Y39" s="231" t="s">
        <v>165</v>
      </c>
      <c r="Z39" s="213"/>
      <c r="AA39" s="213"/>
      <c r="AB39" s="213"/>
      <c r="AC39" s="213"/>
      <c r="AD39" s="213"/>
      <c r="AE39" s="213"/>
      <c r="AF39" s="213"/>
      <c r="AG39" s="213" t="s">
        <v>166</v>
      </c>
      <c r="AH39" s="213"/>
      <c r="AI39" s="213"/>
      <c r="AJ39" s="213"/>
      <c r="AK39" s="213"/>
      <c r="AL39" s="213"/>
      <c r="AM39" s="213"/>
      <c r="AN39" s="213"/>
      <c r="AO39" s="213"/>
      <c r="AP39" s="213"/>
      <c r="AQ39" s="213"/>
      <c r="AR39" s="213"/>
      <c r="AS39" s="213"/>
      <c r="AT39" s="213"/>
      <c r="AU39" s="213"/>
      <c r="AV39" s="213"/>
      <c r="AW39" s="213"/>
      <c r="AX39" s="213"/>
      <c r="AY39" s="213"/>
      <c r="AZ39" s="213"/>
      <c r="BA39" s="213"/>
      <c r="BB39" s="213"/>
      <c r="BC39" s="213"/>
      <c r="BD39" s="213"/>
      <c r="BE39" s="213"/>
      <c r="BF39" s="213"/>
      <c r="BG39" s="213"/>
      <c r="BH39" s="213"/>
    </row>
    <row r="40" spans="1:60" outlineLevel="1" x14ac:dyDescent="0.2">
      <c r="A40" s="248">
        <v>30</v>
      </c>
      <c r="B40" s="249" t="s">
        <v>308</v>
      </c>
      <c r="C40" s="255" t="s">
        <v>309</v>
      </c>
      <c r="D40" s="250" t="s">
        <v>226</v>
      </c>
      <c r="E40" s="251">
        <v>25.2</v>
      </c>
      <c r="F40" s="252"/>
      <c r="G40" s="253">
        <f>ROUND(E40*F40,2)</f>
        <v>0</v>
      </c>
      <c r="H40" s="232"/>
      <c r="I40" s="231">
        <f>ROUND(E40*H40,2)</f>
        <v>0</v>
      </c>
      <c r="J40" s="232"/>
      <c r="K40" s="231">
        <f>ROUND(E40*J40,2)</f>
        <v>0</v>
      </c>
      <c r="L40" s="231">
        <v>21</v>
      </c>
      <c r="M40" s="231">
        <f>G40*(1+L40/100)</f>
        <v>0</v>
      </c>
      <c r="N40" s="230">
        <v>8.0000000000000007E-5</v>
      </c>
      <c r="O40" s="230">
        <f>ROUND(E40*N40,2)</f>
        <v>0</v>
      </c>
      <c r="P40" s="230">
        <v>0</v>
      </c>
      <c r="Q40" s="230">
        <f>ROUND(E40*P40,2)</f>
        <v>0</v>
      </c>
      <c r="R40" s="231"/>
      <c r="S40" s="231" t="s">
        <v>162</v>
      </c>
      <c r="T40" s="231" t="s">
        <v>163</v>
      </c>
      <c r="U40" s="231">
        <v>0.18</v>
      </c>
      <c r="V40" s="231">
        <f>ROUND(E40*U40,2)</f>
        <v>4.54</v>
      </c>
      <c r="W40" s="231"/>
      <c r="X40" s="231" t="s">
        <v>164</v>
      </c>
      <c r="Y40" s="231" t="s">
        <v>165</v>
      </c>
      <c r="Z40" s="213"/>
      <c r="AA40" s="213"/>
      <c r="AB40" s="213"/>
      <c r="AC40" s="213"/>
      <c r="AD40" s="213"/>
      <c r="AE40" s="213"/>
      <c r="AF40" s="213"/>
      <c r="AG40" s="213" t="s">
        <v>166</v>
      </c>
      <c r="AH40" s="213"/>
      <c r="AI40" s="213"/>
      <c r="AJ40" s="213"/>
      <c r="AK40" s="213"/>
      <c r="AL40" s="213"/>
      <c r="AM40" s="213"/>
      <c r="AN40" s="213"/>
      <c r="AO40" s="213"/>
      <c r="AP40" s="213"/>
      <c r="AQ40" s="213"/>
      <c r="AR40" s="213"/>
      <c r="AS40" s="213"/>
      <c r="AT40" s="213"/>
      <c r="AU40" s="213"/>
      <c r="AV40" s="213"/>
      <c r="AW40" s="213"/>
      <c r="AX40" s="213"/>
      <c r="AY40" s="213"/>
      <c r="AZ40" s="213"/>
      <c r="BA40" s="213"/>
      <c r="BB40" s="213"/>
      <c r="BC40" s="213"/>
      <c r="BD40" s="213"/>
      <c r="BE40" s="213"/>
      <c r="BF40" s="213"/>
      <c r="BG40" s="213"/>
      <c r="BH40" s="213"/>
    </row>
    <row r="41" spans="1:60" ht="22.5" outlineLevel="1" x14ac:dyDescent="0.2">
      <c r="A41" s="248">
        <v>31</v>
      </c>
      <c r="B41" s="249" t="s">
        <v>310</v>
      </c>
      <c r="C41" s="255" t="s">
        <v>311</v>
      </c>
      <c r="D41" s="250" t="s">
        <v>226</v>
      </c>
      <c r="E41" s="251">
        <v>25.2</v>
      </c>
      <c r="F41" s="252"/>
      <c r="G41" s="253">
        <f>ROUND(E41*F41,2)</f>
        <v>0</v>
      </c>
      <c r="H41" s="232"/>
      <c r="I41" s="231">
        <f>ROUND(E41*H41,2)</f>
        <v>0</v>
      </c>
      <c r="J41" s="232"/>
      <c r="K41" s="231">
        <f>ROUND(E41*J41,2)</f>
        <v>0</v>
      </c>
      <c r="L41" s="231">
        <v>21</v>
      </c>
      <c r="M41" s="231">
        <f>G41*(1+L41/100)</f>
        <v>0</v>
      </c>
      <c r="N41" s="230">
        <v>1.0200000000000001E-3</v>
      </c>
      <c r="O41" s="230">
        <f>ROUND(E41*N41,2)</f>
        <v>0.03</v>
      </c>
      <c r="P41" s="230">
        <v>0</v>
      </c>
      <c r="Q41" s="230">
        <f>ROUND(E41*P41,2)</f>
        <v>0</v>
      </c>
      <c r="R41" s="231"/>
      <c r="S41" s="231" t="s">
        <v>162</v>
      </c>
      <c r="T41" s="231" t="s">
        <v>163</v>
      </c>
      <c r="U41" s="231">
        <v>0.223</v>
      </c>
      <c r="V41" s="231">
        <f>ROUND(E41*U41,2)</f>
        <v>5.62</v>
      </c>
      <c r="W41" s="231"/>
      <c r="X41" s="231" t="s">
        <v>164</v>
      </c>
      <c r="Y41" s="231" t="s">
        <v>165</v>
      </c>
      <c r="Z41" s="213"/>
      <c r="AA41" s="213"/>
      <c r="AB41" s="213"/>
      <c r="AC41" s="213"/>
      <c r="AD41" s="213"/>
      <c r="AE41" s="213"/>
      <c r="AF41" s="213"/>
      <c r="AG41" s="213" t="s">
        <v>166</v>
      </c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</row>
    <row r="42" spans="1:60" x14ac:dyDescent="0.2">
      <c r="A42" s="235" t="s">
        <v>157</v>
      </c>
      <c r="B42" s="236" t="s">
        <v>117</v>
      </c>
      <c r="C42" s="254" t="s">
        <v>118</v>
      </c>
      <c r="D42" s="237"/>
      <c r="E42" s="238"/>
      <c r="F42" s="239"/>
      <c r="G42" s="240">
        <f>SUMIF(AG43:AG43,"&lt;&gt;NOR",G43:G43)</f>
        <v>0</v>
      </c>
      <c r="H42" s="234"/>
      <c r="I42" s="234">
        <f>SUM(I43:I43)</f>
        <v>0</v>
      </c>
      <c r="J42" s="234"/>
      <c r="K42" s="234">
        <f>SUM(K43:K43)</f>
        <v>0</v>
      </c>
      <c r="L42" s="234"/>
      <c r="M42" s="234">
        <f>SUM(M43:M43)</f>
        <v>0</v>
      </c>
      <c r="N42" s="233"/>
      <c r="O42" s="233">
        <f>SUM(O43:O43)</f>
        <v>0.46</v>
      </c>
      <c r="P42" s="233"/>
      <c r="Q42" s="233">
        <f>SUM(Q43:Q43)</f>
        <v>0</v>
      </c>
      <c r="R42" s="234"/>
      <c r="S42" s="234"/>
      <c r="T42" s="234"/>
      <c r="U42" s="234"/>
      <c r="V42" s="234">
        <f>SUM(V43:V43)</f>
        <v>39.89</v>
      </c>
      <c r="W42" s="234"/>
      <c r="X42" s="234"/>
      <c r="Y42" s="234"/>
      <c r="AG42" t="s">
        <v>158</v>
      </c>
    </row>
    <row r="43" spans="1:60" ht="22.5" outlineLevel="1" x14ac:dyDescent="0.2">
      <c r="A43" s="248">
        <v>32</v>
      </c>
      <c r="B43" s="249" t="s">
        <v>312</v>
      </c>
      <c r="C43" s="255" t="s">
        <v>313</v>
      </c>
      <c r="D43" s="250" t="s">
        <v>219</v>
      </c>
      <c r="E43" s="251">
        <v>9</v>
      </c>
      <c r="F43" s="252"/>
      <c r="G43" s="253">
        <f>ROUND(E43*F43,2)</f>
        <v>0</v>
      </c>
      <c r="H43" s="232"/>
      <c r="I43" s="231">
        <f>ROUND(E43*H43,2)</f>
        <v>0</v>
      </c>
      <c r="J43" s="232"/>
      <c r="K43" s="231">
        <f>ROUND(E43*J43,2)</f>
        <v>0</v>
      </c>
      <c r="L43" s="231">
        <v>21</v>
      </c>
      <c r="M43" s="231">
        <f>G43*(1+L43/100)</f>
        <v>0</v>
      </c>
      <c r="N43" s="230">
        <v>5.1119999999999999E-2</v>
      </c>
      <c r="O43" s="230">
        <f>ROUND(E43*N43,2)</f>
        <v>0.46</v>
      </c>
      <c r="P43" s="230">
        <v>0</v>
      </c>
      <c r="Q43" s="230">
        <f>ROUND(E43*P43,2)</f>
        <v>0</v>
      </c>
      <c r="R43" s="231"/>
      <c r="S43" s="231" t="s">
        <v>162</v>
      </c>
      <c r="T43" s="231" t="s">
        <v>163</v>
      </c>
      <c r="U43" s="231">
        <v>4.43276</v>
      </c>
      <c r="V43" s="231">
        <f>ROUND(E43*U43,2)</f>
        <v>39.89</v>
      </c>
      <c r="W43" s="231"/>
      <c r="X43" s="231" t="s">
        <v>314</v>
      </c>
      <c r="Y43" s="231" t="s">
        <v>165</v>
      </c>
      <c r="Z43" s="213"/>
      <c r="AA43" s="213"/>
      <c r="AB43" s="213"/>
      <c r="AC43" s="213"/>
      <c r="AD43" s="213"/>
      <c r="AE43" s="213"/>
      <c r="AF43" s="213"/>
      <c r="AG43" s="213" t="s">
        <v>315</v>
      </c>
      <c r="AH43" s="213"/>
      <c r="AI43" s="213"/>
      <c r="AJ43" s="213"/>
      <c r="AK43" s="213"/>
      <c r="AL43" s="213"/>
      <c r="AM43" s="213"/>
      <c r="AN43" s="213"/>
      <c r="AO43" s="213"/>
      <c r="AP43" s="213"/>
      <c r="AQ43" s="213"/>
      <c r="AR43" s="213"/>
      <c r="AS43" s="213"/>
      <c r="AT43" s="213"/>
      <c r="AU43" s="213"/>
      <c r="AV43" s="213"/>
      <c r="AW43" s="213"/>
      <c r="AX43" s="213"/>
      <c r="AY43" s="213"/>
      <c r="AZ43" s="213"/>
      <c r="BA43" s="213"/>
      <c r="BB43" s="213"/>
      <c r="BC43" s="213"/>
      <c r="BD43" s="213"/>
      <c r="BE43" s="213"/>
      <c r="BF43" s="213"/>
      <c r="BG43" s="213"/>
      <c r="BH43" s="213"/>
    </row>
    <row r="44" spans="1:60" x14ac:dyDescent="0.2">
      <c r="A44" s="235" t="s">
        <v>157</v>
      </c>
      <c r="B44" s="236" t="s">
        <v>77</v>
      </c>
      <c r="C44" s="254" t="s">
        <v>78</v>
      </c>
      <c r="D44" s="237"/>
      <c r="E44" s="238"/>
      <c r="F44" s="239"/>
      <c r="G44" s="240">
        <f>SUMIF(AG45:AG49,"&lt;&gt;NOR",G45:G49)</f>
        <v>0</v>
      </c>
      <c r="H44" s="234"/>
      <c r="I44" s="234">
        <f>SUM(I45:I49)</f>
        <v>0</v>
      </c>
      <c r="J44" s="234"/>
      <c r="K44" s="234">
        <f>SUM(K45:K49)</f>
        <v>0</v>
      </c>
      <c r="L44" s="234"/>
      <c r="M44" s="234">
        <f>SUM(M45:M49)</f>
        <v>0</v>
      </c>
      <c r="N44" s="233"/>
      <c r="O44" s="233">
        <f>SUM(O45:O49)</f>
        <v>7.29</v>
      </c>
      <c r="P44" s="233"/>
      <c r="Q44" s="233">
        <f>SUM(Q45:Q49)</f>
        <v>0</v>
      </c>
      <c r="R44" s="234"/>
      <c r="S44" s="234"/>
      <c r="T44" s="234"/>
      <c r="U44" s="234"/>
      <c r="V44" s="234">
        <f>SUM(V45:V49)</f>
        <v>93.08</v>
      </c>
      <c r="W44" s="234"/>
      <c r="X44" s="234"/>
      <c r="Y44" s="234"/>
      <c r="AG44" t="s">
        <v>158</v>
      </c>
    </row>
    <row r="45" spans="1:60" ht="22.5" outlineLevel="1" x14ac:dyDescent="0.2">
      <c r="A45" s="248">
        <v>33</v>
      </c>
      <c r="B45" s="249" t="s">
        <v>316</v>
      </c>
      <c r="C45" s="255" t="s">
        <v>317</v>
      </c>
      <c r="D45" s="250" t="s">
        <v>226</v>
      </c>
      <c r="E45" s="251">
        <v>36.4</v>
      </c>
      <c r="F45" s="252"/>
      <c r="G45" s="253">
        <f>ROUND(E45*F45,2)</f>
        <v>0</v>
      </c>
      <c r="H45" s="232"/>
      <c r="I45" s="231">
        <f>ROUND(E45*H45,2)</f>
        <v>0</v>
      </c>
      <c r="J45" s="232"/>
      <c r="K45" s="231">
        <f>ROUND(E45*J45,2)</f>
        <v>0</v>
      </c>
      <c r="L45" s="231">
        <v>21</v>
      </c>
      <c r="M45" s="231">
        <f>G45*(1+L45/100)</f>
        <v>0</v>
      </c>
      <c r="N45" s="230">
        <v>2.0590000000000001E-2</v>
      </c>
      <c r="O45" s="230">
        <f>ROUND(E45*N45,2)</f>
        <v>0.75</v>
      </c>
      <c r="P45" s="230">
        <v>0</v>
      </c>
      <c r="Q45" s="230">
        <f>ROUND(E45*P45,2)</f>
        <v>0</v>
      </c>
      <c r="R45" s="231"/>
      <c r="S45" s="231" t="s">
        <v>162</v>
      </c>
      <c r="T45" s="231" t="s">
        <v>163</v>
      </c>
      <c r="U45" s="231">
        <v>0.255</v>
      </c>
      <c r="V45" s="231">
        <f>ROUND(E45*U45,2)</f>
        <v>9.2799999999999994</v>
      </c>
      <c r="W45" s="231"/>
      <c r="X45" s="231" t="s">
        <v>164</v>
      </c>
      <c r="Y45" s="231" t="s">
        <v>165</v>
      </c>
      <c r="Z45" s="213"/>
      <c r="AA45" s="213"/>
      <c r="AB45" s="213"/>
      <c r="AC45" s="213"/>
      <c r="AD45" s="213"/>
      <c r="AE45" s="213"/>
      <c r="AF45" s="213"/>
      <c r="AG45" s="213" t="s">
        <v>166</v>
      </c>
      <c r="AH45" s="213"/>
      <c r="AI45" s="213"/>
      <c r="AJ45" s="213"/>
      <c r="AK45" s="213"/>
      <c r="AL45" s="213"/>
      <c r="AM45" s="213"/>
      <c r="AN45" s="213"/>
      <c r="AO45" s="213"/>
      <c r="AP45" s="213"/>
      <c r="AQ45" s="213"/>
      <c r="AR45" s="213"/>
      <c r="AS45" s="213"/>
      <c r="AT45" s="213"/>
      <c r="AU45" s="213"/>
      <c r="AV45" s="213"/>
      <c r="AW45" s="213"/>
      <c r="AX45" s="213"/>
      <c r="AY45" s="213"/>
      <c r="AZ45" s="213"/>
      <c r="BA45" s="213"/>
      <c r="BB45" s="213"/>
      <c r="BC45" s="213"/>
      <c r="BD45" s="213"/>
      <c r="BE45" s="213"/>
      <c r="BF45" s="213"/>
      <c r="BG45" s="213"/>
      <c r="BH45" s="213"/>
    </row>
    <row r="46" spans="1:60" outlineLevel="1" x14ac:dyDescent="0.2">
      <c r="A46" s="248">
        <v>34</v>
      </c>
      <c r="B46" s="249" t="s">
        <v>318</v>
      </c>
      <c r="C46" s="255" t="s">
        <v>319</v>
      </c>
      <c r="D46" s="250" t="s">
        <v>161</v>
      </c>
      <c r="E46" s="251">
        <v>2.093</v>
      </c>
      <c r="F46" s="252"/>
      <c r="G46" s="253">
        <f>ROUND(E46*F46,2)</f>
        <v>0</v>
      </c>
      <c r="H46" s="232"/>
      <c r="I46" s="231">
        <f>ROUND(E46*H46,2)</f>
        <v>0</v>
      </c>
      <c r="J46" s="232"/>
      <c r="K46" s="231">
        <f>ROUND(E46*J46,2)</f>
        <v>0</v>
      </c>
      <c r="L46" s="231">
        <v>21</v>
      </c>
      <c r="M46" s="231">
        <f>G46*(1+L46/100)</f>
        <v>0</v>
      </c>
      <c r="N46" s="230">
        <v>2.7501099999999998</v>
      </c>
      <c r="O46" s="230">
        <f>ROUND(E46*N46,2)</f>
        <v>5.76</v>
      </c>
      <c r="P46" s="230">
        <v>0</v>
      </c>
      <c r="Q46" s="230">
        <f>ROUND(E46*P46,2)</f>
        <v>0</v>
      </c>
      <c r="R46" s="231"/>
      <c r="S46" s="231" t="s">
        <v>162</v>
      </c>
      <c r="T46" s="231" t="s">
        <v>163</v>
      </c>
      <c r="U46" s="231">
        <v>1.448</v>
      </c>
      <c r="V46" s="231">
        <f>ROUND(E46*U46,2)</f>
        <v>3.03</v>
      </c>
      <c r="W46" s="231"/>
      <c r="X46" s="231" t="s">
        <v>164</v>
      </c>
      <c r="Y46" s="231" t="s">
        <v>165</v>
      </c>
      <c r="Z46" s="213"/>
      <c r="AA46" s="213"/>
      <c r="AB46" s="213"/>
      <c r="AC46" s="213"/>
      <c r="AD46" s="213"/>
      <c r="AE46" s="213"/>
      <c r="AF46" s="213"/>
      <c r="AG46" s="213" t="s">
        <v>166</v>
      </c>
      <c r="AH46" s="213"/>
      <c r="AI46" s="213"/>
      <c r="AJ46" s="213"/>
      <c r="AK46" s="213"/>
      <c r="AL46" s="213"/>
      <c r="AM46" s="213"/>
      <c r="AN46" s="213"/>
      <c r="AO46" s="213"/>
      <c r="AP46" s="213"/>
      <c r="AQ46" s="213"/>
      <c r="AR46" s="213"/>
      <c r="AS46" s="213"/>
      <c r="AT46" s="213"/>
      <c r="AU46" s="213"/>
      <c r="AV46" s="213"/>
      <c r="AW46" s="213"/>
      <c r="AX46" s="213"/>
      <c r="AY46" s="213"/>
      <c r="AZ46" s="213"/>
      <c r="BA46" s="213"/>
      <c r="BB46" s="213"/>
      <c r="BC46" s="213"/>
      <c r="BD46" s="213"/>
      <c r="BE46" s="213"/>
      <c r="BF46" s="213"/>
      <c r="BG46" s="213"/>
      <c r="BH46" s="213"/>
    </row>
    <row r="47" spans="1:60" outlineLevel="1" x14ac:dyDescent="0.2">
      <c r="A47" s="248">
        <v>35</v>
      </c>
      <c r="B47" s="249" t="s">
        <v>320</v>
      </c>
      <c r="C47" s="255" t="s">
        <v>321</v>
      </c>
      <c r="D47" s="250" t="s">
        <v>183</v>
      </c>
      <c r="E47" s="251">
        <v>72.8</v>
      </c>
      <c r="F47" s="252"/>
      <c r="G47" s="253">
        <f>ROUND(E47*F47,2)</f>
        <v>0</v>
      </c>
      <c r="H47" s="232"/>
      <c r="I47" s="231">
        <f>ROUND(E47*H47,2)</f>
        <v>0</v>
      </c>
      <c r="J47" s="232"/>
      <c r="K47" s="231">
        <f>ROUND(E47*J47,2)</f>
        <v>0</v>
      </c>
      <c r="L47" s="231">
        <v>21</v>
      </c>
      <c r="M47" s="231">
        <f>G47*(1+L47/100)</f>
        <v>0</v>
      </c>
      <c r="N47" s="230">
        <v>7.8100000000000001E-3</v>
      </c>
      <c r="O47" s="230">
        <f>ROUND(E47*N47,2)</f>
        <v>0.56999999999999995</v>
      </c>
      <c r="P47" s="230">
        <v>0</v>
      </c>
      <c r="Q47" s="230">
        <f>ROUND(E47*P47,2)</f>
        <v>0</v>
      </c>
      <c r="R47" s="231"/>
      <c r="S47" s="231" t="s">
        <v>162</v>
      </c>
      <c r="T47" s="231" t="s">
        <v>163</v>
      </c>
      <c r="U47" s="231">
        <v>0.79</v>
      </c>
      <c r="V47" s="231">
        <f>ROUND(E47*U47,2)</f>
        <v>57.51</v>
      </c>
      <c r="W47" s="231"/>
      <c r="X47" s="231" t="s">
        <v>164</v>
      </c>
      <c r="Y47" s="231" t="s">
        <v>165</v>
      </c>
      <c r="Z47" s="213"/>
      <c r="AA47" s="213"/>
      <c r="AB47" s="213"/>
      <c r="AC47" s="213"/>
      <c r="AD47" s="213"/>
      <c r="AE47" s="213"/>
      <c r="AF47" s="213"/>
      <c r="AG47" s="213" t="s">
        <v>166</v>
      </c>
      <c r="AH47" s="213"/>
      <c r="AI47" s="213"/>
      <c r="AJ47" s="213"/>
      <c r="AK47" s="213"/>
      <c r="AL47" s="213"/>
      <c r="AM47" s="213"/>
      <c r="AN47" s="213"/>
      <c r="AO47" s="213"/>
      <c r="AP47" s="213"/>
      <c r="AQ47" s="213"/>
      <c r="AR47" s="213"/>
      <c r="AS47" s="213"/>
      <c r="AT47" s="213"/>
      <c r="AU47" s="213"/>
      <c r="AV47" s="213"/>
      <c r="AW47" s="213"/>
      <c r="AX47" s="213"/>
      <c r="AY47" s="213"/>
      <c r="AZ47" s="213"/>
      <c r="BA47" s="213"/>
      <c r="BB47" s="213"/>
      <c r="BC47" s="213"/>
      <c r="BD47" s="213"/>
      <c r="BE47" s="213"/>
      <c r="BF47" s="213"/>
      <c r="BG47" s="213"/>
      <c r="BH47" s="213"/>
    </row>
    <row r="48" spans="1:60" outlineLevel="1" x14ac:dyDescent="0.2">
      <c r="A48" s="248">
        <v>36</v>
      </c>
      <c r="B48" s="249" t="s">
        <v>322</v>
      </c>
      <c r="C48" s="255" t="s">
        <v>323</v>
      </c>
      <c r="D48" s="250" t="s">
        <v>183</v>
      </c>
      <c r="E48" s="251">
        <v>72.8</v>
      </c>
      <c r="F48" s="252"/>
      <c r="G48" s="253">
        <f>ROUND(E48*F48,2)</f>
        <v>0</v>
      </c>
      <c r="H48" s="232"/>
      <c r="I48" s="231">
        <f>ROUND(E48*H48,2)</f>
        <v>0</v>
      </c>
      <c r="J48" s="232"/>
      <c r="K48" s="231">
        <f>ROUND(E48*J48,2)</f>
        <v>0</v>
      </c>
      <c r="L48" s="231">
        <v>21</v>
      </c>
      <c r="M48" s="231">
        <f>G48*(1+L48/100)</f>
        <v>0</v>
      </c>
      <c r="N48" s="230">
        <v>0</v>
      </c>
      <c r="O48" s="230">
        <f>ROUND(E48*N48,2)</f>
        <v>0</v>
      </c>
      <c r="P48" s="230">
        <v>0</v>
      </c>
      <c r="Q48" s="230">
        <f>ROUND(E48*P48,2)</f>
        <v>0</v>
      </c>
      <c r="R48" s="231"/>
      <c r="S48" s="231" t="s">
        <v>162</v>
      </c>
      <c r="T48" s="231" t="s">
        <v>163</v>
      </c>
      <c r="U48" s="231">
        <v>0.24</v>
      </c>
      <c r="V48" s="231">
        <f>ROUND(E48*U48,2)</f>
        <v>17.47</v>
      </c>
      <c r="W48" s="231"/>
      <c r="X48" s="231" t="s">
        <v>164</v>
      </c>
      <c r="Y48" s="231" t="s">
        <v>165</v>
      </c>
      <c r="Z48" s="213"/>
      <c r="AA48" s="213"/>
      <c r="AB48" s="213"/>
      <c r="AC48" s="213"/>
      <c r="AD48" s="213"/>
      <c r="AE48" s="213"/>
      <c r="AF48" s="213"/>
      <c r="AG48" s="213" t="s">
        <v>166</v>
      </c>
      <c r="AH48" s="213"/>
      <c r="AI48" s="213"/>
      <c r="AJ48" s="213"/>
      <c r="AK48" s="213"/>
      <c r="AL48" s="213"/>
      <c r="AM48" s="213"/>
      <c r="AN48" s="213"/>
      <c r="AO48" s="213"/>
      <c r="AP48" s="213"/>
      <c r="AQ48" s="213"/>
      <c r="AR48" s="213"/>
      <c r="AS48" s="213"/>
      <c r="AT48" s="213"/>
      <c r="AU48" s="213"/>
      <c r="AV48" s="213"/>
      <c r="AW48" s="213"/>
      <c r="AX48" s="213"/>
      <c r="AY48" s="213"/>
      <c r="AZ48" s="213"/>
      <c r="BA48" s="213"/>
      <c r="BB48" s="213"/>
      <c r="BC48" s="213"/>
      <c r="BD48" s="213"/>
      <c r="BE48" s="213"/>
      <c r="BF48" s="213"/>
      <c r="BG48" s="213"/>
      <c r="BH48" s="213"/>
    </row>
    <row r="49" spans="1:60" ht="22.5" outlineLevel="1" x14ac:dyDescent="0.2">
      <c r="A49" s="248">
        <v>37</v>
      </c>
      <c r="B49" s="249" t="s">
        <v>324</v>
      </c>
      <c r="C49" s="255" t="s">
        <v>325</v>
      </c>
      <c r="D49" s="250" t="s">
        <v>196</v>
      </c>
      <c r="E49" s="251">
        <v>0.20930000000000001</v>
      </c>
      <c r="F49" s="252"/>
      <c r="G49" s="253">
        <f>ROUND(E49*F49,2)</f>
        <v>0</v>
      </c>
      <c r="H49" s="232"/>
      <c r="I49" s="231">
        <f>ROUND(E49*H49,2)</f>
        <v>0</v>
      </c>
      <c r="J49" s="232"/>
      <c r="K49" s="231">
        <f>ROUND(E49*J49,2)</f>
        <v>0</v>
      </c>
      <c r="L49" s="231">
        <v>21</v>
      </c>
      <c r="M49" s="231">
        <f>G49*(1+L49/100)</f>
        <v>0</v>
      </c>
      <c r="N49" s="230">
        <v>1.02101</v>
      </c>
      <c r="O49" s="230">
        <f>ROUND(E49*N49,2)</f>
        <v>0.21</v>
      </c>
      <c r="P49" s="230">
        <v>0</v>
      </c>
      <c r="Q49" s="230">
        <f>ROUND(E49*P49,2)</f>
        <v>0</v>
      </c>
      <c r="R49" s="231"/>
      <c r="S49" s="231" t="s">
        <v>162</v>
      </c>
      <c r="T49" s="231" t="s">
        <v>163</v>
      </c>
      <c r="U49" s="231">
        <v>27.672999999999998</v>
      </c>
      <c r="V49" s="231">
        <f>ROUND(E49*U49,2)</f>
        <v>5.79</v>
      </c>
      <c r="W49" s="231"/>
      <c r="X49" s="231" t="s">
        <v>164</v>
      </c>
      <c r="Y49" s="231" t="s">
        <v>165</v>
      </c>
      <c r="Z49" s="213"/>
      <c r="AA49" s="213"/>
      <c r="AB49" s="213"/>
      <c r="AC49" s="213"/>
      <c r="AD49" s="213"/>
      <c r="AE49" s="213"/>
      <c r="AF49" s="213"/>
      <c r="AG49" s="213" t="s">
        <v>166</v>
      </c>
      <c r="AH49" s="213"/>
      <c r="AI49" s="213"/>
      <c r="AJ49" s="213"/>
      <c r="AK49" s="213"/>
      <c r="AL49" s="213"/>
      <c r="AM49" s="213"/>
      <c r="AN49" s="213"/>
      <c r="AO49" s="213"/>
      <c r="AP49" s="213"/>
      <c r="AQ49" s="213"/>
      <c r="AR49" s="213"/>
      <c r="AS49" s="213"/>
      <c r="AT49" s="213"/>
      <c r="AU49" s="213"/>
      <c r="AV49" s="213"/>
      <c r="AW49" s="213"/>
      <c r="AX49" s="213"/>
      <c r="AY49" s="213"/>
      <c r="AZ49" s="213"/>
      <c r="BA49" s="213"/>
      <c r="BB49" s="213"/>
      <c r="BC49" s="213"/>
      <c r="BD49" s="213"/>
      <c r="BE49" s="213"/>
      <c r="BF49" s="213"/>
      <c r="BG49" s="213"/>
      <c r="BH49" s="213"/>
    </row>
    <row r="50" spans="1:60" x14ac:dyDescent="0.2">
      <c r="A50" s="235" t="s">
        <v>157</v>
      </c>
      <c r="B50" s="236" t="s">
        <v>81</v>
      </c>
      <c r="C50" s="254" t="s">
        <v>82</v>
      </c>
      <c r="D50" s="237"/>
      <c r="E50" s="238"/>
      <c r="F50" s="239"/>
      <c r="G50" s="240">
        <f>SUMIF(AG51:AG51,"&lt;&gt;NOR",G51:G51)</f>
        <v>0</v>
      </c>
      <c r="H50" s="234"/>
      <c r="I50" s="234">
        <f>SUM(I51:I51)</f>
        <v>0</v>
      </c>
      <c r="J50" s="234"/>
      <c r="K50" s="234">
        <f>SUM(K51:K51)</f>
        <v>0</v>
      </c>
      <c r="L50" s="234"/>
      <c r="M50" s="234">
        <f>SUM(M51:M51)</f>
        <v>0</v>
      </c>
      <c r="N50" s="233"/>
      <c r="O50" s="233">
        <f>SUM(O51:O51)</f>
        <v>28.22</v>
      </c>
      <c r="P50" s="233"/>
      <c r="Q50" s="233">
        <f>SUM(Q51:Q51)</f>
        <v>0</v>
      </c>
      <c r="R50" s="234"/>
      <c r="S50" s="234"/>
      <c r="T50" s="234"/>
      <c r="U50" s="234"/>
      <c r="V50" s="234">
        <f>SUM(V51:V51)</f>
        <v>2.13</v>
      </c>
      <c r="W50" s="234"/>
      <c r="X50" s="234"/>
      <c r="Y50" s="234"/>
      <c r="AG50" t="s">
        <v>158</v>
      </c>
    </row>
    <row r="51" spans="1:60" ht="22.5" outlineLevel="1" x14ac:dyDescent="0.2">
      <c r="A51" s="248">
        <v>38</v>
      </c>
      <c r="B51" s="249" t="s">
        <v>326</v>
      </c>
      <c r="C51" s="255" t="s">
        <v>327</v>
      </c>
      <c r="D51" s="250" t="s">
        <v>183</v>
      </c>
      <c r="E51" s="251">
        <v>81.81</v>
      </c>
      <c r="F51" s="252"/>
      <c r="G51" s="253">
        <f>ROUND(E51*F51,2)</f>
        <v>0</v>
      </c>
      <c r="H51" s="232"/>
      <c r="I51" s="231">
        <f>ROUND(E51*H51,2)</f>
        <v>0</v>
      </c>
      <c r="J51" s="232"/>
      <c r="K51" s="231">
        <f>ROUND(E51*J51,2)</f>
        <v>0</v>
      </c>
      <c r="L51" s="231">
        <v>21</v>
      </c>
      <c r="M51" s="231">
        <f>G51*(1+L51/100)</f>
        <v>0</v>
      </c>
      <c r="N51" s="230">
        <v>0.34499999999999997</v>
      </c>
      <c r="O51" s="230">
        <f>ROUND(E51*N51,2)</f>
        <v>28.22</v>
      </c>
      <c r="P51" s="230">
        <v>0</v>
      </c>
      <c r="Q51" s="230">
        <f>ROUND(E51*P51,2)</f>
        <v>0</v>
      </c>
      <c r="R51" s="231"/>
      <c r="S51" s="231" t="s">
        <v>162</v>
      </c>
      <c r="T51" s="231" t="s">
        <v>163</v>
      </c>
      <c r="U51" s="231">
        <v>2.5999999999999999E-2</v>
      </c>
      <c r="V51" s="231">
        <f>ROUND(E51*U51,2)</f>
        <v>2.13</v>
      </c>
      <c r="W51" s="231"/>
      <c r="X51" s="231" t="s">
        <v>164</v>
      </c>
      <c r="Y51" s="231" t="s">
        <v>165</v>
      </c>
      <c r="Z51" s="213"/>
      <c r="AA51" s="213"/>
      <c r="AB51" s="213"/>
      <c r="AC51" s="213"/>
      <c r="AD51" s="213"/>
      <c r="AE51" s="213"/>
      <c r="AF51" s="213"/>
      <c r="AG51" s="213" t="s">
        <v>166</v>
      </c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</row>
    <row r="52" spans="1:60" x14ac:dyDescent="0.2">
      <c r="A52" s="235" t="s">
        <v>157</v>
      </c>
      <c r="B52" s="236" t="s">
        <v>83</v>
      </c>
      <c r="C52" s="254" t="s">
        <v>84</v>
      </c>
      <c r="D52" s="237"/>
      <c r="E52" s="238"/>
      <c r="F52" s="239"/>
      <c r="G52" s="240">
        <f>SUMIF(AG53:AG56,"&lt;&gt;NOR",G53:G56)</f>
        <v>0</v>
      </c>
      <c r="H52" s="234"/>
      <c r="I52" s="234">
        <f>SUM(I53:I56)</f>
        <v>0</v>
      </c>
      <c r="J52" s="234"/>
      <c r="K52" s="234">
        <f>SUM(K53:K56)</f>
        <v>0</v>
      </c>
      <c r="L52" s="234"/>
      <c r="M52" s="234">
        <f>SUM(M53:M56)</f>
        <v>0</v>
      </c>
      <c r="N52" s="233"/>
      <c r="O52" s="233">
        <f>SUM(O53:O56)</f>
        <v>7.4499999999999993</v>
      </c>
      <c r="P52" s="233"/>
      <c r="Q52" s="233">
        <f>SUM(Q53:Q56)</f>
        <v>0</v>
      </c>
      <c r="R52" s="234"/>
      <c r="S52" s="234"/>
      <c r="T52" s="234"/>
      <c r="U52" s="234"/>
      <c r="V52" s="234">
        <f>SUM(V53:V56)</f>
        <v>106.21000000000001</v>
      </c>
      <c r="W52" s="234"/>
      <c r="X52" s="234"/>
      <c r="Y52" s="234"/>
      <c r="AG52" t="s">
        <v>158</v>
      </c>
    </row>
    <row r="53" spans="1:60" outlineLevel="1" x14ac:dyDescent="0.2">
      <c r="A53" s="248">
        <v>39</v>
      </c>
      <c r="B53" s="249" t="s">
        <v>328</v>
      </c>
      <c r="C53" s="255" t="s">
        <v>329</v>
      </c>
      <c r="D53" s="250" t="s">
        <v>226</v>
      </c>
      <c r="E53" s="251">
        <v>50.6</v>
      </c>
      <c r="F53" s="252"/>
      <c r="G53" s="253">
        <f>ROUND(E53*F53,2)</f>
        <v>0</v>
      </c>
      <c r="H53" s="232"/>
      <c r="I53" s="231">
        <f>ROUND(E53*H53,2)</f>
        <v>0</v>
      </c>
      <c r="J53" s="232"/>
      <c r="K53" s="231">
        <f>ROUND(E53*J53,2)</f>
        <v>0</v>
      </c>
      <c r="L53" s="231">
        <v>21</v>
      </c>
      <c r="M53" s="231">
        <f>G53*(1+L53/100)</f>
        <v>0</v>
      </c>
      <c r="N53" s="230">
        <v>1.2E-4</v>
      </c>
      <c r="O53" s="230">
        <f>ROUND(E53*N53,2)</f>
        <v>0.01</v>
      </c>
      <c r="P53" s="230">
        <v>0</v>
      </c>
      <c r="Q53" s="230">
        <f>ROUND(E53*P53,2)</f>
        <v>0</v>
      </c>
      <c r="R53" s="231"/>
      <c r="S53" s="231" t="s">
        <v>162</v>
      </c>
      <c r="T53" s="231" t="s">
        <v>163</v>
      </c>
      <c r="U53" s="231">
        <v>0.05</v>
      </c>
      <c r="V53" s="231">
        <f>ROUND(E53*U53,2)</f>
        <v>2.5299999999999998</v>
      </c>
      <c r="W53" s="231"/>
      <c r="X53" s="231" t="s">
        <v>164</v>
      </c>
      <c r="Y53" s="231" t="s">
        <v>165</v>
      </c>
      <c r="Z53" s="213"/>
      <c r="AA53" s="213"/>
      <c r="AB53" s="213"/>
      <c r="AC53" s="213"/>
      <c r="AD53" s="213"/>
      <c r="AE53" s="213"/>
      <c r="AF53" s="213"/>
      <c r="AG53" s="213" t="s">
        <v>166</v>
      </c>
      <c r="AH53" s="213"/>
      <c r="AI53" s="213"/>
      <c r="AJ53" s="213"/>
      <c r="AK53" s="213"/>
      <c r="AL53" s="213"/>
      <c r="AM53" s="213"/>
      <c r="AN53" s="213"/>
      <c r="AO53" s="213"/>
      <c r="AP53" s="213"/>
      <c r="AQ53" s="213"/>
      <c r="AR53" s="213"/>
      <c r="AS53" s="213"/>
      <c r="AT53" s="213"/>
      <c r="AU53" s="213"/>
      <c r="AV53" s="213"/>
      <c r="AW53" s="213"/>
      <c r="AX53" s="213"/>
      <c r="AY53" s="213"/>
      <c r="AZ53" s="213"/>
      <c r="BA53" s="213"/>
      <c r="BB53" s="213"/>
      <c r="BC53" s="213"/>
      <c r="BD53" s="213"/>
      <c r="BE53" s="213"/>
      <c r="BF53" s="213"/>
      <c r="BG53" s="213"/>
      <c r="BH53" s="213"/>
    </row>
    <row r="54" spans="1:60" outlineLevel="1" x14ac:dyDescent="0.2">
      <c r="A54" s="248">
        <v>40</v>
      </c>
      <c r="B54" s="249" t="s">
        <v>330</v>
      </c>
      <c r="C54" s="255" t="s">
        <v>331</v>
      </c>
      <c r="D54" s="250" t="s">
        <v>183</v>
      </c>
      <c r="E54" s="251">
        <v>70.5</v>
      </c>
      <c r="F54" s="252"/>
      <c r="G54" s="253">
        <f>ROUND(E54*F54,2)</f>
        <v>0</v>
      </c>
      <c r="H54" s="232"/>
      <c r="I54" s="231">
        <f>ROUND(E54*H54,2)</f>
        <v>0</v>
      </c>
      <c r="J54" s="232"/>
      <c r="K54" s="231">
        <f>ROUND(E54*J54,2)</f>
        <v>0</v>
      </c>
      <c r="L54" s="231">
        <v>21</v>
      </c>
      <c r="M54" s="231">
        <f>G54*(1+L54/100)</f>
        <v>0</v>
      </c>
      <c r="N54" s="230">
        <v>5.4739999999999997E-2</v>
      </c>
      <c r="O54" s="230">
        <f>ROUND(E54*N54,2)</f>
        <v>3.86</v>
      </c>
      <c r="P54" s="230">
        <v>0</v>
      </c>
      <c r="Q54" s="230">
        <f>ROUND(E54*P54,2)</f>
        <v>0</v>
      </c>
      <c r="R54" s="231"/>
      <c r="S54" s="231" t="s">
        <v>162</v>
      </c>
      <c r="T54" s="231" t="s">
        <v>163</v>
      </c>
      <c r="U54" s="231">
        <v>0.78300000000000003</v>
      </c>
      <c r="V54" s="231">
        <f>ROUND(E54*U54,2)</f>
        <v>55.2</v>
      </c>
      <c r="W54" s="231"/>
      <c r="X54" s="231" t="s">
        <v>164</v>
      </c>
      <c r="Y54" s="231" t="s">
        <v>165</v>
      </c>
      <c r="Z54" s="213"/>
      <c r="AA54" s="213"/>
      <c r="AB54" s="213"/>
      <c r="AC54" s="213"/>
      <c r="AD54" s="213"/>
      <c r="AE54" s="213"/>
      <c r="AF54" s="213"/>
      <c r="AG54" s="213" t="s">
        <v>166</v>
      </c>
      <c r="AH54" s="213"/>
      <c r="AI54" s="213"/>
      <c r="AJ54" s="213"/>
      <c r="AK54" s="213"/>
      <c r="AL54" s="213"/>
      <c r="AM54" s="213"/>
      <c r="AN54" s="213"/>
      <c r="AO54" s="213"/>
      <c r="AP54" s="213"/>
      <c r="AQ54" s="213"/>
      <c r="AR54" s="213"/>
      <c r="AS54" s="213"/>
      <c r="AT54" s="213"/>
      <c r="AU54" s="213"/>
      <c r="AV54" s="213"/>
      <c r="AW54" s="213"/>
      <c r="AX54" s="213"/>
      <c r="AY54" s="213"/>
      <c r="AZ54" s="213"/>
      <c r="BA54" s="213"/>
      <c r="BB54" s="213"/>
      <c r="BC54" s="213"/>
      <c r="BD54" s="213"/>
      <c r="BE54" s="213"/>
      <c r="BF54" s="213"/>
      <c r="BG54" s="213"/>
      <c r="BH54" s="213"/>
    </row>
    <row r="55" spans="1:60" outlineLevel="1" x14ac:dyDescent="0.2">
      <c r="A55" s="248">
        <v>41</v>
      </c>
      <c r="B55" s="249" t="s">
        <v>332</v>
      </c>
      <c r="C55" s="255" t="s">
        <v>333</v>
      </c>
      <c r="D55" s="250" t="s">
        <v>183</v>
      </c>
      <c r="E55" s="251">
        <v>80.8</v>
      </c>
      <c r="F55" s="252"/>
      <c r="G55" s="253">
        <f>ROUND(E55*F55,2)</f>
        <v>0</v>
      </c>
      <c r="H55" s="232"/>
      <c r="I55" s="231">
        <f>ROUND(E55*H55,2)</f>
        <v>0</v>
      </c>
      <c r="J55" s="232"/>
      <c r="K55" s="231">
        <f>ROUND(E55*J55,2)</f>
        <v>0</v>
      </c>
      <c r="L55" s="231">
        <v>21</v>
      </c>
      <c r="M55" s="231">
        <f>G55*(1+L55/100)</f>
        <v>0</v>
      </c>
      <c r="N55" s="230">
        <v>4.4139999999999999E-2</v>
      </c>
      <c r="O55" s="230">
        <f>ROUND(E55*N55,2)</f>
        <v>3.57</v>
      </c>
      <c r="P55" s="230">
        <v>0</v>
      </c>
      <c r="Q55" s="230">
        <f>ROUND(E55*P55,2)</f>
        <v>0</v>
      </c>
      <c r="R55" s="231"/>
      <c r="S55" s="231" t="s">
        <v>162</v>
      </c>
      <c r="T55" s="231" t="s">
        <v>163</v>
      </c>
      <c r="U55" s="231">
        <v>0.6</v>
      </c>
      <c r="V55" s="231">
        <f>ROUND(E55*U55,2)</f>
        <v>48.48</v>
      </c>
      <c r="W55" s="231"/>
      <c r="X55" s="231" t="s">
        <v>164</v>
      </c>
      <c r="Y55" s="231" t="s">
        <v>165</v>
      </c>
      <c r="Z55" s="213"/>
      <c r="AA55" s="213"/>
      <c r="AB55" s="213"/>
      <c r="AC55" s="213"/>
      <c r="AD55" s="213"/>
      <c r="AE55" s="213"/>
      <c r="AF55" s="213"/>
      <c r="AG55" s="213" t="s">
        <v>166</v>
      </c>
      <c r="AH55" s="213"/>
      <c r="AI55" s="213"/>
      <c r="AJ55" s="213"/>
      <c r="AK55" s="213"/>
      <c r="AL55" s="213"/>
      <c r="AM55" s="213"/>
      <c r="AN55" s="213"/>
      <c r="AO55" s="213"/>
      <c r="AP55" s="213"/>
      <c r="AQ55" s="213"/>
      <c r="AR55" s="213"/>
      <c r="AS55" s="213"/>
      <c r="AT55" s="213"/>
      <c r="AU55" s="213"/>
      <c r="AV55" s="213"/>
      <c r="AW55" s="213"/>
      <c r="AX55" s="213"/>
      <c r="AY55" s="213"/>
      <c r="AZ55" s="213"/>
      <c r="BA55" s="213"/>
      <c r="BB55" s="213"/>
      <c r="BC55" s="213"/>
      <c r="BD55" s="213"/>
      <c r="BE55" s="213"/>
      <c r="BF55" s="213"/>
      <c r="BG55" s="213"/>
      <c r="BH55" s="213"/>
    </row>
    <row r="56" spans="1:60" outlineLevel="1" x14ac:dyDescent="0.2">
      <c r="A56" s="248">
        <v>42</v>
      </c>
      <c r="B56" s="249" t="s">
        <v>334</v>
      </c>
      <c r="C56" s="255" t="s">
        <v>335</v>
      </c>
      <c r="D56" s="250" t="s">
        <v>226</v>
      </c>
      <c r="E56" s="251">
        <v>50.6</v>
      </c>
      <c r="F56" s="252"/>
      <c r="G56" s="253">
        <f>ROUND(E56*F56,2)</f>
        <v>0</v>
      </c>
      <c r="H56" s="232"/>
      <c r="I56" s="231">
        <f>ROUND(E56*H56,2)</f>
        <v>0</v>
      </c>
      <c r="J56" s="232"/>
      <c r="K56" s="231">
        <f>ROUND(E56*J56,2)</f>
        <v>0</v>
      </c>
      <c r="L56" s="231">
        <v>21</v>
      </c>
      <c r="M56" s="231">
        <f>G56*(1+L56/100)</f>
        <v>0</v>
      </c>
      <c r="N56" s="230">
        <v>1.6000000000000001E-4</v>
      </c>
      <c r="O56" s="230">
        <f>ROUND(E56*N56,2)</f>
        <v>0.01</v>
      </c>
      <c r="P56" s="230">
        <v>0</v>
      </c>
      <c r="Q56" s="230">
        <f>ROUND(E56*P56,2)</f>
        <v>0</v>
      </c>
      <c r="R56" s="231"/>
      <c r="S56" s="231" t="s">
        <v>162</v>
      </c>
      <c r="T56" s="231" t="s">
        <v>163</v>
      </c>
      <c r="U56" s="231">
        <v>0</v>
      </c>
      <c r="V56" s="231">
        <f>ROUND(E56*U56,2)</f>
        <v>0</v>
      </c>
      <c r="W56" s="231"/>
      <c r="X56" s="231" t="s">
        <v>164</v>
      </c>
      <c r="Y56" s="231" t="s">
        <v>165</v>
      </c>
      <c r="Z56" s="213"/>
      <c r="AA56" s="213"/>
      <c r="AB56" s="213"/>
      <c r="AC56" s="213"/>
      <c r="AD56" s="213"/>
      <c r="AE56" s="213"/>
      <c r="AF56" s="213"/>
      <c r="AG56" s="213" t="s">
        <v>166</v>
      </c>
      <c r="AH56" s="213"/>
      <c r="AI56" s="213"/>
      <c r="AJ56" s="213"/>
      <c r="AK56" s="213"/>
      <c r="AL56" s="213"/>
      <c r="AM56" s="213"/>
      <c r="AN56" s="213"/>
      <c r="AO56" s="213"/>
      <c r="AP56" s="213"/>
      <c r="AQ56" s="213"/>
      <c r="AR56" s="213"/>
      <c r="AS56" s="213"/>
      <c r="AT56" s="213"/>
      <c r="AU56" s="213"/>
      <c r="AV56" s="213"/>
      <c r="AW56" s="213"/>
      <c r="AX56" s="213"/>
      <c r="AY56" s="213"/>
      <c r="AZ56" s="213"/>
      <c r="BA56" s="213"/>
      <c r="BB56" s="213"/>
      <c r="BC56" s="213"/>
      <c r="BD56" s="213"/>
      <c r="BE56" s="213"/>
      <c r="BF56" s="213"/>
      <c r="BG56" s="213"/>
      <c r="BH56" s="213"/>
    </row>
    <row r="57" spans="1:60" x14ac:dyDescent="0.2">
      <c r="A57" s="235" t="s">
        <v>157</v>
      </c>
      <c r="B57" s="236" t="s">
        <v>85</v>
      </c>
      <c r="C57" s="254" t="s">
        <v>86</v>
      </c>
      <c r="D57" s="237"/>
      <c r="E57" s="238"/>
      <c r="F57" s="239"/>
      <c r="G57" s="240">
        <f>SUMIF(AG58:AG59,"&lt;&gt;NOR",G58:G59)</f>
        <v>0</v>
      </c>
      <c r="H57" s="234"/>
      <c r="I57" s="234">
        <f>SUM(I58:I59)</f>
        <v>0</v>
      </c>
      <c r="J57" s="234"/>
      <c r="K57" s="234">
        <f>SUM(K58:K59)</f>
        <v>0</v>
      </c>
      <c r="L57" s="234"/>
      <c r="M57" s="234">
        <f>SUM(M58:M59)</f>
        <v>0</v>
      </c>
      <c r="N57" s="233"/>
      <c r="O57" s="233">
        <f>SUM(O58:O59)</f>
        <v>5.01</v>
      </c>
      <c r="P57" s="233"/>
      <c r="Q57" s="233">
        <f>SUM(Q58:Q59)</f>
        <v>0</v>
      </c>
      <c r="R57" s="234"/>
      <c r="S57" s="234"/>
      <c r="T57" s="234"/>
      <c r="U57" s="234"/>
      <c r="V57" s="234">
        <f>SUM(V58:V59)</f>
        <v>77.17</v>
      </c>
      <c r="W57" s="234"/>
      <c r="X57" s="234"/>
      <c r="Y57" s="234"/>
      <c r="AG57" t="s">
        <v>158</v>
      </c>
    </row>
    <row r="58" spans="1:60" outlineLevel="1" x14ac:dyDescent="0.2">
      <c r="A58" s="248">
        <v>43</v>
      </c>
      <c r="B58" s="249" t="s">
        <v>336</v>
      </c>
      <c r="C58" s="255" t="s">
        <v>337</v>
      </c>
      <c r="D58" s="250" t="s">
        <v>183</v>
      </c>
      <c r="E58" s="251">
        <v>103.86499999999999</v>
      </c>
      <c r="F58" s="252"/>
      <c r="G58" s="253">
        <f>ROUND(E58*F58,2)</f>
        <v>0</v>
      </c>
      <c r="H58" s="232"/>
      <c r="I58" s="231">
        <f>ROUND(E58*H58,2)</f>
        <v>0</v>
      </c>
      <c r="J58" s="232"/>
      <c r="K58" s="231">
        <f>ROUND(E58*J58,2)</f>
        <v>0</v>
      </c>
      <c r="L58" s="231">
        <v>21</v>
      </c>
      <c r="M58" s="231">
        <f>G58*(1+L58/100)</f>
        <v>0</v>
      </c>
      <c r="N58" s="230">
        <v>4.8169999999999998E-2</v>
      </c>
      <c r="O58" s="230">
        <f>ROUND(E58*N58,2)</f>
        <v>5</v>
      </c>
      <c r="P58" s="230">
        <v>0</v>
      </c>
      <c r="Q58" s="230">
        <f>ROUND(E58*P58,2)</f>
        <v>0</v>
      </c>
      <c r="R58" s="231"/>
      <c r="S58" s="231" t="s">
        <v>162</v>
      </c>
      <c r="T58" s="231" t="s">
        <v>163</v>
      </c>
      <c r="U58" s="231">
        <v>0.74299999999999999</v>
      </c>
      <c r="V58" s="231">
        <f>ROUND(E58*U58,2)</f>
        <v>77.17</v>
      </c>
      <c r="W58" s="231"/>
      <c r="X58" s="231" t="s">
        <v>164</v>
      </c>
      <c r="Y58" s="231" t="s">
        <v>165</v>
      </c>
      <c r="Z58" s="213"/>
      <c r="AA58" s="213"/>
      <c r="AB58" s="213"/>
      <c r="AC58" s="213"/>
      <c r="AD58" s="213"/>
      <c r="AE58" s="213"/>
      <c r="AF58" s="213"/>
      <c r="AG58" s="213" t="s">
        <v>166</v>
      </c>
      <c r="AH58" s="213"/>
      <c r="AI58" s="213"/>
      <c r="AJ58" s="213"/>
      <c r="AK58" s="213"/>
      <c r="AL58" s="213"/>
      <c r="AM58" s="213"/>
      <c r="AN58" s="213"/>
      <c r="AO58" s="213"/>
      <c r="AP58" s="213"/>
      <c r="AQ58" s="213"/>
      <c r="AR58" s="213"/>
      <c r="AS58" s="213"/>
      <c r="AT58" s="213"/>
      <c r="AU58" s="213"/>
      <c r="AV58" s="213"/>
      <c r="AW58" s="213"/>
      <c r="AX58" s="213"/>
      <c r="AY58" s="213"/>
      <c r="AZ58" s="213"/>
      <c r="BA58" s="213"/>
      <c r="BB58" s="213"/>
      <c r="BC58" s="213"/>
      <c r="BD58" s="213"/>
      <c r="BE58" s="213"/>
      <c r="BF58" s="213"/>
      <c r="BG58" s="213"/>
      <c r="BH58" s="213"/>
    </row>
    <row r="59" spans="1:60" outlineLevel="1" x14ac:dyDescent="0.2">
      <c r="A59" s="248">
        <v>44</v>
      </c>
      <c r="B59" s="249" t="s">
        <v>338</v>
      </c>
      <c r="C59" s="255" t="s">
        <v>339</v>
      </c>
      <c r="D59" s="250" t="s">
        <v>226</v>
      </c>
      <c r="E59" s="251">
        <v>50.6</v>
      </c>
      <c r="F59" s="252"/>
      <c r="G59" s="253">
        <f>ROUND(E59*F59,2)</f>
        <v>0</v>
      </c>
      <c r="H59" s="232"/>
      <c r="I59" s="231">
        <f>ROUND(E59*H59,2)</f>
        <v>0</v>
      </c>
      <c r="J59" s="232"/>
      <c r="K59" s="231">
        <f>ROUND(E59*J59,2)</f>
        <v>0</v>
      </c>
      <c r="L59" s="231">
        <v>21</v>
      </c>
      <c r="M59" s="231">
        <f>G59*(1+L59/100)</f>
        <v>0</v>
      </c>
      <c r="N59" s="230">
        <v>1.4999999999999999E-4</v>
      </c>
      <c r="O59" s="230">
        <f>ROUND(E59*N59,2)</f>
        <v>0.01</v>
      </c>
      <c r="P59" s="230">
        <v>0</v>
      </c>
      <c r="Q59" s="230">
        <f>ROUND(E59*P59,2)</f>
        <v>0</v>
      </c>
      <c r="R59" s="231"/>
      <c r="S59" s="231" t="s">
        <v>162</v>
      </c>
      <c r="T59" s="231" t="s">
        <v>163</v>
      </c>
      <c r="U59" s="231">
        <v>0</v>
      </c>
      <c r="V59" s="231">
        <f>ROUND(E59*U59,2)</f>
        <v>0</v>
      </c>
      <c r="W59" s="231"/>
      <c r="X59" s="231" t="s">
        <v>164</v>
      </c>
      <c r="Y59" s="231" t="s">
        <v>165</v>
      </c>
      <c r="Z59" s="213"/>
      <c r="AA59" s="213"/>
      <c r="AB59" s="213"/>
      <c r="AC59" s="213"/>
      <c r="AD59" s="213"/>
      <c r="AE59" s="213"/>
      <c r="AF59" s="213"/>
      <c r="AG59" s="213" t="s">
        <v>166</v>
      </c>
      <c r="AH59" s="213"/>
      <c r="AI59" s="213"/>
      <c r="AJ59" s="213"/>
      <c r="AK59" s="213"/>
      <c r="AL59" s="213"/>
      <c r="AM59" s="213"/>
      <c r="AN59" s="213"/>
      <c r="AO59" s="213"/>
      <c r="AP59" s="213"/>
      <c r="AQ59" s="213"/>
      <c r="AR59" s="213"/>
      <c r="AS59" s="213"/>
      <c r="AT59" s="213"/>
      <c r="AU59" s="213"/>
      <c r="AV59" s="213"/>
      <c r="AW59" s="213"/>
      <c r="AX59" s="213"/>
      <c r="AY59" s="213"/>
      <c r="AZ59" s="213"/>
      <c r="BA59" s="213"/>
      <c r="BB59" s="213"/>
      <c r="BC59" s="213"/>
      <c r="BD59" s="213"/>
      <c r="BE59" s="213"/>
      <c r="BF59" s="213"/>
      <c r="BG59" s="213"/>
      <c r="BH59" s="213"/>
    </row>
    <row r="60" spans="1:60" x14ac:dyDescent="0.2">
      <c r="A60" s="235" t="s">
        <v>157</v>
      </c>
      <c r="B60" s="236" t="s">
        <v>87</v>
      </c>
      <c r="C60" s="254" t="s">
        <v>88</v>
      </c>
      <c r="D60" s="237"/>
      <c r="E60" s="238"/>
      <c r="F60" s="239"/>
      <c r="G60" s="240">
        <f>SUMIF(AG61:AG63,"&lt;&gt;NOR",G61:G63)</f>
        <v>0</v>
      </c>
      <c r="H60" s="234"/>
      <c r="I60" s="234">
        <f>SUM(I61:I63)</f>
        <v>0</v>
      </c>
      <c r="J60" s="234"/>
      <c r="K60" s="234">
        <f>SUM(K61:K63)</f>
        <v>0</v>
      </c>
      <c r="L60" s="234"/>
      <c r="M60" s="234">
        <f>SUM(M61:M63)</f>
        <v>0</v>
      </c>
      <c r="N60" s="233"/>
      <c r="O60" s="233">
        <f>SUM(O61:O63)</f>
        <v>10.31</v>
      </c>
      <c r="P60" s="233"/>
      <c r="Q60" s="233">
        <f>SUM(Q61:Q63)</f>
        <v>0</v>
      </c>
      <c r="R60" s="234"/>
      <c r="S60" s="234"/>
      <c r="T60" s="234"/>
      <c r="U60" s="234"/>
      <c r="V60" s="234">
        <f>SUM(V61:V63)</f>
        <v>32.71</v>
      </c>
      <c r="W60" s="234"/>
      <c r="X60" s="234"/>
      <c r="Y60" s="234"/>
      <c r="AG60" t="s">
        <v>158</v>
      </c>
    </row>
    <row r="61" spans="1:60" outlineLevel="1" x14ac:dyDescent="0.2">
      <c r="A61" s="248">
        <v>45</v>
      </c>
      <c r="B61" s="249" t="s">
        <v>340</v>
      </c>
      <c r="C61" s="255" t="s">
        <v>341</v>
      </c>
      <c r="D61" s="250" t="s">
        <v>161</v>
      </c>
      <c r="E61" s="251">
        <v>3.6846000000000001</v>
      </c>
      <c r="F61" s="252"/>
      <c r="G61" s="253">
        <f>ROUND(E61*F61,2)</f>
        <v>0</v>
      </c>
      <c r="H61" s="232"/>
      <c r="I61" s="231">
        <f>ROUND(E61*H61,2)</f>
        <v>0</v>
      </c>
      <c r="J61" s="232"/>
      <c r="K61" s="231">
        <f>ROUND(E61*J61,2)</f>
        <v>0</v>
      </c>
      <c r="L61" s="231">
        <v>21</v>
      </c>
      <c r="M61" s="231">
        <f>G61*(1+L61/100)</f>
        <v>0</v>
      </c>
      <c r="N61" s="230">
        <v>2.5249999999999999</v>
      </c>
      <c r="O61" s="230">
        <f>ROUND(E61*N61,2)</f>
        <v>9.3000000000000007</v>
      </c>
      <c r="P61" s="230">
        <v>0</v>
      </c>
      <c r="Q61" s="230">
        <f>ROUND(E61*P61,2)</f>
        <v>0</v>
      </c>
      <c r="R61" s="231"/>
      <c r="S61" s="231" t="s">
        <v>162</v>
      </c>
      <c r="T61" s="231" t="s">
        <v>163</v>
      </c>
      <c r="U61" s="231">
        <v>3.2130000000000001</v>
      </c>
      <c r="V61" s="231">
        <f>ROUND(E61*U61,2)</f>
        <v>11.84</v>
      </c>
      <c r="W61" s="231"/>
      <c r="X61" s="231" t="s">
        <v>164</v>
      </c>
      <c r="Y61" s="231" t="s">
        <v>165</v>
      </c>
      <c r="Z61" s="213"/>
      <c r="AA61" s="213"/>
      <c r="AB61" s="213"/>
      <c r="AC61" s="213"/>
      <c r="AD61" s="213"/>
      <c r="AE61" s="213"/>
      <c r="AF61" s="213"/>
      <c r="AG61" s="213" t="s">
        <v>166</v>
      </c>
      <c r="AH61" s="213"/>
      <c r="AI61" s="213"/>
      <c r="AJ61" s="213"/>
      <c r="AK61" s="213"/>
      <c r="AL61" s="213"/>
      <c r="AM61" s="213"/>
      <c r="AN61" s="213"/>
      <c r="AO61" s="213"/>
      <c r="AP61" s="213"/>
      <c r="AQ61" s="213"/>
      <c r="AR61" s="213"/>
      <c r="AS61" s="213"/>
      <c r="AT61" s="213"/>
      <c r="AU61" s="213"/>
      <c r="AV61" s="213"/>
      <c r="AW61" s="213"/>
      <c r="AX61" s="213"/>
      <c r="AY61" s="213"/>
      <c r="AZ61" s="213"/>
      <c r="BA61" s="213"/>
      <c r="BB61" s="213"/>
      <c r="BC61" s="213"/>
      <c r="BD61" s="213"/>
      <c r="BE61" s="213"/>
      <c r="BF61" s="213"/>
      <c r="BG61" s="213"/>
      <c r="BH61" s="213"/>
    </row>
    <row r="62" spans="1:60" ht="22.5" outlineLevel="1" x14ac:dyDescent="0.2">
      <c r="A62" s="248">
        <v>46</v>
      </c>
      <c r="B62" s="249" t="s">
        <v>342</v>
      </c>
      <c r="C62" s="255" t="s">
        <v>343</v>
      </c>
      <c r="D62" s="250" t="s">
        <v>183</v>
      </c>
      <c r="E62" s="251">
        <v>61.41</v>
      </c>
      <c r="F62" s="252"/>
      <c r="G62" s="253">
        <f>ROUND(E62*F62,2)</f>
        <v>0</v>
      </c>
      <c r="H62" s="232"/>
      <c r="I62" s="231">
        <f>ROUND(E62*H62,2)</f>
        <v>0</v>
      </c>
      <c r="J62" s="232"/>
      <c r="K62" s="231">
        <f>ROUND(E62*J62,2)</f>
        <v>0</v>
      </c>
      <c r="L62" s="231">
        <v>21</v>
      </c>
      <c r="M62" s="231">
        <f>G62*(1+L62/100)</f>
        <v>0</v>
      </c>
      <c r="N62" s="230">
        <v>5.0000000000000001E-3</v>
      </c>
      <c r="O62" s="230">
        <f>ROUND(E62*N62,2)</f>
        <v>0.31</v>
      </c>
      <c r="P62" s="230">
        <v>0</v>
      </c>
      <c r="Q62" s="230">
        <f>ROUND(E62*P62,2)</f>
        <v>0</v>
      </c>
      <c r="R62" s="231"/>
      <c r="S62" s="231" t="s">
        <v>162</v>
      </c>
      <c r="T62" s="231" t="s">
        <v>163</v>
      </c>
      <c r="U62" s="231">
        <v>0.17799999999999999</v>
      </c>
      <c r="V62" s="231">
        <f>ROUND(E62*U62,2)</f>
        <v>10.93</v>
      </c>
      <c r="W62" s="231"/>
      <c r="X62" s="231" t="s">
        <v>164</v>
      </c>
      <c r="Y62" s="231" t="s">
        <v>165</v>
      </c>
      <c r="Z62" s="213"/>
      <c r="AA62" s="213"/>
      <c r="AB62" s="213"/>
      <c r="AC62" s="213"/>
      <c r="AD62" s="213"/>
      <c r="AE62" s="213"/>
      <c r="AF62" s="213"/>
      <c r="AG62" s="213" t="s">
        <v>166</v>
      </c>
      <c r="AH62" s="213"/>
      <c r="AI62" s="213"/>
      <c r="AJ62" s="213"/>
      <c r="AK62" s="213"/>
      <c r="AL62" s="213"/>
      <c r="AM62" s="213"/>
      <c r="AN62" s="213"/>
      <c r="AO62" s="213"/>
      <c r="AP62" s="213"/>
      <c r="AQ62" s="213"/>
      <c r="AR62" s="213"/>
      <c r="AS62" s="213"/>
      <c r="AT62" s="213"/>
      <c r="AU62" s="213"/>
      <c r="AV62" s="213"/>
      <c r="AW62" s="213"/>
      <c r="AX62" s="213"/>
      <c r="AY62" s="213"/>
      <c r="AZ62" s="213"/>
      <c r="BA62" s="213"/>
      <c r="BB62" s="213"/>
      <c r="BC62" s="213"/>
      <c r="BD62" s="213"/>
      <c r="BE62" s="213"/>
      <c r="BF62" s="213"/>
      <c r="BG62" s="213"/>
      <c r="BH62" s="213"/>
    </row>
    <row r="63" spans="1:60" ht="22.5" outlineLevel="1" x14ac:dyDescent="0.2">
      <c r="A63" s="248">
        <v>47</v>
      </c>
      <c r="B63" s="249" t="s">
        <v>344</v>
      </c>
      <c r="C63" s="255" t="s">
        <v>345</v>
      </c>
      <c r="D63" s="250" t="s">
        <v>196</v>
      </c>
      <c r="E63" s="251">
        <v>0.65259</v>
      </c>
      <c r="F63" s="252"/>
      <c r="G63" s="253">
        <f>ROUND(E63*F63,2)</f>
        <v>0</v>
      </c>
      <c r="H63" s="232"/>
      <c r="I63" s="231">
        <f>ROUND(E63*H63,2)</f>
        <v>0</v>
      </c>
      <c r="J63" s="232"/>
      <c r="K63" s="231">
        <f>ROUND(E63*J63,2)</f>
        <v>0</v>
      </c>
      <c r="L63" s="231">
        <v>21</v>
      </c>
      <c r="M63" s="231">
        <f>G63*(1+L63/100)</f>
        <v>0</v>
      </c>
      <c r="N63" s="230">
        <v>1.0800399999999999</v>
      </c>
      <c r="O63" s="230">
        <f>ROUND(E63*N63,2)</f>
        <v>0.7</v>
      </c>
      <c r="P63" s="230">
        <v>0</v>
      </c>
      <c r="Q63" s="230">
        <f>ROUND(E63*P63,2)</f>
        <v>0</v>
      </c>
      <c r="R63" s="231"/>
      <c r="S63" s="231" t="s">
        <v>162</v>
      </c>
      <c r="T63" s="231" t="s">
        <v>163</v>
      </c>
      <c r="U63" s="231">
        <v>15.231</v>
      </c>
      <c r="V63" s="231">
        <f>ROUND(E63*U63,2)</f>
        <v>9.94</v>
      </c>
      <c r="W63" s="231"/>
      <c r="X63" s="231" t="s">
        <v>164</v>
      </c>
      <c r="Y63" s="231" t="s">
        <v>165</v>
      </c>
      <c r="Z63" s="213"/>
      <c r="AA63" s="213"/>
      <c r="AB63" s="213"/>
      <c r="AC63" s="213"/>
      <c r="AD63" s="213"/>
      <c r="AE63" s="213"/>
      <c r="AF63" s="213"/>
      <c r="AG63" s="213" t="s">
        <v>166</v>
      </c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</row>
    <row r="64" spans="1:60" x14ac:dyDescent="0.2">
      <c r="A64" s="235" t="s">
        <v>157</v>
      </c>
      <c r="B64" s="236" t="s">
        <v>91</v>
      </c>
      <c r="C64" s="254" t="s">
        <v>92</v>
      </c>
      <c r="D64" s="237"/>
      <c r="E64" s="238"/>
      <c r="F64" s="239"/>
      <c r="G64" s="240">
        <f>SUMIF(AG65:AG68,"&lt;&gt;NOR",G65:G68)</f>
        <v>0</v>
      </c>
      <c r="H64" s="234"/>
      <c r="I64" s="234">
        <f>SUM(I65:I68)</f>
        <v>0</v>
      </c>
      <c r="J64" s="234"/>
      <c r="K64" s="234">
        <f>SUM(K65:K68)</f>
        <v>0</v>
      </c>
      <c r="L64" s="234"/>
      <c r="M64" s="234">
        <f>SUM(M65:M68)</f>
        <v>0</v>
      </c>
      <c r="N64" s="233"/>
      <c r="O64" s="233">
        <f>SUM(O65:O68)</f>
        <v>2.06</v>
      </c>
      <c r="P64" s="233"/>
      <c r="Q64" s="233">
        <f>SUM(Q65:Q68)</f>
        <v>0</v>
      </c>
      <c r="R64" s="234"/>
      <c r="S64" s="234"/>
      <c r="T64" s="234"/>
      <c r="U64" s="234"/>
      <c r="V64" s="234">
        <f>SUM(V65:V68)</f>
        <v>33.03</v>
      </c>
      <c r="W64" s="234"/>
      <c r="X64" s="234"/>
      <c r="Y64" s="234"/>
      <c r="AG64" t="s">
        <v>158</v>
      </c>
    </row>
    <row r="65" spans="1:60" ht="22.5" outlineLevel="1" x14ac:dyDescent="0.2">
      <c r="A65" s="248">
        <v>48</v>
      </c>
      <c r="B65" s="249" t="s">
        <v>346</v>
      </c>
      <c r="C65" s="255" t="s">
        <v>347</v>
      </c>
      <c r="D65" s="250" t="s">
        <v>183</v>
      </c>
      <c r="E65" s="251">
        <v>91</v>
      </c>
      <c r="F65" s="252"/>
      <c r="G65" s="253">
        <f>ROUND(E65*F65,2)</f>
        <v>0</v>
      </c>
      <c r="H65" s="232"/>
      <c r="I65" s="231">
        <f>ROUND(E65*H65,2)</f>
        <v>0</v>
      </c>
      <c r="J65" s="232"/>
      <c r="K65" s="231">
        <f>ROUND(E65*J65,2)</f>
        <v>0</v>
      </c>
      <c r="L65" s="231">
        <v>21</v>
      </c>
      <c r="M65" s="231">
        <f>G65*(1+L65/100)</f>
        <v>0</v>
      </c>
      <c r="N65" s="230">
        <v>1.8380000000000001E-2</v>
      </c>
      <c r="O65" s="230">
        <f>ROUND(E65*N65,2)</f>
        <v>1.67</v>
      </c>
      <c r="P65" s="230">
        <v>0</v>
      </c>
      <c r="Q65" s="230">
        <f>ROUND(E65*P65,2)</f>
        <v>0</v>
      </c>
      <c r="R65" s="231"/>
      <c r="S65" s="231" t="s">
        <v>162</v>
      </c>
      <c r="T65" s="231" t="s">
        <v>163</v>
      </c>
      <c r="U65" s="231">
        <v>0.104</v>
      </c>
      <c r="V65" s="231">
        <f>ROUND(E65*U65,2)</f>
        <v>9.4600000000000009</v>
      </c>
      <c r="W65" s="231"/>
      <c r="X65" s="231" t="s">
        <v>164</v>
      </c>
      <c r="Y65" s="231" t="s">
        <v>165</v>
      </c>
      <c r="Z65" s="213"/>
      <c r="AA65" s="213"/>
      <c r="AB65" s="213"/>
      <c r="AC65" s="213"/>
      <c r="AD65" s="213"/>
      <c r="AE65" s="213"/>
      <c r="AF65" s="213"/>
      <c r="AG65" s="213" t="s">
        <v>166</v>
      </c>
      <c r="AH65" s="213"/>
      <c r="AI65" s="213"/>
      <c r="AJ65" s="213"/>
      <c r="AK65" s="213"/>
      <c r="AL65" s="213"/>
      <c r="AM65" s="213"/>
      <c r="AN65" s="213"/>
      <c r="AO65" s="213"/>
      <c r="AP65" s="213"/>
      <c r="AQ65" s="213"/>
      <c r="AR65" s="213"/>
      <c r="AS65" s="213"/>
      <c r="AT65" s="213"/>
      <c r="AU65" s="213"/>
      <c r="AV65" s="213"/>
      <c r="AW65" s="213"/>
      <c r="AX65" s="213"/>
      <c r="AY65" s="213"/>
      <c r="AZ65" s="213"/>
      <c r="BA65" s="213"/>
      <c r="BB65" s="213"/>
      <c r="BC65" s="213"/>
      <c r="BD65" s="213"/>
      <c r="BE65" s="213"/>
      <c r="BF65" s="213"/>
      <c r="BG65" s="213"/>
      <c r="BH65" s="213"/>
    </row>
    <row r="66" spans="1:60" ht="22.5" outlineLevel="1" x14ac:dyDescent="0.2">
      <c r="A66" s="248">
        <v>49</v>
      </c>
      <c r="B66" s="249" t="s">
        <v>348</v>
      </c>
      <c r="C66" s="255" t="s">
        <v>349</v>
      </c>
      <c r="D66" s="250" t="s">
        <v>183</v>
      </c>
      <c r="E66" s="251">
        <v>182</v>
      </c>
      <c r="F66" s="252"/>
      <c r="G66" s="253">
        <f>ROUND(E66*F66,2)</f>
        <v>0</v>
      </c>
      <c r="H66" s="232"/>
      <c r="I66" s="231">
        <f>ROUND(E66*H66,2)</f>
        <v>0</v>
      </c>
      <c r="J66" s="232"/>
      <c r="K66" s="231">
        <f>ROUND(E66*J66,2)</f>
        <v>0</v>
      </c>
      <c r="L66" s="231">
        <v>21</v>
      </c>
      <c r="M66" s="231">
        <f>G66*(1+L66/100)</f>
        <v>0</v>
      </c>
      <c r="N66" s="230">
        <v>1.56E-3</v>
      </c>
      <c r="O66" s="230">
        <f>ROUND(E66*N66,2)</f>
        <v>0.28000000000000003</v>
      </c>
      <c r="P66" s="230">
        <v>0</v>
      </c>
      <c r="Q66" s="230">
        <f>ROUND(E66*P66,2)</f>
        <v>0</v>
      </c>
      <c r="R66" s="231"/>
      <c r="S66" s="231" t="s">
        <v>162</v>
      </c>
      <c r="T66" s="231" t="s">
        <v>163</v>
      </c>
      <c r="U66" s="231">
        <v>6.0000000000000001E-3</v>
      </c>
      <c r="V66" s="231">
        <f>ROUND(E66*U66,2)</f>
        <v>1.0900000000000001</v>
      </c>
      <c r="W66" s="231"/>
      <c r="X66" s="231" t="s">
        <v>164</v>
      </c>
      <c r="Y66" s="231" t="s">
        <v>165</v>
      </c>
      <c r="Z66" s="213"/>
      <c r="AA66" s="213"/>
      <c r="AB66" s="213"/>
      <c r="AC66" s="213"/>
      <c r="AD66" s="213"/>
      <c r="AE66" s="213"/>
      <c r="AF66" s="213"/>
      <c r="AG66" s="213" t="s">
        <v>166</v>
      </c>
      <c r="AH66" s="213"/>
      <c r="AI66" s="213"/>
      <c r="AJ66" s="213"/>
      <c r="AK66" s="213"/>
      <c r="AL66" s="213"/>
      <c r="AM66" s="213"/>
      <c r="AN66" s="213"/>
      <c r="AO66" s="213"/>
      <c r="AP66" s="213"/>
      <c r="AQ66" s="213"/>
      <c r="AR66" s="213"/>
      <c r="AS66" s="213"/>
      <c r="AT66" s="213"/>
      <c r="AU66" s="213"/>
      <c r="AV66" s="213"/>
      <c r="AW66" s="213"/>
      <c r="AX66" s="213"/>
      <c r="AY66" s="213"/>
      <c r="AZ66" s="213"/>
      <c r="BA66" s="213"/>
      <c r="BB66" s="213"/>
      <c r="BC66" s="213"/>
      <c r="BD66" s="213"/>
      <c r="BE66" s="213"/>
      <c r="BF66" s="213"/>
      <c r="BG66" s="213"/>
      <c r="BH66" s="213"/>
    </row>
    <row r="67" spans="1:60" ht="22.5" outlineLevel="1" x14ac:dyDescent="0.2">
      <c r="A67" s="248">
        <v>50</v>
      </c>
      <c r="B67" s="249" t="s">
        <v>350</v>
      </c>
      <c r="C67" s="255" t="s">
        <v>351</v>
      </c>
      <c r="D67" s="250" t="s">
        <v>183</v>
      </c>
      <c r="E67" s="251">
        <v>91</v>
      </c>
      <c r="F67" s="252"/>
      <c r="G67" s="253">
        <f>ROUND(E67*F67,2)</f>
        <v>0</v>
      </c>
      <c r="H67" s="232"/>
      <c r="I67" s="231">
        <f>ROUND(E67*H67,2)</f>
        <v>0</v>
      </c>
      <c r="J67" s="232"/>
      <c r="K67" s="231">
        <f>ROUND(E67*J67,2)</f>
        <v>0</v>
      </c>
      <c r="L67" s="231">
        <v>21</v>
      </c>
      <c r="M67" s="231">
        <f>G67*(1+L67/100)</f>
        <v>0</v>
      </c>
      <c r="N67" s="230">
        <v>0</v>
      </c>
      <c r="O67" s="230">
        <f>ROUND(E67*N67,2)</f>
        <v>0</v>
      </c>
      <c r="P67" s="230">
        <v>0</v>
      </c>
      <c r="Q67" s="230">
        <f>ROUND(E67*P67,2)</f>
        <v>0</v>
      </c>
      <c r="R67" s="231"/>
      <c r="S67" s="231" t="s">
        <v>162</v>
      </c>
      <c r="T67" s="231" t="s">
        <v>163</v>
      </c>
      <c r="U67" s="231">
        <v>7.0000000000000007E-2</v>
      </c>
      <c r="V67" s="231">
        <f>ROUND(E67*U67,2)</f>
        <v>6.37</v>
      </c>
      <c r="W67" s="231"/>
      <c r="X67" s="231" t="s">
        <v>164</v>
      </c>
      <c r="Y67" s="231" t="s">
        <v>165</v>
      </c>
      <c r="Z67" s="213"/>
      <c r="AA67" s="213"/>
      <c r="AB67" s="213"/>
      <c r="AC67" s="213"/>
      <c r="AD67" s="213"/>
      <c r="AE67" s="213"/>
      <c r="AF67" s="213"/>
      <c r="AG67" s="213" t="s">
        <v>166</v>
      </c>
      <c r="AH67" s="213"/>
      <c r="AI67" s="213"/>
      <c r="AJ67" s="213"/>
      <c r="AK67" s="213"/>
      <c r="AL67" s="213"/>
      <c r="AM67" s="213"/>
      <c r="AN67" s="213"/>
      <c r="AO67" s="213"/>
      <c r="AP67" s="213"/>
      <c r="AQ67" s="213"/>
      <c r="AR67" s="213"/>
      <c r="AS67" s="213"/>
      <c r="AT67" s="213"/>
      <c r="AU67" s="213"/>
      <c r="AV67" s="213"/>
      <c r="AW67" s="213"/>
      <c r="AX67" s="213"/>
      <c r="AY67" s="213"/>
      <c r="AZ67" s="213"/>
      <c r="BA67" s="213"/>
      <c r="BB67" s="213"/>
      <c r="BC67" s="213"/>
      <c r="BD67" s="213"/>
      <c r="BE67" s="213"/>
      <c r="BF67" s="213"/>
      <c r="BG67" s="213"/>
      <c r="BH67" s="213"/>
    </row>
    <row r="68" spans="1:60" outlineLevel="1" x14ac:dyDescent="0.2">
      <c r="A68" s="248">
        <v>51</v>
      </c>
      <c r="B68" s="249" t="s">
        <v>352</v>
      </c>
      <c r="C68" s="255" t="s">
        <v>353</v>
      </c>
      <c r="D68" s="250" t="s">
        <v>183</v>
      </c>
      <c r="E68" s="251">
        <v>91</v>
      </c>
      <c r="F68" s="252"/>
      <c r="G68" s="253">
        <f>ROUND(E68*F68,2)</f>
        <v>0</v>
      </c>
      <c r="H68" s="232"/>
      <c r="I68" s="231">
        <f>ROUND(E68*H68,2)</f>
        <v>0</v>
      </c>
      <c r="J68" s="232"/>
      <c r="K68" s="231">
        <f>ROUND(E68*J68,2)</f>
        <v>0</v>
      </c>
      <c r="L68" s="231">
        <v>21</v>
      </c>
      <c r="M68" s="231">
        <f>G68*(1+L68/100)</f>
        <v>0</v>
      </c>
      <c r="N68" s="230">
        <v>1.2099999999999999E-3</v>
      </c>
      <c r="O68" s="230">
        <f>ROUND(E68*N68,2)</f>
        <v>0.11</v>
      </c>
      <c r="P68" s="230">
        <v>0</v>
      </c>
      <c r="Q68" s="230">
        <f>ROUND(E68*P68,2)</f>
        <v>0</v>
      </c>
      <c r="R68" s="231"/>
      <c r="S68" s="231" t="s">
        <v>162</v>
      </c>
      <c r="T68" s="231" t="s">
        <v>163</v>
      </c>
      <c r="U68" s="231">
        <v>0.17699999999999999</v>
      </c>
      <c r="V68" s="231">
        <f>ROUND(E68*U68,2)</f>
        <v>16.11</v>
      </c>
      <c r="W68" s="231"/>
      <c r="X68" s="231" t="s">
        <v>164</v>
      </c>
      <c r="Y68" s="231" t="s">
        <v>165</v>
      </c>
      <c r="Z68" s="213"/>
      <c r="AA68" s="213"/>
      <c r="AB68" s="213"/>
      <c r="AC68" s="213"/>
      <c r="AD68" s="213"/>
      <c r="AE68" s="213"/>
      <c r="AF68" s="213"/>
      <c r="AG68" s="213" t="s">
        <v>166</v>
      </c>
      <c r="AH68" s="213"/>
      <c r="AI68" s="213"/>
      <c r="AJ68" s="213"/>
      <c r="AK68" s="213"/>
      <c r="AL68" s="213"/>
      <c r="AM68" s="213"/>
      <c r="AN68" s="213"/>
      <c r="AO68" s="213"/>
      <c r="AP68" s="213"/>
      <c r="AQ68" s="213"/>
      <c r="AR68" s="213"/>
      <c r="AS68" s="213"/>
      <c r="AT68" s="213"/>
      <c r="AU68" s="213"/>
      <c r="AV68" s="213"/>
      <c r="AW68" s="213"/>
      <c r="AX68" s="213"/>
      <c r="AY68" s="213"/>
      <c r="AZ68" s="213"/>
      <c r="BA68" s="213"/>
      <c r="BB68" s="213"/>
      <c r="BC68" s="213"/>
      <c r="BD68" s="213"/>
      <c r="BE68" s="213"/>
      <c r="BF68" s="213"/>
      <c r="BG68" s="213"/>
      <c r="BH68" s="213"/>
    </row>
    <row r="69" spans="1:60" x14ac:dyDescent="0.2">
      <c r="A69" s="235" t="s">
        <v>157</v>
      </c>
      <c r="B69" s="236" t="s">
        <v>95</v>
      </c>
      <c r="C69" s="254" t="s">
        <v>96</v>
      </c>
      <c r="D69" s="237"/>
      <c r="E69" s="238"/>
      <c r="F69" s="239"/>
      <c r="G69" s="240">
        <f>SUMIF(AG70:AG70,"&lt;&gt;NOR",G70:G70)</f>
        <v>0</v>
      </c>
      <c r="H69" s="234"/>
      <c r="I69" s="234">
        <f>SUM(I70:I70)</f>
        <v>0</v>
      </c>
      <c r="J69" s="234"/>
      <c r="K69" s="234">
        <f>SUM(K70:K70)</f>
        <v>0</v>
      </c>
      <c r="L69" s="234"/>
      <c r="M69" s="234">
        <f>SUM(M70:M70)</f>
        <v>0</v>
      </c>
      <c r="N69" s="233"/>
      <c r="O69" s="233">
        <f>SUM(O70:O70)</f>
        <v>0</v>
      </c>
      <c r="P69" s="233"/>
      <c r="Q69" s="233">
        <f>SUM(Q70:Q70)</f>
        <v>0</v>
      </c>
      <c r="R69" s="234"/>
      <c r="S69" s="234"/>
      <c r="T69" s="234"/>
      <c r="U69" s="234"/>
      <c r="V69" s="234">
        <f>SUM(V70:V70)</f>
        <v>108.93</v>
      </c>
      <c r="W69" s="234"/>
      <c r="X69" s="234"/>
      <c r="Y69" s="234"/>
      <c r="AG69" t="s">
        <v>158</v>
      </c>
    </row>
    <row r="70" spans="1:60" outlineLevel="1" x14ac:dyDescent="0.2">
      <c r="A70" s="248">
        <v>52</v>
      </c>
      <c r="B70" s="249" t="s">
        <v>354</v>
      </c>
      <c r="C70" s="255" t="s">
        <v>355</v>
      </c>
      <c r="D70" s="250" t="s">
        <v>196</v>
      </c>
      <c r="E70" s="251">
        <v>354.82888000000003</v>
      </c>
      <c r="F70" s="252"/>
      <c r="G70" s="253">
        <f>ROUND(E70*F70,2)</f>
        <v>0</v>
      </c>
      <c r="H70" s="232"/>
      <c r="I70" s="231">
        <f>ROUND(E70*H70,2)</f>
        <v>0</v>
      </c>
      <c r="J70" s="232"/>
      <c r="K70" s="231">
        <f>ROUND(E70*J70,2)</f>
        <v>0</v>
      </c>
      <c r="L70" s="231">
        <v>21</v>
      </c>
      <c r="M70" s="231">
        <f>G70*(1+L70/100)</f>
        <v>0</v>
      </c>
      <c r="N70" s="230">
        <v>0</v>
      </c>
      <c r="O70" s="230">
        <f>ROUND(E70*N70,2)</f>
        <v>0</v>
      </c>
      <c r="P70" s="230">
        <v>0</v>
      </c>
      <c r="Q70" s="230">
        <f>ROUND(E70*P70,2)</f>
        <v>0</v>
      </c>
      <c r="R70" s="231"/>
      <c r="S70" s="231" t="s">
        <v>162</v>
      </c>
      <c r="T70" s="231" t="s">
        <v>163</v>
      </c>
      <c r="U70" s="231">
        <v>0.307</v>
      </c>
      <c r="V70" s="231">
        <f>ROUND(E70*U70,2)</f>
        <v>108.93</v>
      </c>
      <c r="W70" s="231"/>
      <c r="X70" s="231" t="s">
        <v>164</v>
      </c>
      <c r="Y70" s="231" t="s">
        <v>165</v>
      </c>
      <c r="Z70" s="213"/>
      <c r="AA70" s="213"/>
      <c r="AB70" s="213"/>
      <c r="AC70" s="213"/>
      <c r="AD70" s="213"/>
      <c r="AE70" s="213"/>
      <c r="AF70" s="213"/>
      <c r="AG70" s="213" t="s">
        <v>242</v>
      </c>
      <c r="AH70" s="213"/>
      <c r="AI70" s="213"/>
      <c r="AJ70" s="213"/>
      <c r="AK70" s="213"/>
      <c r="AL70" s="213"/>
      <c r="AM70" s="213"/>
      <c r="AN70" s="213"/>
      <c r="AO70" s="213"/>
      <c r="AP70" s="213"/>
      <c r="AQ70" s="213"/>
      <c r="AR70" s="213"/>
      <c r="AS70" s="213"/>
      <c r="AT70" s="213"/>
      <c r="AU70" s="213"/>
      <c r="AV70" s="213"/>
      <c r="AW70" s="213"/>
      <c r="AX70" s="213"/>
      <c r="AY70" s="213"/>
      <c r="AZ70" s="213"/>
      <c r="BA70" s="213"/>
      <c r="BB70" s="213"/>
      <c r="BC70" s="213"/>
      <c r="BD70" s="213"/>
      <c r="BE70" s="213"/>
      <c r="BF70" s="213"/>
      <c r="BG70" s="213"/>
      <c r="BH70" s="213"/>
    </row>
    <row r="71" spans="1:60" x14ac:dyDescent="0.2">
      <c r="A71" s="235" t="s">
        <v>157</v>
      </c>
      <c r="B71" s="236" t="s">
        <v>97</v>
      </c>
      <c r="C71" s="254" t="s">
        <v>98</v>
      </c>
      <c r="D71" s="237"/>
      <c r="E71" s="238"/>
      <c r="F71" s="239"/>
      <c r="G71" s="240">
        <f>SUMIF(AG72:AG76,"&lt;&gt;NOR",G72:G76)</f>
        <v>0</v>
      </c>
      <c r="H71" s="234"/>
      <c r="I71" s="234">
        <f>SUM(I72:I76)</f>
        <v>0</v>
      </c>
      <c r="J71" s="234"/>
      <c r="K71" s="234">
        <f>SUM(K72:K76)</f>
        <v>0</v>
      </c>
      <c r="L71" s="234"/>
      <c r="M71" s="234">
        <f>SUM(M72:M76)</f>
        <v>0</v>
      </c>
      <c r="N71" s="233"/>
      <c r="O71" s="233">
        <f>SUM(O72:O76)</f>
        <v>0.52</v>
      </c>
      <c r="P71" s="233"/>
      <c r="Q71" s="233">
        <f>SUM(Q72:Q76)</f>
        <v>0</v>
      </c>
      <c r="R71" s="234"/>
      <c r="S71" s="234"/>
      <c r="T71" s="234"/>
      <c r="U71" s="234"/>
      <c r="V71" s="234">
        <f>SUM(V72:V76)</f>
        <v>43.72</v>
      </c>
      <c r="W71" s="234"/>
      <c r="X71" s="234"/>
      <c r="Y71" s="234"/>
      <c r="AG71" t="s">
        <v>158</v>
      </c>
    </row>
    <row r="72" spans="1:60" ht="33.75" outlineLevel="1" x14ac:dyDescent="0.2">
      <c r="A72" s="248">
        <v>53</v>
      </c>
      <c r="B72" s="249" t="s">
        <v>356</v>
      </c>
      <c r="C72" s="255" t="s">
        <v>357</v>
      </c>
      <c r="D72" s="250" t="s">
        <v>183</v>
      </c>
      <c r="E72" s="251">
        <v>81.81</v>
      </c>
      <c r="F72" s="252"/>
      <c r="G72" s="253">
        <f>ROUND(E72*F72,2)</f>
        <v>0</v>
      </c>
      <c r="H72" s="232"/>
      <c r="I72" s="231">
        <f>ROUND(E72*H72,2)</f>
        <v>0</v>
      </c>
      <c r="J72" s="232"/>
      <c r="K72" s="231">
        <f>ROUND(E72*J72,2)</f>
        <v>0</v>
      </c>
      <c r="L72" s="231">
        <v>21</v>
      </c>
      <c r="M72" s="231">
        <f>G72*(1+L72/100)</f>
        <v>0</v>
      </c>
      <c r="N72" s="230">
        <v>3.3E-4</v>
      </c>
      <c r="O72" s="230">
        <f>ROUND(E72*N72,2)</f>
        <v>0.03</v>
      </c>
      <c r="P72" s="230">
        <v>0</v>
      </c>
      <c r="Q72" s="230">
        <f>ROUND(E72*P72,2)</f>
        <v>0</v>
      </c>
      <c r="R72" s="231"/>
      <c r="S72" s="231" t="s">
        <v>162</v>
      </c>
      <c r="T72" s="231" t="s">
        <v>163</v>
      </c>
      <c r="U72" s="231">
        <v>2.75E-2</v>
      </c>
      <c r="V72" s="231">
        <f>ROUND(E72*U72,2)</f>
        <v>2.25</v>
      </c>
      <c r="W72" s="231"/>
      <c r="X72" s="231" t="s">
        <v>164</v>
      </c>
      <c r="Y72" s="231" t="s">
        <v>165</v>
      </c>
      <c r="Z72" s="213"/>
      <c r="AA72" s="213"/>
      <c r="AB72" s="213"/>
      <c r="AC72" s="213"/>
      <c r="AD72" s="213"/>
      <c r="AE72" s="213"/>
      <c r="AF72" s="213"/>
      <c r="AG72" s="213" t="s">
        <v>166</v>
      </c>
      <c r="AH72" s="213"/>
      <c r="AI72" s="213"/>
      <c r="AJ72" s="213"/>
      <c r="AK72" s="213"/>
      <c r="AL72" s="213"/>
      <c r="AM72" s="213"/>
      <c r="AN72" s="213"/>
      <c r="AO72" s="213"/>
      <c r="AP72" s="213"/>
      <c r="AQ72" s="213"/>
      <c r="AR72" s="213"/>
      <c r="AS72" s="213"/>
      <c r="AT72" s="213"/>
      <c r="AU72" s="213"/>
      <c r="AV72" s="213"/>
      <c r="AW72" s="213"/>
      <c r="AX72" s="213"/>
      <c r="AY72" s="213"/>
      <c r="AZ72" s="213"/>
      <c r="BA72" s="213"/>
      <c r="BB72" s="213"/>
      <c r="BC72" s="213"/>
      <c r="BD72" s="213"/>
      <c r="BE72" s="213"/>
      <c r="BF72" s="213"/>
      <c r="BG72" s="213"/>
      <c r="BH72" s="213"/>
    </row>
    <row r="73" spans="1:60" ht="33.75" outlineLevel="1" x14ac:dyDescent="0.2">
      <c r="A73" s="248">
        <v>54</v>
      </c>
      <c r="B73" s="249" t="s">
        <v>358</v>
      </c>
      <c r="C73" s="255" t="s">
        <v>359</v>
      </c>
      <c r="D73" s="250" t="s">
        <v>183</v>
      </c>
      <c r="E73" s="251">
        <v>81.81</v>
      </c>
      <c r="F73" s="252"/>
      <c r="G73" s="253">
        <f>ROUND(E73*F73,2)</f>
        <v>0</v>
      </c>
      <c r="H73" s="232"/>
      <c r="I73" s="231">
        <f>ROUND(E73*H73,2)</f>
        <v>0</v>
      </c>
      <c r="J73" s="232"/>
      <c r="K73" s="231">
        <f>ROUND(E73*J73,2)</f>
        <v>0</v>
      </c>
      <c r="L73" s="231">
        <v>21</v>
      </c>
      <c r="M73" s="231">
        <f>G73*(1+L73/100)</f>
        <v>0</v>
      </c>
      <c r="N73" s="230">
        <v>8.1999999999999998E-4</v>
      </c>
      <c r="O73" s="230">
        <f>ROUND(E73*N73,2)</f>
        <v>7.0000000000000007E-2</v>
      </c>
      <c r="P73" s="230">
        <v>0</v>
      </c>
      <c r="Q73" s="230">
        <f>ROUND(E73*P73,2)</f>
        <v>0</v>
      </c>
      <c r="R73" s="231"/>
      <c r="S73" s="231" t="s">
        <v>162</v>
      </c>
      <c r="T73" s="231" t="s">
        <v>163</v>
      </c>
      <c r="U73" s="231">
        <v>0.45982000000000001</v>
      </c>
      <c r="V73" s="231">
        <f>ROUND(E73*U73,2)</f>
        <v>37.619999999999997</v>
      </c>
      <c r="W73" s="231"/>
      <c r="X73" s="231" t="s">
        <v>164</v>
      </c>
      <c r="Y73" s="231" t="s">
        <v>165</v>
      </c>
      <c r="Z73" s="213"/>
      <c r="AA73" s="213"/>
      <c r="AB73" s="213"/>
      <c r="AC73" s="213"/>
      <c r="AD73" s="213"/>
      <c r="AE73" s="213"/>
      <c r="AF73" s="213"/>
      <c r="AG73" s="213" t="s">
        <v>166</v>
      </c>
      <c r="AH73" s="213"/>
      <c r="AI73" s="213"/>
      <c r="AJ73" s="213"/>
      <c r="AK73" s="213"/>
      <c r="AL73" s="213"/>
      <c r="AM73" s="213"/>
      <c r="AN73" s="213"/>
      <c r="AO73" s="213"/>
      <c r="AP73" s="213"/>
      <c r="AQ73" s="213"/>
      <c r="AR73" s="213"/>
      <c r="AS73" s="213"/>
      <c r="AT73" s="213"/>
      <c r="AU73" s="213"/>
      <c r="AV73" s="213"/>
      <c r="AW73" s="213"/>
      <c r="AX73" s="213"/>
      <c r="AY73" s="213"/>
      <c r="AZ73" s="213"/>
      <c r="BA73" s="213"/>
      <c r="BB73" s="213"/>
      <c r="BC73" s="213"/>
      <c r="BD73" s="213"/>
      <c r="BE73" s="213"/>
      <c r="BF73" s="213"/>
      <c r="BG73" s="213"/>
      <c r="BH73" s="213"/>
    </row>
    <row r="74" spans="1:60" ht="22.5" outlineLevel="1" x14ac:dyDescent="0.2">
      <c r="A74" s="248">
        <v>55</v>
      </c>
      <c r="B74" s="249" t="s">
        <v>360</v>
      </c>
      <c r="C74" s="255" t="s">
        <v>361</v>
      </c>
      <c r="D74" s="250" t="s">
        <v>219</v>
      </c>
      <c r="E74" s="251">
        <v>5</v>
      </c>
      <c r="F74" s="252"/>
      <c r="G74" s="253">
        <f>ROUND(E74*F74,2)</f>
        <v>0</v>
      </c>
      <c r="H74" s="232"/>
      <c r="I74" s="231">
        <f>ROUND(E74*H74,2)</f>
        <v>0</v>
      </c>
      <c r="J74" s="232"/>
      <c r="K74" s="231">
        <f>ROUND(E74*J74,2)</f>
        <v>0</v>
      </c>
      <c r="L74" s="231">
        <v>21</v>
      </c>
      <c r="M74" s="231">
        <f>G74*(1+L74/100)</f>
        <v>0</v>
      </c>
      <c r="N74" s="230">
        <v>3.1E-4</v>
      </c>
      <c r="O74" s="230">
        <f>ROUND(E74*N74,2)</f>
        <v>0</v>
      </c>
      <c r="P74" s="230">
        <v>0</v>
      </c>
      <c r="Q74" s="230">
        <f>ROUND(E74*P74,2)</f>
        <v>0</v>
      </c>
      <c r="R74" s="231"/>
      <c r="S74" s="231" t="s">
        <v>162</v>
      </c>
      <c r="T74" s="231" t="s">
        <v>163</v>
      </c>
      <c r="U74" s="231">
        <v>0.60799999999999998</v>
      </c>
      <c r="V74" s="231">
        <f>ROUND(E74*U74,2)</f>
        <v>3.04</v>
      </c>
      <c r="W74" s="231"/>
      <c r="X74" s="231" t="s">
        <v>164</v>
      </c>
      <c r="Y74" s="231" t="s">
        <v>165</v>
      </c>
      <c r="Z74" s="213"/>
      <c r="AA74" s="213"/>
      <c r="AB74" s="213"/>
      <c r="AC74" s="213"/>
      <c r="AD74" s="213"/>
      <c r="AE74" s="213"/>
      <c r="AF74" s="213"/>
      <c r="AG74" s="213" t="s">
        <v>166</v>
      </c>
      <c r="AH74" s="213"/>
      <c r="AI74" s="213"/>
      <c r="AJ74" s="213"/>
      <c r="AK74" s="213"/>
      <c r="AL74" s="213"/>
      <c r="AM74" s="213"/>
      <c r="AN74" s="213"/>
      <c r="AO74" s="213"/>
      <c r="AP74" s="213"/>
      <c r="AQ74" s="213"/>
      <c r="AR74" s="213"/>
      <c r="AS74" s="213"/>
      <c r="AT74" s="213"/>
      <c r="AU74" s="213"/>
      <c r="AV74" s="213"/>
      <c r="AW74" s="213"/>
      <c r="AX74" s="213"/>
      <c r="AY74" s="213"/>
      <c r="AZ74" s="213"/>
      <c r="BA74" s="213"/>
      <c r="BB74" s="213"/>
      <c r="BC74" s="213"/>
      <c r="BD74" s="213"/>
      <c r="BE74" s="213"/>
      <c r="BF74" s="213"/>
      <c r="BG74" s="213"/>
      <c r="BH74" s="213"/>
    </row>
    <row r="75" spans="1:60" ht="22.5" outlineLevel="1" x14ac:dyDescent="0.2">
      <c r="A75" s="248">
        <v>56</v>
      </c>
      <c r="B75" s="249" t="s">
        <v>362</v>
      </c>
      <c r="C75" s="255" t="s">
        <v>363</v>
      </c>
      <c r="D75" s="250" t="s">
        <v>183</v>
      </c>
      <c r="E75" s="251">
        <v>94.081500000000005</v>
      </c>
      <c r="F75" s="252"/>
      <c r="G75" s="253">
        <f>ROUND(E75*F75,2)</f>
        <v>0</v>
      </c>
      <c r="H75" s="232"/>
      <c r="I75" s="231">
        <f>ROUND(E75*H75,2)</f>
        <v>0</v>
      </c>
      <c r="J75" s="232"/>
      <c r="K75" s="231">
        <f>ROUND(E75*J75,2)</f>
        <v>0</v>
      </c>
      <c r="L75" s="231">
        <v>21</v>
      </c>
      <c r="M75" s="231">
        <f>G75*(1+L75/100)</f>
        <v>0</v>
      </c>
      <c r="N75" s="230">
        <v>4.4999999999999997E-3</v>
      </c>
      <c r="O75" s="230">
        <f>ROUND(E75*N75,2)</f>
        <v>0.42</v>
      </c>
      <c r="P75" s="230">
        <v>0</v>
      </c>
      <c r="Q75" s="230">
        <f>ROUND(E75*P75,2)</f>
        <v>0</v>
      </c>
      <c r="R75" s="231" t="s">
        <v>364</v>
      </c>
      <c r="S75" s="231" t="s">
        <v>162</v>
      </c>
      <c r="T75" s="231" t="s">
        <v>163</v>
      </c>
      <c r="U75" s="231">
        <v>0</v>
      </c>
      <c r="V75" s="231">
        <f>ROUND(E75*U75,2)</f>
        <v>0</v>
      </c>
      <c r="W75" s="231"/>
      <c r="X75" s="231" t="s">
        <v>365</v>
      </c>
      <c r="Y75" s="231" t="s">
        <v>165</v>
      </c>
      <c r="Z75" s="213"/>
      <c r="AA75" s="213"/>
      <c r="AB75" s="213"/>
      <c r="AC75" s="213"/>
      <c r="AD75" s="213"/>
      <c r="AE75" s="213"/>
      <c r="AF75" s="213"/>
      <c r="AG75" s="213" t="s">
        <v>366</v>
      </c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3"/>
      <c r="BD75" s="213"/>
      <c r="BE75" s="213"/>
      <c r="BF75" s="213"/>
      <c r="BG75" s="213"/>
      <c r="BH75" s="213"/>
    </row>
    <row r="76" spans="1:60" outlineLevel="1" x14ac:dyDescent="0.2">
      <c r="A76" s="248">
        <v>57</v>
      </c>
      <c r="B76" s="249" t="s">
        <v>367</v>
      </c>
      <c r="C76" s="255" t="s">
        <v>368</v>
      </c>
      <c r="D76" s="250" t="s">
        <v>196</v>
      </c>
      <c r="E76" s="251">
        <v>0.51900000000000002</v>
      </c>
      <c r="F76" s="252"/>
      <c r="G76" s="253">
        <f>ROUND(E76*F76,2)</f>
        <v>0</v>
      </c>
      <c r="H76" s="232"/>
      <c r="I76" s="231">
        <f>ROUND(E76*H76,2)</f>
        <v>0</v>
      </c>
      <c r="J76" s="232"/>
      <c r="K76" s="231">
        <f>ROUND(E76*J76,2)</f>
        <v>0</v>
      </c>
      <c r="L76" s="231">
        <v>21</v>
      </c>
      <c r="M76" s="231">
        <f>G76*(1+L76/100)</f>
        <v>0</v>
      </c>
      <c r="N76" s="230">
        <v>0</v>
      </c>
      <c r="O76" s="230">
        <f>ROUND(E76*N76,2)</f>
        <v>0</v>
      </c>
      <c r="P76" s="230">
        <v>0</v>
      </c>
      <c r="Q76" s="230">
        <f>ROUND(E76*P76,2)</f>
        <v>0</v>
      </c>
      <c r="R76" s="231"/>
      <c r="S76" s="231" t="s">
        <v>162</v>
      </c>
      <c r="T76" s="231" t="s">
        <v>163</v>
      </c>
      <c r="U76" s="231">
        <v>1.5669999999999999</v>
      </c>
      <c r="V76" s="231">
        <f>ROUND(E76*U76,2)</f>
        <v>0.81</v>
      </c>
      <c r="W76" s="231"/>
      <c r="X76" s="231" t="s">
        <v>164</v>
      </c>
      <c r="Y76" s="231" t="s">
        <v>165</v>
      </c>
      <c r="Z76" s="213"/>
      <c r="AA76" s="213"/>
      <c r="AB76" s="213"/>
      <c r="AC76" s="213"/>
      <c r="AD76" s="213"/>
      <c r="AE76" s="213"/>
      <c r="AF76" s="213"/>
      <c r="AG76" s="213" t="s">
        <v>369</v>
      </c>
      <c r="AH76" s="213"/>
      <c r="AI76" s="213"/>
      <c r="AJ76" s="213"/>
      <c r="AK76" s="213"/>
      <c r="AL76" s="213"/>
      <c r="AM76" s="213"/>
      <c r="AN76" s="213"/>
      <c r="AO76" s="213"/>
      <c r="AP76" s="213"/>
      <c r="AQ76" s="213"/>
      <c r="AR76" s="213"/>
      <c r="AS76" s="213"/>
      <c r="AT76" s="213"/>
      <c r="AU76" s="213"/>
      <c r="AV76" s="213"/>
      <c r="AW76" s="213"/>
      <c r="AX76" s="213"/>
      <c r="AY76" s="213"/>
      <c r="AZ76" s="213"/>
      <c r="BA76" s="213"/>
      <c r="BB76" s="213"/>
      <c r="BC76" s="213"/>
      <c r="BD76" s="213"/>
      <c r="BE76" s="213"/>
      <c r="BF76" s="213"/>
      <c r="BG76" s="213"/>
      <c r="BH76" s="213"/>
    </row>
    <row r="77" spans="1:60" x14ac:dyDescent="0.2">
      <c r="A77" s="235" t="s">
        <v>157</v>
      </c>
      <c r="B77" s="236" t="s">
        <v>99</v>
      </c>
      <c r="C77" s="254" t="s">
        <v>100</v>
      </c>
      <c r="D77" s="237"/>
      <c r="E77" s="238"/>
      <c r="F77" s="239"/>
      <c r="G77" s="240">
        <f>SUMIF(AG78:AG81,"&lt;&gt;NOR",G78:G81)</f>
        <v>0</v>
      </c>
      <c r="H77" s="234"/>
      <c r="I77" s="234">
        <f>SUM(I78:I81)</f>
        <v>0</v>
      </c>
      <c r="J77" s="234"/>
      <c r="K77" s="234">
        <f>SUM(K78:K81)</f>
        <v>0</v>
      </c>
      <c r="L77" s="234"/>
      <c r="M77" s="234">
        <f>SUM(M78:M81)</f>
        <v>0</v>
      </c>
      <c r="N77" s="233"/>
      <c r="O77" s="233">
        <f>SUM(O78:O81)</f>
        <v>0.23</v>
      </c>
      <c r="P77" s="233"/>
      <c r="Q77" s="233">
        <f>SUM(Q78:Q81)</f>
        <v>0</v>
      </c>
      <c r="R77" s="234"/>
      <c r="S77" s="234"/>
      <c r="T77" s="234"/>
      <c r="U77" s="234"/>
      <c r="V77" s="234">
        <f>SUM(V78:V81)</f>
        <v>13.510000000000002</v>
      </c>
      <c r="W77" s="234"/>
      <c r="X77" s="234"/>
      <c r="Y77" s="234"/>
      <c r="AG77" t="s">
        <v>158</v>
      </c>
    </row>
    <row r="78" spans="1:60" ht="22.5" outlineLevel="1" x14ac:dyDescent="0.2">
      <c r="A78" s="248">
        <v>58</v>
      </c>
      <c r="B78" s="249" t="s">
        <v>370</v>
      </c>
      <c r="C78" s="255" t="s">
        <v>371</v>
      </c>
      <c r="D78" s="250" t="s">
        <v>183</v>
      </c>
      <c r="E78" s="251">
        <v>61.41</v>
      </c>
      <c r="F78" s="252"/>
      <c r="G78" s="253">
        <f>ROUND(E78*F78,2)</f>
        <v>0</v>
      </c>
      <c r="H78" s="232"/>
      <c r="I78" s="231">
        <f>ROUND(E78*H78,2)</f>
        <v>0</v>
      </c>
      <c r="J78" s="232"/>
      <c r="K78" s="231">
        <f>ROUND(E78*J78,2)</f>
        <v>0</v>
      </c>
      <c r="L78" s="231">
        <v>21</v>
      </c>
      <c r="M78" s="231">
        <f>G78*(1+L78/100)</f>
        <v>0</v>
      </c>
      <c r="N78" s="230">
        <v>0</v>
      </c>
      <c r="O78" s="230">
        <f>ROUND(E78*N78,2)</f>
        <v>0</v>
      </c>
      <c r="P78" s="230">
        <v>0</v>
      </c>
      <c r="Q78" s="230">
        <f>ROUND(E78*P78,2)</f>
        <v>0</v>
      </c>
      <c r="R78" s="231"/>
      <c r="S78" s="231" t="s">
        <v>162</v>
      </c>
      <c r="T78" s="231" t="s">
        <v>163</v>
      </c>
      <c r="U78" s="231">
        <v>0.15</v>
      </c>
      <c r="V78" s="231">
        <f>ROUND(E78*U78,2)</f>
        <v>9.2100000000000009</v>
      </c>
      <c r="W78" s="231"/>
      <c r="X78" s="231" t="s">
        <v>164</v>
      </c>
      <c r="Y78" s="231" t="s">
        <v>165</v>
      </c>
      <c r="Z78" s="213"/>
      <c r="AA78" s="213"/>
      <c r="AB78" s="213"/>
      <c r="AC78" s="213"/>
      <c r="AD78" s="213"/>
      <c r="AE78" s="213"/>
      <c r="AF78" s="213"/>
      <c r="AG78" s="213" t="s">
        <v>166</v>
      </c>
      <c r="AH78" s="213"/>
      <c r="AI78" s="213"/>
      <c r="AJ78" s="213"/>
      <c r="AK78" s="213"/>
      <c r="AL78" s="213"/>
      <c r="AM78" s="213"/>
      <c r="AN78" s="213"/>
      <c r="AO78" s="213"/>
      <c r="AP78" s="213"/>
      <c r="AQ78" s="213"/>
      <c r="AR78" s="213"/>
      <c r="AS78" s="213"/>
      <c r="AT78" s="213"/>
      <c r="AU78" s="213"/>
      <c r="AV78" s="213"/>
      <c r="AW78" s="213"/>
      <c r="AX78" s="213"/>
      <c r="AY78" s="213"/>
      <c r="AZ78" s="213"/>
      <c r="BA78" s="213"/>
      <c r="BB78" s="213"/>
      <c r="BC78" s="213"/>
      <c r="BD78" s="213"/>
      <c r="BE78" s="213"/>
      <c r="BF78" s="213"/>
      <c r="BG78" s="213"/>
      <c r="BH78" s="213"/>
    </row>
    <row r="79" spans="1:60" outlineLevel="1" x14ac:dyDescent="0.2">
      <c r="A79" s="248">
        <v>59</v>
      </c>
      <c r="B79" s="249" t="s">
        <v>372</v>
      </c>
      <c r="C79" s="255" t="s">
        <v>373</v>
      </c>
      <c r="D79" s="250" t="s">
        <v>183</v>
      </c>
      <c r="E79" s="251">
        <v>61.41</v>
      </c>
      <c r="F79" s="252"/>
      <c r="G79" s="253">
        <f>ROUND(E79*F79,2)</f>
        <v>0</v>
      </c>
      <c r="H79" s="232"/>
      <c r="I79" s="231">
        <f>ROUND(E79*H79,2)</f>
        <v>0</v>
      </c>
      <c r="J79" s="232"/>
      <c r="K79" s="231">
        <f>ROUND(E79*J79,2)</f>
        <v>0</v>
      </c>
      <c r="L79" s="231">
        <v>21</v>
      </c>
      <c r="M79" s="231">
        <f>G79*(1+L79/100)</f>
        <v>0</v>
      </c>
      <c r="N79" s="230">
        <v>3.0000000000000001E-5</v>
      </c>
      <c r="O79" s="230">
        <f>ROUND(E79*N79,2)</f>
        <v>0</v>
      </c>
      <c r="P79" s="230">
        <v>0</v>
      </c>
      <c r="Q79" s="230">
        <f>ROUND(E79*P79,2)</f>
        <v>0</v>
      </c>
      <c r="R79" s="231"/>
      <c r="S79" s="231" t="s">
        <v>162</v>
      </c>
      <c r="T79" s="231" t="s">
        <v>163</v>
      </c>
      <c r="U79" s="231">
        <v>7.0000000000000007E-2</v>
      </c>
      <c r="V79" s="231">
        <f>ROUND(E79*U79,2)</f>
        <v>4.3</v>
      </c>
      <c r="W79" s="231"/>
      <c r="X79" s="231" t="s">
        <v>164</v>
      </c>
      <c r="Y79" s="231" t="s">
        <v>165</v>
      </c>
      <c r="Z79" s="213"/>
      <c r="AA79" s="213"/>
      <c r="AB79" s="213"/>
      <c r="AC79" s="213"/>
      <c r="AD79" s="213"/>
      <c r="AE79" s="213"/>
      <c r="AF79" s="213"/>
      <c r="AG79" s="213" t="s">
        <v>166</v>
      </c>
      <c r="AH79" s="213"/>
      <c r="AI79" s="213"/>
      <c r="AJ79" s="213"/>
      <c r="AK79" s="213"/>
      <c r="AL79" s="213"/>
      <c r="AM79" s="213"/>
      <c r="AN79" s="213"/>
      <c r="AO79" s="213"/>
      <c r="AP79" s="213"/>
      <c r="AQ79" s="213"/>
      <c r="AR79" s="213"/>
      <c r="AS79" s="213"/>
      <c r="AT79" s="213"/>
      <c r="AU79" s="213"/>
      <c r="AV79" s="213"/>
      <c r="AW79" s="213"/>
      <c r="AX79" s="213"/>
      <c r="AY79" s="213"/>
      <c r="AZ79" s="213"/>
      <c r="BA79" s="213"/>
      <c r="BB79" s="213"/>
      <c r="BC79" s="213"/>
      <c r="BD79" s="213"/>
      <c r="BE79" s="213"/>
      <c r="BF79" s="213"/>
      <c r="BG79" s="213"/>
      <c r="BH79" s="213"/>
    </row>
    <row r="80" spans="1:60" outlineLevel="1" x14ac:dyDescent="0.2">
      <c r="A80" s="248">
        <v>60</v>
      </c>
      <c r="B80" s="249" t="s">
        <v>374</v>
      </c>
      <c r="C80" s="255" t="s">
        <v>375</v>
      </c>
      <c r="D80" s="250" t="s">
        <v>183</v>
      </c>
      <c r="E80" s="251">
        <v>70.621499999999997</v>
      </c>
      <c r="F80" s="252"/>
      <c r="G80" s="253">
        <f>ROUND(E80*F80,2)</f>
        <v>0</v>
      </c>
      <c r="H80" s="232"/>
      <c r="I80" s="231">
        <f>ROUND(E80*H80,2)</f>
        <v>0</v>
      </c>
      <c r="J80" s="232"/>
      <c r="K80" s="231">
        <f>ROUND(E80*J80,2)</f>
        <v>0</v>
      </c>
      <c r="L80" s="231">
        <v>21</v>
      </c>
      <c r="M80" s="231">
        <f>G80*(1+L80/100)</f>
        <v>0</v>
      </c>
      <c r="N80" s="230">
        <v>1.25E-3</v>
      </c>
      <c r="O80" s="230">
        <f>ROUND(E80*N80,2)</f>
        <v>0.09</v>
      </c>
      <c r="P80" s="230">
        <v>0</v>
      </c>
      <c r="Q80" s="230">
        <f>ROUND(E80*P80,2)</f>
        <v>0</v>
      </c>
      <c r="R80" s="231" t="s">
        <v>364</v>
      </c>
      <c r="S80" s="231" t="s">
        <v>162</v>
      </c>
      <c r="T80" s="231" t="s">
        <v>163</v>
      </c>
      <c r="U80" s="231">
        <v>0</v>
      </c>
      <c r="V80" s="231">
        <f>ROUND(E80*U80,2)</f>
        <v>0</v>
      </c>
      <c r="W80" s="231"/>
      <c r="X80" s="231" t="s">
        <v>365</v>
      </c>
      <c r="Y80" s="231" t="s">
        <v>165</v>
      </c>
      <c r="Z80" s="213"/>
      <c r="AA80" s="213"/>
      <c r="AB80" s="213"/>
      <c r="AC80" s="213"/>
      <c r="AD80" s="213"/>
      <c r="AE80" s="213"/>
      <c r="AF80" s="213"/>
      <c r="AG80" s="213" t="s">
        <v>366</v>
      </c>
      <c r="AH80" s="213"/>
      <c r="AI80" s="213"/>
      <c r="AJ80" s="213"/>
      <c r="AK80" s="213"/>
      <c r="AL80" s="213"/>
      <c r="AM80" s="213"/>
      <c r="AN80" s="213"/>
      <c r="AO80" s="213"/>
      <c r="AP80" s="213"/>
      <c r="AQ80" s="213"/>
      <c r="AR80" s="213"/>
      <c r="AS80" s="213"/>
      <c r="AT80" s="213"/>
      <c r="AU80" s="213"/>
      <c r="AV80" s="213"/>
      <c r="AW80" s="213"/>
      <c r="AX80" s="213"/>
      <c r="AY80" s="213"/>
      <c r="AZ80" s="213"/>
      <c r="BA80" s="213"/>
      <c r="BB80" s="213"/>
      <c r="BC80" s="213"/>
      <c r="BD80" s="213"/>
      <c r="BE80" s="213"/>
      <c r="BF80" s="213"/>
      <c r="BG80" s="213"/>
      <c r="BH80" s="213"/>
    </row>
    <row r="81" spans="1:60" outlineLevel="1" x14ac:dyDescent="0.2">
      <c r="A81" s="248">
        <v>61</v>
      </c>
      <c r="B81" s="249" t="s">
        <v>376</v>
      </c>
      <c r="C81" s="255" t="s">
        <v>377</v>
      </c>
      <c r="D81" s="250" t="s">
        <v>183</v>
      </c>
      <c r="E81" s="251">
        <v>70.621499999999997</v>
      </c>
      <c r="F81" s="252"/>
      <c r="G81" s="253">
        <f>ROUND(E81*F81,2)</f>
        <v>0</v>
      </c>
      <c r="H81" s="232"/>
      <c r="I81" s="231">
        <f>ROUND(E81*H81,2)</f>
        <v>0</v>
      </c>
      <c r="J81" s="232"/>
      <c r="K81" s="231">
        <f>ROUND(E81*J81,2)</f>
        <v>0</v>
      </c>
      <c r="L81" s="231">
        <v>21</v>
      </c>
      <c r="M81" s="231">
        <f>G81*(1+L81/100)</f>
        <v>0</v>
      </c>
      <c r="N81" s="230">
        <v>2E-3</v>
      </c>
      <c r="O81" s="230">
        <f>ROUND(E81*N81,2)</f>
        <v>0.14000000000000001</v>
      </c>
      <c r="P81" s="230">
        <v>0</v>
      </c>
      <c r="Q81" s="230">
        <f>ROUND(E81*P81,2)</f>
        <v>0</v>
      </c>
      <c r="R81" s="231" t="s">
        <v>364</v>
      </c>
      <c r="S81" s="231" t="s">
        <v>162</v>
      </c>
      <c r="T81" s="231" t="s">
        <v>163</v>
      </c>
      <c r="U81" s="231">
        <v>0</v>
      </c>
      <c r="V81" s="231">
        <f>ROUND(E81*U81,2)</f>
        <v>0</v>
      </c>
      <c r="W81" s="231"/>
      <c r="X81" s="231" t="s">
        <v>365</v>
      </c>
      <c r="Y81" s="231" t="s">
        <v>165</v>
      </c>
      <c r="Z81" s="213"/>
      <c r="AA81" s="213"/>
      <c r="AB81" s="213"/>
      <c r="AC81" s="213"/>
      <c r="AD81" s="213"/>
      <c r="AE81" s="213"/>
      <c r="AF81" s="213"/>
      <c r="AG81" s="213" t="s">
        <v>366</v>
      </c>
      <c r="AH81" s="213"/>
      <c r="AI81" s="213"/>
      <c r="AJ81" s="213"/>
      <c r="AK81" s="213"/>
      <c r="AL81" s="213"/>
      <c r="AM81" s="213"/>
      <c r="AN81" s="213"/>
      <c r="AO81" s="213"/>
      <c r="AP81" s="213"/>
      <c r="AQ81" s="213"/>
      <c r="AR81" s="213"/>
      <c r="AS81" s="213"/>
      <c r="AT81" s="213"/>
      <c r="AU81" s="213"/>
      <c r="AV81" s="213"/>
      <c r="AW81" s="213"/>
      <c r="AX81" s="213"/>
      <c r="AY81" s="213"/>
      <c r="AZ81" s="213"/>
      <c r="BA81" s="213"/>
      <c r="BB81" s="213"/>
      <c r="BC81" s="213"/>
      <c r="BD81" s="213"/>
      <c r="BE81" s="213"/>
      <c r="BF81" s="213"/>
      <c r="BG81" s="213"/>
      <c r="BH81" s="213"/>
    </row>
    <row r="82" spans="1:60" x14ac:dyDescent="0.2">
      <c r="A82" s="235" t="s">
        <v>157</v>
      </c>
      <c r="B82" s="236" t="s">
        <v>103</v>
      </c>
      <c r="C82" s="254" t="s">
        <v>104</v>
      </c>
      <c r="D82" s="237"/>
      <c r="E82" s="238"/>
      <c r="F82" s="239"/>
      <c r="G82" s="240">
        <f>SUMIF(AG83:AG83,"&lt;&gt;NOR",G83:G83)</f>
        <v>0</v>
      </c>
      <c r="H82" s="234"/>
      <c r="I82" s="234">
        <f>SUM(I83:I83)</f>
        <v>0</v>
      </c>
      <c r="J82" s="234"/>
      <c r="K82" s="234">
        <f>SUM(K83:K83)</f>
        <v>0</v>
      </c>
      <c r="L82" s="234"/>
      <c r="M82" s="234">
        <f>SUM(M83:M83)</f>
        <v>0</v>
      </c>
      <c r="N82" s="233"/>
      <c r="O82" s="233">
        <f>SUM(O83:O83)</f>
        <v>0.22</v>
      </c>
      <c r="P82" s="233"/>
      <c r="Q82" s="233">
        <f>SUM(Q83:Q83)</f>
        <v>0</v>
      </c>
      <c r="R82" s="234"/>
      <c r="S82" s="234"/>
      <c r="T82" s="234"/>
      <c r="U82" s="234"/>
      <c r="V82" s="234">
        <f>SUM(V83:V83)</f>
        <v>1.9</v>
      </c>
      <c r="W82" s="234"/>
      <c r="X82" s="234"/>
      <c r="Y82" s="234"/>
      <c r="AG82" t="s">
        <v>158</v>
      </c>
    </row>
    <row r="83" spans="1:60" outlineLevel="1" x14ac:dyDescent="0.2">
      <c r="A83" s="248">
        <v>62</v>
      </c>
      <c r="B83" s="249" t="s">
        <v>378</v>
      </c>
      <c r="C83" s="255" t="s">
        <v>379</v>
      </c>
      <c r="D83" s="250" t="s">
        <v>186</v>
      </c>
      <c r="E83" s="251">
        <v>1</v>
      </c>
      <c r="F83" s="252"/>
      <c r="G83" s="253">
        <f>ROUND(E83*F83,2)</f>
        <v>0</v>
      </c>
      <c r="H83" s="232"/>
      <c r="I83" s="231">
        <f>ROUND(E83*H83,2)</f>
        <v>0</v>
      </c>
      <c r="J83" s="232"/>
      <c r="K83" s="231">
        <f>ROUND(E83*J83,2)</f>
        <v>0</v>
      </c>
      <c r="L83" s="231">
        <v>21</v>
      </c>
      <c r="M83" s="231">
        <f>G83*(1+L83/100)</f>
        <v>0</v>
      </c>
      <c r="N83" s="230">
        <v>0.21664</v>
      </c>
      <c r="O83" s="230">
        <f>ROUND(E83*N83,2)</f>
        <v>0.22</v>
      </c>
      <c r="P83" s="230">
        <v>0</v>
      </c>
      <c r="Q83" s="230">
        <f>ROUND(E83*P83,2)</f>
        <v>0</v>
      </c>
      <c r="R83" s="231"/>
      <c r="S83" s="231" t="s">
        <v>162</v>
      </c>
      <c r="T83" s="231" t="s">
        <v>163</v>
      </c>
      <c r="U83" s="231">
        <v>1.89923</v>
      </c>
      <c r="V83" s="231">
        <f>ROUND(E83*U83,2)</f>
        <v>1.9</v>
      </c>
      <c r="W83" s="231"/>
      <c r="X83" s="231" t="s">
        <v>314</v>
      </c>
      <c r="Y83" s="231" t="s">
        <v>165</v>
      </c>
      <c r="Z83" s="213"/>
      <c r="AA83" s="213"/>
      <c r="AB83" s="213"/>
      <c r="AC83" s="213"/>
      <c r="AD83" s="213"/>
      <c r="AE83" s="213"/>
      <c r="AF83" s="213"/>
      <c r="AG83" s="213" t="s">
        <v>315</v>
      </c>
      <c r="AH83" s="213"/>
      <c r="AI83" s="213"/>
      <c r="AJ83" s="213"/>
      <c r="AK83" s="213"/>
      <c r="AL83" s="213"/>
      <c r="AM83" s="213"/>
      <c r="AN83" s="213"/>
      <c r="AO83" s="213"/>
      <c r="AP83" s="213"/>
      <c r="AQ83" s="213"/>
      <c r="AR83" s="213"/>
      <c r="AS83" s="213"/>
      <c r="AT83" s="213"/>
      <c r="AU83" s="213"/>
      <c r="AV83" s="213"/>
      <c r="AW83" s="213"/>
      <c r="AX83" s="213"/>
      <c r="AY83" s="213"/>
      <c r="AZ83" s="213"/>
      <c r="BA83" s="213"/>
      <c r="BB83" s="213"/>
      <c r="BC83" s="213"/>
      <c r="BD83" s="213"/>
      <c r="BE83" s="213"/>
      <c r="BF83" s="213"/>
      <c r="BG83" s="213"/>
      <c r="BH83" s="213"/>
    </row>
    <row r="84" spans="1:60" x14ac:dyDescent="0.2">
      <c r="A84" s="235" t="s">
        <v>157</v>
      </c>
      <c r="B84" s="236" t="s">
        <v>109</v>
      </c>
      <c r="C84" s="254" t="s">
        <v>110</v>
      </c>
      <c r="D84" s="237"/>
      <c r="E84" s="238"/>
      <c r="F84" s="239"/>
      <c r="G84" s="240">
        <f>SUMIF(AG85:AG90,"&lt;&gt;NOR",G85:G90)</f>
        <v>0</v>
      </c>
      <c r="H84" s="234"/>
      <c r="I84" s="234">
        <f>SUM(I85:I90)</f>
        <v>0</v>
      </c>
      <c r="J84" s="234"/>
      <c r="K84" s="234">
        <f>SUM(K85:K90)</f>
        <v>0</v>
      </c>
      <c r="L84" s="234"/>
      <c r="M84" s="234">
        <f>SUM(M85:M90)</f>
        <v>0</v>
      </c>
      <c r="N84" s="233"/>
      <c r="O84" s="233">
        <f>SUM(O85:O90)</f>
        <v>2.6999999999999997</v>
      </c>
      <c r="P84" s="233"/>
      <c r="Q84" s="233">
        <f>SUM(Q85:Q90)</f>
        <v>0</v>
      </c>
      <c r="R84" s="234"/>
      <c r="S84" s="234"/>
      <c r="T84" s="234"/>
      <c r="U84" s="234"/>
      <c r="V84" s="234">
        <f>SUM(V85:V90)</f>
        <v>59.230000000000004</v>
      </c>
      <c r="W84" s="234"/>
      <c r="X84" s="234"/>
      <c r="Y84" s="234"/>
      <c r="AG84" t="s">
        <v>158</v>
      </c>
    </row>
    <row r="85" spans="1:60" ht="22.5" outlineLevel="1" x14ac:dyDescent="0.2">
      <c r="A85" s="248">
        <v>63</v>
      </c>
      <c r="B85" s="249" t="s">
        <v>380</v>
      </c>
      <c r="C85" s="255" t="s">
        <v>381</v>
      </c>
      <c r="D85" s="250" t="s">
        <v>183</v>
      </c>
      <c r="E85" s="251">
        <v>113.252</v>
      </c>
      <c r="F85" s="252"/>
      <c r="G85" s="253">
        <f>ROUND(E85*F85,2)</f>
        <v>0</v>
      </c>
      <c r="H85" s="232"/>
      <c r="I85" s="231">
        <f>ROUND(E85*H85,2)</f>
        <v>0</v>
      </c>
      <c r="J85" s="232"/>
      <c r="K85" s="231">
        <f>ROUND(E85*J85,2)</f>
        <v>0</v>
      </c>
      <c r="L85" s="231">
        <v>21</v>
      </c>
      <c r="M85" s="231">
        <f>G85*(1+L85/100)</f>
        <v>0</v>
      </c>
      <c r="N85" s="230">
        <v>1.452E-2</v>
      </c>
      <c r="O85" s="230">
        <f>ROUND(E85*N85,2)</f>
        <v>1.64</v>
      </c>
      <c r="P85" s="230">
        <v>0</v>
      </c>
      <c r="Q85" s="230">
        <f>ROUND(E85*P85,2)</f>
        <v>0</v>
      </c>
      <c r="R85" s="231"/>
      <c r="S85" s="231" t="s">
        <v>162</v>
      </c>
      <c r="T85" s="231" t="s">
        <v>163</v>
      </c>
      <c r="U85" s="231">
        <v>0.27</v>
      </c>
      <c r="V85" s="231">
        <f>ROUND(E85*U85,2)</f>
        <v>30.58</v>
      </c>
      <c r="W85" s="231"/>
      <c r="X85" s="231" t="s">
        <v>164</v>
      </c>
      <c r="Y85" s="231" t="s">
        <v>165</v>
      </c>
      <c r="Z85" s="213"/>
      <c r="AA85" s="213"/>
      <c r="AB85" s="213"/>
      <c r="AC85" s="213"/>
      <c r="AD85" s="213"/>
      <c r="AE85" s="213"/>
      <c r="AF85" s="213"/>
      <c r="AG85" s="213" t="s">
        <v>166</v>
      </c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</row>
    <row r="86" spans="1:60" ht="22.5" outlineLevel="1" x14ac:dyDescent="0.2">
      <c r="A86" s="248">
        <v>64</v>
      </c>
      <c r="B86" s="249" t="s">
        <v>382</v>
      </c>
      <c r="C86" s="255" t="s">
        <v>383</v>
      </c>
      <c r="D86" s="250" t="s">
        <v>183</v>
      </c>
      <c r="E86" s="251">
        <v>113.252</v>
      </c>
      <c r="F86" s="252"/>
      <c r="G86" s="253">
        <f>ROUND(E86*F86,2)</f>
        <v>0</v>
      </c>
      <c r="H86" s="232"/>
      <c r="I86" s="231">
        <f>ROUND(E86*H86,2)</f>
        <v>0</v>
      </c>
      <c r="J86" s="232"/>
      <c r="K86" s="231">
        <f>ROUND(E86*J86,2)</f>
        <v>0</v>
      </c>
      <c r="L86" s="231">
        <v>21</v>
      </c>
      <c r="M86" s="231">
        <f>G86*(1+L86/100)</f>
        <v>0</v>
      </c>
      <c r="N86" s="230">
        <v>1.4499999999999999E-3</v>
      </c>
      <c r="O86" s="230">
        <f>ROUND(E86*N86,2)</f>
        <v>0.16</v>
      </c>
      <c r="P86" s="230">
        <v>0</v>
      </c>
      <c r="Q86" s="230">
        <f>ROUND(E86*P86,2)</f>
        <v>0</v>
      </c>
      <c r="R86" s="231"/>
      <c r="S86" s="231" t="s">
        <v>384</v>
      </c>
      <c r="T86" s="231" t="s">
        <v>163</v>
      </c>
      <c r="U86" s="231">
        <v>5.5E-2</v>
      </c>
      <c r="V86" s="231">
        <f>ROUND(E86*U86,2)</f>
        <v>6.23</v>
      </c>
      <c r="W86" s="231"/>
      <c r="X86" s="231" t="s">
        <v>164</v>
      </c>
      <c r="Y86" s="231" t="s">
        <v>165</v>
      </c>
      <c r="Z86" s="213"/>
      <c r="AA86" s="213"/>
      <c r="AB86" s="213"/>
      <c r="AC86" s="213"/>
      <c r="AD86" s="213"/>
      <c r="AE86" s="213"/>
      <c r="AF86" s="213"/>
      <c r="AG86" s="213" t="s">
        <v>166</v>
      </c>
      <c r="AH86" s="213"/>
      <c r="AI86" s="213"/>
      <c r="AJ86" s="213"/>
      <c r="AK86" s="213"/>
      <c r="AL86" s="213"/>
      <c r="AM86" s="213"/>
      <c r="AN86" s="213"/>
      <c r="AO86" s="213"/>
      <c r="AP86" s="213"/>
      <c r="AQ86" s="213"/>
      <c r="AR86" s="213"/>
      <c r="AS86" s="213"/>
      <c r="AT86" s="213"/>
      <c r="AU86" s="213"/>
      <c r="AV86" s="213"/>
      <c r="AW86" s="213"/>
      <c r="AX86" s="213"/>
      <c r="AY86" s="213"/>
      <c r="AZ86" s="213"/>
      <c r="BA86" s="213"/>
      <c r="BB86" s="213"/>
      <c r="BC86" s="213"/>
      <c r="BD86" s="213"/>
      <c r="BE86" s="213"/>
      <c r="BF86" s="213"/>
      <c r="BG86" s="213"/>
      <c r="BH86" s="213"/>
    </row>
    <row r="87" spans="1:60" outlineLevel="1" x14ac:dyDescent="0.2">
      <c r="A87" s="248">
        <v>65</v>
      </c>
      <c r="B87" s="249" t="s">
        <v>385</v>
      </c>
      <c r="C87" s="255" t="s">
        <v>386</v>
      </c>
      <c r="D87" s="250" t="s">
        <v>183</v>
      </c>
      <c r="E87" s="251">
        <v>113.252</v>
      </c>
      <c r="F87" s="252"/>
      <c r="G87" s="253">
        <f>ROUND(E87*F87,2)</f>
        <v>0</v>
      </c>
      <c r="H87" s="232"/>
      <c r="I87" s="231">
        <f>ROUND(E87*H87,2)</f>
        <v>0</v>
      </c>
      <c r="J87" s="232"/>
      <c r="K87" s="231">
        <f>ROUND(E87*J87,2)</f>
        <v>0</v>
      </c>
      <c r="L87" s="231">
        <v>21</v>
      </c>
      <c r="M87" s="231">
        <f>G87*(1+L87/100)</f>
        <v>0</v>
      </c>
      <c r="N87" s="230">
        <v>0</v>
      </c>
      <c r="O87" s="230">
        <f>ROUND(E87*N87,2)</f>
        <v>0</v>
      </c>
      <c r="P87" s="230">
        <v>0</v>
      </c>
      <c r="Q87" s="230">
        <f>ROUND(E87*P87,2)</f>
        <v>0</v>
      </c>
      <c r="R87" s="231"/>
      <c r="S87" s="231" t="s">
        <v>162</v>
      </c>
      <c r="T87" s="231" t="s">
        <v>163</v>
      </c>
      <c r="U87" s="231">
        <v>0.156</v>
      </c>
      <c r="V87" s="231">
        <f>ROUND(E87*U87,2)</f>
        <v>17.670000000000002</v>
      </c>
      <c r="W87" s="231"/>
      <c r="X87" s="231" t="s">
        <v>164</v>
      </c>
      <c r="Y87" s="231" t="s">
        <v>165</v>
      </c>
      <c r="Z87" s="213"/>
      <c r="AA87" s="213"/>
      <c r="AB87" s="213"/>
      <c r="AC87" s="213"/>
      <c r="AD87" s="213"/>
      <c r="AE87" s="213"/>
      <c r="AF87" s="213"/>
      <c r="AG87" s="213" t="s">
        <v>166</v>
      </c>
      <c r="AH87" s="213"/>
      <c r="AI87" s="213"/>
      <c r="AJ87" s="213"/>
      <c r="AK87" s="213"/>
      <c r="AL87" s="213"/>
      <c r="AM87" s="213"/>
      <c r="AN87" s="213"/>
      <c r="AO87" s="213"/>
      <c r="AP87" s="213"/>
      <c r="AQ87" s="213"/>
      <c r="AR87" s="213"/>
      <c r="AS87" s="213"/>
      <c r="AT87" s="213"/>
      <c r="AU87" s="213"/>
      <c r="AV87" s="213"/>
      <c r="AW87" s="213"/>
      <c r="AX87" s="213"/>
      <c r="AY87" s="213"/>
      <c r="AZ87" s="213"/>
      <c r="BA87" s="213"/>
      <c r="BB87" s="213"/>
      <c r="BC87" s="213"/>
      <c r="BD87" s="213"/>
      <c r="BE87" s="213"/>
      <c r="BF87" s="213"/>
      <c r="BG87" s="213"/>
      <c r="BH87" s="213"/>
    </row>
    <row r="88" spans="1:60" outlineLevel="1" x14ac:dyDescent="0.2">
      <c r="A88" s="248">
        <v>66</v>
      </c>
      <c r="B88" s="249" t="s">
        <v>387</v>
      </c>
      <c r="C88" s="255" t="s">
        <v>388</v>
      </c>
      <c r="D88" s="250" t="s">
        <v>389</v>
      </c>
      <c r="E88" s="251">
        <v>3.7</v>
      </c>
      <c r="F88" s="252"/>
      <c r="G88" s="253">
        <f>ROUND(E88*F88,2)</f>
        <v>0</v>
      </c>
      <c r="H88" s="232"/>
      <c r="I88" s="231">
        <f>ROUND(E88*H88,2)</f>
        <v>0</v>
      </c>
      <c r="J88" s="232"/>
      <c r="K88" s="231">
        <f>ROUND(E88*J88,2)</f>
        <v>0</v>
      </c>
      <c r="L88" s="231">
        <v>21</v>
      </c>
      <c r="M88" s="231">
        <f>G88*(1+L88/100)</f>
        <v>0</v>
      </c>
      <c r="N88" s="230">
        <v>2.2970000000000001E-2</v>
      </c>
      <c r="O88" s="230">
        <f>ROUND(E88*N88,2)</f>
        <v>0.08</v>
      </c>
      <c r="P88" s="230">
        <v>0</v>
      </c>
      <c r="Q88" s="230">
        <f>ROUND(E88*P88,2)</f>
        <v>0</v>
      </c>
      <c r="R88" s="231"/>
      <c r="S88" s="231" t="s">
        <v>162</v>
      </c>
      <c r="T88" s="231" t="s">
        <v>163</v>
      </c>
      <c r="U88" s="231">
        <v>0</v>
      </c>
      <c r="V88" s="231">
        <f>ROUND(E88*U88,2)</f>
        <v>0</v>
      </c>
      <c r="W88" s="231"/>
      <c r="X88" s="231" t="s">
        <v>164</v>
      </c>
      <c r="Y88" s="231" t="s">
        <v>165</v>
      </c>
      <c r="Z88" s="213"/>
      <c r="AA88" s="213"/>
      <c r="AB88" s="213"/>
      <c r="AC88" s="213"/>
      <c r="AD88" s="213"/>
      <c r="AE88" s="213"/>
      <c r="AF88" s="213"/>
      <c r="AG88" s="213" t="s">
        <v>166</v>
      </c>
      <c r="AH88" s="213"/>
      <c r="AI88" s="213"/>
      <c r="AJ88" s="213"/>
      <c r="AK88" s="213"/>
      <c r="AL88" s="213"/>
      <c r="AM88" s="213"/>
      <c r="AN88" s="213"/>
      <c r="AO88" s="213"/>
      <c r="AP88" s="213"/>
      <c r="AQ88" s="213"/>
      <c r="AR88" s="213"/>
      <c r="AS88" s="213"/>
      <c r="AT88" s="213"/>
      <c r="AU88" s="213"/>
      <c r="AV88" s="213"/>
      <c r="AW88" s="213"/>
      <c r="AX88" s="213"/>
      <c r="AY88" s="213"/>
      <c r="AZ88" s="213"/>
      <c r="BA88" s="213"/>
      <c r="BB88" s="213"/>
      <c r="BC88" s="213"/>
      <c r="BD88" s="213"/>
      <c r="BE88" s="213"/>
      <c r="BF88" s="213"/>
      <c r="BG88" s="213"/>
      <c r="BH88" s="213"/>
    </row>
    <row r="89" spans="1:60" outlineLevel="1" x14ac:dyDescent="0.2">
      <c r="A89" s="248">
        <v>67</v>
      </c>
      <c r="B89" s="249" t="s">
        <v>390</v>
      </c>
      <c r="C89" s="255" t="s">
        <v>391</v>
      </c>
      <c r="D89" s="250" t="s">
        <v>226</v>
      </c>
      <c r="E89" s="251">
        <v>622</v>
      </c>
      <c r="F89" s="252"/>
      <c r="G89" s="253">
        <f>ROUND(E89*F89,2)</f>
        <v>0</v>
      </c>
      <c r="H89" s="232"/>
      <c r="I89" s="231">
        <f>ROUND(E89*H89,2)</f>
        <v>0</v>
      </c>
      <c r="J89" s="232"/>
      <c r="K89" s="231">
        <f>ROUND(E89*J89,2)</f>
        <v>0</v>
      </c>
      <c r="L89" s="231">
        <v>21</v>
      </c>
      <c r="M89" s="231">
        <f>G89*(1+L89/100)</f>
        <v>0</v>
      </c>
      <c r="N89" s="230">
        <v>1.32E-3</v>
      </c>
      <c r="O89" s="230">
        <f>ROUND(E89*N89,2)</f>
        <v>0.82</v>
      </c>
      <c r="P89" s="230">
        <v>0</v>
      </c>
      <c r="Q89" s="230">
        <f>ROUND(E89*P89,2)</f>
        <v>0</v>
      </c>
      <c r="R89" s="231" t="s">
        <v>364</v>
      </c>
      <c r="S89" s="231" t="s">
        <v>162</v>
      </c>
      <c r="T89" s="231" t="s">
        <v>163</v>
      </c>
      <c r="U89" s="231">
        <v>0</v>
      </c>
      <c r="V89" s="231">
        <f>ROUND(E89*U89,2)</f>
        <v>0</v>
      </c>
      <c r="W89" s="231"/>
      <c r="X89" s="231" t="s">
        <v>365</v>
      </c>
      <c r="Y89" s="231" t="s">
        <v>165</v>
      </c>
      <c r="Z89" s="213"/>
      <c r="AA89" s="213"/>
      <c r="AB89" s="213"/>
      <c r="AC89" s="213"/>
      <c r="AD89" s="213"/>
      <c r="AE89" s="213"/>
      <c r="AF89" s="213"/>
      <c r="AG89" s="213" t="s">
        <v>366</v>
      </c>
      <c r="AH89" s="213"/>
      <c r="AI89" s="213"/>
      <c r="AJ89" s="213"/>
      <c r="AK89" s="213"/>
      <c r="AL89" s="213"/>
      <c r="AM89" s="213"/>
      <c r="AN89" s="213"/>
      <c r="AO89" s="213"/>
      <c r="AP89" s="213"/>
      <c r="AQ89" s="213"/>
      <c r="AR89" s="213"/>
      <c r="AS89" s="213"/>
      <c r="AT89" s="213"/>
      <c r="AU89" s="213"/>
      <c r="AV89" s="213"/>
      <c r="AW89" s="213"/>
      <c r="AX89" s="213"/>
      <c r="AY89" s="213"/>
      <c r="AZ89" s="213"/>
      <c r="BA89" s="213"/>
      <c r="BB89" s="213"/>
      <c r="BC89" s="213"/>
      <c r="BD89" s="213"/>
      <c r="BE89" s="213"/>
      <c r="BF89" s="213"/>
      <c r="BG89" s="213"/>
      <c r="BH89" s="213"/>
    </row>
    <row r="90" spans="1:60" ht="22.5" outlineLevel="1" x14ac:dyDescent="0.2">
      <c r="A90" s="248">
        <v>68</v>
      </c>
      <c r="B90" s="249" t="s">
        <v>392</v>
      </c>
      <c r="C90" s="255" t="s">
        <v>393</v>
      </c>
      <c r="D90" s="250" t="s">
        <v>196</v>
      </c>
      <c r="E90" s="251">
        <v>2.7146599999999999</v>
      </c>
      <c r="F90" s="252"/>
      <c r="G90" s="253">
        <f>ROUND(E90*F90,2)</f>
        <v>0</v>
      </c>
      <c r="H90" s="232"/>
      <c r="I90" s="231">
        <f>ROUND(E90*H90,2)</f>
        <v>0</v>
      </c>
      <c r="J90" s="232"/>
      <c r="K90" s="231">
        <f>ROUND(E90*J90,2)</f>
        <v>0</v>
      </c>
      <c r="L90" s="231">
        <v>21</v>
      </c>
      <c r="M90" s="231">
        <f>G90*(1+L90/100)</f>
        <v>0</v>
      </c>
      <c r="N90" s="230">
        <v>0</v>
      </c>
      <c r="O90" s="230">
        <f>ROUND(E90*N90,2)</f>
        <v>0</v>
      </c>
      <c r="P90" s="230">
        <v>0</v>
      </c>
      <c r="Q90" s="230">
        <f>ROUND(E90*P90,2)</f>
        <v>0</v>
      </c>
      <c r="R90" s="231"/>
      <c r="S90" s="231" t="s">
        <v>162</v>
      </c>
      <c r="T90" s="231" t="s">
        <v>163</v>
      </c>
      <c r="U90" s="231">
        <v>1.7509999999999999</v>
      </c>
      <c r="V90" s="231">
        <f>ROUND(E90*U90,2)</f>
        <v>4.75</v>
      </c>
      <c r="W90" s="231"/>
      <c r="X90" s="231" t="s">
        <v>164</v>
      </c>
      <c r="Y90" s="231" t="s">
        <v>165</v>
      </c>
      <c r="Z90" s="213"/>
      <c r="AA90" s="213"/>
      <c r="AB90" s="213"/>
      <c r="AC90" s="213"/>
      <c r="AD90" s="213"/>
      <c r="AE90" s="213"/>
      <c r="AF90" s="213"/>
      <c r="AG90" s="213" t="s">
        <v>369</v>
      </c>
      <c r="AH90" s="213"/>
      <c r="AI90" s="213"/>
      <c r="AJ90" s="213"/>
      <c r="AK90" s="213"/>
      <c r="AL90" s="213"/>
      <c r="AM90" s="213"/>
      <c r="AN90" s="213"/>
      <c r="AO90" s="213"/>
      <c r="AP90" s="213"/>
      <c r="AQ90" s="213"/>
      <c r="AR90" s="213"/>
      <c r="AS90" s="213"/>
      <c r="AT90" s="213"/>
      <c r="AU90" s="213"/>
      <c r="AV90" s="213"/>
      <c r="AW90" s="213"/>
      <c r="AX90" s="213"/>
      <c r="AY90" s="213"/>
      <c r="AZ90" s="213"/>
      <c r="BA90" s="213"/>
      <c r="BB90" s="213"/>
      <c r="BC90" s="213"/>
      <c r="BD90" s="213"/>
      <c r="BE90" s="213"/>
      <c r="BF90" s="213"/>
      <c r="BG90" s="213"/>
      <c r="BH90" s="213"/>
    </row>
    <row r="91" spans="1:60" x14ac:dyDescent="0.2">
      <c r="A91" s="235" t="s">
        <v>157</v>
      </c>
      <c r="B91" s="236" t="s">
        <v>111</v>
      </c>
      <c r="C91" s="254" t="s">
        <v>112</v>
      </c>
      <c r="D91" s="237"/>
      <c r="E91" s="238"/>
      <c r="F91" s="239"/>
      <c r="G91" s="240">
        <f>SUMIF(AG92:AG94,"&lt;&gt;NOR",G92:G94)</f>
        <v>0</v>
      </c>
      <c r="H91" s="234"/>
      <c r="I91" s="234">
        <f>SUM(I92:I94)</f>
        <v>0</v>
      </c>
      <c r="J91" s="234"/>
      <c r="K91" s="234">
        <f>SUM(K92:K94)</f>
        <v>0</v>
      </c>
      <c r="L91" s="234"/>
      <c r="M91" s="234">
        <f>SUM(M92:M94)</f>
        <v>0</v>
      </c>
      <c r="N91" s="233"/>
      <c r="O91" s="233">
        <f>SUM(O92:O94)</f>
        <v>1.44</v>
      </c>
      <c r="P91" s="233"/>
      <c r="Q91" s="233">
        <f>SUM(Q92:Q94)</f>
        <v>0</v>
      </c>
      <c r="R91" s="234"/>
      <c r="S91" s="234"/>
      <c r="T91" s="234"/>
      <c r="U91" s="234"/>
      <c r="V91" s="234">
        <f>SUM(V92:V94)</f>
        <v>88.14</v>
      </c>
      <c r="W91" s="234"/>
      <c r="X91" s="234"/>
      <c r="Y91" s="234"/>
      <c r="AG91" t="s">
        <v>158</v>
      </c>
    </row>
    <row r="92" spans="1:60" outlineLevel="1" x14ac:dyDescent="0.2">
      <c r="A92" s="248">
        <v>69</v>
      </c>
      <c r="B92" s="249" t="s">
        <v>394</v>
      </c>
      <c r="C92" s="255" t="s">
        <v>395</v>
      </c>
      <c r="D92" s="250" t="s">
        <v>183</v>
      </c>
      <c r="E92" s="251">
        <v>61.41</v>
      </c>
      <c r="F92" s="252"/>
      <c r="G92" s="253">
        <f>ROUND(E92*F92,2)</f>
        <v>0</v>
      </c>
      <c r="H92" s="232"/>
      <c r="I92" s="231">
        <f>ROUND(E92*H92,2)</f>
        <v>0</v>
      </c>
      <c r="J92" s="232"/>
      <c r="K92" s="231">
        <f>ROUND(E92*J92,2)</f>
        <v>0</v>
      </c>
      <c r="L92" s="231">
        <v>21</v>
      </c>
      <c r="M92" s="231">
        <f>G92*(1+L92/100)</f>
        <v>0</v>
      </c>
      <c r="N92" s="230">
        <v>3.1E-4</v>
      </c>
      <c r="O92" s="230">
        <f>ROUND(E92*N92,2)</f>
        <v>0.02</v>
      </c>
      <c r="P92" s="230">
        <v>0</v>
      </c>
      <c r="Q92" s="230">
        <f>ROUND(E92*P92,2)</f>
        <v>0</v>
      </c>
      <c r="R92" s="231"/>
      <c r="S92" s="231" t="s">
        <v>162</v>
      </c>
      <c r="T92" s="231" t="s">
        <v>163</v>
      </c>
      <c r="U92" s="231">
        <v>1.41</v>
      </c>
      <c r="V92" s="231">
        <f>ROUND(E92*U92,2)</f>
        <v>86.59</v>
      </c>
      <c r="W92" s="231"/>
      <c r="X92" s="231" t="s">
        <v>164</v>
      </c>
      <c r="Y92" s="231" t="s">
        <v>165</v>
      </c>
      <c r="Z92" s="213"/>
      <c r="AA92" s="213"/>
      <c r="AB92" s="213"/>
      <c r="AC92" s="213"/>
      <c r="AD92" s="213"/>
      <c r="AE92" s="213"/>
      <c r="AF92" s="213"/>
      <c r="AG92" s="213" t="s">
        <v>166</v>
      </c>
      <c r="AH92" s="213"/>
      <c r="AI92" s="213"/>
      <c r="AJ92" s="213"/>
      <c r="AK92" s="213"/>
      <c r="AL92" s="213"/>
      <c r="AM92" s="213"/>
      <c r="AN92" s="213"/>
      <c r="AO92" s="213"/>
      <c r="AP92" s="213"/>
      <c r="AQ92" s="213"/>
      <c r="AR92" s="213"/>
      <c r="AS92" s="213"/>
      <c r="AT92" s="213"/>
      <c r="AU92" s="213"/>
      <c r="AV92" s="213"/>
      <c r="AW92" s="213"/>
      <c r="AX92" s="213"/>
      <c r="AY92" s="213"/>
      <c r="AZ92" s="213"/>
      <c r="BA92" s="213"/>
      <c r="BB92" s="213"/>
      <c r="BC92" s="213"/>
      <c r="BD92" s="213"/>
      <c r="BE92" s="213"/>
      <c r="BF92" s="213"/>
      <c r="BG92" s="213"/>
      <c r="BH92" s="213"/>
    </row>
    <row r="93" spans="1:60" ht="22.5" outlineLevel="1" x14ac:dyDescent="0.2">
      <c r="A93" s="248">
        <v>70</v>
      </c>
      <c r="B93" s="249" t="s">
        <v>396</v>
      </c>
      <c r="C93" s="255" t="s">
        <v>397</v>
      </c>
      <c r="D93" s="250" t="s">
        <v>186</v>
      </c>
      <c r="E93" s="251">
        <v>1</v>
      </c>
      <c r="F93" s="252"/>
      <c r="G93" s="253">
        <f>ROUND(E93*F93,2)</f>
        <v>0</v>
      </c>
      <c r="H93" s="232"/>
      <c r="I93" s="231">
        <f>ROUND(E93*H93,2)</f>
        <v>0</v>
      </c>
      <c r="J93" s="232"/>
      <c r="K93" s="231">
        <f>ROUND(E93*J93,2)</f>
        <v>0</v>
      </c>
      <c r="L93" s="231">
        <v>21</v>
      </c>
      <c r="M93" s="231">
        <f>G93*(1+L93/100)</f>
        <v>0</v>
      </c>
      <c r="N93" s="230">
        <v>2.375E-2</v>
      </c>
      <c r="O93" s="230">
        <f>ROUND(E93*N93,2)</f>
        <v>0.02</v>
      </c>
      <c r="P93" s="230">
        <v>0</v>
      </c>
      <c r="Q93" s="230">
        <f>ROUND(E93*P93,2)</f>
        <v>0</v>
      </c>
      <c r="R93" s="231"/>
      <c r="S93" s="231" t="s">
        <v>162</v>
      </c>
      <c r="T93" s="231" t="s">
        <v>163</v>
      </c>
      <c r="U93" s="231">
        <v>1.55166</v>
      </c>
      <c r="V93" s="231">
        <f>ROUND(E93*U93,2)</f>
        <v>1.55</v>
      </c>
      <c r="W93" s="231"/>
      <c r="X93" s="231" t="s">
        <v>314</v>
      </c>
      <c r="Y93" s="231" t="s">
        <v>165</v>
      </c>
      <c r="Z93" s="213"/>
      <c r="AA93" s="213"/>
      <c r="AB93" s="213"/>
      <c r="AC93" s="213"/>
      <c r="AD93" s="213"/>
      <c r="AE93" s="213"/>
      <c r="AF93" s="213"/>
      <c r="AG93" s="213" t="s">
        <v>315</v>
      </c>
      <c r="AH93" s="213"/>
      <c r="AI93" s="213"/>
      <c r="AJ93" s="213"/>
      <c r="AK93" s="213"/>
      <c r="AL93" s="213"/>
      <c r="AM93" s="213"/>
      <c r="AN93" s="213"/>
      <c r="AO93" s="213"/>
      <c r="AP93" s="213"/>
      <c r="AQ93" s="213"/>
      <c r="AR93" s="213"/>
      <c r="AS93" s="213"/>
      <c r="AT93" s="213"/>
      <c r="AU93" s="213"/>
      <c r="AV93" s="213"/>
      <c r="AW93" s="213"/>
      <c r="AX93" s="213"/>
      <c r="AY93" s="213"/>
      <c r="AZ93" s="213"/>
      <c r="BA93" s="213"/>
      <c r="BB93" s="213"/>
      <c r="BC93" s="213"/>
      <c r="BD93" s="213"/>
      <c r="BE93" s="213"/>
      <c r="BF93" s="213"/>
      <c r="BG93" s="213"/>
      <c r="BH93" s="213"/>
    </row>
    <row r="94" spans="1:60" outlineLevel="1" x14ac:dyDescent="0.2">
      <c r="A94" s="248">
        <v>71</v>
      </c>
      <c r="B94" s="249" t="s">
        <v>398</v>
      </c>
      <c r="C94" s="255" t="s">
        <v>399</v>
      </c>
      <c r="D94" s="250" t="s">
        <v>219</v>
      </c>
      <c r="E94" s="251">
        <v>22</v>
      </c>
      <c r="F94" s="252"/>
      <c r="G94" s="253">
        <f>ROUND(E94*F94,2)</f>
        <v>0</v>
      </c>
      <c r="H94" s="232"/>
      <c r="I94" s="231">
        <f>ROUND(E94*H94,2)</f>
        <v>0</v>
      </c>
      <c r="J94" s="232"/>
      <c r="K94" s="231">
        <f>ROUND(E94*J94,2)</f>
        <v>0</v>
      </c>
      <c r="L94" s="231">
        <v>21</v>
      </c>
      <c r="M94" s="231">
        <f>G94*(1+L94/100)</f>
        <v>0</v>
      </c>
      <c r="N94" s="230">
        <v>6.3500000000000001E-2</v>
      </c>
      <c r="O94" s="230">
        <f>ROUND(E94*N94,2)</f>
        <v>1.4</v>
      </c>
      <c r="P94" s="230">
        <v>0</v>
      </c>
      <c r="Q94" s="230">
        <f>ROUND(E94*P94,2)</f>
        <v>0</v>
      </c>
      <c r="R94" s="231" t="s">
        <v>364</v>
      </c>
      <c r="S94" s="231" t="s">
        <v>162</v>
      </c>
      <c r="T94" s="231" t="s">
        <v>163</v>
      </c>
      <c r="U94" s="231">
        <v>0</v>
      </c>
      <c r="V94" s="231">
        <f>ROUND(E94*U94,2)</f>
        <v>0</v>
      </c>
      <c r="W94" s="231"/>
      <c r="X94" s="231" t="s">
        <v>365</v>
      </c>
      <c r="Y94" s="231" t="s">
        <v>165</v>
      </c>
      <c r="Z94" s="213"/>
      <c r="AA94" s="213"/>
      <c r="AB94" s="213"/>
      <c r="AC94" s="213"/>
      <c r="AD94" s="213"/>
      <c r="AE94" s="213"/>
      <c r="AF94" s="213"/>
      <c r="AG94" s="213" t="s">
        <v>366</v>
      </c>
      <c r="AH94" s="213"/>
      <c r="AI94" s="213"/>
      <c r="AJ94" s="213"/>
      <c r="AK94" s="213"/>
      <c r="AL94" s="213"/>
      <c r="AM94" s="213"/>
      <c r="AN94" s="213"/>
      <c r="AO94" s="213"/>
      <c r="AP94" s="213"/>
      <c r="AQ94" s="213"/>
      <c r="AR94" s="213"/>
      <c r="AS94" s="213"/>
      <c r="AT94" s="213"/>
      <c r="AU94" s="213"/>
      <c r="AV94" s="213"/>
      <c r="AW94" s="213"/>
      <c r="AX94" s="213"/>
      <c r="AY94" s="213"/>
      <c r="AZ94" s="213"/>
      <c r="BA94" s="213"/>
      <c r="BB94" s="213"/>
      <c r="BC94" s="213"/>
      <c r="BD94" s="213"/>
      <c r="BE94" s="213"/>
      <c r="BF94" s="213"/>
      <c r="BG94" s="213"/>
      <c r="BH94" s="213"/>
    </row>
    <row r="95" spans="1:60" x14ac:dyDescent="0.2">
      <c r="A95" s="235" t="s">
        <v>157</v>
      </c>
      <c r="B95" s="236" t="s">
        <v>113</v>
      </c>
      <c r="C95" s="254" t="s">
        <v>114</v>
      </c>
      <c r="D95" s="237"/>
      <c r="E95" s="238"/>
      <c r="F95" s="239"/>
      <c r="G95" s="240">
        <f>SUMIF(AG96:AG103,"&lt;&gt;NOR",G96:G103)</f>
        <v>0</v>
      </c>
      <c r="H95" s="234"/>
      <c r="I95" s="234">
        <f>SUM(I96:I103)</f>
        <v>0</v>
      </c>
      <c r="J95" s="234"/>
      <c r="K95" s="234">
        <f>SUM(K96:K103)</f>
        <v>0</v>
      </c>
      <c r="L95" s="234"/>
      <c r="M95" s="234">
        <f>SUM(M96:M103)</f>
        <v>0</v>
      </c>
      <c r="N95" s="233"/>
      <c r="O95" s="233">
        <f>SUM(O96:O103)</f>
        <v>0.42000000000000004</v>
      </c>
      <c r="P95" s="233"/>
      <c r="Q95" s="233">
        <f>SUM(Q96:Q103)</f>
        <v>0</v>
      </c>
      <c r="R95" s="234"/>
      <c r="S95" s="234"/>
      <c r="T95" s="234"/>
      <c r="U95" s="234"/>
      <c r="V95" s="234">
        <f>SUM(V96:V103)</f>
        <v>22.04</v>
      </c>
      <c r="W95" s="234"/>
      <c r="X95" s="234"/>
      <c r="Y95" s="234"/>
      <c r="AG95" t="s">
        <v>158</v>
      </c>
    </row>
    <row r="96" spans="1:60" ht="22.5" outlineLevel="1" x14ac:dyDescent="0.2">
      <c r="A96" s="248">
        <v>72</v>
      </c>
      <c r="B96" s="249" t="s">
        <v>400</v>
      </c>
      <c r="C96" s="255" t="s">
        <v>401</v>
      </c>
      <c r="D96" s="250" t="s">
        <v>226</v>
      </c>
      <c r="E96" s="251">
        <v>12</v>
      </c>
      <c r="F96" s="252"/>
      <c r="G96" s="253">
        <f>ROUND(E96*F96,2)</f>
        <v>0</v>
      </c>
      <c r="H96" s="232"/>
      <c r="I96" s="231">
        <f>ROUND(E96*H96,2)</f>
        <v>0</v>
      </c>
      <c r="J96" s="232"/>
      <c r="K96" s="231">
        <f>ROUND(E96*J96,2)</f>
        <v>0</v>
      </c>
      <c r="L96" s="231">
        <v>21</v>
      </c>
      <c r="M96" s="231">
        <f>G96*(1+L96/100)</f>
        <v>0</v>
      </c>
      <c r="N96" s="230">
        <v>2.0300000000000001E-3</v>
      </c>
      <c r="O96" s="230">
        <f>ROUND(E96*N96,2)</f>
        <v>0.02</v>
      </c>
      <c r="P96" s="230">
        <v>0</v>
      </c>
      <c r="Q96" s="230">
        <f>ROUND(E96*P96,2)</f>
        <v>0</v>
      </c>
      <c r="R96" s="231"/>
      <c r="S96" s="231" t="s">
        <v>402</v>
      </c>
      <c r="T96" s="231" t="s">
        <v>163</v>
      </c>
      <c r="U96" s="231">
        <v>0.36454999999999999</v>
      </c>
      <c r="V96" s="231">
        <f>ROUND(E96*U96,2)</f>
        <v>4.37</v>
      </c>
      <c r="W96" s="231"/>
      <c r="X96" s="231" t="s">
        <v>164</v>
      </c>
      <c r="Y96" s="231" t="s">
        <v>165</v>
      </c>
      <c r="Z96" s="213"/>
      <c r="AA96" s="213"/>
      <c r="AB96" s="213"/>
      <c r="AC96" s="213"/>
      <c r="AD96" s="213"/>
      <c r="AE96" s="213"/>
      <c r="AF96" s="213"/>
      <c r="AG96" s="213" t="s">
        <v>166</v>
      </c>
      <c r="AH96" s="213"/>
      <c r="AI96" s="213"/>
      <c r="AJ96" s="213"/>
      <c r="AK96" s="213"/>
      <c r="AL96" s="213"/>
      <c r="AM96" s="213"/>
      <c r="AN96" s="213"/>
      <c r="AO96" s="213"/>
      <c r="AP96" s="213"/>
      <c r="AQ96" s="213"/>
      <c r="AR96" s="213"/>
      <c r="AS96" s="213"/>
      <c r="AT96" s="213"/>
      <c r="AU96" s="213"/>
      <c r="AV96" s="213"/>
      <c r="AW96" s="213"/>
      <c r="AX96" s="213"/>
      <c r="AY96" s="213"/>
      <c r="AZ96" s="213"/>
      <c r="BA96" s="213"/>
      <c r="BB96" s="213"/>
      <c r="BC96" s="213"/>
      <c r="BD96" s="213"/>
      <c r="BE96" s="213"/>
      <c r="BF96" s="213"/>
      <c r="BG96" s="213"/>
      <c r="BH96" s="213"/>
    </row>
    <row r="97" spans="1:60" outlineLevel="1" x14ac:dyDescent="0.2">
      <c r="A97" s="248">
        <v>73</v>
      </c>
      <c r="B97" s="249" t="s">
        <v>403</v>
      </c>
      <c r="C97" s="255" t="s">
        <v>404</v>
      </c>
      <c r="D97" s="250" t="s">
        <v>226</v>
      </c>
      <c r="E97" s="251">
        <v>19</v>
      </c>
      <c r="F97" s="252"/>
      <c r="G97" s="253">
        <f>ROUND(E97*F97,2)</f>
        <v>0</v>
      </c>
      <c r="H97" s="232"/>
      <c r="I97" s="231">
        <f>ROUND(E97*H97,2)</f>
        <v>0</v>
      </c>
      <c r="J97" s="232"/>
      <c r="K97" s="231">
        <f>ROUND(E97*J97,2)</f>
        <v>0</v>
      </c>
      <c r="L97" s="231">
        <v>21</v>
      </c>
      <c r="M97" s="231">
        <f>G97*(1+L97/100)</f>
        <v>0</v>
      </c>
      <c r="N97" s="230">
        <v>1.6299999999999999E-3</v>
      </c>
      <c r="O97" s="230">
        <f>ROUND(E97*N97,2)</f>
        <v>0.03</v>
      </c>
      <c r="P97" s="230">
        <v>0</v>
      </c>
      <c r="Q97" s="230">
        <f>ROUND(E97*P97,2)</f>
        <v>0</v>
      </c>
      <c r="R97" s="231"/>
      <c r="S97" s="231" t="s">
        <v>162</v>
      </c>
      <c r="T97" s="231" t="s">
        <v>163</v>
      </c>
      <c r="U97" s="231">
        <v>0.25568999999999997</v>
      </c>
      <c r="V97" s="231">
        <f>ROUND(E97*U97,2)</f>
        <v>4.8600000000000003</v>
      </c>
      <c r="W97" s="231"/>
      <c r="X97" s="231" t="s">
        <v>164</v>
      </c>
      <c r="Y97" s="231" t="s">
        <v>165</v>
      </c>
      <c r="Z97" s="213"/>
      <c r="AA97" s="213"/>
      <c r="AB97" s="213"/>
      <c r="AC97" s="213"/>
      <c r="AD97" s="213"/>
      <c r="AE97" s="213"/>
      <c r="AF97" s="213"/>
      <c r="AG97" s="213" t="s">
        <v>166</v>
      </c>
      <c r="AH97" s="213"/>
      <c r="AI97" s="213"/>
      <c r="AJ97" s="213"/>
      <c r="AK97" s="213"/>
      <c r="AL97" s="213"/>
      <c r="AM97" s="213"/>
      <c r="AN97" s="213"/>
      <c r="AO97" s="213"/>
      <c r="AP97" s="213"/>
      <c r="AQ97" s="213"/>
      <c r="AR97" s="213"/>
      <c r="AS97" s="213"/>
      <c r="AT97" s="213"/>
      <c r="AU97" s="213"/>
      <c r="AV97" s="213"/>
      <c r="AW97" s="213"/>
      <c r="AX97" s="213"/>
      <c r="AY97" s="213"/>
      <c r="AZ97" s="213"/>
      <c r="BA97" s="213"/>
      <c r="BB97" s="213"/>
      <c r="BC97" s="213"/>
      <c r="BD97" s="213"/>
      <c r="BE97" s="213"/>
      <c r="BF97" s="213"/>
      <c r="BG97" s="213"/>
      <c r="BH97" s="213"/>
    </row>
    <row r="98" spans="1:60" outlineLevel="1" x14ac:dyDescent="0.2">
      <c r="A98" s="248">
        <v>74</v>
      </c>
      <c r="B98" s="249" t="s">
        <v>405</v>
      </c>
      <c r="C98" s="255" t="s">
        <v>406</v>
      </c>
      <c r="D98" s="250" t="s">
        <v>226</v>
      </c>
      <c r="E98" s="251">
        <v>19</v>
      </c>
      <c r="F98" s="252"/>
      <c r="G98" s="253">
        <f>ROUND(E98*F98,2)</f>
        <v>0</v>
      </c>
      <c r="H98" s="232"/>
      <c r="I98" s="231">
        <f>ROUND(E98*H98,2)</f>
        <v>0</v>
      </c>
      <c r="J98" s="232"/>
      <c r="K98" s="231">
        <f>ROUND(E98*J98,2)</f>
        <v>0</v>
      </c>
      <c r="L98" s="231">
        <v>21</v>
      </c>
      <c r="M98" s="231">
        <f>G98*(1+L98/100)</f>
        <v>0</v>
      </c>
      <c r="N98" s="230">
        <v>2.3999999999999998E-3</v>
      </c>
      <c r="O98" s="230">
        <f>ROUND(E98*N98,2)</f>
        <v>0.05</v>
      </c>
      <c r="P98" s="230">
        <v>0</v>
      </c>
      <c r="Q98" s="230">
        <f>ROUND(E98*P98,2)</f>
        <v>0</v>
      </c>
      <c r="R98" s="231"/>
      <c r="S98" s="231" t="s">
        <v>162</v>
      </c>
      <c r="T98" s="231" t="s">
        <v>163</v>
      </c>
      <c r="U98" s="231">
        <v>0.26</v>
      </c>
      <c r="V98" s="231">
        <f>ROUND(E98*U98,2)</f>
        <v>4.9400000000000004</v>
      </c>
      <c r="W98" s="231"/>
      <c r="X98" s="231" t="s">
        <v>164</v>
      </c>
      <c r="Y98" s="231" t="s">
        <v>165</v>
      </c>
      <c r="Z98" s="213"/>
      <c r="AA98" s="213"/>
      <c r="AB98" s="213"/>
      <c r="AC98" s="213"/>
      <c r="AD98" s="213"/>
      <c r="AE98" s="213"/>
      <c r="AF98" s="213"/>
      <c r="AG98" s="213" t="s">
        <v>166</v>
      </c>
      <c r="AH98" s="213"/>
      <c r="AI98" s="213"/>
      <c r="AJ98" s="213"/>
      <c r="AK98" s="213"/>
      <c r="AL98" s="213"/>
      <c r="AM98" s="213"/>
      <c r="AN98" s="213"/>
      <c r="AO98" s="213"/>
      <c r="AP98" s="213"/>
      <c r="AQ98" s="213"/>
      <c r="AR98" s="213"/>
      <c r="AS98" s="213"/>
      <c r="AT98" s="213"/>
      <c r="AU98" s="213"/>
      <c r="AV98" s="213"/>
      <c r="AW98" s="213"/>
      <c r="AX98" s="213"/>
      <c r="AY98" s="213"/>
      <c r="AZ98" s="213"/>
      <c r="BA98" s="213"/>
      <c r="BB98" s="213"/>
      <c r="BC98" s="213"/>
      <c r="BD98" s="213"/>
      <c r="BE98" s="213"/>
      <c r="BF98" s="213"/>
      <c r="BG98" s="213"/>
      <c r="BH98" s="213"/>
    </row>
    <row r="99" spans="1:60" outlineLevel="1" x14ac:dyDescent="0.2">
      <c r="A99" s="248">
        <v>75</v>
      </c>
      <c r="B99" s="249" t="s">
        <v>407</v>
      </c>
      <c r="C99" s="255" t="s">
        <v>408</v>
      </c>
      <c r="D99" s="250" t="s">
        <v>226</v>
      </c>
      <c r="E99" s="251">
        <v>24.3</v>
      </c>
      <c r="F99" s="252"/>
      <c r="G99" s="253">
        <f>ROUND(E99*F99,2)</f>
        <v>0</v>
      </c>
      <c r="H99" s="232"/>
      <c r="I99" s="231">
        <f>ROUND(E99*H99,2)</f>
        <v>0</v>
      </c>
      <c r="J99" s="232"/>
      <c r="K99" s="231">
        <f>ROUND(E99*J99,2)</f>
        <v>0</v>
      </c>
      <c r="L99" s="231">
        <v>21</v>
      </c>
      <c r="M99" s="231">
        <f>G99*(1+L99/100)</f>
        <v>0</v>
      </c>
      <c r="N99" s="230">
        <v>1.5299999999999999E-3</v>
      </c>
      <c r="O99" s="230">
        <f>ROUND(E99*N99,2)</f>
        <v>0.04</v>
      </c>
      <c r="P99" s="230">
        <v>0</v>
      </c>
      <c r="Q99" s="230">
        <f>ROUND(E99*P99,2)</f>
        <v>0</v>
      </c>
      <c r="R99" s="231"/>
      <c r="S99" s="231" t="s">
        <v>162</v>
      </c>
      <c r="T99" s="231" t="s">
        <v>163</v>
      </c>
      <c r="U99" s="231">
        <v>0.24</v>
      </c>
      <c r="V99" s="231">
        <f>ROUND(E99*U99,2)</f>
        <v>5.83</v>
      </c>
      <c r="W99" s="231"/>
      <c r="X99" s="231" t="s">
        <v>164</v>
      </c>
      <c r="Y99" s="231" t="s">
        <v>165</v>
      </c>
      <c r="Z99" s="213"/>
      <c r="AA99" s="213"/>
      <c r="AB99" s="213"/>
      <c r="AC99" s="213"/>
      <c r="AD99" s="213"/>
      <c r="AE99" s="213"/>
      <c r="AF99" s="213"/>
      <c r="AG99" s="213" t="s">
        <v>166</v>
      </c>
      <c r="AH99" s="213"/>
      <c r="AI99" s="213"/>
      <c r="AJ99" s="213"/>
      <c r="AK99" s="213"/>
      <c r="AL99" s="213"/>
      <c r="AM99" s="213"/>
      <c r="AN99" s="213"/>
      <c r="AO99" s="213"/>
      <c r="AP99" s="213"/>
      <c r="AQ99" s="213"/>
      <c r="AR99" s="213"/>
      <c r="AS99" s="213"/>
      <c r="AT99" s="213"/>
      <c r="AU99" s="213"/>
      <c r="AV99" s="213"/>
      <c r="AW99" s="213"/>
      <c r="AX99" s="213"/>
      <c r="AY99" s="213"/>
      <c r="AZ99" s="213"/>
      <c r="BA99" s="213"/>
      <c r="BB99" s="213"/>
      <c r="BC99" s="213"/>
      <c r="BD99" s="213"/>
      <c r="BE99" s="213"/>
      <c r="BF99" s="213"/>
      <c r="BG99" s="213"/>
      <c r="BH99" s="213"/>
    </row>
    <row r="100" spans="1:60" outlineLevel="1" x14ac:dyDescent="0.2">
      <c r="A100" s="248">
        <v>76</v>
      </c>
      <c r="B100" s="249" t="s">
        <v>409</v>
      </c>
      <c r="C100" s="255" t="s">
        <v>410</v>
      </c>
      <c r="D100" s="250" t="s">
        <v>183</v>
      </c>
      <c r="E100" s="251">
        <v>135.9024</v>
      </c>
      <c r="F100" s="252"/>
      <c r="G100" s="253">
        <f>ROUND(E100*F100,2)</f>
        <v>0</v>
      </c>
      <c r="H100" s="232"/>
      <c r="I100" s="231">
        <f>ROUND(E100*H100,2)</f>
        <v>0</v>
      </c>
      <c r="J100" s="232"/>
      <c r="K100" s="231">
        <f>ROUND(E100*J100,2)</f>
        <v>0</v>
      </c>
      <c r="L100" s="231">
        <v>21</v>
      </c>
      <c r="M100" s="231">
        <f>G100*(1+L100/100)</f>
        <v>0</v>
      </c>
      <c r="N100" s="230">
        <v>2E-3</v>
      </c>
      <c r="O100" s="230">
        <f>ROUND(E100*N100,2)</f>
        <v>0.27</v>
      </c>
      <c r="P100" s="230">
        <v>0</v>
      </c>
      <c r="Q100" s="230">
        <f>ROUND(E100*P100,2)</f>
        <v>0</v>
      </c>
      <c r="R100" s="231" t="s">
        <v>364</v>
      </c>
      <c r="S100" s="231" t="s">
        <v>411</v>
      </c>
      <c r="T100" s="231" t="s">
        <v>163</v>
      </c>
      <c r="U100" s="231">
        <v>0</v>
      </c>
      <c r="V100" s="231">
        <f>ROUND(E100*U100,2)</f>
        <v>0</v>
      </c>
      <c r="W100" s="231"/>
      <c r="X100" s="231" t="s">
        <v>365</v>
      </c>
      <c r="Y100" s="231" t="s">
        <v>165</v>
      </c>
      <c r="Z100" s="213"/>
      <c r="AA100" s="213"/>
      <c r="AB100" s="213"/>
      <c r="AC100" s="213"/>
      <c r="AD100" s="213"/>
      <c r="AE100" s="213"/>
      <c r="AF100" s="213"/>
      <c r="AG100" s="213" t="s">
        <v>366</v>
      </c>
      <c r="AH100" s="213"/>
      <c r="AI100" s="213"/>
      <c r="AJ100" s="213"/>
      <c r="AK100" s="213"/>
      <c r="AL100" s="213"/>
      <c r="AM100" s="213"/>
      <c r="AN100" s="213"/>
      <c r="AO100" s="213"/>
      <c r="AP100" s="213"/>
      <c r="AQ100" s="213"/>
      <c r="AR100" s="213"/>
      <c r="AS100" s="213"/>
      <c r="AT100" s="213"/>
      <c r="AU100" s="213"/>
      <c r="AV100" s="213"/>
      <c r="AW100" s="213"/>
      <c r="AX100" s="213"/>
      <c r="AY100" s="213"/>
      <c r="AZ100" s="213"/>
      <c r="BA100" s="213"/>
      <c r="BB100" s="213"/>
      <c r="BC100" s="213"/>
      <c r="BD100" s="213"/>
      <c r="BE100" s="213"/>
      <c r="BF100" s="213"/>
      <c r="BG100" s="213"/>
      <c r="BH100" s="213"/>
    </row>
    <row r="101" spans="1:60" ht="22.5" outlineLevel="1" x14ac:dyDescent="0.2">
      <c r="A101" s="248">
        <v>77</v>
      </c>
      <c r="B101" s="249" t="s">
        <v>412</v>
      </c>
      <c r="C101" s="255" t="s">
        <v>413</v>
      </c>
      <c r="D101" s="250" t="s">
        <v>219</v>
      </c>
      <c r="E101" s="251">
        <v>5</v>
      </c>
      <c r="F101" s="252"/>
      <c r="G101" s="253">
        <f>ROUND(E101*F101,2)</f>
        <v>0</v>
      </c>
      <c r="H101" s="232"/>
      <c r="I101" s="231">
        <f>ROUND(E101*H101,2)</f>
        <v>0</v>
      </c>
      <c r="J101" s="232"/>
      <c r="K101" s="231">
        <f>ROUND(E101*J101,2)</f>
        <v>0</v>
      </c>
      <c r="L101" s="231">
        <v>21</v>
      </c>
      <c r="M101" s="231">
        <f>G101*(1+L101/100)</f>
        <v>0</v>
      </c>
      <c r="N101" s="230">
        <v>2.5999999999999999E-3</v>
      </c>
      <c r="O101" s="230">
        <f>ROUND(E101*N101,2)</f>
        <v>0.01</v>
      </c>
      <c r="P101" s="230">
        <v>0</v>
      </c>
      <c r="Q101" s="230">
        <f>ROUND(E101*P101,2)</f>
        <v>0</v>
      </c>
      <c r="R101" s="231" t="s">
        <v>364</v>
      </c>
      <c r="S101" s="231" t="s">
        <v>162</v>
      </c>
      <c r="T101" s="231" t="s">
        <v>163</v>
      </c>
      <c r="U101" s="231">
        <v>0</v>
      </c>
      <c r="V101" s="231">
        <f>ROUND(E101*U101,2)</f>
        <v>0</v>
      </c>
      <c r="W101" s="231"/>
      <c r="X101" s="231" t="s">
        <v>365</v>
      </c>
      <c r="Y101" s="231" t="s">
        <v>165</v>
      </c>
      <c r="Z101" s="213"/>
      <c r="AA101" s="213"/>
      <c r="AB101" s="213"/>
      <c r="AC101" s="213"/>
      <c r="AD101" s="213"/>
      <c r="AE101" s="213"/>
      <c r="AF101" s="213"/>
      <c r="AG101" s="213" t="s">
        <v>366</v>
      </c>
      <c r="AH101" s="213"/>
      <c r="AI101" s="213"/>
      <c r="AJ101" s="213"/>
      <c r="AK101" s="213"/>
      <c r="AL101" s="213"/>
      <c r="AM101" s="213"/>
      <c r="AN101" s="213"/>
      <c r="AO101" s="213"/>
      <c r="AP101" s="213"/>
      <c r="AQ101" s="213"/>
      <c r="AR101" s="213"/>
      <c r="AS101" s="213"/>
      <c r="AT101" s="213"/>
      <c r="AU101" s="213"/>
      <c r="AV101" s="213"/>
      <c r="AW101" s="213"/>
      <c r="AX101" s="213"/>
      <c r="AY101" s="213"/>
      <c r="AZ101" s="213"/>
      <c r="BA101" s="213"/>
      <c r="BB101" s="213"/>
      <c r="BC101" s="213"/>
      <c r="BD101" s="213"/>
      <c r="BE101" s="213"/>
      <c r="BF101" s="213"/>
      <c r="BG101" s="213"/>
      <c r="BH101" s="213"/>
    </row>
    <row r="102" spans="1:60" outlineLevel="1" x14ac:dyDescent="0.2">
      <c r="A102" s="248">
        <v>78</v>
      </c>
      <c r="B102" s="249" t="s">
        <v>414</v>
      </c>
      <c r="C102" s="255" t="s">
        <v>415</v>
      </c>
      <c r="D102" s="250" t="s">
        <v>416</v>
      </c>
      <c r="E102" s="251">
        <v>4</v>
      </c>
      <c r="F102" s="252"/>
      <c r="G102" s="253">
        <f>ROUND(E102*F102,2)</f>
        <v>0</v>
      </c>
      <c r="H102" s="232"/>
      <c r="I102" s="231">
        <f>ROUND(E102*H102,2)</f>
        <v>0</v>
      </c>
      <c r="J102" s="232"/>
      <c r="K102" s="231">
        <f>ROUND(E102*J102,2)</f>
        <v>0</v>
      </c>
      <c r="L102" s="231">
        <v>21</v>
      </c>
      <c r="M102" s="231">
        <f>G102*(1+L102/100)</f>
        <v>0</v>
      </c>
      <c r="N102" s="230">
        <v>2.9999999999999997E-4</v>
      </c>
      <c r="O102" s="230">
        <f>ROUND(E102*N102,2)</f>
        <v>0</v>
      </c>
      <c r="P102" s="230">
        <v>0</v>
      </c>
      <c r="Q102" s="230">
        <f>ROUND(E102*P102,2)</f>
        <v>0</v>
      </c>
      <c r="R102" s="231" t="s">
        <v>364</v>
      </c>
      <c r="S102" s="231" t="s">
        <v>162</v>
      </c>
      <c r="T102" s="231" t="s">
        <v>163</v>
      </c>
      <c r="U102" s="231">
        <v>0</v>
      </c>
      <c r="V102" s="231">
        <f>ROUND(E102*U102,2)</f>
        <v>0</v>
      </c>
      <c r="W102" s="231"/>
      <c r="X102" s="231" t="s">
        <v>365</v>
      </c>
      <c r="Y102" s="231" t="s">
        <v>165</v>
      </c>
      <c r="Z102" s="213"/>
      <c r="AA102" s="213"/>
      <c r="AB102" s="213"/>
      <c r="AC102" s="213"/>
      <c r="AD102" s="213"/>
      <c r="AE102" s="213"/>
      <c r="AF102" s="213"/>
      <c r="AG102" s="213" t="s">
        <v>366</v>
      </c>
      <c r="AH102" s="213"/>
      <c r="AI102" s="213"/>
      <c r="AJ102" s="213"/>
      <c r="AK102" s="213"/>
      <c r="AL102" s="213"/>
      <c r="AM102" s="213"/>
      <c r="AN102" s="213"/>
      <c r="AO102" s="213"/>
      <c r="AP102" s="213"/>
      <c r="AQ102" s="213"/>
      <c r="AR102" s="213"/>
      <c r="AS102" s="213"/>
      <c r="AT102" s="213"/>
      <c r="AU102" s="213"/>
      <c r="AV102" s="213"/>
      <c r="AW102" s="213"/>
      <c r="AX102" s="213"/>
      <c r="AY102" s="213"/>
      <c r="AZ102" s="213"/>
      <c r="BA102" s="213"/>
      <c r="BB102" s="213"/>
      <c r="BC102" s="213"/>
      <c r="BD102" s="213"/>
      <c r="BE102" s="213"/>
      <c r="BF102" s="213"/>
      <c r="BG102" s="213"/>
      <c r="BH102" s="213"/>
    </row>
    <row r="103" spans="1:60" outlineLevel="1" x14ac:dyDescent="0.2">
      <c r="A103" s="248">
        <v>79</v>
      </c>
      <c r="B103" s="249" t="s">
        <v>417</v>
      </c>
      <c r="C103" s="255" t="s">
        <v>418</v>
      </c>
      <c r="D103" s="250" t="s">
        <v>196</v>
      </c>
      <c r="E103" s="251">
        <v>0.42410999999999999</v>
      </c>
      <c r="F103" s="252"/>
      <c r="G103" s="253">
        <f>ROUND(E103*F103,2)</f>
        <v>0</v>
      </c>
      <c r="H103" s="232"/>
      <c r="I103" s="231">
        <f>ROUND(E103*H103,2)</f>
        <v>0</v>
      </c>
      <c r="J103" s="232"/>
      <c r="K103" s="231">
        <f>ROUND(E103*J103,2)</f>
        <v>0</v>
      </c>
      <c r="L103" s="231">
        <v>21</v>
      </c>
      <c r="M103" s="231">
        <f>G103*(1+L103/100)</f>
        <v>0</v>
      </c>
      <c r="N103" s="230">
        <v>0</v>
      </c>
      <c r="O103" s="230">
        <f>ROUND(E103*N103,2)</f>
        <v>0</v>
      </c>
      <c r="P103" s="230">
        <v>0</v>
      </c>
      <c r="Q103" s="230">
        <f>ROUND(E103*P103,2)</f>
        <v>0</v>
      </c>
      <c r="R103" s="231"/>
      <c r="S103" s="231" t="s">
        <v>162</v>
      </c>
      <c r="T103" s="231" t="s">
        <v>163</v>
      </c>
      <c r="U103" s="231">
        <v>4.82</v>
      </c>
      <c r="V103" s="231">
        <f>ROUND(E103*U103,2)</f>
        <v>2.04</v>
      </c>
      <c r="W103" s="231"/>
      <c r="X103" s="231" t="s">
        <v>164</v>
      </c>
      <c r="Y103" s="231" t="s">
        <v>165</v>
      </c>
      <c r="Z103" s="213"/>
      <c r="AA103" s="213"/>
      <c r="AB103" s="213"/>
      <c r="AC103" s="213"/>
      <c r="AD103" s="213"/>
      <c r="AE103" s="213"/>
      <c r="AF103" s="213"/>
      <c r="AG103" s="213" t="s">
        <v>369</v>
      </c>
      <c r="AH103" s="213"/>
      <c r="AI103" s="213"/>
      <c r="AJ103" s="213"/>
      <c r="AK103" s="213"/>
      <c r="AL103" s="213"/>
      <c r="AM103" s="213"/>
      <c r="AN103" s="213"/>
      <c r="AO103" s="213"/>
      <c r="AP103" s="213"/>
      <c r="AQ103" s="213"/>
      <c r="AR103" s="213"/>
      <c r="AS103" s="213"/>
      <c r="AT103" s="213"/>
      <c r="AU103" s="213"/>
      <c r="AV103" s="213"/>
      <c r="AW103" s="213"/>
      <c r="AX103" s="213"/>
      <c r="AY103" s="213"/>
      <c r="AZ103" s="213"/>
      <c r="BA103" s="213"/>
      <c r="BB103" s="213"/>
      <c r="BC103" s="213"/>
      <c r="BD103" s="213"/>
      <c r="BE103" s="213"/>
      <c r="BF103" s="213"/>
      <c r="BG103" s="213"/>
      <c r="BH103" s="213"/>
    </row>
    <row r="104" spans="1:60" x14ac:dyDescent="0.2">
      <c r="A104" s="235" t="s">
        <v>157</v>
      </c>
      <c r="B104" s="236" t="s">
        <v>115</v>
      </c>
      <c r="C104" s="254" t="s">
        <v>116</v>
      </c>
      <c r="D104" s="237"/>
      <c r="E104" s="238"/>
      <c r="F104" s="239"/>
      <c r="G104" s="240">
        <f>SUMIF(AG105:AG106,"&lt;&gt;NOR",G105:G106)</f>
        <v>0</v>
      </c>
      <c r="H104" s="234"/>
      <c r="I104" s="234">
        <f>SUM(I105:I106)</f>
        <v>0</v>
      </c>
      <c r="J104" s="234"/>
      <c r="K104" s="234">
        <f>SUM(K105:K106)</f>
        <v>0</v>
      </c>
      <c r="L104" s="234"/>
      <c r="M104" s="234">
        <f>SUM(M105:M106)</f>
        <v>0</v>
      </c>
      <c r="N104" s="233"/>
      <c r="O104" s="233">
        <f>SUM(O105:O106)</f>
        <v>0.04</v>
      </c>
      <c r="P104" s="233"/>
      <c r="Q104" s="233">
        <f>SUM(Q105:Q106)</f>
        <v>0</v>
      </c>
      <c r="R104" s="234"/>
      <c r="S104" s="234"/>
      <c r="T104" s="234"/>
      <c r="U104" s="234"/>
      <c r="V104" s="234">
        <f>SUM(V105:V106)</f>
        <v>11.33</v>
      </c>
      <c r="W104" s="234"/>
      <c r="X104" s="234"/>
      <c r="Y104" s="234"/>
      <c r="AG104" t="s">
        <v>158</v>
      </c>
    </row>
    <row r="105" spans="1:60" outlineLevel="1" x14ac:dyDescent="0.2">
      <c r="A105" s="248">
        <v>80</v>
      </c>
      <c r="B105" s="249" t="s">
        <v>419</v>
      </c>
      <c r="C105" s="255" t="s">
        <v>420</v>
      </c>
      <c r="D105" s="250" t="s">
        <v>183</v>
      </c>
      <c r="E105" s="251">
        <v>113.252</v>
      </c>
      <c r="F105" s="252"/>
      <c r="G105" s="253">
        <f>ROUND(E105*F105,2)</f>
        <v>0</v>
      </c>
      <c r="H105" s="232"/>
      <c r="I105" s="231">
        <f>ROUND(E105*H105,2)</f>
        <v>0</v>
      </c>
      <c r="J105" s="232"/>
      <c r="K105" s="231">
        <f>ROUND(E105*J105,2)</f>
        <v>0</v>
      </c>
      <c r="L105" s="231">
        <v>21</v>
      </c>
      <c r="M105" s="231">
        <f>G105*(1+L105/100)</f>
        <v>0</v>
      </c>
      <c r="N105" s="230">
        <v>1.8000000000000001E-4</v>
      </c>
      <c r="O105" s="230">
        <f>ROUND(E105*N105,2)</f>
        <v>0.02</v>
      </c>
      <c r="P105" s="230">
        <v>0</v>
      </c>
      <c r="Q105" s="230">
        <f>ROUND(E105*P105,2)</f>
        <v>0</v>
      </c>
      <c r="R105" s="231"/>
      <c r="S105" s="231" t="s">
        <v>162</v>
      </c>
      <c r="T105" s="231" t="s">
        <v>163</v>
      </c>
      <c r="U105" s="231">
        <v>0.1</v>
      </c>
      <c r="V105" s="231">
        <f>ROUND(E105*U105,2)</f>
        <v>11.33</v>
      </c>
      <c r="W105" s="231"/>
      <c r="X105" s="231" t="s">
        <v>164</v>
      </c>
      <c r="Y105" s="231" t="s">
        <v>165</v>
      </c>
      <c r="Z105" s="213"/>
      <c r="AA105" s="213"/>
      <c r="AB105" s="213"/>
      <c r="AC105" s="213"/>
      <c r="AD105" s="213"/>
      <c r="AE105" s="213"/>
      <c r="AF105" s="213"/>
      <c r="AG105" s="213" t="s">
        <v>166</v>
      </c>
      <c r="AH105" s="213"/>
      <c r="AI105" s="213"/>
      <c r="AJ105" s="213"/>
      <c r="AK105" s="213"/>
      <c r="AL105" s="213"/>
      <c r="AM105" s="213"/>
      <c r="AN105" s="213"/>
      <c r="AO105" s="213"/>
      <c r="AP105" s="213"/>
      <c r="AQ105" s="213"/>
      <c r="AR105" s="213"/>
      <c r="AS105" s="213"/>
      <c r="AT105" s="213"/>
      <c r="AU105" s="213"/>
      <c r="AV105" s="213"/>
      <c r="AW105" s="213"/>
      <c r="AX105" s="213"/>
      <c r="AY105" s="213"/>
      <c r="AZ105" s="213"/>
      <c r="BA105" s="213"/>
      <c r="BB105" s="213"/>
      <c r="BC105" s="213"/>
      <c r="BD105" s="213"/>
      <c r="BE105" s="213"/>
      <c r="BF105" s="213"/>
      <c r="BG105" s="213"/>
      <c r="BH105" s="213"/>
    </row>
    <row r="106" spans="1:60" outlineLevel="1" x14ac:dyDescent="0.2">
      <c r="A106" s="248">
        <v>81</v>
      </c>
      <c r="B106" s="249" t="s">
        <v>421</v>
      </c>
      <c r="C106" s="255" t="s">
        <v>422</v>
      </c>
      <c r="D106" s="250" t="s">
        <v>183</v>
      </c>
      <c r="E106" s="251">
        <v>118.91459999999999</v>
      </c>
      <c r="F106" s="252"/>
      <c r="G106" s="253">
        <f>ROUND(E106*F106,2)</f>
        <v>0</v>
      </c>
      <c r="H106" s="232"/>
      <c r="I106" s="231">
        <f>ROUND(E106*H106,2)</f>
        <v>0</v>
      </c>
      <c r="J106" s="232"/>
      <c r="K106" s="231">
        <f>ROUND(E106*J106,2)</f>
        <v>0</v>
      </c>
      <c r="L106" s="231">
        <v>21</v>
      </c>
      <c r="M106" s="231">
        <f>G106*(1+L106/100)</f>
        <v>0</v>
      </c>
      <c r="N106" s="230">
        <v>1.3999999999999999E-4</v>
      </c>
      <c r="O106" s="230">
        <f>ROUND(E106*N106,2)</f>
        <v>0.02</v>
      </c>
      <c r="P106" s="230">
        <v>0</v>
      </c>
      <c r="Q106" s="230">
        <f>ROUND(E106*P106,2)</f>
        <v>0</v>
      </c>
      <c r="R106" s="231" t="s">
        <v>364</v>
      </c>
      <c r="S106" s="231" t="s">
        <v>423</v>
      </c>
      <c r="T106" s="231" t="s">
        <v>163</v>
      </c>
      <c r="U106" s="231">
        <v>0</v>
      </c>
      <c r="V106" s="231">
        <f>ROUND(E106*U106,2)</f>
        <v>0</v>
      </c>
      <c r="W106" s="231"/>
      <c r="X106" s="231" t="s">
        <v>365</v>
      </c>
      <c r="Y106" s="231" t="s">
        <v>165</v>
      </c>
      <c r="Z106" s="213"/>
      <c r="AA106" s="213"/>
      <c r="AB106" s="213"/>
      <c r="AC106" s="213"/>
      <c r="AD106" s="213"/>
      <c r="AE106" s="213"/>
      <c r="AF106" s="213"/>
      <c r="AG106" s="213" t="s">
        <v>366</v>
      </c>
      <c r="AH106" s="213"/>
      <c r="AI106" s="213"/>
      <c r="AJ106" s="213"/>
      <c r="AK106" s="213"/>
      <c r="AL106" s="213"/>
      <c r="AM106" s="213"/>
      <c r="AN106" s="213"/>
      <c r="AO106" s="213"/>
      <c r="AP106" s="213"/>
      <c r="AQ106" s="213"/>
      <c r="AR106" s="213"/>
      <c r="AS106" s="213"/>
      <c r="AT106" s="213"/>
      <c r="AU106" s="213"/>
      <c r="AV106" s="213"/>
      <c r="AW106" s="213"/>
      <c r="AX106" s="213"/>
      <c r="AY106" s="213"/>
      <c r="AZ106" s="213"/>
      <c r="BA106" s="213"/>
      <c r="BB106" s="213"/>
      <c r="BC106" s="213"/>
      <c r="BD106" s="213"/>
      <c r="BE106" s="213"/>
      <c r="BF106" s="213"/>
      <c r="BG106" s="213"/>
      <c r="BH106" s="213"/>
    </row>
    <row r="107" spans="1:60" x14ac:dyDescent="0.2">
      <c r="A107" s="235" t="s">
        <v>157</v>
      </c>
      <c r="B107" s="236" t="s">
        <v>117</v>
      </c>
      <c r="C107" s="254" t="s">
        <v>118</v>
      </c>
      <c r="D107" s="237"/>
      <c r="E107" s="238"/>
      <c r="F107" s="239"/>
      <c r="G107" s="240">
        <f>SUMIF(AG108:AG108,"&lt;&gt;NOR",G108:G108)</f>
        <v>0</v>
      </c>
      <c r="H107" s="234"/>
      <c r="I107" s="234">
        <f>SUM(I108:I108)</f>
        <v>0</v>
      </c>
      <c r="J107" s="234"/>
      <c r="K107" s="234">
        <f>SUM(K108:K108)</f>
        <v>0</v>
      </c>
      <c r="L107" s="234"/>
      <c r="M107" s="234">
        <f>SUM(M108:M108)</f>
        <v>0</v>
      </c>
      <c r="N107" s="233"/>
      <c r="O107" s="233">
        <f>SUM(O108:O108)</f>
        <v>0</v>
      </c>
      <c r="P107" s="233"/>
      <c r="Q107" s="233">
        <f>SUM(Q108:Q108)</f>
        <v>0</v>
      </c>
      <c r="R107" s="234"/>
      <c r="S107" s="234"/>
      <c r="T107" s="234"/>
      <c r="U107" s="234"/>
      <c r="V107" s="234">
        <f>SUM(V108:V108)</f>
        <v>18.13</v>
      </c>
      <c r="W107" s="234"/>
      <c r="X107" s="234"/>
      <c r="Y107" s="234"/>
      <c r="AG107" t="s">
        <v>158</v>
      </c>
    </row>
    <row r="108" spans="1:60" ht="22.5" outlineLevel="1" x14ac:dyDescent="0.2">
      <c r="A108" s="248">
        <v>82</v>
      </c>
      <c r="B108" s="249" t="s">
        <v>424</v>
      </c>
      <c r="C108" s="255" t="s">
        <v>425</v>
      </c>
      <c r="D108" s="250" t="s">
        <v>226</v>
      </c>
      <c r="E108" s="251">
        <v>37</v>
      </c>
      <c r="F108" s="252"/>
      <c r="G108" s="253">
        <f>ROUND(E108*F108,2)</f>
        <v>0</v>
      </c>
      <c r="H108" s="232"/>
      <c r="I108" s="231">
        <f>ROUND(E108*H108,2)</f>
        <v>0</v>
      </c>
      <c r="J108" s="232"/>
      <c r="K108" s="231">
        <f>ROUND(E108*J108,2)</f>
        <v>0</v>
      </c>
      <c r="L108" s="231">
        <v>21</v>
      </c>
      <c r="M108" s="231">
        <f>G108*(1+L108/100)</f>
        <v>0</v>
      </c>
      <c r="N108" s="230">
        <v>6.0000000000000002E-5</v>
      </c>
      <c r="O108" s="230">
        <f>ROUND(E108*N108,2)</f>
        <v>0</v>
      </c>
      <c r="P108" s="230">
        <v>0</v>
      </c>
      <c r="Q108" s="230">
        <f>ROUND(E108*P108,2)</f>
        <v>0</v>
      </c>
      <c r="R108" s="231"/>
      <c r="S108" s="231" t="s">
        <v>162</v>
      </c>
      <c r="T108" s="231" t="s">
        <v>163</v>
      </c>
      <c r="U108" s="231">
        <v>0.49</v>
      </c>
      <c r="V108" s="231">
        <f>ROUND(E108*U108,2)</f>
        <v>18.13</v>
      </c>
      <c r="W108" s="231"/>
      <c r="X108" s="231" t="s">
        <v>164</v>
      </c>
      <c r="Y108" s="231" t="s">
        <v>165</v>
      </c>
      <c r="Z108" s="213"/>
      <c r="AA108" s="213"/>
      <c r="AB108" s="213"/>
      <c r="AC108" s="213"/>
      <c r="AD108" s="213"/>
      <c r="AE108" s="213"/>
      <c r="AF108" s="213"/>
      <c r="AG108" s="213" t="s">
        <v>166</v>
      </c>
      <c r="AH108" s="213"/>
      <c r="AI108" s="213"/>
      <c r="AJ108" s="213"/>
      <c r="AK108" s="213"/>
      <c r="AL108" s="213"/>
      <c r="AM108" s="213"/>
      <c r="AN108" s="213"/>
      <c r="AO108" s="213"/>
      <c r="AP108" s="213"/>
      <c r="AQ108" s="213"/>
      <c r="AR108" s="213"/>
      <c r="AS108" s="213"/>
      <c r="AT108" s="213"/>
      <c r="AU108" s="213"/>
      <c r="AV108" s="213"/>
      <c r="AW108" s="213"/>
      <c r="AX108" s="213"/>
      <c r="AY108" s="213"/>
      <c r="AZ108" s="213"/>
      <c r="BA108" s="213"/>
      <c r="BB108" s="213"/>
      <c r="BC108" s="213"/>
      <c r="BD108" s="213"/>
      <c r="BE108" s="213"/>
      <c r="BF108" s="213"/>
      <c r="BG108" s="213"/>
      <c r="BH108" s="213"/>
    </row>
    <row r="109" spans="1:60" x14ac:dyDescent="0.2">
      <c r="A109" s="235" t="s">
        <v>157</v>
      </c>
      <c r="B109" s="236" t="s">
        <v>121</v>
      </c>
      <c r="C109" s="254" t="s">
        <v>122</v>
      </c>
      <c r="D109" s="237"/>
      <c r="E109" s="238"/>
      <c r="F109" s="239"/>
      <c r="G109" s="240">
        <f>SUMIF(AG110:AG112,"&lt;&gt;NOR",G110:G112)</f>
        <v>0</v>
      </c>
      <c r="H109" s="234"/>
      <c r="I109" s="234">
        <f>SUM(I110:I112)</f>
        <v>0</v>
      </c>
      <c r="J109" s="234"/>
      <c r="K109" s="234">
        <f>SUM(K110:K112)</f>
        <v>0</v>
      </c>
      <c r="L109" s="234"/>
      <c r="M109" s="234">
        <f>SUM(M110:M112)</f>
        <v>0</v>
      </c>
      <c r="N109" s="233"/>
      <c r="O109" s="233">
        <f>SUM(O110:O112)</f>
        <v>1.6</v>
      </c>
      <c r="P109" s="233"/>
      <c r="Q109" s="233">
        <f>SUM(Q110:Q112)</f>
        <v>0</v>
      </c>
      <c r="R109" s="234"/>
      <c r="S109" s="234"/>
      <c r="T109" s="234"/>
      <c r="U109" s="234"/>
      <c r="V109" s="234">
        <f>SUM(V110:V112)</f>
        <v>71.070000000000007</v>
      </c>
      <c r="W109" s="234"/>
      <c r="X109" s="234"/>
      <c r="Y109" s="234"/>
      <c r="AG109" t="s">
        <v>158</v>
      </c>
    </row>
    <row r="110" spans="1:60" outlineLevel="1" x14ac:dyDescent="0.2">
      <c r="A110" s="248">
        <v>83</v>
      </c>
      <c r="B110" s="249" t="s">
        <v>426</v>
      </c>
      <c r="C110" s="255" t="s">
        <v>427</v>
      </c>
      <c r="D110" s="250" t="s">
        <v>183</v>
      </c>
      <c r="E110" s="251">
        <v>65.2</v>
      </c>
      <c r="F110" s="252"/>
      <c r="G110" s="253">
        <f>ROUND(E110*F110,2)</f>
        <v>0</v>
      </c>
      <c r="H110" s="232"/>
      <c r="I110" s="231">
        <f>ROUND(E110*H110,2)</f>
        <v>0</v>
      </c>
      <c r="J110" s="232"/>
      <c r="K110" s="231">
        <f>ROUND(E110*J110,2)</f>
        <v>0</v>
      </c>
      <c r="L110" s="231">
        <v>21</v>
      </c>
      <c r="M110" s="231">
        <f>G110*(1+L110/100)</f>
        <v>0</v>
      </c>
      <c r="N110" s="230">
        <v>2.1000000000000001E-4</v>
      </c>
      <c r="O110" s="230">
        <f>ROUND(E110*N110,2)</f>
        <v>0.01</v>
      </c>
      <c r="P110" s="230">
        <v>0</v>
      </c>
      <c r="Q110" s="230">
        <f>ROUND(E110*P110,2)</f>
        <v>0</v>
      </c>
      <c r="R110" s="231"/>
      <c r="S110" s="231" t="s">
        <v>162</v>
      </c>
      <c r="T110" s="231" t="s">
        <v>163</v>
      </c>
      <c r="U110" s="231">
        <v>0.05</v>
      </c>
      <c r="V110" s="231">
        <f>ROUND(E110*U110,2)</f>
        <v>3.26</v>
      </c>
      <c r="W110" s="231"/>
      <c r="X110" s="231" t="s">
        <v>164</v>
      </c>
      <c r="Y110" s="231" t="s">
        <v>165</v>
      </c>
      <c r="Z110" s="213"/>
      <c r="AA110" s="213"/>
      <c r="AB110" s="213"/>
      <c r="AC110" s="213"/>
      <c r="AD110" s="213"/>
      <c r="AE110" s="213"/>
      <c r="AF110" s="213"/>
      <c r="AG110" s="213" t="s">
        <v>166</v>
      </c>
      <c r="AH110" s="213"/>
      <c r="AI110" s="213"/>
      <c r="AJ110" s="213"/>
      <c r="AK110" s="213"/>
      <c r="AL110" s="213"/>
      <c r="AM110" s="213"/>
      <c r="AN110" s="213"/>
      <c r="AO110" s="213"/>
      <c r="AP110" s="213"/>
      <c r="AQ110" s="213"/>
      <c r="AR110" s="213"/>
      <c r="AS110" s="213"/>
      <c r="AT110" s="213"/>
      <c r="AU110" s="213"/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3"/>
      <c r="BF110" s="213"/>
      <c r="BG110" s="213"/>
      <c r="BH110" s="213"/>
    </row>
    <row r="111" spans="1:60" ht="22.5" outlineLevel="1" x14ac:dyDescent="0.2">
      <c r="A111" s="248">
        <v>84</v>
      </c>
      <c r="B111" s="249" t="s">
        <v>428</v>
      </c>
      <c r="C111" s="255" t="s">
        <v>429</v>
      </c>
      <c r="D111" s="250" t="s">
        <v>183</v>
      </c>
      <c r="E111" s="251">
        <v>65.2</v>
      </c>
      <c r="F111" s="252"/>
      <c r="G111" s="253">
        <f>ROUND(E111*F111,2)</f>
        <v>0</v>
      </c>
      <c r="H111" s="232"/>
      <c r="I111" s="231">
        <f>ROUND(E111*H111,2)</f>
        <v>0</v>
      </c>
      <c r="J111" s="232"/>
      <c r="K111" s="231">
        <f>ROUND(E111*J111,2)</f>
        <v>0</v>
      </c>
      <c r="L111" s="231">
        <v>21</v>
      </c>
      <c r="M111" s="231">
        <f>G111*(1+L111/100)</f>
        <v>0</v>
      </c>
      <c r="N111" s="230">
        <v>5.1500000000000001E-3</v>
      </c>
      <c r="O111" s="230">
        <f>ROUND(E111*N111,2)</f>
        <v>0.34</v>
      </c>
      <c r="P111" s="230">
        <v>0</v>
      </c>
      <c r="Q111" s="230">
        <f>ROUND(E111*P111,2)</f>
        <v>0</v>
      </c>
      <c r="R111" s="231"/>
      <c r="S111" s="231" t="s">
        <v>162</v>
      </c>
      <c r="T111" s="231" t="s">
        <v>163</v>
      </c>
      <c r="U111" s="231">
        <v>1.04</v>
      </c>
      <c r="V111" s="231">
        <f>ROUND(E111*U111,2)</f>
        <v>67.81</v>
      </c>
      <c r="W111" s="231"/>
      <c r="X111" s="231" t="s">
        <v>164</v>
      </c>
      <c r="Y111" s="231" t="s">
        <v>165</v>
      </c>
      <c r="Z111" s="213"/>
      <c r="AA111" s="213"/>
      <c r="AB111" s="213"/>
      <c r="AC111" s="213"/>
      <c r="AD111" s="213"/>
      <c r="AE111" s="213"/>
      <c r="AF111" s="213"/>
      <c r="AG111" s="213" t="s">
        <v>166</v>
      </c>
      <c r="AH111" s="213"/>
      <c r="AI111" s="213"/>
      <c r="AJ111" s="213"/>
      <c r="AK111" s="213"/>
      <c r="AL111" s="213"/>
      <c r="AM111" s="213"/>
      <c r="AN111" s="213"/>
      <c r="AO111" s="213"/>
      <c r="AP111" s="213"/>
      <c r="AQ111" s="213"/>
      <c r="AR111" s="213"/>
      <c r="AS111" s="213"/>
      <c r="AT111" s="213"/>
      <c r="AU111" s="213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3"/>
      <c r="BF111" s="213"/>
      <c r="BG111" s="213"/>
      <c r="BH111" s="213"/>
    </row>
    <row r="112" spans="1:60" outlineLevel="1" x14ac:dyDescent="0.2">
      <c r="A112" s="248">
        <v>85</v>
      </c>
      <c r="B112" s="249" t="s">
        <v>430</v>
      </c>
      <c r="C112" s="255" t="s">
        <v>431</v>
      </c>
      <c r="D112" s="250" t="s">
        <v>183</v>
      </c>
      <c r="E112" s="251">
        <v>65.2</v>
      </c>
      <c r="F112" s="252"/>
      <c r="G112" s="253">
        <f>ROUND(E112*F112,2)</f>
        <v>0</v>
      </c>
      <c r="H112" s="232"/>
      <c r="I112" s="231">
        <f>ROUND(E112*H112,2)</f>
        <v>0</v>
      </c>
      <c r="J112" s="232"/>
      <c r="K112" s="231">
        <f>ROUND(E112*J112,2)</f>
        <v>0</v>
      </c>
      <c r="L112" s="231">
        <v>21</v>
      </c>
      <c r="M112" s="231">
        <f>G112*(1+L112/100)</f>
        <v>0</v>
      </c>
      <c r="N112" s="230">
        <v>1.9199999999999998E-2</v>
      </c>
      <c r="O112" s="230">
        <f>ROUND(E112*N112,2)</f>
        <v>1.25</v>
      </c>
      <c r="P112" s="230">
        <v>0</v>
      </c>
      <c r="Q112" s="230">
        <f>ROUND(E112*P112,2)</f>
        <v>0</v>
      </c>
      <c r="R112" s="231" t="s">
        <v>364</v>
      </c>
      <c r="S112" s="231" t="s">
        <v>423</v>
      </c>
      <c r="T112" s="231" t="s">
        <v>163</v>
      </c>
      <c r="U112" s="231">
        <v>0</v>
      </c>
      <c r="V112" s="231">
        <f>ROUND(E112*U112,2)</f>
        <v>0</v>
      </c>
      <c r="W112" s="231"/>
      <c r="X112" s="231" t="s">
        <v>365</v>
      </c>
      <c r="Y112" s="231" t="s">
        <v>165</v>
      </c>
      <c r="Z112" s="213"/>
      <c r="AA112" s="213"/>
      <c r="AB112" s="213"/>
      <c r="AC112" s="213"/>
      <c r="AD112" s="213"/>
      <c r="AE112" s="213"/>
      <c r="AF112" s="213"/>
      <c r="AG112" s="213" t="s">
        <v>366</v>
      </c>
      <c r="AH112" s="213"/>
      <c r="AI112" s="213"/>
      <c r="AJ112" s="213"/>
      <c r="AK112" s="213"/>
      <c r="AL112" s="213"/>
      <c r="AM112" s="213"/>
      <c r="AN112" s="213"/>
      <c r="AO112" s="213"/>
      <c r="AP112" s="213"/>
      <c r="AQ112" s="213"/>
      <c r="AR112" s="213"/>
      <c r="AS112" s="213"/>
      <c r="AT112" s="213"/>
      <c r="AU112" s="213"/>
      <c r="AV112" s="213"/>
      <c r="AW112" s="213"/>
      <c r="AX112" s="213"/>
      <c r="AY112" s="213"/>
      <c r="AZ112" s="213"/>
      <c r="BA112" s="213"/>
      <c r="BB112" s="213"/>
      <c r="BC112" s="213"/>
      <c r="BD112" s="213"/>
      <c r="BE112" s="213"/>
      <c r="BF112" s="213"/>
      <c r="BG112" s="213"/>
      <c r="BH112" s="213"/>
    </row>
    <row r="113" spans="1:60" x14ac:dyDescent="0.2">
      <c r="A113" s="235" t="s">
        <v>157</v>
      </c>
      <c r="B113" s="236" t="s">
        <v>123</v>
      </c>
      <c r="C113" s="254" t="s">
        <v>124</v>
      </c>
      <c r="D113" s="237"/>
      <c r="E113" s="238"/>
      <c r="F113" s="239"/>
      <c r="G113" s="240">
        <f>SUMIF(AG114:AG116,"&lt;&gt;NOR",G114:G116)</f>
        <v>0</v>
      </c>
      <c r="H113" s="234"/>
      <c r="I113" s="234">
        <f>SUM(I114:I116)</f>
        <v>0</v>
      </c>
      <c r="J113" s="234"/>
      <c r="K113" s="234">
        <f>SUM(K114:K116)</f>
        <v>0</v>
      </c>
      <c r="L113" s="234"/>
      <c r="M113" s="234">
        <f>SUM(M114:M116)</f>
        <v>0</v>
      </c>
      <c r="N113" s="233"/>
      <c r="O113" s="233">
        <f>SUM(O114:O116)</f>
        <v>0.44</v>
      </c>
      <c r="P113" s="233"/>
      <c r="Q113" s="233">
        <f>SUM(Q114:Q116)</f>
        <v>0</v>
      </c>
      <c r="R113" s="234"/>
      <c r="S113" s="234"/>
      <c r="T113" s="234"/>
      <c r="U113" s="234"/>
      <c r="V113" s="234">
        <f>SUM(V114:V116)</f>
        <v>20.92</v>
      </c>
      <c r="W113" s="234"/>
      <c r="X113" s="234"/>
      <c r="Y113" s="234"/>
      <c r="AG113" t="s">
        <v>158</v>
      </c>
    </row>
    <row r="114" spans="1:60" outlineLevel="1" x14ac:dyDescent="0.2">
      <c r="A114" s="248">
        <v>86</v>
      </c>
      <c r="B114" s="249" t="s">
        <v>432</v>
      </c>
      <c r="C114" s="255" t="s">
        <v>433</v>
      </c>
      <c r="D114" s="250" t="s">
        <v>183</v>
      </c>
      <c r="E114" s="251">
        <v>15.635</v>
      </c>
      <c r="F114" s="252"/>
      <c r="G114" s="253">
        <f>ROUND(E114*F114,2)</f>
        <v>0</v>
      </c>
      <c r="H114" s="232"/>
      <c r="I114" s="231">
        <f>ROUND(E114*H114,2)</f>
        <v>0</v>
      </c>
      <c r="J114" s="232"/>
      <c r="K114" s="231">
        <f>ROUND(E114*J114,2)</f>
        <v>0</v>
      </c>
      <c r="L114" s="231">
        <v>21</v>
      </c>
      <c r="M114" s="231">
        <f>G114*(1+L114/100)</f>
        <v>0</v>
      </c>
      <c r="N114" s="230">
        <v>2.1000000000000001E-4</v>
      </c>
      <c r="O114" s="230">
        <f>ROUND(E114*N114,2)</f>
        <v>0</v>
      </c>
      <c r="P114" s="230">
        <v>0</v>
      </c>
      <c r="Q114" s="230">
        <f>ROUND(E114*P114,2)</f>
        <v>0</v>
      </c>
      <c r="R114" s="231"/>
      <c r="S114" s="231" t="s">
        <v>162</v>
      </c>
      <c r="T114" s="231" t="s">
        <v>163</v>
      </c>
      <c r="U114" s="231">
        <v>0.05</v>
      </c>
      <c r="V114" s="231">
        <f>ROUND(E114*U114,2)</f>
        <v>0.78</v>
      </c>
      <c r="W114" s="231"/>
      <c r="X114" s="231" t="s">
        <v>164</v>
      </c>
      <c r="Y114" s="231" t="s">
        <v>165</v>
      </c>
      <c r="Z114" s="213"/>
      <c r="AA114" s="213"/>
      <c r="AB114" s="213"/>
      <c r="AC114" s="213"/>
      <c r="AD114" s="213"/>
      <c r="AE114" s="213"/>
      <c r="AF114" s="213"/>
      <c r="AG114" s="213" t="s">
        <v>166</v>
      </c>
      <c r="AH114" s="213"/>
      <c r="AI114" s="213"/>
      <c r="AJ114" s="213"/>
      <c r="AK114" s="213"/>
      <c r="AL114" s="213"/>
      <c r="AM114" s="213"/>
      <c r="AN114" s="213"/>
      <c r="AO114" s="213"/>
      <c r="AP114" s="213"/>
      <c r="AQ114" s="213"/>
      <c r="AR114" s="213"/>
      <c r="AS114" s="213"/>
      <c r="AT114" s="213"/>
      <c r="AU114" s="213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3"/>
      <c r="BF114" s="213"/>
      <c r="BG114" s="213"/>
      <c r="BH114" s="213"/>
    </row>
    <row r="115" spans="1:60" ht="22.5" outlineLevel="1" x14ac:dyDescent="0.2">
      <c r="A115" s="248">
        <v>87</v>
      </c>
      <c r="B115" s="249" t="s">
        <v>434</v>
      </c>
      <c r="C115" s="255" t="s">
        <v>435</v>
      </c>
      <c r="D115" s="250" t="s">
        <v>183</v>
      </c>
      <c r="E115" s="251">
        <v>15.635</v>
      </c>
      <c r="F115" s="252"/>
      <c r="G115" s="253">
        <f>ROUND(E115*F115,2)</f>
        <v>0</v>
      </c>
      <c r="H115" s="232"/>
      <c r="I115" s="231">
        <f>ROUND(E115*H115,2)</f>
        <v>0</v>
      </c>
      <c r="J115" s="232"/>
      <c r="K115" s="231">
        <f>ROUND(E115*J115,2)</f>
        <v>0</v>
      </c>
      <c r="L115" s="231">
        <v>21</v>
      </c>
      <c r="M115" s="231">
        <f>G115*(1+L115/100)</f>
        <v>0</v>
      </c>
      <c r="N115" s="230">
        <v>5.3499999999999997E-3</v>
      </c>
      <c r="O115" s="230">
        <f>ROUND(E115*N115,2)</f>
        <v>0.08</v>
      </c>
      <c r="P115" s="230">
        <v>0</v>
      </c>
      <c r="Q115" s="230">
        <f>ROUND(E115*P115,2)</f>
        <v>0</v>
      </c>
      <c r="R115" s="231"/>
      <c r="S115" s="231" t="s">
        <v>162</v>
      </c>
      <c r="T115" s="231" t="s">
        <v>163</v>
      </c>
      <c r="U115" s="231">
        <v>1.288</v>
      </c>
      <c r="V115" s="231">
        <f>ROUND(E115*U115,2)</f>
        <v>20.14</v>
      </c>
      <c r="W115" s="231"/>
      <c r="X115" s="231" t="s">
        <v>164</v>
      </c>
      <c r="Y115" s="231" t="s">
        <v>165</v>
      </c>
      <c r="Z115" s="213"/>
      <c r="AA115" s="213"/>
      <c r="AB115" s="213"/>
      <c r="AC115" s="213"/>
      <c r="AD115" s="213"/>
      <c r="AE115" s="213"/>
      <c r="AF115" s="213"/>
      <c r="AG115" s="213" t="s">
        <v>166</v>
      </c>
      <c r="AH115" s="213"/>
      <c r="AI115" s="213"/>
      <c r="AJ115" s="213"/>
      <c r="AK115" s="213"/>
      <c r="AL115" s="213"/>
      <c r="AM115" s="213"/>
      <c r="AN115" s="213"/>
      <c r="AO115" s="213"/>
      <c r="AP115" s="213"/>
      <c r="AQ115" s="213"/>
      <c r="AR115" s="213"/>
      <c r="AS115" s="213"/>
      <c r="AT115" s="213"/>
      <c r="AU115" s="213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3"/>
      <c r="BF115" s="213"/>
      <c r="BG115" s="213"/>
      <c r="BH115" s="213"/>
    </row>
    <row r="116" spans="1:60" outlineLevel="1" x14ac:dyDescent="0.2">
      <c r="A116" s="248">
        <v>88</v>
      </c>
      <c r="B116" s="249" t="s">
        <v>436</v>
      </c>
      <c r="C116" s="255" t="s">
        <v>437</v>
      </c>
      <c r="D116" s="250" t="s">
        <v>183</v>
      </c>
      <c r="E116" s="251">
        <v>18.762</v>
      </c>
      <c r="F116" s="252"/>
      <c r="G116" s="253">
        <f>ROUND(E116*F116,2)</f>
        <v>0</v>
      </c>
      <c r="H116" s="232"/>
      <c r="I116" s="231">
        <f>ROUND(E116*H116,2)</f>
        <v>0</v>
      </c>
      <c r="J116" s="232"/>
      <c r="K116" s="231">
        <f>ROUND(E116*J116,2)</f>
        <v>0</v>
      </c>
      <c r="L116" s="231">
        <v>21</v>
      </c>
      <c r="M116" s="231">
        <f>G116*(1+L116/100)</f>
        <v>0</v>
      </c>
      <c r="N116" s="230">
        <v>1.9429999999999999E-2</v>
      </c>
      <c r="O116" s="230">
        <f>ROUND(E116*N116,2)</f>
        <v>0.36</v>
      </c>
      <c r="P116" s="230">
        <v>0</v>
      </c>
      <c r="Q116" s="230">
        <f>ROUND(E116*P116,2)</f>
        <v>0</v>
      </c>
      <c r="R116" s="231" t="s">
        <v>364</v>
      </c>
      <c r="S116" s="231" t="s">
        <v>423</v>
      </c>
      <c r="T116" s="231" t="s">
        <v>163</v>
      </c>
      <c r="U116" s="231">
        <v>0</v>
      </c>
      <c r="V116" s="231">
        <f>ROUND(E116*U116,2)</f>
        <v>0</v>
      </c>
      <c r="W116" s="231"/>
      <c r="X116" s="231" t="s">
        <v>365</v>
      </c>
      <c r="Y116" s="231" t="s">
        <v>165</v>
      </c>
      <c r="Z116" s="213"/>
      <c r="AA116" s="213"/>
      <c r="AB116" s="213"/>
      <c r="AC116" s="213"/>
      <c r="AD116" s="213"/>
      <c r="AE116" s="213"/>
      <c r="AF116" s="213"/>
      <c r="AG116" s="213" t="s">
        <v>366</v>
      </c>
      <c r="AH116" s="213"/>
      <c r="AI116" s="213"/>
      <c r="AJ116" s="213"/>
      <c r="AK116" s="213"/>
      <c r="AL116" s="213"/>
      <c r="AM116" s="213"/>
      <c r="AN116" s="213"/>
      <c r="AO116" s="213"/>
      <c r="AP116" s="213"/>
      <c r="AQ116" s="213"/>
      <c r="AR116" s="213"/>
      <c r="AS116" s="213"/>
      <c r="AT116" s="213"/>
      <c r="AU116" s="213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3"/>
      <c r="BF116" s="213"/>
      <c r="BG116" s="213"/>
      <c r="BH116" s="213"/>
    </row>
    <row r="117" spans="1:60" x14ac:dyDescent="0.2">
      <c r="A117" s="235" t="s">
        <v>157</v>
      </c>
      <c r="B117" s="236" t="s">
        <v>125</v>
      </c>
      <c r="C117" s="254" t="s">
        <v>126</v>
      </c>
      <c r="D117" s="237"/>
      <c r="E117" s="238"/>
      <c r="F117" s="239"/>
      <c r="G117" s="240">
        <f>SUMIF(AG118:AG119,"&lt;&gt;NOR",G118:G119)</f>
        <v>0</v>
      </c>
      <c r="H117" s="234"/>
      <c r="I117" s="234">
        <f>SUM(I118:I119)</f>
        <v>0</v>
      </c>
      <c r="J117" s="234"/>
      <c r="K117" s="234">
        <f>SUM(K118:K119)</f>
        <v>0</v>
      </c>
      <c r="L117" s="234"/>
      <c r="M117" s="234">
        <f>SUM(M118:M119)</f>
        <v>0</v>
      </c>
      <c r="N117" s="233"/>
      <c r="O117" s="233">
        <f>SUM(O118:O119)</f>
        <v>0.03</v>
      </c>
      <c r="P117" s="233"/>
      <c r="Q117" s="233">
        <f>SUM(Q118:Q119)</f>
        <v>0</v>
      </c>
      <c r="R117" s="234"/>
      <c r="S117" s="234"/>
      <c r="T117" s="234"/>
      <c r="U117" s="234"/>
      <c r="V117" s="234">
        <f>SUM(V118:V119)</f>
        <v>20.329999999999998</v>
      </c>
      <c r="W117" s="234"/>
      <c r="X117" s="234"/>
      <c r="Y117" s="234"/>
      <c r="AG117" t="s">
        <v>158</v>
      </c>
    </row>
    <row r="118" spans="1:60" outlineLevel="1" x14ac:dyDescent="0.2">
      <c r="A118" s="248">
        <v>89</v>
      </c>
      <c r="B118" s="249" t="s">
        <v>438</v>
      </c>
      <c r="C118" s="255" t="s">
        <v>439</v>
      </c>
      <c r="D118" s="250" t="s">
        <v>183</v>
      </c>
      <c r="E118" s="251">
        <v>151.30000000000001</v>
      </c>
      <c r="F118" s="252"/>
      <c r="G118" s="253">
        <f>ROUND(E118*F118,2)</f>
        <v>0</v>
      </c>
      <c r="H118" s="232"/>
      <c r="I118" s="231">
        <f>ROUND(E118*H118,2)</f>
        <v>0</v>
      </c>
      <c r="J118" s="232"/>
      <c r="K118" s="231">
        <f>ROUND(E118*J118,2)</f>
        <v>0</v>
      </c>
      <c r="L118" s="231">
        <v>21</v>
      </c>
      <c r="M118" s="231">
        <f>G118*(1+L118/100)</f>
        <v>0</v>
      </c>
      <c r="N118" s="230">
        <v>6.9999999999999994E-5</v>
      </c>
      <c r="O118" s="230">
        <f>ROUND(E118*N118,2)</f>
        <v>0.01</v>
      </c>
      <c r="P118" s="230">
        <v>0</v>
      </c>
      <c r="Q118" s="230">
        <f>ROUND(E118*P118,2)</f>
        <v>0</v>
      </c>
      <c r="R118" s="231"/>
      <c r="S118" s="231" t="s">
        <v>162</v>
      </c>
      <c r="T118" s="231" t="s">
        <v>163</v>
      </c>
      <c r="U118" s="231">
        <v>3.2480000000000002E-2</v>
      </c>
      <c r="V118" s="231">
        <f>ROUND(E118*U118,2)</f>
        <v>4.91</v>
      </c>
      <c r="W118" s="231"/>
      <c r="X118" s="231" t="s">
        <v>164</v>
      </c>
      <c r="Y118" s="231" t="s">
        <v>165</v>
      </c>
      <c r="Z118" s="213"/>
      <c r="AA118" s="213"/>
      <c r="AB118" s="213"/>
      <c r="AC118" s="213"/>
      <c r="AD118" s="213"/>
      <c r="AE118" s="213"/>
      <c r="AF118" s="213"/>
      <c r="AG118" s="213" t="s">
        <v>166</v>
      </c>
      <c r="AH118" s="213"/>
      <c r="AI118" s="213"/>
      <c r="AJ118" s="213"/>
      <c r="AK118" s="213"/>
      <c r="AL118" s="213"/>
      <c r="AM118" s="213"/>
      <c r="AN118" s="213"/>
      <c r="AO118" s="213"/>
      <c r="AP118" s="213"/>
      <c r="AQ118" s="213"/>
      <c r="AR118" s="213"/>
      <c r="AS118" s="213"/>
      <c r="AT118" s="213"/>
      <c r="AU118" s="213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3"/>
      <c r="BF118" s="213"/>
      <c r="BG118" s="213"/>
      <c r="BH118" s="213"/>
    </row>
    <row r="119" spans="1:60" outlineLevel="1" x14ac:dyDescent="0.2">
      <c r="A119" s="248">
        <v>90</v>
      </c>
      <c r="B119" s="249" t="s">
        <v>440</v>
      </c>
      <c r="C119" s="255" t="s">
        <v>441</v>
      </c>
      <c r="D119" s="250" t="s">
        <v>183</v>
      </c>
      <c r="E119" s="251">
        <v>151.30000000000001</v>
      </c>
      <c r="F119" s="252"/>
      <c r="G119" s="253">
        <f>ROUND(E119*F119,2)</f>
        <v>0</v>
      </c>
      <c r="H119" s="232"/>
      <c r="I119" s="231">
        <f>ROUND(E119*H119,2)</f>
        <v>0</v>
      </c>
      <c r="J119" s="232"/>
      <c r="K119" s="231">
        <f>ROUND(E119*J119,2)</f>
        <v>0</v>
      </c>
      <c r="L119" s="231">
        <v>21</v>
      </c>
      <c r="M119" s="231">
        <f>G119*(1+L119/100)</f>
        <v>0</v>
      </c>
      <c r="N119" s="230">
        <v>1.4999999999999999E-4</v>
      </c>
      <c r="O119" s="230">
        <f>ROUND(E119*N119,2)</f>
        <v>0.02</v>
      </c>
      <c r="P119" s="230">
        <v>0</v>
      </c>
      <c r="Q119" s="230">
        <f>ROUND(E119*P119,2)</f>
        <v>0</v>
      </c>
      <c r="R119" s="231"/>
      <c r="S119" s="231" t="s">
        <v>162</v>
      </c>
      <c r="T119" s="231" t="s">
        <v>163</v>
      </c>
      <c r="U119" s="231">
        <v>0.10191</v>
      </c>
      <c r="V119" s="231">
        <f>ROUND(E119*U119,2)</f>
        <v>15.42</v>
      </c>
      <c r="W119" s="231"/>
      <c r="X119" s="231" t="s">
        <v>164</v>
      </c>
      <c r="Y119" s="231" t="s">
        <v>165</v>
      </c>
      <c r="Z119" s="213"/>
      <c r="AA119" s="213"/>
      <c r="AB119" s="213"/>
      <c r="AC119" s="213"/>
      <c r="AD119" s="213"/>
      <c r="AE119" s="213"/>
      <c r="AF119" s="213"/>
      <c r="AG119" s="213" t="s">
        <v>166</v>
      </c>
      <c r="AH119" s="213"/>
      <c r="AI119" s="213"/>
      <c r="AJ119" s="213"/>
      <c r="AK119" s="213"/>
      <c r="AL119" s="213"/>
      <c r="AM119" s="213"/>
      <c r="AN119" s="213"/>
      <c r="AO119" s="213"/>
      <c r="AP119" s="213"/>
      <c r="AQ119" s="213"/>
      <c r="AR119" s="213"/>
      <c r="AS119" s="213"/>
      <c r="AT119" s="213"/>
      <c r="AU119" s="213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3"/>
      <c r="BF119" s="213"/>
      <c r="BG119" s="213"/>
      <c r="BH119" s="213"/>
    </row>
    <row r="120" spans="1:60" x14ac:dyDescent="0.2">
      <c r="A120" s="235" t="s">
        <v>157</v>
      </c>
      <c r="B120" s="236" t="s">
        <v>127</v>
      </c>
      <c r="C120" s="254" t="s">
        <v>128</v>
      </c>
      <c r="D120" s="237"/>
      <c r="E120" s="238"/>
      <c r="F120" s="239"/>
      <c r="G120" s="240">
        <f>SUMIF(AG121:AG121,"&lt;&gt;NOR",G121:G121)</f>
        <v>0</v>
      </c>
      <c r="H120" s="234"/>
      <c r="I120" s="234">
        <f>SUM(I121:I121)</f>
        <v>0</v>
      </c>
      <c r="J120" s="234"/>
      <c r="K120" s="234">
        <f>SUM(K121:K121)</f>
        <v>0</v>
      </c>
      <c r="L120" s="234"/>
      <c r="M120" s="234">
        <f>SUM(M121:M121)</f>
        <v>0</v>
      </c>
      <c r="N120" s="233"/>
      <c r="O120" s="233">
        <f>SUM(O121:O121)</f>
        <v>0.32</v>
      </c>
      <c r="P120" s="233"/>
      <c r="Q120" s="233">
        <f>SUM(Q121:Q121)</f>
        <v>0</v>
      </c>
      <c r="R120" s="234"/>
      <c r="S120" s="234"/>
      <c r="T120" s="234"/>
      <c r="U120" s="234"/>
      <c r="V120" s="234">
        <f>SUM(V121:V121)</f>
        <v>150.43</v>
      </c>
      <c r="W120" s="234"/>
      <c r="X120" s="234"/>
      <c r="Y120" s="234"/>
      <c r="AG120" t="s">
        <v>158</v>
      </c>
    </row>
    <row r="121" spans="1:60" outlineLevel="1" x14ac:dyDescent="0.2">
      <c r="A121" s="248">
        <v>91</v>
      </c>
      <c r="B121" s="249" t="s">
        <v>442</v>
      </c>
      <c r="C121" s="255" t="s">
        <v>443</v>
      </c>
      <c r="D121" s="250" t="s">
        <v>444</v>
      </c>
      <c r="E121" s="251">
        <v>1</v>
      </c>
      <c r="F121" s="252"/>
      <c r="G121" s="253">
        <f>ROUND(E121*F121,2)</f>
        <v>0</v>
      </c>
      <c r="H121" s="232"/>
      <c r="I121" s="231">
        <f>ROUND(E121*H121,2)</f>
        <v>0</v>
      </c>
      <c r="J121" s="232"/>
      <c r="K121" s="231">
        <f>ROUND(E121*J121,2)</f>
        <v>0</v>
      </c>
      <c r="L121" s="231">
        <v>21</v>
      </c>
      <c r="M121" s="231">
        <f>G121*(1+L121/100)</f>
        <v>0</v>
      </c>
      <c r="N121" s="230">
        <v>0.32480999999999999</v>
      </c>
      <c r="O121" s="230">
        <f>ROUND(E121*N121,2)</f>
        <v>0.32</v>
      </c>
      <c r="P121" s="230">
        <v>0</v>
      </c>
      <c r="Q121" s="230">
        <f>ROUND(E121*P121,2)</f>
        <v>0</v>
      </c>
      <c r="R121" s="231"/>
      <c r="S121" s="231" t="s">
        <v>162</v>
      </c>
      <c r="T121" s="231" t="s">
        <v>163</v>
      </c>
      <c r="U121" s="231">
        <v>150.43144000000001</v>
      </c>
      <c r="V121" s="231">
        <f>ROUND(E121*U121,2)</f>
        <v>150.43</v>
      </c>
      <c r="W121" s="231"/>
      <c r="X121" s="231" t="s">
        <v>314</v>
      </c>
      <c r="Y121" s="231" t="s">
        <v>165</v>
      </c>
      <c r="Z121" s="213"/>
      <c r="AA121" s="213"/>
      <c r="AB121" s="213"/>
      <c r="AC121" s="213"/>
      <c r="AD121" s="213"/>
      <c r="AE121" s="213"/>
      <c r="AF121" s="213"/>
      <c r="AG121" s="213" t="s">
        <v>315</v>
      </c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3"/>
      <c r="AU121" s="213"/>
      <c r="AV121" s="213"/>
      <c r="AW121" s="213"/>
      <c r="AX121" s="213"/>
      <c r="AY121" s="213"/>
      <c r="AZ121" s="213"/>
      <c r="BA121" s="213"/>
      <c r="BB121" s="213"/>
      <c r="BC121" s="213"/>
      <c r="BD121" s="213"/>
      <c r="BE121" s="213"/>
      <c r="BF121" s="213"/>
      <c r="BG121" s="213"/>
      <c r="BH121" s="213"/>
    </row>
    <row r="122" spans="1:60" x14ac:dyDescent="0.2">
      <c r="A122" s="235" t="s">
        <v>157</v>
      </c>
      <c r="B122" s="236" t="s">
        <v>117</v>
      </c>
      <c r="C122" s="254" t="s">
        <v>118</v>
      </c>
      <c r="D122" s="237"/>
      <c r="E122" s="238"/>
      <c r="F122" s="239"/>
      <c r="G122" s="240">
        <f>SUMIF(AG123:AG125,"&lt;&gt;NOR",G123:G125)</f>
        <v>0</v>
      </c>
      <c r="H122" s="234"/>
      <c r="I122" s="234">
        <f>SUM(I123:I125)</f>
        <v>0</v>
      </c>
      <c r="J122" s="234"/>
      <c r="K122" s="234">
        <f>SUM(K123:K125)</f>
        <v>0</v>
      </c>
      <c r="L122" s="234"/>
      <c r="M122" s="234">
        <f>SUM(M123:M125)</f>
        <v>0</v>
      </c>
      <c r="N122" s="233"/>
      <c r="O122" s="233">
        <f>SUM(O123:O125)</f>
        <v>0.18</v>
      </c>
      <c r="P122" s="233"/>
      <c r="Q122" s="233">
        <f>SUM(Q123:Q125)</f>
        <v>0</v>
      </c>
      <c r="R122" s="234"/>
      <c r="S122" s="234"/>
      <c r="T122" s="234"/>
      <c r="U122" s="234"/>
      <c r="V122" s="234">
        <f>SUM(V123:V125)</f>
        <v>11.17</v>
      </c>
      <c r="W122" s="234"/>
      <c r="X122" s="234"/>
      <c r="Y122" s="234"/>
      <c r="AG122" t="s">
        <v>158</v>
      </c>
    </row>
    <row r="123" spans="1:60" outlineLevel="1" x14ac:dyDescent="0.2">
      <c r="A123" s="248">
        <v>92</v>
      </c>
      <c r="B123" s="249" t="s">
        <v>445</v>
      </c>
      <c r="C123" s="255" t="s">
        <v>446</v>
      </c>
      <c r="D123" s="250" t="s">
        <v>219</v>
      </c>
      <c r="E123" s="251">
        <v>1</v>
      </c>
      <c r="F123" s="252"/>
      <c r="G123" s="253">
        <f>ROUND(E123*F123,2)</f>
        <v>0</v>
      </c>
      <c r="H123" s="232"/>
      <c r="I123" s="231">
        <f>ROUND(E123*H123,2)</f>
        <v>0</v>
      </c>
      <c r="J123" s="232"/>
      <c r="K123" s="231">
        <f>ROUND(E123*J123,2)</f>
        <v>0</v>
      </c>
      <c r="L123" s="231">
        <v>21</v>
      </c>
      <c r="M123" s="231">
        <f>G123*(1+L123/100)</f>
        <v>0</v>
      </c>
      <c r="N123" s="230">
        <v>0.184</v>
      </c>
      <c r="O123" s="230">
        <f>ROUND(E123*N123,2)</f>
        <v>0.18</v>
      </c>
      <c r="P123" s="230">
        <v>0</v>
      </c>
      <c r="Q123" s="230">
        <f>ROUND(E123*P123,2)</f>
        <v>0</v>
      </c>
      <c r="R123" s="231"/>
      <c r="S123" s="231" t="s">
        <v>162</v>
      </c>
      <c r="T123" s="231" t="s">
        <v>447</v>
      </c>
      <c r="U123" s="231">
        <v>11.17347</v>
      </c>
      <c r="V123" s="231">
        <f>ROUND(E123*U123,2)</f>
        <v>11.17</v>
      </c>
      <c r="W123" s="231"/>
      <c r="X123" s="231" t="s">
        <v>314</v>
      </c>
      <c r="Y123" s="231" t="s">
        <v>165</v>
      </c>
      <c r="Z123" s="213"/>
      <c r="AA123" s="213"/>
      <c r="AB123" s="213"/>
      <c r="AC123" s="213"/>
      <c r="AD123" s="213"/>
      <c r="AE123" s="213"/>
      <c r="AF123" s="213"/>
      <c r="AG123" s="213" t="s">
        <v>315</v>
      </c>
      <c r="AH123" s="213"/>
      <c r="AI123" s="213"/>
      <c r="AJ123" s="213"/>
      <c r="AK123" s="213"/>
      <c r="AL123" s="213"/>
      <c r="AM123" s="213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213"/>
      <c r="AY123" s="213"/>
      <c r="AZ123" s="213"/>
      <c r="BA123" s="213"/>
      <c r="BB123" s="213"/>
      <c r="BC123" s="213"/>
      <c r="BD123" s="213"/>
      <c r="BE123" s="213"/>
      <c r="BF123" s="213"/>
      <c r="BG123" s="213"/>
      <c r="BH123" s="213"/>
    </row>
    <row r="124" spans="1:60" ht="22.5" outlineLevel="1" x14ac:dyDescent="0.2">
      <c r="A124" s="248">
        <v>93</v>
      </c>
      <c r="B124" s="249" t="s">
        <v>71</v>
      </c>
      <c r="C124" s="255" t="s">
        <v>448</v>
      </c>
      <c r="D124" s="250"/>
      <c r="E124" s="251">
        <v>6</v>
      </c>
      <c r="F124" s="252"/>
      <c r="G124" s="253">
        <f>ROUND(E124*F124,2)</f>
        <v>0</v>
      </c>
      <c r="H124" s="232"/>
      <c r="I124" s="231">
        <f>ROUND(E124*H124,2)</f>
        <v>0</v>
      </c>
      <c r="J124" s="232"/>
      <c r="K124" s="231">
        <f>ROUND(E124*J124,2)</f>
        <v>0</v>
      </c>
      <c r="L124" s="231">
        <v>21</v>
      </c>
      <c r="M124" s="231">
        <f>G124*(1+L124/100)</f>
        <v>0</v>
      </c>
      <c r="N124" s="230">
        <v>0</v>
      </c>
      <c r="O124" s="230">
        <f>ROUND(E124*N124,2)</f>
        <v>0</v>
      </c>
      <c r="P124" s="230">
        <v>0</v>
      </c>
      <c r="Q124" s="230">
        <f>ROUND(E124*P124,2)</f>
        <v>0</v>
      </c>
      <c r="R124" s="231"/>
      <c r="S124" s="231" t="s">
        <v>187</v>
      </c>
      <c r="T124" s="231" t="s">
        <v>163</v>
      </c>
      <c r="U124" s="231">
        <v>0</v>
      </c>
      <c r="V124" s="231">
        <f>ROUND(E124*U124,2)</f>
        <v>0</v>
      </c>
      <c r="W124" s="231"/>
      <c r="X124" s="231" t="s">
        <v>164</v>
      </c>
      <c r="Y124" s="231" t="s">
        <v>165</v>
      </c>
      <c r="Z124" s="213"/>
      <c r="AA124" s="213"/>
      <c r="AB124" s="213"/>
      <c r="AC124" s="213"/>
      <c r="AD124" s="213"/>
      <c r="AE124" s="213"/>
      <c r="AF124" s="213"/>
      <c r="AG124" s="213" t="s">
        <v>166</v>
      </c>
      <c r="AH124" s="213"/>
      <c r="AI124" s="213"/>
      <c r="AJ124" s="213"/>
      <c r="AK124" s="213"/>
      <c r="AL124" s="213"/>
      <c r="AM124" s="213"/>
      <c r="AN124" s="213"/>
      <c r="AO124" s="213"/>
      <c r="AP124" s="213"/>
      <c r="AQ124" s="213"/>
      <c r="AR124" s="213"/>
      <c r="AS124" s="213"/>
      <c r="AT124" s="213"/>
      <c r="AU124" s="213"/>
      <c r="AV124" s="213"/>
      <c r="AW124" s="213"/>
      <c r="AX124" s="213"/>
      <c r="AY124" s="213"/>
      <c r="AZ124" s="213"/>
      <c r="BA124" s="213"/>
      <c r="BB124" s="213"/>
      <c r="BC124" s="213"/>
      <c r="BD124" s="213"/>
      <c r="BE124" s="213"/>
      <c r="BF124" s="213"/>
      <c r="BG124" s="213"/>
      <c r="BH124" s="213"/>
    </row>
    <row r="125" spans="1:60" outlineLevel="1" x14ac:dyDescent="0.2">
      <c r="A125" s="248">
        <v>94</v>
      </c>
      <c r="B125" s="249" t="s">
        <v>73</v>
      </c>
      <c r="C125" s="255" t="s">
        <v>449</v>
      </c>
      <c r="D125" s="250" t="s">
        <v>450</v>
      </c>
      <c r="E125" s="251">
        <v>2</v>
      </c>
      <c r="F125" s="252"/>
      <c r="G125" s="253">
        <f>ROUND(E125*F125,2)</f>
        <v>0</v>
      </c>
      <c r="H125" s="232"/>
      <c r="I125" s="231">
        <f>ROUND(E125*H125,2)</f>
        <v>0</v>
      </c>
      <c r="J125" s="232"/>
      <c r="K125" s="231">
        <f>ROUND(E125*J125,2)</f>
        <v>0</v>
      </c>
      <c r="L125" s="231">
        <v>21</v>
      </c>
      <c r="M125" s="231">
        <f>G125*(1+L125/100)</f>
        <v>0</v>
      </c>
      <c r="N125" s="230">
        <v>0</v>
      </c>
      <c r="O125" s="230">
        <f>ROUND(E125*N125,2)</f>
        <v>0</v>
      </c>
      <c r="P125" s="230">
        <v>0</v>
      </c>
      <c r="Q125" s="230">
        <f>ROUND(E125*P125,2)</f>
        <v>0</v>
      </c>
      <c r="R125" s="231"/>
      <c r="S125" s="231" t="s">
        <v>187</v>
      </c>
      <c r="T125" s="231" t="s">
        <v>163</v>
      </c>
      <c r="U125" s="231">
        <v>0</v>
      </c>
      <c r="V125" s="231">
        <f>ROUND(E125*U125,2)</f>
        <v>0</v>
      </c>
      <c r="W125" s="231"/>
      <c r="X125" s="231" t="s">
        <v>164</v>
      </c>
      <c r="Y125" s="231" t="s">
        <v>165</v>
      </c>
      <c r="Z125" s="213"/>
      <c r="AA125" s="213"/>
      <c r="AB125" s="213"/>
      <c r="AC125" s="213"/>
      <c r="AD125" s="213"/>
      <c r="AE125" s="213"/>
      <c r="AF125" s="213"/>
      <c r="AG125" s="213" t="s">
        <v>166</v>
      </c>
      <c r="AH125" s="213"/>
      <c r="AI125" s="213"/>
      <c r="AJ125" s="213"/>
      <c r="AK125" s="213"/>
      <c r="AL125" s="213"/>
      <c r="AM125" s="213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213"/>
      <c r="AY125" s="213"/>
      <c r="AZ125" s="213"/>
      <c r="BA125" s="213"/>
      <c r="BB125" s="213"/>
      <c r="BC125" s="213"/>
      <c r="BD125" s="213"/>
      <c r="BE125" s="213"/>
      <c r="BF125" s="213"/>
      <c r="BG125" s="213"/>
      <c r="BH125" s="213"/>
    </row>
    <row r="126" spans="1:60" x14ac:dyDescent="0.2">
      <c r="A126" s="235" t="s">
        <v>157</v>
      </c>
      <c r="B126" s="236" t="s">
        <v>105</v>
      </c>
      <c r="C126" s="254" t="s">
        <v>106</v>
      </c>
      <c r="D126" s="237"/>
      <c r="E126" s="238"/>
      <c r="F126" s="239"/>
      <c r="G126" s="240">
        <f>SUMIF(AG127:AG128,"&lt;&gt;NOR",G127:G128)</f>
        <v>0</v>
      </c>
      <c r="H126" s="234"/>
      <c r="I126" s="234">
        <f>SUM(I127:I128)</f>
        <v>0</v>
      </c>
      <c r="J126" s="234"/>
      <c r="K126" s="234">
        <f>SUM(K127:K128)</f>
        <v>0</v>
      </c>
      <c r="L126" s="234"/>
      <c r="M126" s="234">
        <f>SUM(M127:M128)</f>
        <v>0</v>
      </c>
      <c r="N126" s="233"/>
      <c r="O126" s="233">
        <f>SUM(O127:O128)</f>
        <v>0.18000000000000002</v>
      </c>
      <c r="P126" s="233"/>
      <c r="Q126" s="233">
        <f>SUM(Q127:Q128)</f>
        <v>0</v>
      </c>
      <c r="R126" s="234"/>
      <c r="S126" s="234"/>
      <c r="T126" s="234"/>
      <c r="U126" s="234"/>
      <c r="V126" s="234">
        <f>SUM(V127:V128)</f>
        <v>11.72</v>
      </c>
      <c r="W126" s="234"/>
      <c r="X126" s="234"/>
      <c r="Y126" s="234"/>
      <c r="AG126" t="s">
        <v>158</v>
      </c>
    </row>
    <row r="127" spans="1:60" outlineLevel="1" x14ac:dyDescent="0.2">
      <c r="A127" s="248">
        <v>95</v>
      </c>
      <c r="B127" s="249" t="s">
        <v>451</v>
      </c>
      <c r="C127" s="255" t="s">
        <v>452</v>
      </c>
      <c r="D127" s="250" t="s">
        <v>219</v>
      </c>
      <c r="E127" s="251">
        <v>1</v>
      </c>
      <c r="F127" s="252"/>
      <c r="G127" s="253">
        <f>ROUND(E127*F127,2)</f>
        <v>0</v>
      </c>
      <c r="H127" s="232"/>
      <c r="I127" s="231">
        <f>ROUND(E127*H127,2)</f>
        <v>0</v>
      </c>
      <c r="J127" s="232"/>
      <c r="K127" s="231">
        <f>ROUND(E127*J127,2)</f>
        <v>0</v>
      </c>
      <c r="L127" s="231">
        <v>21</v>
      </c>
      <c r="M127" s="231">
        <f>G127*(1+L127/100)</f>
        <v>0</v>
      </c>
      <c r="N127" s="230">
        <v>4.1279999999999997E-2</v>
      </c>
      <c r="O127" s="230">
        <f>ROUND(E127*N127,2)</f>
        <v>0.04</v>
      </c>
      <c r="P127" s="230">
        <v>0</v>
      </c>
      <c r="Q127" s="230">
        <f>ROUND(E127*P127,2)</f>
        <v>0</v>
      </c>
      <c r="R127" s="231"/>
      <c r="S127" s="231" t="s">
        <v>162</v>
      </c>
      <c r="T127" s="231" t="s">
        <v>447</v>
      </c>
      <c r="U127" s="231">
        <v>6.9359400000000004</v>
      </c>
      <c r="V127" s="231">
        <f>ROUND(E127*U127,2)</f>
        <v>6.94</v>
      </c>
      <c r="W127" s="231"/>
      <c r="X127" s="231" t="s">
        <v>314</v>
      </c>
      <c r="Y127" s="231" t="s">
        <v>165</v>
      </c>
      <c r="Z127" s="213"/>
      <c r="AA127" s="213"/>
      <c r="AB127" s="213"/>
      <c r="AC127" s="213"/>
      <c r="AD127" s="213"/>
      <c r="AE127" s="213"/>
      <c r="AF127" s="213"/>
      <c r="AG127" s="213" t="s">
        <v>315</v>
      </c>
      <c r="AH127" s="213"/>
      <c r="AI127" s="213"/>
      <c r="AJ127" s="213"/>
      <c r="AK127" s="213"/>
      <c r="AL127" s="213"/>
      <c r="AM127" s="213"/>
      <c r="AN127" s="213"/>
      <c r="AO127" s="213"/>
      <c r="AP127" s="213"/>
      <c r="AQ127" s="213"/>
      <c r="AR127" s="213"/>
      <c r="AS127" s="213"/>
      <c r="AT127" s="213"/>
      <c r="AU127" s="213"/>
      <c r="AV127" s="213"/>
      <c r="AW127" s="213"/>
      <c r="AX127" s="213"/>
      <c r="AY127" s="213"/>
      <c r="AZ127" s="213"/>
      <c r="BA127" s="213"/>
      <c r="BB127" s="213"/>
      <c r="BC127" s="213"/>
      <c r="BD127" s="213"/>
      <c r="BE127" s="213"/>
      <c r="BF127" s="213"/>
      <c r="BG127" s="213"/>
      <c r="BH127" s="213"/>
    </row>
    <row r="128" spans="1:60" outlineLevel="1" x14ac:dyDescent="0.2">
      <c r="A128" s="248">
        <v>96</v>
      </c>
      <c r="B128" s="249" t="s">
        <v>453</v>
      </c>
      <c r="C128" s="255" t="s">
        <v>454</v>
      </c>
      <c r="D128" s="250" t="s">
        <v>219</v>
      </c>
      <c r="E128" s="251">
        <v>1</v>
      </c>
      <c r="F128" s="252"/>
      <c r="G128" s="253">
        <f>ROUND(E128*F128,2)</f>
        <v>0</v>
      </c>
      <c r="H128" s="232"/>
      <c r="I128" s="231">
        <f>ROUND(E128*H128,2)</f>
        <v>0</v>
      </c>
      <c r="J128" s="232"/>
      <c r="K128" s="231">
        <f>ROUND(E128*J128,2)</f>
        <v>0</v>
      </c>
      <c r="L128" s="231">
        <v>21</v>
      </c>
      <c r="M128" s="231">
        <f>G128*(1+L128/100)</f>
        <v>0</v>
      </c>
      <c r="N128" s="230">
        <v>0.13650000000000001</v>
      </c>
      <c r="O128" s="230">
        <f>ROUND(E128*N128,2)</f>
        <v>0.14000000000000001</v>
      </c>
      <c r="P128" s="230">
        <v>0</v>
      </c>
      <c r="Q128" s="230">
        <f>ROUND(E128*P128,2)</f>
        <v>0</v>
      </c>
      <c r="R128" s="231"/>
      <c r="S128" s="231" t="s">
        <v>162</v>
      </c>
      <c r="T128" s="231" t="s">
        <v>447</v>
      </c>
      <c r="U128" s="231">
        <v>4.7797200000000002</v>
      </c>
      <c r="V128" s="231">
        <f>ROUND(E128*U128,2)</f>
        <v>4.78</v>
      </c>
      <c r="W128" s="231"/>
      <c r="X128" s="231" t="s">
        <v>314</v>
      </c>
      <c r="Y128" s="231" t="s">
        <v>165</v>
      </c>
      <c r="Z128" s="213"/>
      <c r="AA128" s="213"/>
      <c r="AB128" s="213"/>
      <c r="AC128" s="213"/>
      <c r="AD128" s="213"/>
      <c r="AE128" s="213"/>
      <c r="AF128" s="213"/>
      <c r="AG128" s="213" t="s">
        <v>315</v>
      </c>
      <c r="AH128" s="213"/>
      <c r="AI128" s="213"/>
      <c r="AJ128" s="213"/>
      <c r="AK128" s="213"/>
      <c r="AL128" s="213"/>
      <c r="AM128" s="213"/>
      <c r="AN128" s="213"/>
      <c r="AO128" s="213"/>
      <c r="AP128" s="213"/>
      <c r="AQ128" s="213"/>
      <c r="AR128" s="213"/>
      <c r="AS128" s="213"/>
      <c r="AT128" s="213"/>
      <c r="AU128" s="213"/>
      <c r="AV128" s="213"/>
      <c r="AW128" s="213"/>
      <c r="AX128" s="213"/>
      <c r="AY128" s="213"/>
      <c r="AZ128" s="213"/>
      <c r="BA128" s="213"/>
      <c r="BB128" s="213"/>
      <c r="BC128" s="213"/>
      <c r="BD128" s="213"/>
      <c r="BE128" s="213"/>
      <c r="BF128" s="213"/>
      <c r="BG128" s="213"/>
      <c r="BH128" s="213"/>
    </row>
    <row r="129" spans="1:60" x14ac:dyDescent="0.2">
      <c r="A129" s="235" t="s">
        <v>157</v>
      </c>
      <c r="B129" s="236" t="s">
        <v>101</v>
      </c>
      <c r="C129" s="254" t="s">
        <v>102</v>
      </c>
      <c r="D129" s="237"/>
      <c r="E129" s="238"/>
      <c r="F129" s="239"/>
      <c r="G129" s="240">
        <f>SUMIF(AG130:AG130,"&lt;&gt;NOR",G130:G130)</f>
        <v>0</v>
      </c>
      <c r="H129" s="234"/>
      <c r="I129" s="234">
        <f>SUM(I130:I130)</f>
        <v>0</v>
      </c>
      <c r="J129" s="234"/>
      <c r="K129" s="234">
        <f>SUM(K130:K130)</f>
        <v>0</v>
      </c>
      <c r="L129" s="234"/>
      <c r="M129" s="234">
        <f>SUM(M130:M130)</f>
        <v>0</v>
      </c>
      <c r="N129" s="233"/>
      <c r="O129" s="233">
        <f>SUM(O130:O130)</f>
        <v>0</v>
      </c>
      <c r="P129" s="233"/>
      <c r="Q129" s="233">
        <f>SUM(Q130:Q130)</f>
        <v>0</v>
      </c>
      <c r="R129" s="234"/>
      <c r="S129" s="234"/>
      <c r="T129" s="234"/>
      <c r="U129" s="234"/>
      <c r="V129" s="234">
        <f>SUM(V130:V130)</f>
        <v>0</v>
      </c>
      <c r="W129" s="234"/>
      <c r="X129" s="234"/>
      <c r="Y129" s="234"/>
      <c r="AG129" t="s">
        <v>158</v>
      </c>
    </row>
    <row r="130" spans="1:60" outlineLevel="1" x14ac:dyDescent="0.2">
      <c r="A130" s="248">
        <v>97</v>
      </c>
      <c r="B130" s="249" t="s">
        <v>75</v>
      </c>
      <c r="C130" s="255" t="s">
        <v>455</v>
      </c>
      <c r="D130" s="250" t="s">
        <v>456</v>
      </c>
      <c r="E130" s="251">
        <v>1</v>
      </c>
      <c r="F130" s="252"/>
      <c r="G130" s="253">
        <f>ROUND(E130*F130,2)</f>
        <v>0</v>
      </c>
      <c r="H130" s="232"/>
      <c r="I130" s="231">
        <f>ROUND(E130*H130,2)</f>
        <v>0</v>
      </c>
      <c r="J130" s="232"/>
      <c r="K130" s="231">
        <f>ROUND(E130*J130,2)</f>
        <v>0</v>
      </c>
      <c r="L130" s="231">
        <v>21</v>
      </c>
      <c r="M130" s="231">
        <f>G130*(1+L130/100)</f>
        <v>0</v>
      </c>
      <c r="N130" s="230">
        <v>0</v>
      </c>
      <c r="O130" s="230">
        <f>ROUND(E130*N130,2)</f>
        <v>0</v>
      </c>
      <c r="P130" s="230">
        <v>0</v>
      </c>
      <c r="Q130" s="230">
        <f>ROUND(E130*P130,2)</f>
        <v>0</v>
      </c>
      <c r="R130" s="231"/>
      <c r="S130" s="231" t="s">
        <v>187</v>
      </c>
      <c r="T130" s="231" t="s">
        <v>163</v>
      </c>
      <c r="U130" s="231">
        <v>0</v>
      </c>
      <c r="V130" s="231">
        <f>ROUND(E130*U130,2)</f>
        <v>0</v>
      </c>
      <c r="W130" s="231"/>
      <c r="X130" s="231" t="s">
        <v>314</v>
      </c>
      <c r="Y130" s="231" t="s">
        <v>165</v>
      </c>
      <c r="Z130" s="213"/>
      <c r="AA130" s="213"/>
      <c r="AB130" s="213"/>
      <c r="AC130" s="213"/>
      <c r="AD130" s="213"/>
      <c r="AE130" s="213"/>
      <c r="AF130" s="213"/>
      <c r="AG130" s="213" t="s">
        <v>315</v>
      </c>
      <c r="AH130" s="213"/>
      <c r="AI130" s="213"/>
      <c r="AJ130" s="213"/>
      <c r="AK130" s="213"/>
      <c r="AL130" s="213"/>
      <c r="AM130" s="213"/>
      <c r="AN130" s="213"/>
      <c r="AO130" s="213"/>
      <c r="AP130" s="213"/>
      <c r="AQ130" s="213"/>
      <c r="AR130" s="213"/>
      <c r="AS130" s="213"/>
      <c r="AT130" s="213"/>
      <c r="AU130" s="213"/>
      <c r="AV130" s="213"/>
      <c r="AW130" s="213"/>
      <c r="AX130" s="213"/>
      <c r="AY130" s="213"/>
      <c r="AZ130" s="213"/>
      <c r="BA130" s="213"/>
      <c r="BB130" s="213"/>
      <c r="BC130" s="213"/>
      <c r="BD130" s="213"/>
      <c r="BE130" s="213"/>
      <c r="BF130" s="213"/>
      <c r="BG130" s="213"/>
      <c r="BH130" s="213"/>
    </row>
    <row r="131" spans="1:60" x14ac:dyDescent="0.2">
      <c r="A131" s="235" t="s">
        <v>157</v>
      </c>
      <c r="B131" s="236" t="s">
        <v>105</v>
      </c>
      <c r="C131" s="254" t="s">
        <v>106</v>
      </c>
      <c r="D131" s="237"/>
      <c r="E131" s="238"/>
      <c r="F131" s="239"/>
      <c r="G131" s="240">
        <f>SUMIF(AG132:AG132,"&lt;&gt;NOR",G132:G132)</f>
        <v>0</v>
      </c>
      <c r="H131" s="234"/>
      <c r="I131" s="234">
        <f>SUM(I132:I132)</f>
        <v>0</v>
      </c>
      <c r="J131" s="234"/>
      <c r="K131" s="234">
        <f>SUM(K132:K132)</f>
        <v>0</v>
      </c>
      <c r="L131" s="234"/>
      <c r="M131" s="234">
        <f>SUM(M132:M132)</f>
        <v>0</v>
      </c>
      <c r="N131" s="233"/>
      <c r="O131" s="233">
        <f>SUM(O132:O132)</f>
        <v>0.04</v>
      </c>
      <c r="P131" s="233"/>
      <c r="Q131" s="233">
        <f>SUM(Q132:Q132)</f>
        <v>0</v>
      </c>
      <c r="R131" s="234"/>
      <c r="S131" s="234"/>
      <c r="T131" s="234"/>
      <c r="U131" s="234"/>
      <c r="V131" s="234">
        <f>SUM(V132:V132)</f>
        <v>5.84</v>
      </c>
      <c r="W131" s="234"/>
      <c r="X131" s="234"/>
      <c r="Y131" s="234"/>
      <c r="AG131" t="s">
        <v>158</v>
      </c>
    </row>
    <row r="132" spans="1:60" outlineLevel="1" x14ac:dyDescent="0.2">
      <c r="A132" s="248">
        <v>98</v>
      </c>
      <c r="B132" s="249" t="s">
        <v>457</v>
      </c>
      <c r="C132" s="255" t="s">
        <v>458</v>
      </c>
      <c r="D132" s="250" t="s">
        <v>219</v>
      </c>
      <c r="E132" s="251">
        <v>2</v>
      </c>
      <c r="F132" s="252"/>
      <c r="G132" s="253">
        <f>ROUND(E132*F132,2)</f>
        <v>0</v>
      </c>
      <c r="H132" s="232"/>
      <c r="I132" s="231">
        <f>ROUND(E132*H132,2)</f>
        <v>0</v>
      </c>
      <c r="J132" s="232"/>
      <c r="K132" s="231">
        <f>ROUND(E132*J132,2)</f>
        <v>0</v>
      </c>
      <c r="L132" s="231">
        <v>21</v>
      </c>
      <c r="M132" s="231">
        <f>G132*(1+L132/100)</f>
        <v>0</v>
      </c>
      <c r="N132" s="230">
        <v>1.916E-2</v>
      </c>
      <c r="O132" s="230">
        <f>ROUND(E132*N132,2)</f>
        <v>0.04</v>
      </c>
      <c r="P132" s="230">
        <v>0</v>
      </c>
      <c r="Q132" s="230">
        <f>ROUND(E132*P132,2)</f>
        <v>0</v>
      </c>
      <c r="R132" s="231"/>
      <c r="S132" s="231" t="s">
        <v>162</v>
      </c>
      <c r="T132" s="231" t="s">
        <v>447</v>
      </c>
      <c r="U132" s="231">
        <v>2.9221400000000002</v>
      </c>
      <c r="V132" s="231">
        <f>ROUND(E132*U132,2)</f>
        <v>5.84</v>
      </c>
      <c r="W132" s="231"/>
      <c r="X132" s="231" t="s">
        <v>314</v>
      </c>
      <c r="Y132" s="231" t="s">
        <v>165</v>
      </c>
      <c r="Z132" s="213"/>
      <c r="AA132" s="213"/>
      <c r="AB132" s="213"/>
      <c r="AC132" s="213"/>
      <c r="AD132" s="213"/>
      <c r="AE132" s="213"/>
      <c r="AF132" s="213"/>
      <c r="AG132" s="213" t="s">
        <v>315</v>
      </c>
      <c r="AH132" s="213"/>
      <c r="AI132" s="213"/>
      <c r="AJ132" s="213"/>
      <c r="AK132" s="213"/>
      <c r="AL132" s="213"/>
      <c r="AM132" s="213"/>
      <c r="AN132" s="213"/>
      <c r="AO132" s="213"/>
      <c r="AP132" s="213"/>
      <c r="AQ132" s="213"/>
      <c r="AR132" s="213"/>
      <c r="AS132" s="213"/>
      <c r="AT132" s="213"/>
      <c r="AU132" s="213"/>
      <c r="AV132" s="213"/>
      <c r="AW132" s="213"/>
      <c r="AX132" s="213"/>
      <c r="AY132" s="213"/>
      <c r="AZ132" s="213"/>
      <c r="BA132" s="213"/>
      <c r="BB132" s="213"/>
      <c r="BC132" s="213"/>
      <c r="BD132" s="213"/>
      <c r="BE132" s="213"/>
      <c r="BF132" s="213"/>
      <c r="BG132" s="213"/>
      <c r="BH132" s="213"/>
    </row>
    <row r="133" spans="1:60" x14ac:dyDescent="0.2">
      <c r="A133" s="235" t="s">
        <v>157</v>
      </c>
      <c r="B133" s="236" t="s">
        <v>107</v>
      </c>
      <c r="C133" s="254" t="s">
        <v>108</v>
      </c>
      <c r="D133" s="237"/>
      <c r="E133" s="238"/>
      <c r="F133" s="239"/>
      <c r="G133" s="240">
        <f>SUMIF(AG134:AG135,"&lt;&gt;NOR",G134:G135)</f>
        <v>0</v>
      </c>
      <c r="H133" s="234"/>
      <c r="I133" s="234">
        <f>SUM(I134:I135)</f>
        <v>0</v>
      </c>
      <c r="J133" s="234"/>
      <c r="K133" s="234">
        <f>SUM(K134:K135)</f>
        <v>0</v>
      </c>
      <c r="L133" s="234"/>
      <c r="M133" s="234">
        <f>SUM(M134:M135)</f>
        <v>0</v>
      </c>
      <c r="N133" s="233"/>
      <c r="O133" s="233">
        <f>SUM(O134:O135)</f>
        <v>0.01</v>
      </c>
      <c r="P133" s="233"/>
      <c r="Q133" s="233">
        <f>SUM(Q134:Q135)</f>
        <v>0</v>
      </c>
      <c r="R133" s="234"/>
      <c r="S133" s="234"/>
      <c r="T133" s="234"/>
      <c r="U133" s="234"/>
      <c r="V133" s="234">
        <f>SUM(V134:V135)</f>
        <v>1.77</v>
      </c>
      <c r="W133" s="234"/>
      <c r="X133" s="234"/>
      <c r="Y133" s="234"/>
      <c r="AG133" t="s">
        <v>158</v>
      </c>
    </row>
    <row r="134" spans="1:60" outlineLevel="1" x14ac:dyDescent="0.2">
      <c r="A134" s="248">
        <v>99</v>
      </c>
      <c r="B134" s="249" t="s">
        <v>459</v>
      </c>
      <c r="C134" s="255" t="s">
        <v>460</v>
      </c>
      <c r="D134" s="250" t="s">
        <v>461</v>
      </c>
      <c r="E134" s="251">
        <v>1</v>
      </c>
      <c r="F134" s="252"/>
      <c r="G134" s="253">
        <f>ROUND(E134*F134,2)</f>
        <v>0</v>
      </c>
      <c r="H134" s="232"/>
      <c r="I134" s="231">
        <f>ROUND(E134*H134,2)</f>
        <v>0</v>
      </c>
      <c r="J134" s="232"/>
      <c r="K134" s="231">
        <f>ROUND(E134*J134,2)</f>
        <v>0</v>
      </c>
      <c r="L134" s="231">
        <v>21</v>
      </c>
      <c r="M134" s="231">
        <f>G134*(1+L134/100)</f>
        <v>0</v>
      </c>
      <c r="N134" s="230">
        <v>7.1999999999999998E-3</v>
      </c>
      <c r="O134" s="230">
        <f>ROUND(E134*N134,2)</f>
        <v>0.01</v>
      </c>
      <c r="P134" s="230">
        <v>0</v>
      </c>
      <c r="Q134" s="230">
        <f>ROUND(E134*P134,2)</f>
        <v>0</v>
      </c>
      <c r="R134" s="231"/>
      <c r="S134" s="231" t="s">
        <v>162</v>
      </c>
      <c r="T134" s="231" t="s">
        <v>162</v>
      </c>
      <c r="U134" s="231">
        <v>1.77</v>
      </c>
      <c r="V134" s="231">
        <f>ROUND(E134*U134,2)</f>
        <v>1.77</v>
      </c>
      <c r="W134" s="231"/>
      <c r="X134" s="231" t="s">
        <v>164</v>
      </c>
      <c r="Y134" s="231" t="s">
        <v>165</v>
      </c>
      <c r="Z134" s="213"/>
      <c r="AA134" s="213"/>
      <c r="AB134" s="213"/>
      <c r="AC134" s="213"/>
      <c r="AD134" s="213"/>
      <c r="AE134" s="213"/>
      <c r="AF134" s="213"/>
      <c r="AG134" s="213" t="s">
        <v>166</v>
      </c>
      <c r="AH134" s="213"/>
      <c r="AI134" s="213"/>
      <c r="AJ134" s="213"/>
      <c r="AK134" s="213"/>
      <c r="AL134" s="213"/>
      <c r="AM134" s="213"/>
      <c r="AN134" s="213"/>
      <c r="AO134" s="213"/>
      <c r="AP134" s="213"/>
      <c r="AQ134" s="213"/>
      <c r="AR134" s="213"/>
      <c r="AS134" s="213"/>
      <c r="AT134" s="213"/>
      <c r="AU134" s="213"/>
      <c r="AV134" s="213"/>
      <c r="AW134" s="213"/>
      <c r="AX134" s="213"/>
      <c r="AY134" s="213"/>
      <c r="AZ134" s="213"/>
      <c r="BA134" s="213"/>
      <c r="BB134" s="213"/>
      <c r="BC134" s="213"/>
      <c r="BD134" s="213"/>
      <c r="BE134" s="213"/>
      <c r="BF134" s="213"/>
      <c r="BG134" s="213"/>
      <c r="BH134" s="213"/>
    </row>
    <row r="135" spans="1:60" ht="22.5" outlineLevel="1" x14ac:dyDescent="0.2">
      <c r="A135" s="248">
        <v>100</v>
      </c>
      <c r="B135" s="249" t="s">
        <v>462</v>
      </c>
      <c r="C135" s="255" t="s">
        <v>463</v>
      </c>
      <c r="D135" s="250" t="s">
        <v>219</v>
      </c>
      <c r="E135" s="251">
        <v>1</v>
      </c>
      <c r="F135" s="252"/>
      <c r="G135" s="253">
        <f>ROUND(E135*F135,2)</f>
        <v>0</v>
      </c>
      <c r="H135" s="232"/>
      <c r="I135" s="231">
        <f>ROUND(E135*H135,2)</f>
        <v>0</v>
      </c>
      <c r="J135" s="232"/>
      <c r="K135" s="231">
        <f>ROUND(E135*J135,2)</f>
        <v>0</v>
      </c>
      <c r="L135" s="231">
        <v>21</v>
      </c>
      <c r="M135" s="231">
        <f>G135*(1+L135/100)</f>
        <v>0</v>
      </c>
      <c r="N135" s="230">
        <v>3.2000000000000003E-4</v>
      </c>
      <c r="O135" s="230">
        <f>ROUND(E135*N135,2)</f>
        <v>0</v>
      </c>
      <c r="P135" s="230">
        <v>0</v>
      </c>
      <c r="Q135" s="230">
        <f>ROUND(E135*P135,2)</f>
        <v>0</v>
      </c>
      <c r="R135" s="231" t="s">
        <v>364</v>
      </c>
      <c r="S135" s="231" t="s">
        <v>162</v>
      </c>
      <c r="T135" s="231" t="s">
        <v>162</v>
      </c>
      <c r="U135" s="231">
        <v>0</v>
      </c>
      <c r="V135" s="231">
        <f>ROUND(E135*U135,2)</f>
        <v>0</v>
      </c>
      <c r="W135" s="231"/>
      <c r="X135" s="231" t="s">
        <v>365</v>
      </c>
      <c r="Y135" s="231" t="s">
        <v>165</v>
      </c>
      <c r="Z135" s="213"/>
      <c r="AA135" s="213"/>
      <c r="AB135" s="213"/>
      <c r="AC135" s="213"/>
      <c r="AD135" s="213"/>
      <c r="AE135" s="213"/>
      <c r="AF135" s="213"/>
      <c r="AG135" s="213" t="s">
        <v>366</v>
      </c>
      <c r="AH135" s="213"/>
      <c r="AI135" s="213"/>
      <c r="AJ135" s="213"/>
      <c r="AK135" s="213"/>
      <c r="AL135" s="213"/>
      <c r="AM135" s="213"/>
      <c r="AN135" s="213"/>
      <c r="AO135" s="213"/>
      <c r="AP135" s="213"/>
      <c r="AQ135" s="213"/>
      <c r="AR135" s="213"/>
      <c r="AS135" s="213"/>
      <c r="AT135" s="213"/>
      <c r="AU135" s="213"/>
      <c r="AV135" s="213"/>
      <c r="AW135" s="213"/>
      <c r="AX135" s="213"/>
      <c r="AY135" s="213"/>
      <c r="AZ135" s="213"/>
      <c r="BA135" s="213"/>
      <c r="BB135" s="213"/>
      <c r="BC135" s="213"/>
      <c r="BD135" s="213"/>
      <c r="BE135" s="213"/>
      <c r="BF135" s="213"/>
      <c r="BG135" s="213"/>
      <c r="BH135" s="213"/>
    </row>
    <row r="136" spans="1:60" x14ac:dyDescent="0.2">
      <c r="A136" s="235" t="s">
        <v>157</v>
      </c>
      <c r="B136" s="236" t="s">
        <v>105</v>
      </c>
      <c r="C136" s="254" t="s">
        <v>106</v>
      </c>
      <c r="D136" s="237"/>
      <c r="E136" s="238"/>
      <c r="F136" s="239"/>
      <c r="G136" s="240">
        <f>SUMIF(AG137:AG137,"&lt;&gt;NOR",G137:G137)</f>
        <v>0</v>
      </c>
      <c r="H136" s="234"/>
      <c r="I136" s="234">
        <f>SUM(I137:I137)</f>
        <v>0</v>
      </c>
      <c r="J136" s="234"/>
      <c r="K136" s="234">
        <f>SUM(K137:K137)</f>
        <v>0</v>
      </c>
      <c r="L136" s="234"/>
      <c r="M136" s="234">
        <f>SUM(M137:M137)</f>
        <v>0</v>
      </c>
      <c r="N136" s="233"/>
      <c r="O136" s="233">
        <f>SUM(O137:O137)</f>
        <v>0.03</v>
      </c>
      <c r="P136" s="233"/>
      <c r="Q136" s="233">
        <f>SUM(Q137:Q137)</f>
        <v>0</v>
      </c>
      <c r="R136" s="234"/>
      <c r="S136" s="234"/>
      <c r="T136" s="234"/>
      <c r="U136" s="234"/>
      <c r="V136" s="234">
        <f>SUM(V137:V137)</f>
        <v>2.93</v>
      </c>
      <c r="W136" s="234"/>
      <c r="X136" s="234"/>
      <c r="Y136" s="234"/>
      <c r="AG136" t="s">
        <v>158</v>
      </c>
    </row>
    <row r="137" spans="1:60" outlineLevel="1" x14ac:dyDescent="0.2">
      <c r="A137" s="248">
        <v>101</v>
      </c>
      <c r="B137" s="249" t="s">
        <v>464</v>
      </c>
      <c r="C137" s="255" t="s">
        <v>465</v>
      </c>
      <c r="D137" s="250" t="s">
        <v>219</v>
      </c>
      <c r="E137" s="251">
        <v>1</v>
      </c>
      <c r="F137" s="252"/>
      <c r="G137" s="253">
        <f>ROUND(E137*F137,2)</f>
        <v>0</v>
      </c>
      <c r="H137" s="232"/>
      <c r="I137" s="231">
        <f>ROUND(E137*H137,2)</f>
        <v>0</v>
      </c>
      <c r="J137" s="232"/>
      <c r="K137" s="231">
        <f>ROUND(E137*J137,2)</f>
        <v>0</v>
      </c>
      <c r="L137" s="231">
        <v>21</v>
      </c>
      <c r="M137" s="231">
        <f>G137*(1+L137/100)</f>
        <v>0</v>
      </c>
      <c r="N137" s="230">
        <v>2.7689999999999999E-2</v>
      </c>
      <c r="O137" s="230">
        <f>ROUND(E137*N137,2)</f>
        <v>0.03</v>
      </c>
      <c r="P137" s="230">
        <v>0</v>
      </c>
      <c r="Q137" s="230">
        <f>ROUND(E137*P137,2)</f>
        <v>0</v>
      </c>
      <c r="R137" s="231"/>
      <c r="S137" s="231" t="s">
        <v>162</v>
      </c>
      <c r="T137" s="231" t="s">
        <v>447</v>
      </c>
      <c r="U137" s="231">
        <v>2.9335599999999999</v>
      </c>
      <c r="V137" s="231">
        <f>ROUND(E137*U137,2)</f>
        <v>2.93</v>
      </c>
      <c r="W137" s="231"/>
      <c r="X137" s="231" t="s">
        <v>314</v>
      </c>
      <c r="Y137" s="231" t="s">
        <v>165</v>
      </c>
      <c r="Z137" s="213"/>
      <c r="AA137" s="213"/>
      <c r="AB137" s="213"/>
      <c r="AC137" s="213"/>
      <c r="AD137" s="213"/>
      <c r="AE137" s="213"/>
      <c r="AF137" s="213"/>
      <c r="AG137" s="213" t="s">
        <v>315</v>
      </c>
      <c r="AH137" s="213"/>
      <c r="AI137" s="213"/>
      <c r="AJ137" s="213"/>
      <c r="AK137" s="213"/>
      <c r="AL137" s="213"/>
      <c r="AM137" s="213"/>
      <c r="AN137" s="213"/>
      <c r="AO137" s="213"/>
      <c r="AP137" s="213"/>
      <c r="AQ137" s="213"/>
      <c r="AR137" s="213"/>
      <c r="AS137" s="213"/>
      <c r="AT137" s="213"/>
      <c r="AU137" s="213"/>
      <c r="AV137" s="213"/>
      <c r="AW137" s="213"/>
      <c r="AX137" s="213"/>
      <c r="AY137" s="213"/>
      <c r="AZ137" s="213"/>
      <c r="BA137" s="213"/>
      <c r="BB137" s="213"/>
      <c r="BC137" s="213"/>
      <c r="BD137" s="213"/>
      <c r="BE137" s="213"/>
      <c r="BF137" s="213"/>
      <c r="BG137" s="213"/>
      <c r="BH137" s="213"/>
    </row>
    <row r="138" spans="1:60" x14ac:dyDescent="0.2">
      <c r="A138" s="235" t="s">
        <v>157</v>
      </c>
      <c r="B138" s="236" t="s">
        <v>75</v>
      </c>
      <c r="C138" s="254" t="s">
        <v>76</v>
      </c>
      <c r="D138" s="237"/>
      <c r="E138" s="238"/>
      <c r="F138" s="239"/>
      <c r="G138" s="240">
        <f>SUMIF(AG139:AG139,"&lt;&gt;NOR",G139:G139)</f>
        <v>0</v>
      </c>
      <c r="H138" s="234"/>
      <c r="I138" s="234">
        <f>SUM(I139:I139)</f>
        <v>0</v>
      </c>
      <c r="J138" s="234"/>
      <c r="K138" s="234">
        <f>SUM(K139:K139)</f>
        <v>0</v>
      </c>
      <c r="L138" s="234"/>
      <c r="M138" s="234">
        <f>SUM(M139:M139)</f>
        <v>0</v>
      </c>
      <c r="N138" s="233"/>
      <c r="O138" s="233">
        <f>SUM(O139:O139)</f>
        <v>0.22</v>
      </c>
      <c r="P138" s="233"/>
      <c r="Q138" s="233">
        <f>SUM(Q139:Q139)</f>
        <v>0</v>
      </c>
      <c r="R138" s="234"/>
      <c r="S138" s="234"/>
      <c r="T138" s="234"/>
      <c r="U138" s="234"/>
      <c r="V138" s="234">
        <f>SUM(V139:V139)</f>
        <v>2.33</v>
      </c>
      <c r="W138" s="234"/>
      <c r="X138" s="234"/>
      <c r="Y138" s="234"/>
      <c r="AG138" t="s">
        <v>158</v>
      </c>
    </row>
    <row r="139" spans="1:60" ht="22.5" outlineLevel="1" x14ac:dyDescent="0.2">
      <c r="A139" s="242">
        <v>102</v>
      </c>
      <c r="B139" s="243" t="s">
        <v>466</v>
      </c>
      <c r="C139" s="256" t="s">
        <v>467</v>
      </c>
      <c r="D139" s="244" t="s">
        <v>183</v>
      </c>
      <c r="E139" s="245">
        <v>3</v>
      </c>
      <c r="F139" s="246"/>
      <c r="G139" s="247">
        <f>ROUND(E139*F139,2)</f>
        <v>0</v>
      </c>
      <c r="H139" s="232"/>
      <c r="I139" s="231">
        <f>ROUND(E139*H139,2)</f>
        <v>0</v>
      </c>
      <c r="J139" s="232"/>
      <c r="K139" s="231">
        <f>ROUND(E139*J139,2)</f>
        <v>0</v>
      </c>
      <c r="L139" s="231">
        <v>21</v>
      </c>
      <c r="M139" s="231">
        <f>G139*(1+L139/100)</f>
        <v>0</v>
      </c>
      <c r="N139" s="230">
        <v>7.392E-2</v>
      </c>
      <c r="O139" s="230">
        <f>ROUND(E139*N139,2)</f>
        <v>0.22</v>
      </c>
      <c r="P139" s="230">
        <v>0</v>
      </c>
      <c r="Q139" s="230">
        <f>ROUND(E139*P139,2)</f>
        <v>0</v>
      </c>
      <c r="R139" s="231"/>
      <c r="S139" s="231" t="s">
        <v>162</v>
      </c>
      <c r="T139" s="231" t="s">
        <v>162</v>
      </c>
      <c r="U139" s="231">
        <v>0.77700000000000002</v>
      </c>
      <c r="V139" s="231">
        <f>ROUND(E139*U139,2)</f>
        <v>2.33</v>
      </c>
      <c r="W139" s="231"/>
      <c r="X139" s="231" t="s">
        <v>164</v>
      </c>
      <c r="Y139" s="231" t="s">
        <v>165</v>
      </c>
      <c r="Z139" s="213"/>
      <c r="AA139" s="213"/>
      <c r="AB139" s="213"/>
      <c r="AC139" s="213"/>
      <c r="AD139" s="213"/>
      <c r="AE139" s="213"/>
      <c r="AF139" s="213"/>
      <c r="AG139" s="213" t="s">
        <v>166</v>
      </c>
      <c r="AH139" s="213"/>
      <c r="AI139" s="213"/>
      <c r="AJ139" s="213"/>
      <c r="AK139" s="213"/>
      <c r="AL139" s="213"/>
      <c r="AM139" s="213"/>
      <c r="AN139" s="213"/>
      <c r="AO139" s="213"/>
      <c r="AP139" s="213"/>
      <c r="AQ139" s="213"/>
      <c r="AR139" s="213"/>
      <c r="AS139" s="213"/>
      <c r="AT139" s="213"/>
      <c r="AU139" s="213"/>
      <c r="AV139" s="213"/>
      <c r="AW139" s="213"/>
      <c r="AX139" s="213"/>
      <c r="AY139" s="213"/>
      <c r="AZ139" s="213"/>
      <c r="BA139" s="213"/>
      <c r="BB139" s="213"/>
      <c r="BC139" s="213"/>
      <c r="BD139" s="213"/>
      <c r="BE139" s="213"/>
      <c r="BF139" s="213"/>
      <c r="BG139" s="213"/>
      <c r="BH139" s="213"/>
    </row>
    <row r="140" spans="1:60" x14ac:dyDescent="0.2">
      <c r="A140" s="3"/>
      <c r="B140" s="4"/>
      <c r="C140" s="257"/>
      <c r="D140" s="6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AE140">
        <v>12</v>
      </c>
      <c r="AF140">
        <v>21</v>
      </c>
      <c r="AG140" t="s">
        <v>143</v>
      </c>
    </row>
    <row r="141" spans="1:60" x14ac:dyDescent="0.2">
      <c r="A141" s="216"/>
      <c r="B141" s="217" t="s">
        <v>31</v>
      </c>
      <c r="C141" s="258"/>
      <c r="D141" s="218"/>
      <c r="E141" s="219"/>
      <c r="F141" s="219"/>
      <c r="G141" s="241">
        <f>G8+G19+G30+G42+G44+G50+G52+G57+G60+G64+G69+G71+G77+G82+G84+G91+G95+G104+G107+G109+G113+G117+G120+G122+G126+G129+G131+G133+G136+G138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AE141">
        <f>SUMIF(L7:L139,AE140,G7:G139)</f>
        <v>0</v>
      </c>
      <c r="AF141">
        <f>SUMIF(L7:L139,AF140,G7:G139)</f>
        <v>0</v>
      </c>
      <c r="AG141" t="s">
        <v>253</v>
      </c>
    </row>
    <row r="142" spans="1:60" x14ac:dyDescent="0.2">
      <c r="A142" s="3"/>
      <c r="B142" s="4"/>
      <c r="C142" s="257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</row>
    <row r="143" spans="1:60" x14ac:dyDescent="0.2">
      <c r="A143" s="3"/>
      <c r="B143" s="4"/>
      <c r="C143" s="257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</row>
    <row r="144" spans="1:60" x14ac:dyDescent="0.2">
      <c r="A144" s="220" t="s">
        <v>254</v>
      </c>
      <c r="B144" s="220"/>
      <c r="C144" s="259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</row>
    <row r="145" spans="1:33" x14ac:dyDescent="0.2">
      <c r="A145" s="221"/>
      <c r="B145" s="222"/>
      <c r="C145" s="260"/>
      <c r="D145" s="222"/>
      <c r="E145" s="222"/>
      <c r="F145" s="222"/>
      <c r="G145" s="22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G145" t="s">
        <v>255</v>
      </c>
    </row>
    <row r="146" spans="1:33" x14ac:dyDescent="0.2">
      <c r="A146" s="224"/>
      <c r="B146" s="225"/>
      <c r="C146" s="261"/>
      <c r="D146" s="225"/>
      <c r="E146" s="225"/>
      <c r="F146" s="225"/>
      <c r="G146" s="226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</row>
    <row r="147" spans="1:33" x14ac:dyDescent="0.2">
      <c r="A147" s="224"/>
      <c r="B147" s="225"/>
      <c r="C147" s="261"/>
      <c r="D147" s="225"/>
      <c r="E147" s="225"/>
      <c r="F147" s="225"/>
      <c r="G147" s="226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</row>
    <row r="148" spans="1:33" x14ac:dyDescent="0.2">
      <c r="A148" s="224"/>
      <c r="B148" s="225"/>
      <c r="C148" s="261"/>
      <c r="D148" s="225"/>
      <c r="E148" s="225"/>
      <c r="F148" s="225"/>
      <c r="G148" s="226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</row>
    <row r="149" spans="1:33" x14ac:dyDescent="0.2">
      <c r="A149" s="227"/>
      <c r="B149" s="228"/>
      <c r="C149" s="262"/>
      <c r="D149" s="228"/>
      <c r="E149" s="228"/>
      <c r="F149" s="228"/>
      <c r="G149" s="229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</row>
    <row r="150" spans="1:33" x14ac:dyDescent="0.2">
      <c r="A150" s="3"/>
      <c r="B150" s="4"/>
      <c r="C150" s="257"/>
      <c r="D150" s="6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</row>
    <row r="151" spans="1:33" x14ac:dyDescent="0.2">
      <c r="C151" s="263"/>
      <c r="D151" s="10"/>
      <c r="AG151" t="s">
        <v>256</v>
      </c>
    </row>
    <row r="152" spans="1:33" x14ac:dyDescent="0.2">
      <c r="D152" s="10"/>
    </row>
    <row r="153" spans="1:33" x14ac:dyDescent="0.2">
      <c r="D153" s="10"/>
    </row>
    <row r="154" spans="1:33" x14ac:dyDescent="0.2">
      <c r="D154" s="10"/>
    </row>
    <row r="155" spans="1:33" x14ac:dyDescent="0.2">
      <c r="D155" s="10"/>
    </row>
    <row r="156" spans="1:33" x14ac:dyDescent="0.2">
      <c r="D156" s="10"/>
    </row>
    <row r="157" spans="1:33" x14ac:dyDescent="0.2">
      <c r="D157" s="10"/>
    </row>
    <row r="158" spans="1:33" x14ac:dyDescent="0.2">
      <c r="D158" s="10"/>
    </row>
    <row r="159" spans="1:33" x14ac:dyDescent="0.2">
      <c r="D159" s="10"/>
    </row>
    <row r="160" spans="1:33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144:C144"/>
    <mergeCell ref="A145:G14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D53F2-47ED-4645-85E1-95B6A82DDE9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52</v>
      </c>
      <c r="C4" s="205" t="s">
        <v>53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SUMIF(AG9:AG13,"&lt;&gt;NOR",G9:G13)</f>
        <v>0</v>
      </c>
      <c r="H8" s="234"/>
      <c r="I8" s="234">
        <f>SUM(I9:I13)</f>
        <v>0</v>
      </c>
      <c r="J8" s="234"/>
      <c r="K8" s="234">
        <f>SUM(K9:K13)</f>
        <v>0</v>
      </c>
      <c r="L8" s="234"/>
      <c r="M8" s="234">
        <f>SUM(M9:M13)</f>
        <v>0</v>
      </c>
      <c r="N8" s="233"/>
      <c r="O8" s="233">
        <f>SUM(O9:O13)</f>
        <v>13.69</v>
      </c>
      <c r="P8" s="233"/>
      <c r="Q8" s="233">
        <f>SUM(Q9:Q13)</f>
        <v>0</v>
      </c>
      <c r="R8" s="234"/>
      <c r="S8" s="234"/>
      <c r="T8" s="234"/>
      <c r="U8" s="234"/>
      <c r="V8" s="234">
        <f>SUM(V9:V13)</f>
        <v>4.8900000000000006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259</v>
      </c>
      <c r="C9" s="255" t="s">
        <v>468</v>
      </c>
      <c r="D9" s="250" t="s">
        <v>161</v>
      </c>
      <c r="E9" s="251">
        <v>9.1199999999999992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0.36499999999999999</v>
      </c>
      <c r="V9" s="231">
        <f>ROUND(E9*U9,2)</f>
        <v>3.33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242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8">
        <v>2</v>
      </c>
      <c r="B10" s="249" t="s">
        <v>469</v>
      </c>
      <c r="C10" s="255" t="s">
        <v>470</v>
      </c>
      <c r="D10" s="250" t="s">
        <v>161</v>
      </c>
      <c r="E10" s="251">
        <v>9.1199999999999992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1.0999999999999999E-2</v>
      </c>
      <c r="V10" s="231">
        <f>ROUND(E10*U10,2)</f>
        <v>0.1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242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8">
        <v>3</v>
      </c>
      <c r="B11" s="249" t="s">
        <v>175</v>
      </c>
      <c r="C11" s="255" t="s">
        <v>471</v>
      </c>
      <c r="D11" s="250" t="s">
        <v>161</v>
      </c>
      <c r="E11" s="251">
        <v>9.1199999999999992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8.9999999999999993E-3</v>
      </c>
      <c r="V11" s="231">
        <f>ROUND(E11*U11,2)</f>
        <v>0.08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242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1" x14ac:dyDescent="0.2">
      <c r="A12" s="248">
        <v>4</v>
      </c>
      <c r="B12" s="249" t="s">
        <v>177</v>
      </c>
      <c r="C12" s="255" t="s">
        <v>472</v>
      </c>
      <c r="D12" s="250" t="s">
        <v>161</v>
      </c>
      <c r="E12" s="251">
        <v>6.8460000000000001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0.20200000000000001</v>
      </c>
      <c r="V12" s="231">
        <f>ROUND(E12*U12,2)</f>
        <v>1.38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166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5</v>
      </c>
      <c r="B13" s="249" t="s">
        <v>473</v>
      </c>
      <c r="C13" s="255" t="s">
        <v>474</v>
      </c>
      <c r="D13" s="250" t="s">
        <v>196</v>
      </c>
      <c r="E13" s="251">
        <v>13.692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1</v>
      </c>
      <c r="O13" s="230">
        <f>ROUND(E13*N13,2)</f>
        <v>13.69</v>
      </c>
      <c r="P13" s="230">
        <v>0</v>
      </c>
      <c r="Q13" s="230">
        <f>ROUND(E13*P13,2)</f>
        <v>0</v>
      </c>
      <c r="R13" s="231" t="s">
        <v>364</v>
      </c>
      <c r="S13" s="231" t="s">
        <v>162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365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366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35" t="s">
        <v>157</v>
      </c>
      <c r="B14" s="236" t="s">
        <v>73</v>
      </c>
      <c r="C14" s="254" t="s">
        <v>74</v>
      </c>
      <c r="D14" s="237"/>
      <c r="E14" s="238"/>
      <c r="F14" s="239"/>
      <c r="G14" s="240">
        <f>SUMIF(AG15:AG21,"&lt;&gt;NOR",G15:G21)</f>
        <v>0</v>
      </c>
      <c r="H14" s="234"/>
      <c r="I14" s="234">
        <f>SUM(I15:I21)</f>
        <v>0</v>
      </c>
      <c r="J14" s="234"/>
      <c r="K14" s="234">
        <f>SUM(K15:K21)</f>
        <v>0</v>
      </c>
      <c r="L14" s="234"/>
      <c r="M14" s="234">
        <f>SUM(M15:M21)</f>
        <v>0</v>
      </c>
      <c r="N14" s="233"/>
      <c r="O14" s="233">
        <f>SUM(O15:O21)</f>
        <v>45.400000000000006</v>
      </c>
      <c r="P14" s="233"/>
      <c r="Q14" s="233">
        <f>SUM(Q15:Q21)</f>
        <v>0</v>
      </c>
      <c r="R14" s="234"/>
      <c r="S14" s="234"/>
      <c r="T14" s="234"/>
      <c r="U14" s="234"/>
      <c r="V14" s="234">
        <f>SUM(V15:V21)</f>
        <v>27.789999999999996</v>
      </c>
      <c r="W14" s="234"/>
      <c r="X14" s="234"/>
      <c r="Y14" s="234"/>
      <c r="AG14" t="s">
        <v>158</v>
      </c>
    </row>
    <row r="15" spans="1:60" outlineLevel="1" x14ac:dyDescent="0.2">
      <c r="A15" s="248">
        <v>6</v>
      </c>
      <c r="B15" s="249" t="s">
        <v>475</v>
      </c>
      <c r="C15" s="255" t="s">
        <v>476</v>
      </c>
      <c r="D15" s="250" t="s">
        <v>161</v>
      </c>
      <c r="E15" s="251">
        <v>11.025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2.5249999999999999</v>
      </c>
      <c r="O15" s="230">
        <f>ROUND(E15*N15,2)</f>
        <v>27.84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0.48</v>
      </c>
      <c r="V15" s="231">
        <f>ROUND(E15*U15,2)</f>
        <v>5.29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8">
        <v>7</v>
      </c>
      <c r="B16" s="249" t="s">
        <v>477</v>
      </c>
      <c r="C16" s="255" t="s">
        <v>478</v>
      </c>
      <c r="D16" s="250" t="s">
        <v>183</v>
      </c>
      <c r="E16" s="251">
        <v>5.6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3.6389999999999999E-2</v>
      </c>
      <c r="O16" s="230">
        <f>ROUND(E16*N16,2)</f>
        <v>0.2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0.52700000000000002</v>
      </c>
      <c r="V16" s="231">
        <f>ROUND(E16*U16,2)</f>
        <v>2.95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8">
        <v>8</v>
      </c>
      <c r="B17" s="249" t="s">
        <v>192</v>
      </c>
      <c r="C17" s="255" t="s">
        <v>479</v>
      </c>
      <c r="D17" s="250" t="s">
        <v>183</v>
      </c>
      <c r="E17" s="251">
        <v>5.6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162</v>
      </c>
      <c r="T17" s="231" t="s">
        <v>163</v>
      </c>
      <c r="U17" s="231">
        <v>0.32</v>
      </c>
      <c r="V17" s="231">
        <f>ROUND(E17*U17,2)</f>
        <v>1.79</v>
      </c>
      <c r="W17" s="231"/>
      <c r="X17" s="231" t="s">
        <v>164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166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33.75" outlineLevel="1" x14ac:dyDescent="0.2">
      <c r="A18" s="248">
        <v>9</v>
      </c>
      <c r="B18" s="249" t="s">
        <v>480</v>
      </c>
      <c r="C18" s="255" t="s">
        <v>481</v>
      </c>
      <c r="D18" s="250" t="s">
        <v>196</v>
      </c>
      <c r="E18" s="251">
        <v>0.62921000000000005</v>
      </c>
      <c r="F18" s="252"/>
      <c r="G18" s="253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1.0682400000000001</v>
      </c>
      <c r="O18" s="230">
        <f>ROUND(E18*N18,2)</f>
        <v>0.67</v>
      </c>
      <c r="P18" s="230">
        <v>0</v>
      </c>
      <c r="Q18" s="230">
        <f>ROUND(E18*P18,2)</f>
        <v>0</v>
      </c>
      <c r="R18" s="231"/>
      <c r="S18" s="231" t="s">
        <v>162</v>
      </c>
      <c r="T18" s="231" t="s">
        <v>163</v>
      </c>
      <c r="U18" s="231">
        <v>15.231</v>
      </c>
      <c r="V18" s="231">
        <f>ROUND(E18*U18,2)</f>
        <v>9.58</v>
      </c>
      <c r="W18" s="231"/>
      <c r="X18" s="231" t="s">
        <v>164</v>
      </c>
      <c r="Y18" s="231" t="s">
        <v>165</v>
      </c>
      <c r="Z18" s="213"/>
      <c r="AA18" s="213"/>
      <c r="AB18" s="213"/>
      <c r="AC18" s="213"/>
      <c r="AD18" s="213"/>
      <c r="AE18" s="213"/>
      <c r="AF18" s="213"/>
      <c r="AG18" s="213" t="s">
        <v>166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22.5" outlineLevel="1" x14ac:dyDescent="0.2">
      <c r="A19" s="248">
        <v>10</v>
      </c>
      <c r="B19" s="249" t="s">
        <v>279</v>
      </c>
      <c r="C19" s="255" t="s">
        <v>482</v>
      </c>
      <c r="D19" s="250" t="s">
        <v>183</v>
      </c>
      <c r="E19" s="251">
        <v>3.875</v>
      </c>
      <c r="F19" s="252"/>
      <c r="G19" s="253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0.72499999999999998</v>
      </c>
      <c r="O19" s="230">
        <f>ROUND(E19*N19,2)</f>
        <v>2.81</v>
      </c>
      <c r="P19" s="230">
        <v>0</v>
      </c>
      <c r="Q19" s="230">
        <f>ROUND(E19*P19,2)</f>
        <v>0</v>
      </c>
      <c r="R19" s="231"/>
      <c r="S19" s="231" t="s">
        <v>162</v>
      </c>
      <c r="T19" s="231" t="s">
        <v>163</v>
      </c>
      <c r="U19" s="231">
        <v>1.1000000000000001</v>
      </c>
      <c r="V19" s="231">
        <f>ROUND(E19*U19,2)</f>
        <v>4.26</v>
      </c>
      <c r="W19" s="231"/>
      <c r="X19" s="231" t="s">
        <v>164</v>
      </c>
      <c r="Y19" s="231" t="s">
        <v>165</v>
      </c>
      <c r="Z19" s="213"/>
      <c r="AA19" s="213"/>
      <c r="AB19" s="213"/>
      <c r="AC19" s="213"/>
      <c r="AD19" s="213"/>
      <c r="AE19" s="213"/>
      <c r="AF19" s="213"/>
      <c r="AG19" s="213" t="s">
        <v>166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8">
        <v>11</v>
      </c>
      <c r="B20" s="249" t="s">
        <v>197</v>
      </c>
      <c r="C20" s="255" t="s">
        <v>483</v>
      </c>
      <c r="D20" s="250" t="s">
        <v>161</v>
      </c>
      <c r="E20" s="251">
        <v>5.4720000000000004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2.5249999999999999</v>
      </c>
      <c r="O20" s="230">
        <f>ROUND(E20*N20,2)</f>
        <v>13.82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0.47699999999999998</v>
      </c>
      <c r="V20" s="231">
        <f>ROUND(E20*U20,2)</f>
        <v>2.61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484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8">
        <v>12</v>
      </c>
      <c r="B21" s="249" t="s">
        <v>285</v>
      </c>
      <c r="C21" s="255" t="s">
        <v>485</v>
      </c>
      <c r="D21" s="250" t="s">
        <v>196</v>
      </c>
      <c r="E21" s="251">
        <v>5.5599999999999997E-2</v>
      </c>
      <c r="F21" s="252"/>
      <c r="G21" s="253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1.0211600000000001</v>
      </c>
      <c r="O21" s="230">
        <f>ROUND(E21*N21,2)</f>
        <v>0.06</v>
      </c>
      <c r="P21" s="230">
        <v>0</v>
      </c>
      <c r="Q21" s="230">
        <f>ROUND(E21*P21,2)</f>
        <v>0</v>
      </c>
      <c r="R21" s="231"/>
      <c r="S21" s="231" t="s">
        <v>162</v>
      </c>
      <c r="T21" s="231" t="s">
        <v>163</v>
      </c>
      <c r="U21" s="231">
        <v>23.530999999999999</v>
      </c>
      <c r="V21" s="231">
        <f>ROUND(E21*U21,2)</f>
        <v>1.31</v>
      </c>
      <c r="W21" s="231"/>
      <c r="X21" s="231" t="s">
        <v>164</v>
      </c>
      <c r="Y21" s="231" t="s">
        <v>165</v>
      </c>
      <c r="Z21" s="213"/>
      <c r="AA21" s="213"/>
      <c r="AB21" s="213"/>
      <c r="AC21" s="213"/>
      <c r="AD21" s="213"/>
      <c r="AE21" s="213"/>
      <c r="AF21" s="213"/>
      <c r="AG21" s="213" t="s">
        <v>242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x14ac:dyDescent="0.2">
      <c r="A22" s="235" t="s">
        <v>157</v>
      </c>
      <c r="B22" s="236" t="s">
        <v>87</v>
      </c>
      <c r="C22" s="254" t="s">
        <v>88</v>
      </c>
      <c r="D22" s="237"/>
      <c r="E22" s="238"/>
      <c r="F22" s="239"/>
      <c r="G22" s="240">
        <f>SUMIF(AG23:AG23,"&lt;&gt;NOR",G23:G23)</f>
        <v>0</v>
      </c>
      <c r="H22" s="234"/>
      <c r="I22" s="234">
        <f>SUM(I23:I23)</f>
        <v>0</v>
      </c>
      <c r="J22" s="234"/>
      <c r="K22" s="234">
        <f>SUM(K23:K23)</f>
        <v>0</v>
      </c>
      <c r="L22" s="234"/>
      <c r="M22" s="234">
        <f>SUM(M23:M23)</f>
        <v>0</v>
      </c>
      <c r="N22" s="233"/>
      <c r="O22" s="233">
        <f>SUM(O23:O23)</f>
        <v>4.84</v>
      </c>
      <c r="P22" s="233"/>
      <c r="Q22" s="233">
        <f>SUM(Q23:Q23)</f>
        <v>0</v>
      </c>
      <c r="R22" s="234"/>
      <c r="S22" s="234"/>
      <c r="T22" s="234"/>
      <c r="U22" s="234"/>
      <c r="V22" s="234">
        <f>SUM(V23:V23)</f>
        <v>6.16</v>
      </c>
      <c r="W22" s="234"/>
      <c r="X22" s="234"/>
      <c r="Y22" s="234"/>
      <c r="AG22" t="s">
        <v>158</v>
      </c>
    </row>
    <row r="23" spans="1:60" ht="22.5" outlineLevel="1" x14ac:dyDescent="0.2">
      <c r="A23" s="248">
        <v>13</v>
      </c>
      <c r="B23" s="249" t="s">
        <v>486</v>
      </c>
      <c r="C23" s="255" t="s">
        <v>487</v>
      </c>
      <c r="D23" s="250" t="s">
        <v>161</v>
      </c>
      <c r="E23" s="251">
        <v>1.9168799999999999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2.5249999999999999</v>
      </c>
      <c r="O23" s="230">
        <f>ROUND(E23*N23,2)</f>
        <v>4.84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3.2130000000000001</v>
      </c>
      <c r="V23" s="231">
        <f>ROUND(E23*U23,2)</f>
        <v>6.16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x14ac:dyDescent="0.2">
      <c r="A24" s="235" t="s">
        <v>157</v>
      </c>
      <c r="B24" s="236" t="s">
        <v>95</v>
      </c>
      <c r="C24" s="254" t="s">
        <v>96</v>
      </c>
      <c r="D24" s="237"/>
      <c r="E24" s="238"/>
      <c r="F24" s="239"/>
      <c r="G24" s="240">
        <f>SUMIF(AG25:AG25,"&lt;&gt;NOR",G25:G25)</f>
        <v>0</v>
      </c>
      <c r="H24" s="234"/>
      <c r="I24" s="234">
        <f>SUM(I25:I25)</f>
        <v>0</v>
      </c>
      <c r="J24" s="234"/>
      <c r="K24" s="234">
        <f>SUM(K25:K25)</f>
        <v>0</v>
      </c>
      <c r="L24" s="234"/>
      <c r="M24" s="234">
        <f>SUM(M25:M25)</f>
        <v>0</v>
      </c>
      <c r="N24" s="233"/>
      <c r="O24" s="233">
        <f>SUM(O25:O25)</f>
        <v>0</v>
      </c>
      <c r="P24" s="233"/>
      <c r="Q24" s="233">
        <f>SUM(Q25:Q25)</f>
        <v>0</v>
      </c>
      <c r="R24" s="234"/>
      <c r="S24" s="234"/>
      <c r="T24" s="234"/>
      <c r="U24" s="234"/>
      <c r="V24" s="234">
        <f>SUM(V25:V25)</f>
        <v>5.56</v>
      </c>
      <c r="W24" s="234"/>
      <c r="X24" s="234"/>
      <c r="Y24" s="234"/>
      <c r="AG24" t="s">
        <v>158</v>
      </c>
    </row>
    <row r="25" spans="1:60" ht="22.5" outlineLevel="1" x14ac:dyDescent="0.2">
      <c r="A25" s="242">
        <v>14</v>
      </c>
      <c r="B25" s="243" t="s">
        <v>488</v>
      </c>
      <c r="C25" s="256" t="s">
        <v>489</v>
      </c>
      <c r="D25" s="244" t="s">
        <v>196</v>
      </c>
      <c r="E25" s="245">
        <v>63.929130000000001</v>
      </c>
      <c r="F25" s="246"/>
      <c r="G25" s="247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8.6999999999999994E-2</v>
      </c>
      <c r="V25" s="231">
        <f>ROUND(E25*U25,2)</f>
        <v>5.56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242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x14ac:dyDescent="0.2">
      <c r="A26" s="3"/>
      <c r="B26" s="4"/>
      <c r="C26" s="257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143</v>
      </c>
    </row>
    <row r="27" spans="1:60" x14ac:dyDescent="0.2">
      <c r="A27" s="216"/>
      <c r="B27" s="217" t="s">
        <v>31</v>
      </c>
      <c r="C27" s="258"/>
      <c r="D27" s="218"/>
      <c r="E27" s="219"/>
      <c r="F27" s="219"/>
      <c r="G27" s="241">
        <f>G8+G14+G22+G24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253</v>
      </c>
    </row>
    <row r="28" spans="1:60" x14ac:dyDescent="0.2">
      <c r="A28" s="3"/>
      <c r="B28" s="4"/>
      <c r="C28" s="257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257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20" t="s">
        <v>254</v>
      </c>
      <c r="B30" s="220"/>
      <c r="C30" s="259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1"/>
      <c r="B31" s="222"/>
      <c r="C31" s="260"/>
      <c r="D31" s="222"/>
      <c r="E31" s="222"/>
      <c r="F31" s="222"/>
      <c r="G31" s="22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255</v>
      </c>
    </row>
    <row r="32" spans="1:60" x14ac:dyDescent="0.2">
      <c r="A32" s="224"/>
      <c r="B32" s="225"/>
      <c r="C32" s="261"/>
      <c r="D32" s="225"/>
      <c r="E32" s="225"/>
      <c r="F32" s="225"/>
      <c r="G32" s="2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4"/>
      <c r="B33" s="225"/>
      <c r="C33" s="261"/>
      <c r="D33" s="225"/>
      <c r="E33" s="225"/>
      <c r="F33" s="225"/>
      <c r="G33" s="2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4"/>
      <c r="B34" s="225"/>
      <c r="C34" s="261"/>
      <c r="D34" s="225"/>
      <c r="E34" s="225"/>
      <c r="F34" s="225"/>
      <c r="G34" s="2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7"/>
      <c r="B35" s="228"/>
      <c r="C35" s="262"/>
      <c r="D35" s="228"/>
      <c r="E35" s="228"/>
      <c r="F35" s="228"/>
      <c r="G35" s="229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57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263"/>
      <c r="D37" s="10"/>
      <c r="AG37" t="s">
        <v>256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0:C30"/>
    <mergeCell ref="A31:G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10E8B-501A-40FE-9EE1-BC8BB13455C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54</v>
      </c>
      <c r="C4" s="205" t="s">
        <v>55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SUMIF(AG9:AG13,"&lt;&gt;NOR",G9:G13)</f>
        <v>0</v>
      </c>
      <c r="H8" s="234"/>
      <c r="I8" s="234">
        <f>SUM(I9:I13)</f>
        <v>0</v>
      </c>
      <c r="J8" s="234"/>
      <c r="K8" s="234">
        <f>SUM(K9:K13)</f>
        <v>0</v>
      </c>
      <c r="L8" s="234"/>
      <c r="M8" s="234">
        <f>SUM(M9:M13)</f>
        <v>0</v>
      </c>
      <c r="N8" s="233"/>
      <c r="O8" s="233">
        <f>SUM(O9:O13)</f>
        <v>42.18</v>
      </c>
      <c r="P8" s="233"/>
      <c r="Q8" s="233">
        <f>SUM(Q9:Q13)</f>
        <v>0</v>
      </c>
      <c r="R8" s="234"/>
      <c r="S8" s="234"/>
      <c r="T8" s="234"/>
      <c r="U8" s="234"/>
      <c r="V8" s="234">
        <f>SUM(V9:V13)</f>
        <v>12.32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259</v>
      </c>
      <c r="C9" s="255" t="s">
        <v>468</v>
      </c>
      <c r="D9" s="250" t="s">
        <v>161</v>
      </c>
      <c r="E9" s="251">
        <v>9.8591999999999995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0.36499999999999999</v>
      </c>
      <c r="V9" s="231">
        <f>ROUND(E9*U9,2)</f>
        <v>3.6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242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8">
        <v>2</v>
      </c>
      <c r="B10" s="249" t="s">
        <v>469</v>
      </c>
      <c r="C10" s="255" t="s">
        <v>470</v>
      </c>
      <c r="D10" s="250" t="s">
        <v>161</v>
      </c>
      <c r="E10" s="251">
        <v>9.8591999999999995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1.0999999999999999E-2</v>
      </c>
      <c r="V10" s="231">
        <f>ROUND(E10*U10,2)</f>
        <v>0.11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242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8">
        <v>3</v>
      </c>
      <c r="B11" s="249" t="s">
        <v>175</v>
      </c>
      <c r="C11" s="255" t="s">
        <v>471</v>
      </c>
      <c r="D11" s="250" t="s">
        <v>161</v>
      </c>
      <c r="E11" s="251">
        <v>9.8591999999999995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8.9999999999999993E-3</v>
      </c>
      <c r="V11" s="231">
        <f>ROUND(E11*U11,2)</f>
        <v>0.09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242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1" x14ac:dyDescent="0.2">
      <c r="A12" s="248">
        <v>4</v>
      </c>
      <c r="B12" s="249" t="s">
        <v>177</v>
      </c>
      <c r="C12" s="255" t="s">
        <v>472</v>
      </c>
      <c r="D12" s="250" t="s">
        <v>161</v>
      </c>
      <c r="E12" s="251">
        <v>42.18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0.20200000000000001</v>
      </c>
      <c r="V12" s="231">
        <f>ROUND(E12*U12,2)</f>
        <v>8.52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166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5</v>
      </c>
      <c r="B13" s="249" t="s">
        <v>473</v>
      </c>
      <c r="C13" s="255" t="s">
        <v>474</v>
      </c>
      <c r="D13" s="250" t="s">
        <v>196</v>
      </c>
      <c r="E13" s="251">
        <v>42.18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1</v>
      </c>
      <c r="O13" s="230">
        <f>ROUND(E13*N13,2)</f>
        <v>42.18</v>
      </c>
      <c r="P13" s="230">
        <v>0</v>
      </c>
      <c r="Q13" s="230">
        <f>ROUND(E13*P13,2)</f>
        <v>0</v>
      </c>
      <c r="R13" s="231" t="s">
        <v>364</v>
      </c>
      <c r="S13" s="231" t="s">
        <v>162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365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366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35" t="s">
        <v>157</v>
      </c>
      <c r="B14" s="236" t="s">
        <v>73</v>
      </c>
      <c r="C14" s="254" t="s">
        <v>74</v>
      </c>
      <c r="D14" s="237"/>
      <c r="E14" s="238"/>
      <c r="F14" s="239"/>
      <c r="G14" s="240">
        <f>SUMIF(AG15:AG21,"&lt;&gt;NOR",G15:G21)</f>
        <v>0</v>
      </c>
      <c r="H14" s="234"/>
      <c r="I14" s="234">
        <f>SUM(I15:I21)</f>
        <v>0</v>
      </c>
      <c r="J14" s="234"/>
      <c r="K14" s="234">
        <f>SUM(K15:K21)</f>
        <v>0</v>
      </c>
      <c r="L14" s="234"/>
      <c r="M14" s="234">
        <f>SUM(M15:M21)</f>
        <v>0</v>
      </c>
      <c r="N14" s="233"/>
      <c r="O14" s="233">
        <f>SUM(O15:O21)</f>
        <v>50.17</v>
      </c>
      <c r="P14" s="233"/>
      <c r="Q14" s="233">
        <f>SUM(Q15:Q21)</f>
        <v>0</v>
      </c>
      <c r="R14" s="234"/>
      <c r="S14" s="234"/>
      <c r="T14" s="234"/>
      <c r="U14" s="234"/>
      <c r="V14" s="234">
        <f>SUM(V15:V21)</f>
        <v>42.850000000000009</v>
      </c>
      <c r="W14" s="234"/>
      <c r="X14" s="234"/>
      <c r="Y14" s="234"/>
      <c r="AG14" t="s">
        <v>158</v>
      </c>
    </row>
    <row r="15" spans="1:60" outlineLevel="1" x14ac:dyDescent="0.2">
      <c r="A15" s="248">
        <v>6</v>
      </c>
      <c r="B15" s="249" t="s">
        <v>475</v>
      </c>
      <c r="C15" s="255" t="s">
        <v>476</v>
      </c>
      <c r="D15" s="250" t="s">
        <v>161</v>
      </c>
      <c r="E15" s="251">
        <v>7.2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2.5249999999999999</v>
      </c>
      <c r="O15" s="230">
        <f>ROUND(E15*N15,2)</f>
        <v>18.18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0.48</v>
      </c>
      <c r="V15" s="231">
        <f>ROUND(E15*U15,2)</f>
        <v>3.46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8">
        <v>7</v>
      </c>
      <c r="B16" s="249" t="s">
        <v>477</v>
      </c>
      <c r="C16" s="255" t="s">
        <v>478</v>
      </c>
      <c r="D16" s="250" t="s">
        <v>183</v>
      </c>
      <c r="E16" s="251">
        <v>3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3.6389999999999999E-2</v>
      </c>
      <c r="O16" s="230">
        <f>ROUND(E16*N16,2)</f>
        <v>0.11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0.52700000000000002</v>
      </c>
      <c r="V16" s="231">
        <f>ROUND(E16*U16,2)</f>
        <v>1.58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166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outlineLevel="1" x14ac:dyDescent="0.2">
      <c r="A17" s="248">
        <v>8</v>
      </c>
      <c r="B17" s="249" t="s">
        <v>192</v>
      </c>
      <c r="C17" s="255" t="s">
        <v>479</v>
      </c>
      <c r="D17" s="250" t="s">
        <v>183</v>
      </c>
      <c r="E17" s="251">
        <v>3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0</v>
      </c>
      <c r="O17" s="230">
        <f>ROUND(E17*N17,2)</f>
        <v>0</v>
      </c>
      <c r="P17" s="230">
        <v>0</v>
      </c>
      <c r="Q17" s="230">
        <f>ROUND(E17*P17,2)</f>
        <v>0</v>
      </c>
      <c r="R17" s="231"/>
      <c r="S17" s="231" t="s">
        <v>162</v>
      </c>
      <c r="T17" s="231" t="s">
        <v>163</v>
      </c>
      <c r="U17" s="231">
        <v>0.32</v>
      </c>
      <c r="V17" s="231">
        <f>ROUND(E17*U17,2)</f>
        <v>0.96</v>
      </c>
      <c r="W17" s="231"/>
      <c r="X17" s="231" t="s">
        <v>164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166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ht="33.75" outlineLevel="1" x14ac:dyDescent="0.2">
      <c r="A18" s="248">
        <v>9</v>
      </c>
      <c r="B18" s="249" t="s">
        <v>277</v>
      </c>
      <c r="C18" s="255" t="s">
        <v>490</v>
      </c>
      <c r="D18" s="250" t="s">
        <v>196</v>
      </c>
      <c r="E18" s="251">
        <v>0.63239999999999996</v>
      </c>
      <c r="F18" s="252"/>
      <c r="G18" s="253">
        <f>ROUND(E18*F18,2)</f>
        <v>0</v>
      </c>
      <c r="H18" s="232"/>
      <c r="I18" s="231">
        <f>ROUND(E18*H18,2)</f>
        <v>0</v>
      </c>
      <c r="J18" s="232"/>
      <c r="K18" s="231">
        <f>ROUND(E18*J18,2)</f>
        <v>0</v>
      </c>
      <c r="L18" s="231">
        <v>21</v>
      </c>
      <c r="M18" s="231">
        <f>G18*(1+L18/100)</f>
        <v>0</v>
      </c>
      <c r="N18" s="230">
        <v>1.0737000000000001</v>
      </c>
      <c r="O18" s="230">
        <f>ROUND(E18*N18,2)</f>
        <v>0.68</v>
      </c>
      <c r="P18" s="230">
        <v>0</v>
      </c>
      <c r="Q18" s="230">
        <f>ROUND(E18*P18,2)</f>
        <v>0</v>
      </c>
      <c r="R18" s="231"/>
      <c r="S18" s="231" t="s">
        <v>162</v>
      </c>
      <c r="T18" s="231" t="s">
        <v>163</v>
      </c>
      <c r="U18" s="231">
        <v>15.231</v>
      </c>
      <c r="V18" s="231">
        <f>ROUND(E18*U18,2)</f>
        <v>9.6300000000000008</v>
      </c>
      <c r="W18" s="231"/>
      <c r="X18" s="231" t="s">
        <v>164</v>
      </c>
      <c r="Y18" s="231" t="s">
        <v>165</v>
      </c>
      <c r="Z18" s="213"/>
      <c r="AA18" s="213"/>
      <c r="AB18" s="213"/>
      <c r="AC18" s="213"/>
      <c r="AD18" s="213"/>
      <c r="AE18" s="213"/>
      <c r="AF18" s="213"/>
      <c r="AG18" s="213" t="s">
        <v>166</v>
      </c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</row>
    <row r="19" spans="1:60" ht="22.5" outlineLevel="1" x14ac:dyDescent="0.2">
      <c r="A19" s="248">
        <v>10</v>
      </c>
      <c r="B19" s="249" t="s">
        <v>279</v>
      </c>
      <c r="C19" s="255" t="s">
        <v>482</v>
      </c>
      <c r="D19" s="250" t="s">
        <v>183</v>
      </c>
      <c r="E19" s="251">
        <v>16.975000000000001</v>
      </c>
      <c r="F19" s="252"/>
      <c r="G19" s="253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0.72499999999999998</v>
      </c>
      <c r="O19" s="230">
        <f>ROUND(E19*N19,2)</f>
        <v>12.31</v>
      </c>
      <c r="P19" s="230">
        <v>0</v>
      </c>
      <c r="Q19" s="230">
        <f>ROUND(E19*P19,2)</f>
        <v>0</v>
      </c>
      <c r="R19" s="231"/>
      <c r="S19" s="231" t="s">
        <v>162</v>
      </c>
      <c r="T19" s="231" t="s">
        <v>163</v>
      </c>
      <c r="U19" s="231">
        <v>1.1000000000000001</v>
      </c>
      <c r="V19" s="231">
        <f>ROUND(E19*U19,2)</f>
        <v>18.670000000000002</v>
      </c>
      <c r="W19" s="231"/>
      <c r="X19" s="231" t="s">
        <v>164</v>
      </c>
      <c r="Y19" s="231" t="s">
        <v>165</v>
      </c>
      <c r="Z19" s="213"/>
      <c r="AA19" s="213"/>
      <c r="AB19" s="213"/>
      <c r="AC19" s="213"/>
      <c r="AD19" s="213"/>
      <c r="AE19" s="213"/>
      <c r="AF19" s="213"/>
      <c r="AG19" s="213" t="s">
        <v>166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outlineLevel="1" x14ac:dyDescent="0.2">
      <c r="A20" s="248">
        <v>11</v>
      </c>
      <c r="B20" s="249" t="s">
        <v>197</v>
      </c>
      <c r="C20" s="255" t="s">
        <v>483</v>
      </c>
      <c r="D20" s="250" t="s">
        <v>161</v>
      </c>
      <c r="E20" s="251">
        <v>7.3944000000000001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2.5249999999999999</v>
      </c>
      <c r="O20" s="230">
        <f>ROUND(E20*N20,2)</f>
        <v>18.670000000000002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0.47699999999999998</v>
      </c>
      <c r="V20" s="231">
        <f>ROUND(E20*U20,2)</f>
        <v>3.53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484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ht="22.5" outlineLevel="1" x14ac:dyDescent="0.2">
      <c r="A21" s="248">
        <v>12</v>
      </c>
      <c r="B21" s="249" t="s">
        <v>285</v>
      </c>
      <c r="C21" s="255" t="s">
        <v>485</v>
      </c>
      <c r="D21" s="250" t="s">
        <v>196</v>
      </c>
      <c r="E21" s="251">
        <v>0.2135</v>
      </c>
      <c r="F21" s="252"/>
      <c r="G21" s="253">
        <f>ROUND(E21*F21,2)</f>
        <v>0</v>
      </c>
      <c r="H21" s="232"/>
      <c r="I21" s="231">
        <f>ROUND(E21*H21,2)</f>
        <v>0</v>
      </c>
      <c r="J21" s="232"/>
      <c r="K21" s="231">
        <f>ROUND(E21*J21,2)</f>
        <v>0</v>
      </c>
      <c r="L21" s="231">
        <v>21</v>
      </c>
      <c r="M21" s="231">
        <f>G21*(1+L21/100)</f>
        <v>0</v>
      </c>
      <c r="N21" s="230">
        <v>1.0211600000000001</v>
      </c>
      <c r="O21" s="230">
        <f>ROUND(E21*N21,2)</f>
        <v>0.22</v>
      </c>
      <c r="P21" s="230">
        <v>0</v>
      </c>
      <c r="Q21" s="230">
        <f>ROUND(E21*P21,2)</f>
        <v>0</v>
      </c>
      <c r="R21" s="231"/>
      <c r="S21" s="231" t="s">
        <v>162</v>
      </c>
      <c r="T21" s="231" t="s">
        <v>163</v>
      </c>
      <c r="U21" s="231">
        <v>23.530999999999999</v>
      </c>
      <c r="V21" s="231">
        <f>ROUND(E21*U21,2)</f>
        <v>5.0199999999999996</v>
      </c>
      <c r="W21" s="231"/>
      <c r="X21" s="231" t="s">
        <v>164</v>
      </c>
      <c r="Y21" s="231" t="s">
        <v>165</v>
      </c>
      <c r="Z21" s="213"/>
      <c r="AA21" s="213"/>
      <c r="AB21" s="213"/>
      <c r="AC21" s="213"/>
      <c r="AD21" s="213"/>
      <c r="AE21" s="213"/>
      <c r="AF21" s="213"/>
      <c r="AG21" s="213" t="s">
        <v>242</v>
      </c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213"/>
      <c r="AS21" s="213"/>
      <c r="AT21" s="213"/>
      <c r="AU21" s="213"/>
      <c r="AV21" s="213"/>
      <c r="AW21" s="213"/>
      <c r="AX21" s="213"/>
      <c r="AY21" s="213"/>
      <c r="AZ21" s="213"/>
      <c r="BA21" s="213"/>
      <c r="BB21" s="213"/>
      <c r="BC21" s="213"/>
      <c r="BD21" s="213"/>
      <c r="BE21" s="213"/>
      <c r="BF21" s="213"/>
      <c r="BG21" s="213"/>
      <c r="BH21" s="213"/>
    </row>
    <row r="22" spans="1:60" x14ac:dyDescent="0.2">
      <c r="A22" s="235" t="s">
        <v>157</v>
      </c>
      <c r="B22" s="236" t="s">
        <v>87</v>
      </c>
      <c r="C22" s="254" t="s">
        <v>88</v>
      </c>
      <c r="D22" s="237"/>
      <c r="E22" s="238"/>
      <c r="F22" s="239"/>
      <c r="G22" s="240">
        <f>SUMIF(AG23:AG23,"&lt;&gt;NOR",G23:G23)</f>
        <v>0</v>
      </c>
      <c r="H22" s="234"/>
      <c r="I22" s="234">
        <f>SUM(I23:I23)</f>
        <v>0</v>
      </c>
      <c r="J22" s="234"/>
      <c r="K22" s="234">
        <f>SUM(K23:K23)</f>
        <v>0</v>
      </c>
      <c r="L22" s="234"/>
      <c r="M22" s="234">
        <f>SUM(M23:M23)</f>
        <v>0</v>
      </c>
      <c r="N22" s="233"/>
      <c r="O22" s="233">
        <f>SUM(O23:O23)</f>
        <v>5.33</v>
      </c>
      <c r="P22" s="233"/>
      <c r="Q22" s="233">
        <f>SUM(Q23:Q23)</f>
        <v>0</v>
      </c>
      <c r="R22" s="234"/>
      <c r="S22" s="234"/>
      <c r="T22" s="234"/>
      <c r="U22" s="234"/>
      <c r="V22" s="234">
        <f>SUM(V23:V23)</f>
        <v>6.78</v>
      </c>
      <c r="W22" s="234"/>
      <c r="X22" s="234"/>
      <c r="Y22" s="234"/>
      <c r="AG22" t="s">
        <v>158</v>
      </c>
    </row>
    <row r="23" spans="1:60" ht="22.5" outlineLevel="1" x14ac:dyDescent="0.2">
      <c r="A23" s="248">
        <v>13</v>
      </c>
      <c r="B23" s="249" t="s">
        <v>486</v>
      </c>
      <c r="C23" s="255" t="s">
        <v>487</v>
      </c>
      <c r="D23" s="250" t="s">
        <v>161</v>
      </c>
      <c r="E23" s="251">
        <v>2.109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2.5249999999999999</v>
      </c>
      <c r="O23" s="230">
        <f>ROUND(E23*N23,2)</f>
        <v>5.33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3.2130000000000001</v>
      </c>
      <c r="V23" s="231">
        <f>ROUND(E23*U23,2)</f>
        <v>6.78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x14ac:dyDescent="0.2">
      <c r="A24" s="235" t="s">
        <v>157</v>
      </c>
      <c r="B24" s="236" t="s">
        <v>95</v>
      </c>
      <c r="C24" s="254" t="s">
        <v>96</v>
      </c>
      <c r="D24" s="237"/>
      <c r="E24" s="238"/>
      <c r="F24" s="239"/>
      <c r="G24" s="240">
        <f>SUMIF(AG25:AG25,"&lt;&gt;NOR",G25:G25)</f>
        <v>0</v>
      </c>
      <c r="H24" s="234"/>
      <c r="I24" s="234">
        <f>SUM(I25:I25)</f>
        <v>0</v>
      </c>
      <c r="J24" s="234"/>
      <c r="K24" s="234">
        <f>SUM(K25:K25)</f>
        <v>0</v>
      </c>
      <c r="L24" s="234"/>
      <c r="M24" s="234">
        <f>SUM(M25:M25)</f>
        <v>0</v>
      </c>
      <c r="N24" s="233"/>
      <c r="O24" s="233">
        <f>SUM(O25:O25)</f>
        <v>0</v>
      </c>
      <c r="P24" s="233"/>
      <c r="Q24" s="233">
        <f>SUM(Q25:Q25)</f>
        <v>0</v>
      </c>
      <c r="R24" s="234"/>
      <c r="S24" s="234"/>
      <c r="T24" s="234"/>
      <c r="U24" s="234"/>
      <c r="V24" s="234">
        <f>SUM(V25:V25)</f>
        <v>8.5</v>
      </c>
      <c r="W24" s="234"/>
      <c r="X24" s="234"/>
      <c r="Y24" s="234"/>
      <c r="AG24" t="s">
        <v>158</v>
      </c>
    </row>
    <row r="25" spans="1:60" ht="22.5" outlineLevel="1" x14ac:dyDescent="0.2">
      <c r="A25" s="242">
        <v>14</v>
      </c>
      <c r="B25" s="243" t="s">
        <v>488</v>
      </c>
      <c r="C25" s="256" t="s">
        <v>489</v>
      </c>
      <c r="D25" s="244" t="s">
        <v>196</v>
      </c>
      <c r="E25" s="245">
        <v>97.669160000000005</v>
      </c>
      <c r="F25" s="246"/>
      <c r="G25" s="247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8.6999999999999994E-2</v>
      </c>
      <c r="V25" s="231">
        <f>ROUND(E25*U25,2)</f>
        <v>8.5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242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x14ac:dyDescent="0.2">
      <c r="A26" s="3"/>
      <c r="B26" s="4"/>
      <c r="C26" s="257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AE26">
        <v>12</v>
      </c>
      <c r="AF26">
        <v>21</v>
      </c>
      <c r="AG26" t="s">
        <v>143</v>
      </c>
    </row>
    <row r="27" spans="1:60" x14ac:dyDescent="0.2">
      <c r="A27" s="216"/>
      <c r="B27" s="217" t="s">
        <v>31</v>
      </c>
      <c r="C27" s="258"/>
      <c r="D27" s="218"/>
      <c r="E27" s="219"/>
      <c r="F27" s="219"/>
      <c r="G27" s="241">
        <f>G8+G14+G22+G24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AE27">
        <f>SUMIF(L7:L25,AE26,G7:G25)</f>
        <v>0</v>
      </c>
      <c r="AF27">
        <f>SUMIF(L7:L25,AF26,G7:G25)</f>
        <v>0</v>
      </c>
      <c r="AG27" t="s">
        <v>253</v>
      </c>
    </row>
    <row r="28" spans="1:60" x14ac:dyDescent="0.2">
      <c r="A28" s="3"/>
      <c r="B28" s="4"/>
      <c r="C28" s="257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">
      <c r="A29" s="3"/>
      <c r="B29" s="4"/>
      <c r="C29" s="257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">
      <c r="A30" s="220" t="s">
        <v>254</v>
      </c>
      <c r="B30" s="220"/>
      <c r="C30" s="259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</row>
    <row r="31" spans="1:60" x14ac:dyDescent="0.2">
      <c r="A31" s="221"/>
      <c r="B31" s="222"/>
      <c r="C31" s="260"/>
      <c r="D31" s="222"/>
      <c r="E31" s="222"/>
      <c r="F31" s="222"/>
      <c r="G31" s="22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G31" t="s">
        <v>255</v>
      </c>
    </row>
    <row r="32" spans="1:60" x14ac:dyDescent="0.2">
      <c r="A32" s="224"/>
      <c r="B32" s="225"/>
      <c r="C32" s="261"/>
      <c r="D32" s="225"/>
      <c r="E32" s="225"/>
      <c r="F32" s="225"/>
      <c r="G32" s="226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224"/>
      <c r="B33" s="225"/>
      <c r="C33" s="261"/>
      <c r="D33" s="225"/>
      <c r="E33" s="225"/>
      <c r="F33" s="225"/>
      <c r="G33" s="226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4"/>
      <c r="B34" s="225"/>
      <c r="C34" s="261"/>
      <c r="D34" s="225"/>
      <c r="E34" s="225"/>
      <c r="F34" s="225"/>
      <c r="G34" s="226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7"/>
      <c r="B35" s="228"/>
      <c r="C35" s="262"/>
      <c r="D35" s="228"/>
      <c r="E35" s="228"/>
      <c r="F35" s="228"/>
      <c r="G35" s="229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</row>
    <row r="36" spans="1:33" x14ac:dyDescent="0.2">
      <c r="A36" s="3"/>
      <c r="B36" s="4"/>
      <c r="C36" s="257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C37" s="263"/>
      <c r="D37" s="10"/>
      <c r="AG37" t="s">
        <v>256</v>
      </c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0:C30"/>
    <mergeCell ref="A31:G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5FE619-A57D-4634-9CF5-A6F26C9FC48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56</v>
      </c>
      <c r="C4" s="205" t="s">
        <v>57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71</v>
      </c>
      <c r="C8" s="254" t="s">
        <v>72</v>
      </c>
      <c r="D8" s="237"/>
      <c r="E8" s="238"/>
      <c r="F8" s="239"/>
      <c r="G8" s="240">
        <f>SUMIF(AG9:AG13,"&lt;&gt;NOR",G9:G13)</f>
        <v>0</v>
      </c>
      <c r="H8" s="234"/>
      <c r="I8" s="234">
        <f>SUM(I9:I13)</f>
        <v>0</v>
      </c>
      <c r="J8" s="234"/>
      <c r="K8" s="234">
        <f>SUM(K9:K13)</f>
        <v>0</v>
      </c>
      <c r="L8" s="234"/>
      <c r="M8" s="234">
        <f>SUM(M9:M13)</f>
        <v>0</v>
      </c>
      <c r="N8" s="233"/>
      <c r="O8" s="233">
        <f>SUM(O9:O13)</f>
        <v>217.82</v>
      </c>
      <c r="P8" s="233"/>
      <c r="Q8" s="233">
        <f>SUM(Q9:Q13)</f>
        <v>0</v>
      </c>
      <c r="R8" s="234"/>
      <c r="S8" s="234"/>
      <c r="T8" s="234"/>
      <c r="U8" s="234"/>
      <c r="V8" s="234">
        <f>SUM(V9:V13)</f>
        <v>31.699999999999996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491</v>
      </c>
      <c r="C9" s="255" t="s">
        <v>492</v>
      </c>
      <c r="D9" s="250" t="s">
        <v>161</v>
      </c>
      <c r="E9" s="251">
        <v>25.209599999999998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162</v>
      </c>
      <c r="T9" s="231" t="s">
        <v>163</v>
      </c>
      <c r="U9" s="231">
        <v>0.36499999999999999</v>
      </c>
      <c r="V9" s="231">
        <f>ROUND(E9*U9,2)</f>
        <v>9.1999999999999993</v>
      </c>
      <c r="W9" s="231"/>
      <c r="X9" s="231" t="s">
        <v>164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242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ht="22.5" outlineLevel="1" x14ac:dyDescent="0.2">
      <c r="A10" s="248">
        <v>2</v>
      </c>
      <c r="B10" s="249" t="s">
        <v>469</v>
      </c>
      <c r="C10" s="255" t="s">
        <v>470</v>
      </c>
      <c r="D10" s="250" t="s">
        <v>161</v>
      </c>
      <c r="E10" s="251">
        <v>25.209599999999998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0</v>
      </c>
      <c r="O10" s="230">
        <f>ROUND(E10*N10,2)</f>
        <v>0</v>
      </c>
      <c r="P10" s="230">
        <v>0</v>
      </c>
      <c r="Q10" s="230">
        <f>ROUND(E10*P10,2)</f>
        <v>0</v>
      </c>
      <c r="R10" s="231"/>
      <c r="S10" s="231" t="s">
        <v>162</v>
      </c>
      <c r="T10" s="231" t="s">
        <v>163</v>
      </c>
      <c r="U10" s="231">
        <v>1.0999999999999999E-2</v>
      </c>
      <c r="V10" s="231">
        <f>ROUND(E10*U10,2)</f>
        <v>0.28000000000000003</v>
      </c>
      <c r="W10" s="231"/>
      <c r="X10" s="231" t="s">
        <v>164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242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ht="22.5" outlineLevel="1" x14ac:dyDescent="0.2">
      <c r="A11" s="248">
        <v>3</v>
      </c>
      <c r="B11" s="249" t="s">
        <v>175</v>
      </c>
      <c r="C11" s="255" t="s">
        <v>471</v>
      </c>
      <c r="D11" s="250" t="s">
        <v>161</v>
      </c>
      <c r="E11" s="251">
        <v>25.209599999999998</v>
      </c>
      <c r="F11" s="252"/>
      <c r="G11" s="253">
        <f>ROUND(E11*F11,2)</f>
        <v>0</v>
      </c>
      <c r="H11" s="232"/>
      <c r="I11" s="231">
        <f>ROUND(E11*H11,2)</f>
        <v>0</v>
      </c>
      <c r="J11" s="232"/>
      <c r="K11" s="231">
        <f>ROUND(E11*J11,2)</f>
        <v>0</v>
      </c>
      <c r="L11" s="231">
        <v>21</v>
      </c>
      <c r="M11" s="231">
        <f>G11*(1+L11/100)</f>
        <v>0</v>
      </c>
      <c r="N11" s="230">
        <v>0</v>
      </c>
      <c r="O11" s="230">
        <f>ROUND(E11*N11,2)</f>
        <v>0</v>
      </c>
      <c r="P11" s="230">
        <v>0</v>
      </c>
      <c r="Q11" s="230">
        <f>ROUND(E11*P11,2)</f>
        <v>0</v>
      </c>
      <c r="R11" s="231"/>
      <c r="S11" s="231" t="s">
        <v>162</v>
      </c>
      <c r="T11" s="231" t="s">
        <v>163</v>
      </c>
      <c r="U11" s="231">
        <v>8.9999999999999993E-3</v>
      </c>
      <c r="V11" s="231">
        <f>ROUND(E11*U11,2)</f>
        <v>0.23</v>
      </c>
      <c r="W11" s="231"/>
      <c r="X11" s="231" t="s">
        <v>164</v>
      </c>
      <c r="Y11" s="231" t="s">
        <v>165</v>
      </c>
      <c r="Z11" s="213"/>
      <c r="AA11" s="213"/>
      <c r="AB11" s="213"/>
      <c r="AC11" s="213"/>
      <c r="AD11" s="213"/>
      <c r="AE11" s="213"/>
      <c r="AF11" s="213"/>
      <c r="AG11" s="213" t="s">
        <v>242</v>
      </c>
      <c r="AH11" s="213"/>
      <c r="AI11" s="213"/>
      <c r="AJ11" s="213"/>
      <c r="AK11" s="213"/>
      <c r="AL11" s="213"/>
      <c r="AM11" s="213"/>
      <c r="AN11" s="213"/>
      <c r="AO11" s="213"/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3"/>
      <c r="BG11" s="213"/>
      <c r="BH11" s="213"/>
    </row>
    <row r="12" spans="1:60" ht="22.5" outlineLevel="1" x14ac:dyDescent="0.2">
      <c r="A12" s="248">
        <v>4</v>
      </c>
      <c r="B12" s="249" t="s">
        <v>177</v>
      </c>
      <c r="C12" s="255" t="s">
        <v>472</v>
      </c>
      <c r="D12" s="250" t="s">
        <v>161</v>
      </c>
      <c r="E12" s="251">
        <v>108.85536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162</v>
      </c>
      <c r="T12" s="231" t="s">
        <v>163</v>
      </c>
      <c r="U12" s="231">
        <v>0.20200000000000001</v>
      </c>
      <c r="V12" s="231">
        <f>ROUND(E12*U12,2)</f>
        <v>21.99</v>
      </c>
      <c r="W12" s="231"/>
      <c r="X12" s="231" t="s">
        <v>164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166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5</v>
      </c>
      <c r="B13" s="249" t="s">
        <v>473</v>
      </c>
      <c r="C13" s="255" t="s">
        <v>474</v>
      </c>
      <c r="D13" s="250" t="s">
        <v>196</v>
      </c>
      <c r="E13" s="251">
        <v>217.81961999999999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1</v>
      </c>
      <c r="O13" s="230">
        <f>ROUND(E13*N13,2)</f>
        <v>217.82</v>
      </c>
      <c r="P13" s="230">
        <v>0</v>
      </c>
      <c r="Q13" s="230">
        <f>ROUND(E13*P13,2)</f>
        <v>0</v>
      </c>
      <c r="R13" s="231" t="s">
        <v>364</v>
      </c>
      <c r="S13" s="231" t="s">
        <v>162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365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366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35" t="s">
        <v>157</v>
      </c>
      <c r="B14" s="236" t="s">
        <v>73</v>
      </c>
      <c r="C14" s="254" t="s">
        <v>74</v>
      </c>
      <c r="D14" s="237"/>
      <c r="E14" s="238"/>
      <c r="F14" s="239"/>
      <c r="G14" s="240">
        <f>SUMIF(AG15:AG17,"&lt;&gt;NOR",G15:G17)</f>
        <v>0</v>
      </c>
      <c r="H14" s="234"/>
      <c r="I14" s="234">
        <f>SUM(I15:I17)</f>
        <v>0</v>
      </c>
      <c r="J14" s="234"/>
      <c r="K14" s="234">
        <f>SUM(K15:K17)</f>
        <v>0</v>
      </c>
      <c r="L14" s="234"/>
      <c r="M14" s="234">
        <f>SUM(M15:M17)</f>
        <v>0</v>
      </c>
      <c r="N14" s="233"/>
      <c r="O14" s="233">
        <f>SUM(O15:O17)</f>
        <v>102.99000000000001</v>
      </c>
      <c r="P14" s="233"/>
      <c r="Q14" s="233">
        <f>SUM(Q15:Q17)</f>
        <v>0</v>
      </c>
      <c r="R14" s="234"/>
      <c r="S14" s="234"/>
      <c r="T14" s="234"/>
      <c r="U14" s="234"/>
      <c r="V14" s="234">
        <f>SUM(V15:V17)</f>
        <v>104.49000000000001</v>
      </c>
      <c r="W14" s="234"/>
      <c r="X14" s="234"/>
      <c r="Y14" s="234"/>
      <c r="AG14" t="s">
        <v>158</v>
      </c>
    </row>
    <row r="15" spans="1:60" ht="22.5" outlineLevel="1" x14ac:dyDescent="0.2">
      <c r="A15" s="248">
        <v>6</v>
      </c>
      <c r="B15" s="249" t="s">
        <v>493</v>
      </c>
      <c r="C15" s="255" t="s">
        <v>494</v>
      </c>
      <c r="D15" s="250" t="s">
        <v>183</v>
      </c>
      <c r="E15" s="251">
        <v>50.92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1.0049999999999999</v>
      </c>
      <c r="O15" s="230">
        <f>ROUND(E15*N15,2)</f>
        <v>51.17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1.22</v>
      </c>
      <c r="V15" s="231">
        <f>ROUND(E15*U15,2)</f>
        <v>62.12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outlineLevel="1" x14ac:dyDescent="0.2">
      <c r="A16" s="248">
        <v>7</v>
      </c>
      <c r="B16" s="249" t="s">
        <v>197</v>
      </c>
      <c r="C16" s="255" t="s">
        <v>483</v>
      </c>
      <c r="D16" s="250" t="s">
        <v>161</v>
      </c>
      <c r="E16" s="251">
        <v>19.957599999999999</v>
      </c>
      <c r="F16" s="252"/>
      <c r="G16" s="253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2.5249999999999999</v>
      </c>
      <c r="O16" s="230">
        <f>ROUND(E16*N16,2)</f>
        <v>50.39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0.47699999999999998</v>
      </c>
      <c r="V16" s="231">
        <f>ROUND(E16*U16,2)</f>
        <v>9.52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484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60" ht="22.5" outlineLevel="1" x14ac:dyDescent="0.2">
      <c r="A17" s="248">
        <v>8</v>
      </c>
      <c r="B17" s="249" t="s">
        <v>285</v>
      </c>
      <c r="C17" s="255" t="s">
        <v>485</v>
      </c>
      <c r="D17" s="250" t="s">
        <v>196</v>
      </c>
      <c r="E17" s="251">
        <v>1.3958999999999999</v>
      </c>
      <c r="F17" s="252"/>
      <c r="G17" s="253">
        <f>ROUND(E17*F17,2)</f>
        <v>0</v>
      </c>
      <c r="H17" s="232"/>
      <c r="I17" s="231">
        <f>ROUND(E17*H17,2)</f>
        <v>0</v>
      </c>
      <c r="J17" s="232"/>
      <c r="K17" s="231">
        <f>ROUND(E17*J17,2)</f>
        <v>0</v>
      </c>
      <c r="L17" s="231">
        <v>21</v>
      </c>
      <c r="M17" s="231">
        <f>G17*(1+L17/100)</f>
        <v>0</v>
      </c>
      <c r="N17" s="230">
        <v>1.0211600000000001</v>
      </c>
      <c r="O17" s="230">
        <f>ROUND(E17*N17,2)</f>
        <v>1.43</v>
      </c>
      <c r="P17" s="230">
        <v>0</v>
      </c>
      <c r="Q17" s="230">
        <f>ROUND(E17*P17,2)</f>
        <v>0</v>
      </c>
      <c r="R17" s="231"/>
      <c r="S17" s="231" t="s">
        <v>162</v>
      </c>
      <c r="T17" s="231" t="s">
        <v>163</v>
      </c>
      <c r="U17" s="231">
        <v>23.530999999999999</v>
      </c>
      <c r="V17" s="231">
        <f>ROUND(E17*U17,2)</f>
        <v>32.85</v>
      </c>
      <c r="W17" s="231"/>
      <c r="X17" s="231" t="s">
        <v>164</v>
      </c>
      <c r="Y17" s="231" t="s">
        <v>165</v>
      </c>
      <c r="Z17" s="213"/>
      <c r="AA17" s="213"/>
      <c r="AB17" s="213"/>
      <c r="AC17" s="213"/>
      <c r="AD17" s="213"/>
      <c r="AE17" s="213"/>
      <c r="AF17" s="213"/>
      <c r="AG17" s="213" t="s">
        <v>242</v>
      </c>
      <c r="AH17" s="213"/>
      <c r="AI17" s="213"/>
      <c r="AJ17" s="213"/>
      <c r="AK17" s="213"/>
      <c r="AL17" s="213"/>
      <c r="AM17" s="213"/>
      <c r="AN17" s="213"/>
      <c r="AO17" s="213"/>
      <c r="AP17" s="213"/>
      <c r="AQ17" s="213"/>
      <c r="AR17" s="213"/>
      <c r="AS17" s="213"/>
      <c r="AT17" s="213"/>
      <c r="AU17" s="213"/>
      <c r="AV17" s="213"/>
      <c r="AW17" s="213"/>
      <c r="AX17" s="213"/>
      <c r="AY17" s="213"/>
      <c r="AZ17" s="213"/>
      <c r="BA17" s="213"/>
      <c r="BB17" s="213"/>
      <c r="BC17" s="213"/>
      <c r="BD17" s="213"/>
      <c r="BE17" s="213"/>
      <c r="BF17" s="213"/>
      <c r="BG17" s="213"/>
      <c r="BH17" s="213"/>
    </row>
    <row r="18" spans="1:60" x14ac:dyDescent="0.2">
      <c r="A18" s="235" t="s">
        <v>157</v>
      </c>
      <c r="B18" s="236" t="s">
        <v>77</v>
      </c>
      <c r="C18" s="254" t="s">
        <v>78</v>
      </c>
      <c r="D18" s="237"/>
      <c r="E18" s="238"/>
      <c r="F18" s="239"/>
      <c r="G18" s="240">
        <f>SUMIF(AG19:AG20,"&lt;&gt;NOR",G19:G20)</f>
        <v>0</v>
      </c>
      <c r="H18" s="234"/>
      <c r="I18" s="234">
        <f>SUM(I19:I20)</f>
        <v>0</v>
      </c>
      <c r="J18" s="234"/>
      <c r="K18" s="234">
        <f>SUM(K19:K20)</f>
        <v>0</v>
      </c>
      <c r="L18" s="234"/>
      <c r="M18" s="234">
        <f>SUM(M19:M20)</f>
        <v>0</v>
      </c>
      <c r="N18" s="233"/>
      <c r="O18" s="233">
        <f>SUM(O19:O20)</f>
        <v>0.24</v>
      </c>
      <c r="P18" s="233"/>
      <c r="Q18" s="233">
        <f>SUM(Q19:Q20)</f>
        <v>0</v>
      </c>
      <c r="R18" s="234"/>
      <c r="S18" s="234"/>
      <c r="T18" s="234"/>
      <c r="U18" s="234"/>
      <c r="V18" s="234">
        <f>SUM(V19:V20)</f>
        <v>6.65</v>
      </c>
      <c r="W18" s="234"/>
      <c r="X18" s="234"/>
      <c r="Y18" s="234"/>
      <c r="AG18" t="s">
        <v>158</v>
      </c>
    </row>
    <row r="19" spans="1:60" ht="33.75" outlineLevel="1" x14ac:dyDescent="0.2">
      <c r="A19" s="248">
        <v>9</v>
      </c>
      <c r="B19" s="249" t="s">
        <v>495</v>
      </c>
      <c r="C19" s="255" t="s">
        <v>496</v>
      </c>
      <c r="D19" s="250" t="s">
        <v>183</v>
      </c>
      <c r="E19" s="251">
        <v>6.6449999999999996</v>
      </c>
      <c r="F19" s="252"/>
      <c r="G19" s="253">
        <f>ROUND(E19*F19,2)</f>
        <v>0</v>
      </c>
      <c r="H19" s="232"/>
      <c r="I19" s="231">
        <f>ROUND(E19*H19,2)</f>
        <v>0</v>
      </c>
      <c r="J19" s="232"/>
      <c r="K19" s="231">
        <f>ROUND(E19*J19,2)</f>
        <v>0</v>
      </c>
      <c r="L19" s="231">
        <v>21</v>
      </c>
      <c r="M19" s="231">
        <f>G19*(1+L19/100)</f>
        <v>0</v>
      </c>
      <c r="N19" s="230">
        <v>3.6360000000000003E-2</v>
      </c>
      <c r="O19" s="230">
        <f>ROUND(E19*N19,2)</f>
        <v>0.24</v>
      </c>
      <c r="P19" s="230">
        <v>0</v>
      </c>
      <c r="Q19" s="230">
        <f>ROUND(E19*P19,2)</f>
        <v>0</v>
      </c>
      <c r="R19" s="231"/>
      <c r="S19" s="231" t="s">
        <v>423</v>
      </c>
      <c r="T19" s="231" t="s">
        <v>163</v>
      </c>
      <c r="U19" s="231">
        <v>0.73399999999999999</v>
      </c>
      <c r="V19" s="231">
        <f>ROUND(E19*U19,2)</f>
        <v>4.88</v>
      </c>
      <c r="W19" s="231"/>
      <c r="X19" s="231" t="s">
        <v>164</v>
      </c>
      <c r="Y19" s="231" t="s">
        <v>165</v>
      </c>
      <c r="Z19" s="213"/>
      <c r="AA19" s="213"/>
      <c r="AB19" s="213"/>
      <c r="AC19" s="213"/>
      <c r="AD19" s="213"/>
      <c r="AE19" s="213"/>
      <c r="AF19" s="213"/>
      <c r="AG19" s="213" t="s">
        <v>166</v>
      </c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13"/>
      <c r="AS19" s="213"/>
      <c r="AT19" s="213"/>
      <c r="AU19" s="213"/>
      <c r="AV19" s="213"/>
      <c r="AW19" s="213"/>
      <c r="AX19" s="213"/>
      <c r="AY19" s="213"/>
      <c r="AZ19" s="213"/>
      <c r="BA19" s="213"/>
      <c r="BB19" s="213"/>
      <c r="BC19" s="213"/>
      <c r="BD19" s="213"/>
      <c r="BE19" s="213"/>
      <c r="BF19" s="213"/>
      <c r="BG19" s="213"/>
      <c r="BH19" s="213"/>
    </row>
    <row r="20" spans="1:60" ht="33.75" outlineLevel="1" x14ac:dyDescent="0.2">
      <c r="A20" s="248">
        <v>10</v>
      </c>
      <c r="B20" s="249" t="s">
        <v>497</v>
      </c>
      <c r="C20" s="255" t="s">
        <v>498</v>
      </c>
      <c r="D20" s="250" t="s">
        <v>183</v>
      </c>
      <c r="E20" s="251">
        <v>6.6449999999999996</v>
      </c>
      <c r="F20" s="252"/>
      <c r="G20" s="253">
        <f>ROUND(E20*F20,2)</f>
        <v>0</v>
      </c>
      <c r="H20" s="232"/>
      <c r="I20" s="231">
        <f>ROUND(E20*H20,2)</f>
        <v>0</v>
      </c>
      <c r="J20" s="232"/>
      <c r="K20" s="231">
        <f>ROUND(E20*J20,2)</f>
        <v>0</v>
      </c>
      <c r="L20" s="231">
        <v>21</v>
      </c>
      <c r="M20" s="231">
        <f>G20*(1+L20/100)</f>
        <v>0</v>
      </c>
      <c r="N20" s="230">
        <v>0</v>
      </c>
      <c r="O20" s="230">
        <f>ROUND(E20*N20,2)</f>
        <v>0</v>
      </c>
      <c r="P20" s="230">
        <v>0</v>
      </c>
      <c r="Q20" s="230">
        <f>ROUND(E20*P20,2)</f>
        <v>0</v>
      </c>
      <c r="R20" s="231"/>
      <c r="S20" s="231" t="s">
        <v>162</v>
      </c>
      <c r="T20" s="231" t="s">
        <v>163</v>
      </c>
      <c r="U20" s="231">
        <v>0.26600000000000001</v>
      </c>
      <c r="V20" s="231">
        <f>ROUND(E20*U20,2)</f>
        <v>1.77</v>
      </c>
      <c r="W20" s="231"/>
      <c r="X20" s="231" t="s">
        <v>164</v>
      </c>
      <c r="Y20" s="231" t="s">
        <v>165</v>
      </c>
      <c r="Z20" s="213"/>
      <c r="AA20" s="213"/>
      <c r="AB20" s="213"/>
      <c r="AC20" s="213"/>
      <c r="AD20" s="213"/>
      <c r="AE20" s="213"/>
      <c r="AF20" s="213"/>
      <c r="AG20" s="213" t="s">
        <v>166</v>
      </c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</row>
    <row r="21" spans="1:60" x14ac:dyDescent="0.2">
      <c r="A21" s="235" t="s">
        <v>157</v>
      </c>
      <c r="B21" s="236" t="s">
        <v>87</v>
      </c>
      <c r="C21" s="254" t="s">
        <v>88</v>
      </c>
      <c r="D21" s="237"/>
      <c r="E21" s="238"/>
      <c r="F21" s="239"/>
      <c r="G21" s="240">
        <f>SUMIF(AG22:AG27,"&lt;&gt;NOR",G22:G27)</f>
        <v>0</v>
      </c>
      <c r="H21" s="234"/>
      <c r="I21" s="234">
        <f>SUM(I22:I27)</f>
        <v>0</v>
      </c>
      <c r="J21" s="234"/>
      <c r="K21" s="234">
        <f>SUM(K22:K27)</f>
        <v>0</v>
      </c>
      <c r="L21" s="234"/>
      <c r="M21" s="234">
        <f>SUM(M22:M27)</f>
        <v>0</v>
      </c>
      <c r="N21" s="233"/>
      <c r="O21" s="233">
        <f>SUM(O22:O27)</f>
        <v>44.99</v>
      </c>
      <c r="P21" s="233"/>
      <c r="Q21" s="233">
        <f>SUM(Q22:Q27)</f>
        <v>0</v>
      </c>
      <c r="R21" s="234"/>
      <c r="S21" s="234"/>
      <c r="T21" s="234"/>
      <c r="U21" s="234"/>
      <c r="V21" s="234">
        <f>SUM(V22:V27)</f>
        <v>75.66</v>
      </c>
      <c r="W21" s="234"/>
      <c r="X21" s="234"/>
      <c r="Y21" s="234"/>
      <c r="AG21" t="s">
        <v>158</v>
      </c>
    </row>
    <row r="22" spans="1:60" ht="22.5" outlineLevel="1" x14ac:dyDescent="0.2">
      <c r="A22" s="248">
        <v>11</v>
      </c>
      <c r="B22" s="249" t="s">
        <v>486</v>
      </c>
      <c r="C22" s="255" t="s">
        <v>487</v>
      </c>
      <c r="D22" s="250" t="s">
        <v>161</v>
      </c>
      <c r="E22" s="251">
        <v>3.0764999999999998</v>
      </c>
      <c r="F22" s="252"/>
      <c r="G22" s="253">
        <f>ROUND(E22*F22,2)</f>
        <v>0</v>
      </c>
      <c r="H22" s="232"/>
      <c r="I22" s="231">
        <f>ROUND(E22*H22,2)</f>
        <v>0</v>
      </c>
      <c r="J22" s="232"/>
      <c r="K22" s="231">
        <f>ROUND(E22*J22,2)</f>
        <v>0</v>
      </c>
      <c r="L22" s="231">
        <v>21</v>
      </c>
      <c r="M22" s="231">
        <f>G22*(1+L22/100)</f>
        <v>0</v>
      </c>
      <c r="N22" s="230">
        <v>2.5249999999999999</v>
      </c>
      <c r="O22" s="230">
        <f>ROUND(E22*N22,2)</f>
        <v>7.77</v>
      </c>
      <c r="P22" s="230">
        <v>0</v>
      </c>
      <c r="Q22" s="230">
        <f>ROUND(E22*P22,2)</f>
        <v>0</v>
      </c>
      <c r="R22" s="231"/>
      <c r="S22" s="231" t="s">
        <v>162</v>
      </c>
      <c r="T22" s="231" t="s">
        <v>163</v>
      </c>
      <c r="U22" s="231">
        <v>3.2130000000000001</v>
      </c>
      <c r="V22" s="231">
        <f>ROUND(E22*U22,2)</f>
        <v>9.8800000000000008</v>
      </c>
      <c r="W22" s="231"/>
      <c r="X22" s="231" t="s">
        <v>164</v>
      </c>
      <c r="Y22" s="231" t="s">
        <v>165</v>
      </c>
      <c r="Z22" s="213"/>
      <c r="AA22" s="213"/>
      <c r="AB22" s="213"/>
      <c r="AC22" s="213"/>
      <c r="AD22" s="213"/>
      <c r="AE22" s="213"/>
      <c r="AF22" s="213"/>
      <c r="AG22" s="213" t="s">
        <v>166</v>
      </c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</row>
    <row r="23" spans="1:60" ht="22.5" outlineLevel="1" x14ac:dyDescent="0.2">
      <c r="A23" s="248">
        <v>12</v>
      </c>
      <c r="B23" s="249" t="s">
        <v>499</v>
      </c>
      <c r="C23" s="255" t="s">
        <v>500</v>
      </c>
      <c r="D23" s="250" t="s">
        <v>161</v>
      </c>
      <c r="E23" s="251">
        <v>14.213699999999999</v>
      </c>
      <c r="F23" s="252"/>
      <c r="G23" s="253">
        <f>ROUND(E23*F23,2)</f>
        <v>0</v>
      </c>
      <c r="H23" s="232"/>
      <c r="I23" s="231">
        <f>ROUND(E23*H23,2)</f>
        <v>0</v>
      </c>
      <c r="J23" s="232"/>
      <c r="K23" s="231">
        <f>ROUND(E23*J23,2)</f>
        <v>0</v>
      </c>
      <c r="L23" s="231">
        <v>21</v>
      </c>
      <c r="M23" s="231">
        <f>G23*(1+L23/100)</f>
        <v>0</v>
      </c>
      <c r="N23" s="230">
        <v>2.5249999999999999</v>
      </c>
      <c r="O23" s="230">
        <f>ROUND(E23*N23,2)</f>
        <v>35.89</v>
      </c>
      <c r="P23" s="230">
        <v>0</v>
      </c>
      <c r="Q23" s="230">
        <f>ROUND(E23*P23,2)</f>
        <v>0</v>
      </c>
      <c r="R23" s="231"/>
      <c r="S23" s="231" t="s">
        <v>162</v>
      </c>
      <c r="T23" s="231" t="s">
        <v>163</v>
      </c>
      <c r="U23" s="231">
        <v>2.3170000000000002</v>
      </c>
      <c r="V23" s="231">
        <f>ROUND(E23*U23,2)</f>
        <v>32.93</v>
      </c>
      <c r="W23" s="231"/>
      <c r="X23" s="231" t="s">
        <v>164</v>
      </c>
      <c r="Y23" s="231" t="s">
        <v>165</v>
      </c>
      <c r="Z23" s="213"/>
      <c r="AA23" s="213"/>
      <c r="AB23" s="213"/>
      <c r="AC23" s="213"/>
      <c r="AD23" s="213"/>
      <c r="AE23" s="213"/>
      <c r="AF23" s="213"/>
      <c r="AG23" s="213" t="s">
        <v>166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</row>
    <row r="24" spans="1:60" ht="22.5" outlineLevel="1" x14ac:dyDescent="0.2">
      <c r="A24" s="248">
        <v>13</v>
      </c>
      <c r="B24" s="249" t="s">
        <v>501</v>
      </c>
      <c r="C24" s="255" t="s">
        <v>502</v>
      </c>
      <c r="D24" s="250" t="s">
        <v>161</v>
      </c>
      <c r="E24" s="251">
        <v>14.213699999999999</v>
      </c>
      <c r="F24" s="252"/>
      <c r="G24" s="253">
        <f>ROUND(E24*F24,2)</f>
        <v>0</v>
      </c>
      <c r="H24" s="232"/>
      <c r="I24" s="231">
        <f>ROUND(E24*H24,2)</f>
        <v>0</v>
      </c>
      <c r="J24" s="232"/>
      <c r="K24" s="231">
        <f>ROUND(E24*J24,2)</f>
        <v>0</v>
      </c>
      <c r="L24" s="231">
        <v>21</v>
      </c>
      <c r="M24" s="231">
        <f>G24*(1+L24/100)</f>
        <v>0</v>
      </c>
      <c r="N24" s="230">
        <v>0.01</v>
      </c>
      <c r="O24" s="230">
        <f>ROUND(E24*N24,2)</f>
        <v>0.14000000000000001</v>
      </c>
      <c r="P24" s="230">
        <v>0</v>
      </c>
      <c r="Q24" s="230">
        <f>ROUND(E24*P24,2)</f>
        <v>0</v>
      </c>
      <c r="R24" s="231"/>
      <c r="S24" s="231" t="s">
        <v>162</v>
      </c>
      <c r="T24" s="231" t="s">
        <v>163</v>
      </c>
      <c r="U24" s="231">
        <v>0.67500000000000004</v>
      </c>
      <c r="V24" s="231">
        <f>ROUND(E24*U24,2)</f>
        <v>9.59</v>
      </c>
      <c r="W24" s="231"/>
      <c r="X24" s="231" t="s">
        <v>164</v>
      </c>
      <c r="Y24" s="231" t="s">
        <v>165</v>
      </c>
      <c r="Z24" s="213"/>
      <c r="AA24" s="213"/>
      <c r="AB24" s="213"/>
      <c r="AC24" s="213"/>
      <c r="AD24" s="213"/>
      <c r="AE24" s="213"/>
      <c r="AF24" s="213"/>
      <c r="AG24" s="213" t="s">
        <v>166</v>
      </c>
      <c r="AH24" s="213"/>
      <c r="AI24" s="213"/>
      <c r="AJ24" s="213"/>
      <c r="AK24" s="213"/>
      <c r="AL24" s="213"/>
      <c r="AM24" s="213"/>
      <c r="AN24" s="213"/>
      <c r="AO24" s="213"/>
      <c r="AP24" s="213"/>
      <c r="AQ24" s="213"/>
      <c r="AR24" s="213"/>
      <c r="AS24" s="213"/>
      <c r="AT24" s="213"/>
      <c r="AU24" s="213"/>
      <c r="AV24" s="213"/>
      <c r="AW24" s="213"/>
      <c r="AX24" s="213"/>
      <c r="AY24" s="213"/>
      <c r="AZ24" s="213"/>
      <c r="BA24" s="213"/>
      <c r="BB24" s="213"/>
      <c r="BC24" s="213"/>
      <c r="BD24" s="213"/>
      <c r="BE24" s="213"/>
      <c r="BF24" s="213"/>
      <c r="BG24" s="213"/>
      <c r="BH24" s="213"/>
    </row>
    <row r="25" spans="1:60" ht="22.5" outlineLevel="1" x14ac:dyDescent="0.2">
      <c r="A25" s="248">
        <v>14</v>
      </c>
      <c r="B25" s="249" t="s">
        <v>503</v>
      </c>
      <c r="C25" s="255" t="s">
        <v>504</v>
      </c>
      <c r="D25" s="250" t="s">
        <v>161</v>
      </c>
      <c r="E25" s="251">
        <v>14.213699999999999</v>
      </c>
      <c r="F25" s="252"/>
      <c r="G25" s="253">
        <f>ROUND(E25*F25,2)</f>
        <v>0</v>
      </c>
      <c r="H25" s="232"/>
      <c r="I25" s="231">
        <f>ROUND(E25*H25,2)</f>
        <v>0</v>
      </c>
      <c r="J25" s="232"/>
      <c r="K25" s="231">
        <f>ROUND(E25*J25,2)</f>
        <v>0</v>
      </c>
      <c r="L25" s="231">
        <v>21</v>
      </c>
      <c r="M25" s="231">
        <f>G25*(1+L25/100)</f>
        <v>0</v>
      </c>
      <c r="N25" s="230">
        <v>0</v>
      </c>
      <c r="O25" s="230">
        <f>ROUND(E25*N25,2)</f>
        <v>0</v>
      </c>
      <c r="P25" s="230">
        <v>0</v>
      </c>
      <c r="Q25" s="230">
        <f>ROUND(E25*P25,2)</f>
        <v>0</v>
      </c>
      <c r="R25" s="231"/>
      <c r="S25" s="231" t="s">
        <v>162</v>
      </c>
      <c r="T25" s="231" t="s">
        <v>163</v>
      </c>
      <c r="U25" s="231">
        <v>0.41</v>
      </c>
      <c r="V25" s="231">
        <f>ROUND(E25*U25,2)</f>
        <v>5.83</v>
      </c>
      <c r="W25" s="231"/>
      <c r="X25" s="231" t="s">
        <v>164</v>
      </c>
      <c r="Y25" s="231" t="s">
        <v>165</v>
      </c>
      <c r="Z25" s="213"/>
      <c r="AA25" s="213"/>
      <c r="AB25" s="213"/>
      <c r="AC25" s="213"/>
      <c r="AD25" s="213"/>
      <c r="AE25" s="213"/>
      <c r="AF25" s="213"/>
      <c r="AG25" s="213" t="s">
        <v>242</v>
      </c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</row>
    <row r="26" spans="1:60" outlineLevel="1" x14ac:dyDescent="0.2">
      <c r="A26" s="248">
        <v>15</v>
      </c>
      <c r="B26" s="249" t="s">
        <v>505</v>
      </c>
      <c r="C26" s="255" t="s">
        <v>506</v>
      </c>
      <c r="D26" s="250" t="s">
        <v>183</v>
      </c>
      <c r="E26" s="251">
        <v>3.9870000000000001</v>
      </c>
      <c r="F26" s="252"/>
      <c r="G26" s="253">
        <f>ROUND(E26*F26,2)</f>
        <v>0</v>
      </c>
      <c r="H26" s="232"/>
      <c r="I26" s="231">
        <f>ROUND(E26*H26,2)</f>
        <v>0</v>
      </c>
      <c r="J26" s="232"/>
      <c r="K26" s="231">
        <f>ROUND(E26*J26,2)</f>
        <v>0</v>
      </c>
      <c r="L26" s="231">
        <v>21</v>
      </c>
      <c r="M26" s="231">
        <f>G26*(1+L26/100)</f>
        <v>0</v>
      </c>
      <c r="N26" s="230">
        <v>1.4080000000000001E-2</v>
      </c>
      <c r="O26" s="230">
        <f>ROUND(E26*N26,2)</f>
        <v>0.06</v>
      </c>
      <c r="P26" s="230">
        <v>0</v>
      </c>
      <c r="Q26" s="230">
        <f>ROUND(E26*P26,2)</f>
        <v>0</v>
      </c>
      <c r="R26" s="231"/>
      <c r="S26" s="231" t="s">
        <v>162</v>
      </c>
      <c r="T26" s="231" t="s">
        <v>163</v>
      </c>
      <c r="U26" s="231">
        <v>0.39600000000000002</v>
      </c>
      <c r="V26" s="231">
        <f>ROUND(E26*U26,2)</f>
        <v>1.58</v>
      </c>
      <c r="W26" s="231"/>
      <c r="X26" s="231" t="s">
        <v>164</v>
      </c>
      <c r="Y26" s="231" t="s">
        <v>165</v>
      </c>
      <c r="Z26" s="213"/>
      <c r="AA26" s="213"/>
      <c r="AB26" s="213"/>
      <c r="AC26" s="213"/>
      <c r="AD26" s="213"/>
      <c r="AE26" s="213"/>
      <c r="AF26" s="213"/>
      <c r="AG26" s="213" t="s">
        <v>166</v>
      </c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</row>
    <row r="27" spans="1:60" ht="33.75" outlineLevel="1" x14ac:dyDescent="0.2">
      <c r="A27" s="248">
        <v>16</v>
      </c>
      <c r="B27" s="249" t="s">
        <v>507</v>
      </c>
      <c r="C27" s="255" t="s">
        <v>508</v>
      </c>
      <c r="D27" s="250" t="s">
        <v>196</v>
      </c>
      <c r="E27" s="251">
        <v>1.04036</v>
      </c>
      <c r="F27" s="252"/>
      <c r="G27" s="253">
        <f>ROUND(E27*F27,2)</f>
        <v>0</v>
      </c>
      <c r="H27" s="232"/>
      <c r="I27" s="231">
        <f>ROUND(E27*H27,2)</f>
        <v>0</v>
      </c>
      <c r="J27" s="232"/>
      <c r="K27" s="231">
        <f>ROUND(E27*J27,2)</f>
        <v>0</v>
      </c>
      <c r="L27" s="231">
        <v>21</v>
      </c>
      <c r="M27" s="231">
        <f>G27*(1+L27/100)</f>
        <v>0</v>
      </c>
      <c r="N27" s="230">
        <v>1.0820000000000001</v>
      </c>
      <c r="O27" s="230">
        <f>ROUND(E27*N27,2)</f>
        <v>1.1299999999999999</v>
      </c>
      <c r="P27" s="230">
        <v>0</v>
      </c>
      <c r="Q27" s="230">
        <f>ROUND(E27*P27,2)</f>
        <v>0</v>
      </c>
      <c r="R27" s="231"/>
      <c r="S27" s="231" t="s">
        <v>162</v>
      </c>
      <c r="T27" s="231" t="s">
        <v>163</v>
      </c>
      <c r="U27" s="231">
        <v>15.231</v>
      </c>
      <c r="V27" s="231">
        <f>ROUND(E27*U27,2)</f>
        <v>15.85</v>
      </c>
      <c r="W27" s="231"/>
      <c r="X27" s="231" t="s">
        <v>164</v>
      </c>
      <c r="Y27" s="231" t="s">
        <v>165</v>
      </c>
      <c r="Z27" s="213"/>
      <c r="AA27" s="213"/>
      <c r="AB27" s="213"/>
      <c r="AC27" s="213"/>
      <c r="AD27" s="213"/>
      <c r="AE27" s="213"/>
      <c r="AF27" s="213"/>
      <c r="AG27" s="213" t="s">
        <v>484</v>
      </c>
      <c r="AH27" s="213"/>
      <c r="AI27" s="213"/>
      <c r="AJ27" s="213"/>
      <c r="AK27" s="213"/>
      <c r="AL27" s="213"/>
      <c r="AM27" s="213"/>
      <c r="AN27" s="213"/>
      <c r="AO27" s="213"/>
      <c r="AP27" s="213"/>
      <c r="AQ27" s="213"/>
      <c r="AR27" s="213"/>
      <c r="AS27" s="213"/>
      <c r="AT27" s="213"/>
      <c r="AU27" s="213"/>
      <c r="AV27" s="213"/>
      <c r="AW27" s="213"/>
      <c r="AX27" s="213"/>
      <c r="AY27" s="213"/>
      <c r="AZ27" s="213"/>
      <c r="BA27" s="213"/>
      <c r="BB27" s="213"/>
      <c r="BC27" s="213"/>
      <c r="BD27" s="213"/>
      <c r="BE27" s="213"/>
      <c r="BF27" s="213"/>
      <c r="BG27" s="213"/>
      <c r="BH27" s="213"/>
    </row>
    <row r="28" spans="1:60" x14ac:dyDescent="0.2">
      <c r="A28" s="235" t="s">
        <v>157</v>
      </c>
      <c r="B28" s="236" t="s">
        <v>95</v>
      </c>
      <c r="C28" s="254" t="s">
        <v>96</v>
      </c>
      <c r="D28" s="237"/>
      <c r="E28" s="238"/>
      <c r="F28" s="239"/>
      <c r="G28" s="240">
        <f>SUMIF(AG29:AG29,"&lt;&gt;NOR",G29:G29)</f>
        <v>0</v>
      </c>
      <c r="H28" s="234"/>
      <c r="I28" s="234">
        <f>SUM(I29:I29)</f>
        <v>0</v>
      </c>
      <c r="J28" s="234"/>
      <c r="K28" s="234">
        <f>SUM(K29:K29)</f>
        <v>0</v>
      </c>
      <c r="L28" s="234"/>
      <c r="M28" s="234">
        <f>SUM(M29:M29)</f>
        <v>0</v>
      </c>
      <c r="N28" s="233"/>
      <c r="O28" s="233">
        <f>SUM(O29:O29)</f>
        <v>0</v>
      </c>
      <c r="P28" s="233"/>
      <c r="Q28" s="233">
        <f>SUM(Q29:Q29)</f>
        <v>0</v>
      </c>
      <c r="R28" s="234"/>
      <c r="S28" s="234"/>
      <c r="T28" s="234"/>
      <c r="U28" s="234"/>
      <c r="V28" s="234">
        <f>SUM(V29:V29)</f>
        <v>31.85</v>
      </c>
      <c r="W28" s="234"/>
      <c r="X28" s="234"/>
      <c r="Y28" s="234"/>
      <c r="AG28" t="s">
        <v>158</v>
      </c>
    </row>
    <row r="29" spans="1:60" ht="22.5" outlineLevel="1" x14ac:dyDescent="0.2">
      <c r="A29" s="242">
        <v>17</v>
      </c>
      <c r="B29" s="243" t="s">
        <v>488</v>
      </c>
      <c r="C29" s="256" t="s">
        <v>489</v>
      </c>
      <c r="D29" s="244" t="s">
        <v>196</v>
      </c>
      <c r="E29" s="245">
        <v>366.03591</v>
      </c>
      <c r="F29" s="246"/>
      <c r="G29" s="247">
        <f>ROUND(E29*F29,2)</f>
        <v>0</v>
      </c>
      <c r="H29" s="232"/>
      <c r="I29" s="231">
        <f>ROUND(E29*H29,2)</f>
        <v>0</v>
      </c>
      <c r="J29" s="232"/>
      <c r="K29" s="231">
        <f>ROUND(E29*J29,2)</f>
        <v>0</v>
      </c>
      <c r="L29" s="231">
        <v>21</v>
      </c>
      <c r="M29" s="231">
        <f>G29*(1+L29/100)</f>
        <v>0</v>
      </c>
      <c r="N29" s="230">
        <v>0</v>
      </c>
      <c r="O29" s="230">
        <f>ROUND(E29*N29,2)</f>
        <v>0</v>
      </c>
      <c r="P29" s="230">
        <v>0</v>
      </c>
      <c r="Q29" s="230">
        <f>ROUND(E29*P29,2)</f>
        <v>0</v>
      </c>
      <c r="R29" s="231"/>
      <c r="S29" s="231" t="s">
        <v>162</v>
      </c>
      <c r="T29" s="231" t="s">
        <v>163</v>
      </c>
      <c r="U29" s="231">
        <v>8.6999999999999994E-2</v>
      </c>
      <c r="V29" s="231">
        <f>ROUND(E29*U29,2)</f>
        <v>31.85</v>
      </c>
      <c r="W29" s="231"/>
      <c r="X29" s="231" t="s">
        <v>164</v>
      </c>
      <c r="Y29" s="231" t="s">
        <v>165</v>
      </c>
      <c r="Z29" s="213"/>
      <c r="AA29" s="213"/>
      <c r="AB29" s="213"/>
      <c r="AC29" s="213"/>
      <c r="AD29" s="213"/>
      <c r="AE29" s="213"/>
      <c r="AF29" s="213"/>
      <c r="AG29" s="213" t="s">
        <v>242</v>
      </c>
      <c r="AH29" s="213"/>
      <c r="AI29" s="213"/>
      <c r="AJ29" s="213"/>
      <c r="AK29" s="213"/>
      <c r="AL29" s="213"/>
      <c r="AM29" s="213"/>
      <c r="AN29" s="213"/>
      <c r="AO29" s="213"/>
      <c r="AP29" s="213"/>
      <c r="AQ29" s="213"/>
      <c r="AR29" s="213"/>
      <c r="AS29" s="213"/>
      <c r="AT29" s="213"/>
      <c r="AU29" s="213"/>
      <c r="AV29" s="213"/>
      <c r="AW29" s="213"/>
      <c r="AX29" s="213"/>
      <c r="AY29" s="213"/>
      <c r="AZ29" s="213"/>
      <c r="BA29" s="213"/>
      <c r="BB29" s="213"/>
      <c r="BC29" s="213"/>
      <c r="BD29" s="213"/>
      <c r="BE29" s="213"/>
      <c r="BF29" s="213"/>
      <c r="BG29" s="213"/>
      <c r="BH29" s="213"/>
    </row>
    <row r="30" spans="1:60" x14ac:dyDescent="0.2">
      <c r="A30" s="3"/>
      <c r="B30" s="4"/>
      <c r="C30" s="257"/>
      <c r="D30" s="6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v>12</v>
      </c>
      <c r="AF30">
        <v>21</v>
      </c>
      <c r="AG30" t="s">
        <v>143</v>
      </c>
    </row>
    <row r="31" spans="1:60" x14ac:dyDescent="0.2">
      <c r="A31" s="216"/>
      <c r="B31" s="217" t="s">
        <v>31</v>
      </c>
      <c r="C31" s="258"/>
      <c r="D31" s="218"/>
      <c r="E31" s="219"/>
      <c r="F31" s="219"/>
      <c r="G31" s="241">
        <f>G8+G14+G18+G21+G28</f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AE31">
        <f>SUMIF(L7:L29,AE30,G7:G29)</f>
        <v>0</v>
      </c>
      <c r="AF31">
        <f>SUMIF(L7:L29,AF30,G7:G29)</f>
        <v>0</v>
      </c>
      <c r="AG31" t="s">
        <v>253</v>
      </c>
    </row>
    <row r="32" spans="1:60" x14ac:dyDescent="0.2">
      <c r="A32" s="3"/>
      <c r="B32" s="4"/>
      <c r="C32" s="257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33" x14ac:dyDescent="0.2">
      <c r="A33" s="3"/>
      <c r="B33" s="4"/>
      <c r="C33" s="257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</row>
    <row r="34" spans="1:33" x14ac:dyDescent="0.2">
      <c r="A34" s="220" t="s">
        <v>254</v>
      </c>
      <c r="B34" s="220"/>
      <c r="C34" s="259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</row>
    <row r="35" spans="1:33" x14ac:dyDescent="0.2">
      <c r="A35" s="221"/>
      <c r="B35" s="222"/>
      <c r="C35" s="260"/>
      <c r="D35" s="222"/>
      <c r="E35" s="222"/>
      <c r="F35" s="222"/>
      <c r="G35" s="22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G35" t="s">
        <v>255</v>
      </c>
    </row>
    <row r="36" spans="1:33" x14ac:dyDescent="0.2">
      <c r="A36" s="224"/>
      <c r="B36" s="225"/>
      <c r="C36" s="261"/>
      <c r="D36" s="225"/>
      <c r="E36" s="225"/>
      <c r="F36" s="225"/>
      <c r="G36" s="226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</row>
    <row r="37" spans="1:33" x14ac:dyDescent="0.2">
      <c r="A37" s="224"/>
      <c r="B37" s="225"/>
      <c r="C37" s="261"/>
      <c r="D37" s="225"/>
      <c r="E37" s="225"/>
      <c r="F37" s="225"/>
      <c r="G37" s="226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</row>
    <row r="38" spans="1:33" x14ac:dyDescent="0.2">
      <c r="A38" s="224"/>
      <c r="B38" s="225"/>
      <c r="C38" s="261"/>
      <c r="D38" s="225"/>
      <c r="E38" s="225"/>
      <c r="F38" s="225"/>
      <c r="G38" s="226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33" x14ac:dyDescent="0.2">
      <c r="A39" s="227"/>
      <c r="B39" s="228"/>
      <c r="C39" s="262"/>
      <c r="D39" s="228"/>
      <c r="E39" s="228"/>
      <c r="F39" s="228"/>
      <c r="G39" s="229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</row>
    <row r="40" spans="1:33" x14ac:dyDescent="0.2">
      <c r="A40" s="3"/>
      <c r="B40" s="4"/>
      <c r="C40" s="257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</row>
    <row r="41" spans="1:33" x14ac:dyDescent="0.2">
      <c r="C41" s="263"/>
      <c r="D41" s="10"/>
      <c r="AG41" t="s">
        <v>256</v>
      </c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34:C34"/>
    <mergeCell ref="A35:G3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8D140-86DF-4C90-9631-451D3AA8490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7" customWidth="1"/>
    <col min="3" max="3" width="38.28515625" style="17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8" t="s">
        <v>7</v>
      </c>
      <c r="B1" s="198"/>
      <c r="C1" s="198"/>
      <c r="D1" s="198"/>
      <c r="E1" s="198"/>
      <c r="F1" s="198"/>
      <c r="G1" s="198"/>
      <c r="AG1" t="s">
        <v>131</v>
      </c>
    </row>
    <row r="2" spans="1:60" ht="24.95" customHeight="1" x14ac:dyDescent="0.2">
      <c r="A2" s="199" t="s">
        <v>8</v>
      </c>
      <c r="B2" s="49" t="s">
        <v>43</v>
      </c>
      <c r="C2" s="202" t="s">
        <v>44</v>
      </c>
      <c r="D2" s="200"/>
      <c r="E2" s="200"/>
      <c r="F2" s="200"/>
      <c r="G2" s="201"/>
      <c r="AG2" t="s">
        <v>132</v>
      </c>
    </row>
    <row r="3" spans="1:60" ht="24.95" customHeight="1" x14ac:dyDescent="0.2">
      <c r="A3" s="199" t="s">
        <v>9</v>
      </c>
      <c r="B3" s="49" t="s">
        <v>46</v>
      </c>
      <c r="C3" s="202" t="s">
        <v>47</v>
      </c>
      <c r="D3" s="200"/>
      <c r="E3" s="200"/>
      <c r="F3" s="200"/>
      <c r="G3" s="201"/>
      <c r="AC3" s="177" t="s">
        <v>132</v>
      </c>
      <c r="AG3" t="s">
        <v>133</v>
      </c>
    </row>
    <row r="4" spans="1:60" ht="24.95" customHeight="1" x14ac:dyDescent="0.2">
      <c r="A4" s="203" t="s">
        <v>10</v>
      </c>
      <c r="B4" s="204" t="s">
        <v>58</v>
      </c>
      <c r="C4" s="205" t="s">
        <v>59</v>
      </c>
      <c r="D4" s="206"/>
      <c r="E4" s="206"/>
      <c r="F4" s="206"/>
      <c r="G4" s="207"/>
      <c r="AG4" t="s">
        <v>134</v>
      </c>
    </row>
    <row r="5" spans="1:60" x14ac:dyDescent="0.2">
      <c r="D5" s="10"/>
    </row>
    <row r="6" spans="1:60" ht="38.25" x14ac:dyDescent="0.2">
      <c r="A6" s="209" t="s">
        <v>135</v>
      </c>
      <c r="B6" s="211" t="s">
        <v>136</v>
      </c>
      <c r="C6" s="211" t="s">
        <v>137</v>
      </c>
      <c r="D6" s="210" t="s">
        <v>138</v>
      </c>
      <c r="E6" s="209" t="s">
        <v>139</v>
      </c>
      <c r="F6" s="208" t="s">
        <v>140</v>
      </c>
      <c r="G6" s="209" t="s">
        <v>31</v>
      </c>
      <c r="H6" s="212" t="s">
        <v>32</v>
      </c>
      <c r="I6" s="212" t="s">
        <v>141</v>
      </c>
      <c r="J6" s="212" t="s">
        <v>33</v>
      </c>
      <c r="K6" s="212" t="s">
        <v>142</v>
      </c>
      <c r="L6" s="212" t="s">
        <v>143</v>
      </c>
      <c r="M6" s="212" t="s">
        <v>144</v>
      </c>
      <c r="N6" s="212" t="s">
        <v>145</v>
      </c>
      <c r="O6" s="212" t="s">
        <v>146</v>
      </c>
      <c r="P6" s="212" t="s">
        <v>147</v>
      </c>
      <c r="Q6" s="212" t="s">
        <v>148</v>
      </c>
      <c r="R6" s="212" t="s">
        <v>149</v>
      </c>
      <c r="S6" s="212" t="s">
        <v>150</v>
      </c>
      <c r="T6" s="212" t="s">
        <v>151</v>
      </c>
      <c r="U6" s="212" t="s">
        <v>152</v>
      </c>
      <c r="V6" s="212" t="s">
        <v>153</v>
      </c>
      <c r="W6" s="212" t="s">
        <v>154</v>
      </c>
      <c r="X6" s="212" t="s">
        <v>155</v>
      </c>
      <c r="Y6" s="212" t="s">
        <v>156</v>
      </c>
    </row>
    <row r="7" spans="1:60" hidden="1" x14ac:dyDescent="0.2">
      <c r="A7" s="3"/>
      <c r="B7" s="4"/>
      <c r="C7" s="4"/>
      <c r="D7" s="6"/>
      <c r="E7" s="214"/>
      <c r="F7" s="215"/>
      <c r="G7" s="215"/>
      <c r="H7" s="215"/>
      <c r="I7" s="215"/>
      <c r="J7" s="215"/>
      <c r="K7" s="215"/>
      <c r="L7" s="215"/>
      <c r="M7" s="215"/>
      <c r="N7" s="214"/>
      <c r="O7" s="214"/>
      <c r="P7" s="214"/>
      <c r="Q7" s="214"/>
      <c r="R7" s="215"/>
      <c r="S7" s="215"/>
      <c r="T7" s="215"/>
      <c r="U7" s="215"/>
      <c r="V7" s="215"/>
      <c r="W7" s="215"/>
      <c r="X7" s="215"/>
      <c r="Y7" s="215"/>
    </row>
    <row r="8" spans="1:60" x14ac:dyDescent="0.2">
      <c r="A8" s="235" t="s">
        <v>157</v>
      </c>
      <c r="B8" s="236" t="s">
        <v>73</v>
      </c>
      <c r="C8" s="254" t="s">
        <v>74</v>
      </c>
      <c r="D8" s="237"/>
      <c r="E8" s="238"/>
      <c r="F8" s="239"/>
      <c r="G8" s="240">
        <f>SUMIF(AG9:AG10,"&lt;&gt;NOR",G9:G10)</f>
        <v>0</v>
      </c>
      <c r="H8" s="234"/>
      <c r="I8" s="234">
        <f>SUM(I9:I10)</f>
        <v>0</v>
      </c>
      <c r="J8" s="234"/>
      <c r="K8" s="234">
        <f>SUM(K9:K10)</f>
        <v>0</v>
      </c>
      <c r="L8" s="234"/>
      <c r="M8" s="234">
        <f>SUM(M9:M10)</f>
        <v>0</v>
      </c>
      <c r="N8" s="233"/>
      <c r="O8" s="233">
        <f>SUM(O9:O10)</f>
        <v>16.190000000000001</v>
      </c>
      <c r="P8" s="233"/>
      <c r="Q8" s="233">
        <f>SUM(Q9:Q10)</f>
        <v>0</v>
      </c>
      <c r="R8" s="234"/>
      <c r="S8" s="234"/>
      <c r="T8" s="234"/>
      <c r="U8" s="234"/>
      <c r="V8" s="234">
        <f>SUM(V9:V10)</f>
        <v>0</v>
      </c>
      <c r="W8" s="234"/>
      <c r="X8" s="234"/>
      <c r="Y8" s="234"/>
      <c r="AG8" t="s">
        <v>158</v>
      </c>
    </row>
    <row r="9" spans="1:60" ht="22.5" outlineLevel="1" x14ac:dyDescent="0.2">
      <c r="A9" s="248">
        <v>1</v>
      </c>
      <c r="B9" s="249" t="s">
        <v>509</v>
      </c>
      <c r="C9" s="255" t="s">
        <v>510</v>
      </c>
      <c r="D9" s="250" t="s">
        <v>511</v>
      </c>
      <c r="E9" s="251">
        <v>131.04</v>
      </c>
      <c r="F9" s="252"/>
      <c r="G9" s="253">
        <f>ROUND(E9*F9,2)</f>
        <v>0</v>
      </c>
      <c r="H9" s="232"/>
      <c r="I9" s="231">
        <f>ROUND(E9*H9,2)</f>
        <v>0</v>
      </c>
      <c r="J9" s="232"/>
      <c r="K9" s="231">
        <f>ROUND(E9*J9,2)</f>
        <v>0</v>
      </c>
      <c r="L9" s="231">
        <v>21</v>
      </c>
      <c r="M9" s="231">
        <f>G9*(1+L9/100)</f>
        <v>0</v>
      </c>
      <c r="N9" s="230">
        <v>0</v>
      </c>
      <c r="O9" s="230">
        <f>ROUND(E9*N9,2)</f>
        <v>0</v>
      </c>
      <c r="P9" s="230">
        <v>0</v>
      </c>
      <c r="Q9" s="230">
        <f>ROUND(E9*P9,2)</f>
        <v>0</v>
      </c>
      <c r="R9" s="231"/>
      <c r="S9" s="231" t="s">
        <v>187</v>
      </c>
      <c r="T9" s="231" t="s">
        <v>163</v>
      </c>
      <c r="U9" s="231">
        <v>0</v>
      </c>
      <c r="V9" s="231">
        <f>ROUND(E9*U9,2)</f>
        <v>0</v>
      </c>
      <c r="W9" s="231"/>
      <c r="X9" s="231" t="s">
        <v>314</v>
      </c>
      <c r="Y9" s="231" t="s">
        <v>165</v>
      </c>
      <c r="Z9" s="213"/>
      <c r="AA9" s="213"/>
      <c r="AB9" s="213"/>
      <c r="AC9" s="213"/>
      <c r="AD9" s="213"/>
      <c r="AE9" s="213"/>
      <c r="AF9" s="213"/>
      <c r="AG9" s="213" t="s">
        <v>315</v>
      </c>
      <c r="AH9" s="213"/>
      <c r="AI9" s="213"/>
      <c r="AJ9" s="213"/>
      <c r="AK9" s="213"/>
      <c r="AL9" s="213"/>
      <c r="AM9" s="213"/>
      <c r="AN9" s="213"/>
      <c r="AO9" s="213"/>
      <c r="AP9" s="213"/>
      <c r="AQ9" s="213"/>
      <c r="AR9" s="213"/>
      <c r="AS9" s="213"/>
      <c r="AT9" s="213"/>
      <c r="AU9" s="213"/>
      <c r="AV9" s="213"/>
      <c r="AW9" s="213"/>
      <c r="AX9" s="213"/>
      <c r="AY9" s="213"/>
      <c r="AZ9" s="213"/>
      <c r="BA9" s="213"/>
      <c r="BB9" s="213"/>
      <c r="BC9" s="213"/>
      <c r="BD9" s="213"/>
      <c r="BE9" s="213"/>
      <c r="BF9" s="213"/>
      <c r="BG9" s="213"/>
      <c r="BH9" s="213"/>
    </row>
    <row r="10" spans="1:60" outlineLevel="1" x14ac:dyDescent="0.2">
      <c r="A10" s="248">
        <v>2</v>
      </c>
      <c r="B10" s="249" t="s">
        <v>512</v>
      </c>
      <c r="C10" s="255" t="s">
        <v>513</v>
      </c>
      <c r="D10" s="250" t="s">
        <v>514</v>
      </c>
      <c r="E10" s="251">
        <v>6.24</v>
      </c>
      <c r="F10" s="252"/>
      <c r="G10" s="253">
        <f>ROUND(E10*F10,2)</f>
        <v>0</v>
      </c>
      <c r="H10" s="232"/>
      <c r="I10" s="231">
        <f>ROUND(E10*H10,2)</f>
        <v>0</v>
      </c>
      <c r="J10" s="232"/>
      <c r="K10" s="231">
        <f>ROUND(E10*J10,2)</f>
        <v>0</v>
      </c>
      <c r="L10" s="231">
        <v>21</v>
      </c>
      <c r="M10" s="231">
        <f>G10*(1+L10/100)</f>
        <v>0</v>
      </c>
      <c r="N10" s="230">
        <v>2.5951200000000001</v>
      </c>
      <c r="O10" s="230">
        <f>ROUND(E10*N10,2)</f>
        <v>16.190000000000001</v>
      </c>
      <c r="P10" s="230">
        <v>0</v>
      </c>
      <c r="Q10" s="230">
        <f>ROUND(E10*P10,2)</f>
        <v>0</v>
      </c>
      <c r="R10" s="231"/>
      <c r="S10" s="231" t="s">
        <v>187</v>
      </c>
      <c r="T10" s="231" t="s">
        <v>163</v>
      </c>
      <c r="U10" s="231">
        <v>0</v>
      </c>
      <c r="V10" s="231">
        <f>ROUND(E10*U10,2)</f>
        <v>0</v>
      </c>
      <c r="W10" s="231"/>
      <c r="X10" s="231" t="s">
        <v>314</v>
      </c>
      <c r="Y10" s="231" t="s">
        <v>165</v>
      </c>
      <c r="Z10" s="213"/>
      <c r="AA10" s="213"/>
      <c r="AB10" s="213"/>
      <c r="AC10" s="213"/>
      <c r="AD10" s="213"/>
      <c r="AE10" s="213"/>
      <c r="AF10" s="213"/>
      <c r="AG10" s="213" t="s">
        <v>315</v>
      </c>
      <c r="AH10" s="213"/>
      <c r="AI10" s="213"/>
      <c r="AJ10" s="213"/>
      <c r="AK10" s="213"/>
      <c r="AL10" s="213"/>
      <c r="AM10" s="213"/>
      <c r="AN10" s="213"/>
      <c r="AO10" s="213"/>
      <c r="AP10" s="213"/>
      <c r="AQ10" s="213"/>
      <c r="AR10" s="213"/>
      <c r="AS10" s="213"/>
      <c r="AT10" s="213"/>
      <c r="AU10" s="213"/>
      <c r="AV10" s="213"/>
      <c r="AW10" s="213"/>
      <c r="AX10" s="213"/>
      <c r="AY10" s="213"/>
      <c r="AZ10" s="213"/>
      <c r="BA10" s="213"/>
      <c r="BB10" s="213"/>
      <c r="BC10" s="213"/>
      <c r="BD10" s="213"/>
      <c r="BE10" s="213"/>
      <c r="BF10" s="213"/>
      <c r="BG10" s="213"/>
      <c r="BH10" s="213"/>
    </row>
    <row r="11" spans="1:60" x14ac:dyDescent="0.2">
      <c r="A11" s="235" t="s">
        <v>157</v>
      </c>
      <c r="B11" s="236" t="s">
        <v>75</v>
      </c>
      <c r="C11" s="254" t="s">
        <v>76</v>
      </c>
      <c r="D11" s="237"/>
      <c r="E11" s="238"/>
      <c r="F11" s="239"/>
      <c r="G11" s="240">
        <f>SUMIF(AG12:AG13,"&lt;&gt;NOR",G12:G13)</f>
        <v>0</v>
      </c>
      <c r="H11" s="234"/>
      <c r="I11" s="234">
        <f>SUM(I12:I13)</f>
        <v>0</v>
      </c>
      <c r="J11" s="234"/>
      <c r="K11" s="234">
        <f>SUM(K12:K13)</f>
        <v>0</v>
      </c>
      <c r="L11" s="234"/>
      <c r="M11" s="234">
        <f>SUM(M12:M13)</f>
        <v>0</v>
      </c>
      <c r="N11" s="233"/>
      <c r="O11" s="233">
        <f>SUM(O12:O13)</f>
        <v>0</v>
      </c>
      <c r="P11" s="233"/>
      <c r="Q11" s="233">
        <f>SUM(Q12:Q13)</f>
        <v>0</v>
      </c>
      <c r="R11" s="234"/>
      <c r="S11" s="234"/>
      <c r="T11" s="234"/>
      <c r="U11" s="234"/>
      <c r="V11" s="234">
        <f>SUM(V12:V13)</f>
        <v>0</v>
      </c>
      <c r="W11" s="234"/>
      <c r="X11" s="234"/>
      <c r="Y11" s="234"/>
      <c r="AG11" t="s">
        <v>158</v>
      </c>
    </row>
    <row r="12" spans="1:60" ht="22.5" outlineLevel="1" x14ac:dyDescent="0.2">
      <c r="A12" s="248">
        <v>3</v>
      </c>
      <c r="B12" s="249" t="s">
        <v>515</v>
      </c>
      <c r="C12" s="255" t="s">
        <v>516</v>
      </c>
      <c r="D12" s="250" t="s">
        <v>517</v>
      </c>
      <c r="E12" s="251">
        <v>124.8</v>
      </c>
      <c r="F12" s="252"/>
      <c r="G12" s="253">
        <f>ROUND(E12*F12,2)</f>
        <v>0</v>
      </c>
      <c r="H12" s="232"/>
      <c r="I12" s="231">
        <f>ROUND(E12*H12,2)</f>
        <v>0</v>
      </c>
      <c r="J12" s="232"/>
      <c r="K12" s="231">
        <f>ROUND(E12*J12,2)</f>
        <v>0</v>
      </c>
      <c r="L12" s="231">
        <v>21</v>
      </c>
      <c r="M12" s="231">
        <f>G12*(1+L12/100)</f>
        <v>0</v>
      </c>
      <c r="N12" s="230">
        <v>0</v>
      </c>
      <c r="O12" s="230">
        <f>ROUND(E12*N12,2)</f>
        <v>0</v>
      </c>
      <c r="P12" s="230">
        <v>0</v>
      </c>
      <c r="Q12" s="230">
        <f>ROUND(E12*P12,2)</f>
        <v>0</v>
      </c>
      <c r="R12" s="231"/>
      <c r="S12" s="231" t="s">
        <v>187</v>
      </c>
      <c r="T12" s="231" t="s">
        <v>163</v>
      </c>
      <c r="U12" s="231">
        <v>0</v>
      </c>
      <c r="V12" s="231">
        <f>ROUND(E12*U12,2)</f>
        <v>0</v>
      </c>
      <c r="W12" s="231"/>
      <c r="X12" s="231" t="s">
        <v>314</v>
      </c>
      <c r="Y12" s="231" t="s">
        <v>165</v>
      </c>
      <c r="Z12" s="213"/>
      <c r="AA12" s="213"/>
      <c r="AB12" s="213"/>
      <c r="AC12" s="213"/>
      <c r="AD12" s="213"/>
      <c r="AE12" s="213"/>
      <c r="AF12" s="213"/>
      <c r="AG12" s="213" t="s">
        <v>315</v>
      </c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</row>
    <row r="13" spans="1:60" ht="22.5" outlineLevel="1" x14ac:dyDescent="0.2">
      <c r="A13" s="248">
        <v>4</v>
      </c>
      <c r="B13" s="249" t="s">
        <v>518</v>
      </c>
      <c r="C13" s="255" t="s">
        <v>519</v>
      </c>
      <c r="D13" s="250" t="s">
        <v>517</v>
      </c>
      <c r="E13" s="251">
        <v>39</v>
      </c>
      <c r="F13" s="252"/>
      <c r="G13" s="253">
        <f>ROUND(E13*F13,2)</f>
        <v>0</v>
      </c>
      <c r="H13" s="232"/>
      <c r="I13" s="231">
        <f>ROUND(E13*H13,2)</f>
        <v>0</v>
      </c>
      <c r="J13" s="232"/>
      <c r="K13" s="231">
        <f>ROUND(E13*J13,2)</f>
        <v>0</v>
      </c>
      <c r="L13" s="231">
        <v>21</v>
      </c>
      <c r="M13" s="231">
        <f>G13*(1+L13/100)</f>
        <v>0</v>
      </c>
      <c r="N13" s="230">
        <v>0</v>
      </c>
      <c r="O13" s="230">
        <f>ROUND(E13*N13,2)</f>
        <v>0</v>
      </c>
      <c r="P13" s="230">
        <v>0</v>
      </c>
      <c r="Q13" s="230">
        <f>ROUND(E13*P13,2)</f>
        <v>0</v>
      </c>
      <c r="R13" s="231"/>
      <c r="S13" s="231" t="s">
        <v>187</v>
      </c>
      <c r="T13" s="231" t="s">
        <v>163</v>
      </c>
      <c r="U13" s="231">
        <v>0</v>
      </c>
      <c r="V13" s="231">
        <f>ROUND(E13*U13,2)</f>
        <v>0</v>
      </c>
      <c r="W13" s="231"/>
      <c r="X13" s="231" t="s">
        <v>314</v>
      </c>
      <c r="Y13" s="231" t="s">
        <v>165</v>
      </c>
      <c r="Z13" s="213"/>
      <c r="AA13" s="213"/>
      <c r="AB13" s="213"/>
      <c r="AC13" s="213"/>
      <c r="AD13" s="213"/>
      <c r="AE13" s="213"/>
      <c r="AF13" s="213"/>
      <c r="AG13" s="213" t="s">
        <v>315</v>
      </c>
      <c r="AH13" s="213"/>
      <c r="AI13" s="213"/>
      <c r="AJ13" s="213"/>
      <c r="AK13" s="213"/>
      <c r="AL13" s="213"/>
      <c r="AM13" s="213"/>
      <c r="AN13" s="213"/>
      <c r="AO13" s="213"/>
      <c r="AP13" s="213"/>
      <c r="AQ13" s="213"/>
      <c r="AR13" s="213"/>
      <c r="AS13" s="213"/>
      <c r="AT13" s="213"/>
      <c r="AU13" s="213"/>
      <c r="AV13" s="213"/>
      <c r="AW13" s="213"/>
      <c r="AX13" s="213"/>
      <c r="AY13" s="213"/>
      <c r="AZ13" s="213"/>
      <c r="BA13" s="213"/>
      <c r="BB13" s="213"/>
      <c r="BC13" s="213"/>
      <c r="BD13" s="213"/>
      <c r="BE13" s="213"/>
      <c r="BF13" s="213"/>
      <c r="BG13" s="213"/>
      <c r="BH13" s="213"/>
    </row>
    <row r="14" spans="1:60" x14ac:dyDescent="0.2">
      <c r="A14" s="235" t="s">
        <v>157</v>
      </c>
      <c r="B14" s="236" t="s">
        <v>119</v>
      </c>
      <c r="C14" s="254" t="s">
        <v>120</v>
      </c>
      <c r="D14" s="237"/>
      <c r="E14" s="238"/>
      <c r="F14" s="239"/>
      <c r="G14" s="240">
        <f>SUMIF(AG15:AG16,"&lt;&gt;NOR",G15:G16)</f>
        <v>0</v>
      </c>
      <c r="H14" s="234"/>
      <c r="I14" s="234">
        <f>SUM(I15:I16)</f>
        <v>0</v>
      </c>
      <c r="J14" s="234"/>
      <c r="K14" s="234">
        <f>SUM(K15:K16)</f>
        <v>0</v>
      </c>
      <c r="L14" s="234"/>
      <c r="M14" s="234">
        <f>SUM(M15:M16)</f>
        <v>0</v>
      </c>
      <c r="N14" s="233"/>
      <c r="O14" s="233">
        <f>SUM(O15:O16)</f>
        <v>0.46</v>
      </c>
      <c r="P14" s="233"/>
      <c r="Q14" s="233">
        <f>SUM(Q15:Q16)</f>
        <v>0</v>
      </c>
      <c r="R14" s="234"/>
      <c r="S14" s="234"/>
      <c r="T14" s="234"/>
      <c r="U14" s="234"/>
      <c r="V14" s="234">
        <f>SUM(V15:V16)</f>
        <v>95.14</v>
      </c>
      <c r="W14" s="234"/>
      <c r="X14" s="234"/>
      <c r="Y14" s="234"/>
      <c r="AG14" t="s">
        <v>158</v>
      </c>
    </row>
    <row r="15" spans="1:60" ht="22.5" outlineLevel="1" x14ac:dyDescent="0.2">
      <c r="A15" s="248">
        <v>5</v>
      </c>
      <c r="B15" s="249" t="s">
        <v>520</v>
      </c>
      <c r="C15" s="255" t="s">
        <v>521</v>
      </c>
      <c r="D15" s="250" t="s">
        <v>226</v>
      </c>
      <c r="E15" s="251">
        <v>312</v>
      </c>
      <c r="F15" s="252"/>
      <c r="G15" s="253">
        <f>ROUND(E15*F15,2)</f>
        <v>0</v>
      </c>
      <c r="H15" s="232"/>
      <c r="I15" s="231">
        <f>ROUND(E15*H15,2)</f>
        <v>0</v>
      </c>
      <c r="J15" s="232"/>
      <c r="K15" s="231">
        <f>ROUND(E15*J15,2)</f>
        <v>0</v>
      </c>
      <c r="L15" s="231">
        <v>21</v>
      </c>
      <c r="M15" s="231">
        <f>G15*(1+L15/100)</f>
        <v>0</v>
      </c>
      <c r="N15" s="230">
        <v>1.48E-3</v>
      </c>
      <c r="O15" s="230">
        <f>ROUND(E15*N15,2)</f>
        <v>0.46</v>
      </c>
      <c r="P15" s="230">
        <v>0</v>
      </c>
      <c r="Q15" s="230">
        <f>ROUND(E15*P15,2)</f>
        <v>0</v>
      </c>
      <c r="R15" s="231"/>
      <c r="S15" s="231" t="s">
        <v>162</v>
      </c>
      <c r="T15" s="231" t="s">
        <v>163</v>
      </c>
      <c r="U15" s="231">
        <v>0.3</v>
      </c>
      <c r="V15" s="231">
        <f>ROUND(E15*U15,2)</f>
        <v>93.6</v>
      </c>
      <c r="W15" s="231"/>
      <c r="X15" s="231" t="s">
        <v>164</v>
      </c>
      <c r="Y15" s="231" t="s">
        <v>165</v>
      </c>
      <c r="Z15" s="213"/>
      <c r="AA15" s="213"/>
      <c r="AB15" s="213"/>
      <c r="AC15" s="213"/>
      <c r="AD15" s="213"/>
      <c r="AE15" s="213"/>
      <c r="AF15" s="213"/>
      <c r="AG15" s="213" t="s">
        <v>166</v>
      </c>
      <c r="AH15" s="213"/>
      <c r="AI15" s="213"/>
      <c r="AJ15" s="213"/>
      <c r="AK15" s="213"/>
      <c r="AL15" s="213"/>
      <c r="AM15" s="213"/>
      <c r="AN15" s="213"/>
      <c r="AO15" s="213"/>
      <c r="AP15" s="213"/>
      <c r="AQ15" s="213"/>
      <c r="AR15" s="213"/>
      <c r="AS15" s="213"/>
      <c r="AT15" s="213"/>
      <c r="AU15" s="213"/>
      <c r="AV15" s="213"/>
      <c r="AW15" s="213"/>
      <c r="AX15" s="213"/>
      <c r="AY15" s="213"/>
      <c r="AZ15" s="213"/>
      <c r="BA15" s="213"/>
      <c r="BB15" s="213"/>
      <c r="BC15" s="213"/>
      <c r="BD15" s="213"/>
      <c r="BE15" s="213"/>
      <c r="BF15" s="213"/>
      <c r="BG15" s="213"/>
      <c r="BH15" s="213"/>
    </row>
    <row r="16" spans="1:60" ht="22.5" outlineLevel="1" x14ac:dyDescent="0.2">
      <c r="A16" s="242">
        <v>6</v>
      </c>
      <c r="B16" s="243" t="s">
        <v>522</v>
      </c>
      <c r="C16" s="256" t="s">
        <v>523</v>
      </c>
      <c r="D16" s="244" t="s">
        <v>196</v>
      </c>
      <c r="E16" s="245">
        <v>0.46176</v>
      </c>
      <c r="F16" s="246"/>
      <c r="G16" s="247">
        <f>ROUND(E16*F16,2)</f>
        <v>0</v>
      </c>
      <c r="H16" s="232"/>
      <c r="I16" s="231">
        <f>ROUND(E16*H16,2)</f>
        <v>0</v>
      </c>
      <c r="J16" s="232"/>
      <c r="K16" s="231">
        <f>ROUND(E16*J16,2)</f>
        <v>0</v>
      </c>
      <c r="L16" s="231">
        <v>21</v>
      </c>
      <c r="M16" s="231">
        <f>G16*(1+L16/100)</f>
        <v>0</v>
      </c>
      <c r="N16" s="230">
        <v>0</v>
      </c>
      <c r="O16" s="230">
        <f>ROUND(E16*N16,2)</f>
        <v>0</v>
      </c>
      <c r="P16" s="230">
        <v>0</v>
      </c>
      <c r="Q16" s="230">
        <f>ROUND(E16*P16,2)</f>
        <v>0</v>
      </c>
      <c r="R16" s="231"/>
      <c r="S16" s="231" t="s">
        <v>162</v>
      </c>
      <c r="T16" s="231" t="s">
        <v>163</v>
      </c>
      <c r="U16" s="231">
        <v>3.327</v>
      </c>
      <c r="V16" s="231">
        <f>ROUND(E16*U16,2)</f>
        <v>1.54</v>
      </c>
      <c r="W16" s="231"/>
      <c r="X16" s="231" t="s">
        <v>164</v>
      </c>
      <c r="Y16" s="231" t="s">
        <v>165</v>
      </c>
      <c r="Z16" s="213"/>
      <c r="AA16" s="213"/>
      <c r="AB16" s="213"/>
      <c r="AC16" s="213"/>
      <c r="AD16" s="213"/>
      <c r="AE16" s="213"/>
      <c r="AF16" s="213"/>
      <c r="AG16" s="213" t="s">
        <v>369</v>
      </c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</row>
    <row r="17" spans="1:33" x14ac:dyDescent="0.2">
      <c r="A17" s="3"/>
      <c r="B17" s="4"/>
      <c r="C17" s="257"/>
      <c r="D17" s="6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AE17">
        <v>12</v>
      </c>
      <c r="AF17">
        <v>21</v>
      </c>
      <c r="AG17" t="s">
        <v>143</v>
      </c>
    </row>
    <row r="18" spans="1:33" x14ac:dyDescent="0.2">
      <c r="A18" s="216"/>
      <c r="B18" s="217" t="s">
        <v>31</v>
      </c>
      <c r="C18" s="258"/>
      <c r="D18" s="218"/>
      <c r="E18" s="219"/>
      <c r="F18" s="219"/>
      <c r="G18" s="241">
        <f>G8+G11+G14</f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AE18">
        <f>SUMIF(L7:L16,AE17,G7:G16)</f>
        <v>0</v>
      </c>
      <c r="AF18">
        <f>SUMIF(L7:L16,AF17,G7:G16)</f>
        <v>0</v>
      </c>
      <c r="AG18" t="s">
        <v>253</v>
      </c>
    </row>
    <row r="19" spans="1:33" x14ac:dyDescent="0.2">
      <c r="A19" s="3"/>
      <c r="B19" s="4"/>
      <c r="C19" s="257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33" x14ac:dyDescent="0.2">
      <c r="A20" s="3"/>
      <c r="B20" s="4"/>
      <c r="C20" s="257"/>
      <c r="D20" s="6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  <row r="21" spans="1:33" x14ac:dyDescent="0.2">
      <c r="A21" s="220" t="s">
        <v>254</v>
      </c>
      <c r="B21" s="220"/>
      <c r="C21" s="25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33" x14ac:dyDescent="0.2">
      <c r="A22" s="221"/>
      <c r="B22" s="222"/>
      <c r="C22" s="260"/>
      <c r="D22" s="222"/>
      <c r="E22" s="222"/>
      <c r="F22" s="222"/>
      <c r="G22" s="22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AG22" t="s">
        <v>255</v>
      </c>
    </row>
    <row r="23" spans="1:33" x14ac:dyDescent="0.2">
      <c r="A23" s="224"/>
      <c r="B23" s="225"/>
      <c r="C23" s="261"/>
      <c r="D23" s="225"/>
      <c r="E23" s="225"/>
      <c r="F23" s="225"/>
      <c r="G23" s="226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33" x14ac:dyDescent="0.2">
      <c r="A24" s="224"/>
      <c r="B24" s="225"/>
      <c r="C24" s="261"/>
      <c r="D24" s="225"/>
      <c r="E24" s="225"/>
      <c r="F24" s="225"/>
      <c r="G24" s="226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33" x14ac:dyDescent="0.2">
      <c r="A25" s="224"/>
      <c r="B25" s="225"/>
      <c r="C25" s="261"/>
      <c r="D25" s="225"/>
      <c r="E25" s="225"/>
      <c r="F25" s="225"/>
      <c r="G25" s="226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x14ac:dyDescent="0.2">
      <c r="A26" s="227"/>
      <c r="B26" s="228"/>
      <c r="C26" s="262"/>
      <c r="D26" s="228"/>
      <c r="E26" s="228"/>
      <c r="F26" s="228"/>
      <c r="G26" s="229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33" x14ac:dyDescent="0.2">
      <c r="A27" s="3"/>
      <c r="B27" s="4"/>
      <c r="C27" s="257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33" x14ac:dyDescent="0.2">
      <c r="C28" s="263"/>
      <c r="D28" s="10"/>
      <c r="AG28" t="s">
        <v>256</v>
      </c>
    </row>
    <row r="29" spans="1:33" x14ac:dyDescent="0.2">
      <c r="D29" s="10"/>
    </row>
    <row r="30" spans="1:33" x14ac:dyDescent="0.2">
      <c r="D30" s="10"/>
    </row>
    <row r="31" spans="1:33" x14ac:dyDescent="0.2">
      <c r="D31" s="10"/>
    </row>
    <row r="32" spans="1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mergeCells count="6">
    <mergeCell ref="A1:G1"/>
    <mergeCell ref="C2:G2"/>
    <mergeCell ref="C3:G3"/>
    <mergeCell ref="C4:G4"/>
    <mergeCell ref="A21:C21"/>
    <mergeCell ref="A22:G26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SO-01 SO-01a Pol</vt:lpstr>
      <vt:lpstr>SO-01 SO-01b Pol</vt:lpstr>
      <vt:lpstr>SO-01 SO-01c Pol</vt:lpstr>
      <vt:lpstr>SO-01 SO-01d Pol</vt:lpstr>
      <vt:lpstr>SO-01 SO-01e Pol</vt:lpstr>
      <vt:lpstr>SO-01 SO-01h Pol</vt:lpstr>
      <vt:lpstr>SO-01 SO-01ch Pol</vt:lpstr>
      <vt:lpstr>SO-01 SO-01i Pol</vt:lpstr>
      <vt:lpstr>SO-02 SO-02a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'SO-01 SO-01a Pol'!Názvy_tisku</vt:lpstr>
      <vt:lpstr>'SO-01 SO-01b Pol'!Názvy_tisku</vt:lpstr>
      <vt:lpstr>'SO-01 SO-01c Pol'!Názvy_tisku</vt:lpstr>
      <vt:lpstr>'SO-01 SO-01d Pol'!Názvy_tisku</vt:lpstr>
      <vt:lpstr>'SO-01 SO-01e Pol'!Názvy_tisku</vt:lpstr>
      <vt:lpstr>'SO-01 SO-01h Pol'!Názvy_tisku</vt:lpstr>
      <vt:lpstr>'SO-01 SO-01ch Pol'!Názvy_tisku</vt:lpstr>
      <vt:lpstr>'SO-01 SO-01i Pol'!Názvy_tisku</vt:lpstr>
      <vt:lpstr>'SO-02 SO-02a Pol'!Názvy_tisku</vt:lpstr>
      <vt:lpstr>oadresa</vt:lpstr>
      <vt:lpstr>Stavba!Objednatel</vt:lpstr>
      <vt:lpstr>Stavba!Objekt</vt:lpstr>
      <vt:lpstr>'SO-01 SO-01a Pol'!Oblast_tisku</vt:lpstr>
      <vt:lpstr>'SO-01 SO-01b Pol'!Oblast_tisku</vt:lpstr>
      <vt:lpstr>'SO-01 SO-01c Pol'!Oblast_tisku</vt:lpstr>
      <vt:lpstr>'SO-01 SO-01d Pol'!Oblast_tisku</vt:lpstr>
      <vt:lpstr>'SO-01 SO-01e Pol'!Oblast_tisku</vt:lpstr>
      <vt:lpstr>'SO-01 SO-01h Pol'!Oblast_tisku</vt:lpstr>
      <vt:lpstr>'SO-01 SO-01ch Pol'!Oblast_tisku</vt:lpstr>
      <vt:lpstr>'SO-01 SO-01i Pol'!Oblast_tisku</vt:lpstr>
      <vt:lpstr>'SO-02 SO-02a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Bazal Ivoš - JOKA Moravský Krumlov s.r.o.</dc:creator>
  <cp:lastModifiedBy>Bazal Ivoš - JOKA Moravský Krumlov s.r.o.</cp:lastModifiedBy>
  <cp:lastPrinted>2019-03-19T12:27:02Z</cp:lastPrinted>
  <dcterms:created xsi:type="dcterms:W3CDTF">2009-04-08T07:15:50Z</dcterms:created>
  <dcterms:modified xsi:type="dcterms:W3CDTF">2026-02-09T16:23:19Z</dcterms:modified>
</cp:coreProperties>
</file>