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K\K894\Podklady\EVA - příprava VŘ\"/>
    </mc:Choice>
  </mc:AlternateContent>
  <xr:revisionPtr revIDLastSave="0" documentId="13_ncr:1_{4004FA06-EE82-490C-AEB0-5EFA6792EF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kapitulace stavby" sheetId="1" r:id="rId1"/>
    <sheet name="A - Vrchní stavba" sheetId="2" r:id="rId2"/>
  </sheets>
  <definedNames>
    <definedName name="_xlnm._FilterDatabase" localSheetId="1" hidden="1">'A - Vrchní stavba'!$C$127:$K$246</definedName>
    <definedName name="_xlnm.Print_Titles" localSheetId="1">'A - Vrchní stavba'!$127:$127</definedName>
    <definedName name="_xlnm.Print_Titles" localSheetId="0">'Rekapitulace stavby'!$92:$92</definedName>
    <definedName name="_xlnm.Print_Area" localSheetId="1">'A - Vrchní stavba'!$C$4:$J$76,'A - Vrchní stavba'!$C$82:$J$109,'A - Vrchní stavba'!$C$115:$K$246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6" i="2" l="1"/>
  <c r="H177" i="2" s="1"/>
  <c r="H172" i="2" s="1"/>
  <c r="H175" i="2"/>
  <c r="J37" i="2"/>
  <c r="J36" i="2"/>
  <c r="AY95" i="1" s="1"/>
  <c r="J35" i="2"/>
  <c r="AX95" i="1" s="1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T192" i="2" s="1"/>
  <c r="R193" i="2"/>
  <c r="R192" i="2" s="1"/>
  <c r="P193" i="2"/>
  <c r="P192" i="2" s="1"/>
  <c r="BI188" i="2"/>
  <c r="BH188" i="2"/>
  <c r="BG188" i="2"/>
  <c r="BF188" i="2"/>
  <c r="T188" i="2"/>
  <c r="T187" i="2"/>
  <c r="R188" i="2"/>
  <c r="R187" i="2" s="1"/>
  <c r="P188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2" i="2"/>
  <c r="BH172" i="2"/>
  <c r="BG172" i="2"/>
  <c r="BF172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J186" i="2"/>
  <c r="J167" i="2"/>
  <c r="BK246" i="2"/>
  <c r="J245" i="2"/>
  <c r="J219" i="2"/>
  <c r="J218" i="2"/>
  <c r="BK212" i="2"/>
  <c r="BK196" i="2"/>
  <c r="BK193" i="2"/>
  <c r="J188" i="2"/>
  <c r="BK162" i="2"/>
  <c r="J131" i="2"/>
  <c r="J246" i="2"/>
  <c r="BK245" i="2"/>
  <c r="J216" i="2"/>
  <c r="J204" i="2"/>
  <c r="J150" i="2"/>
  <c r="AS94" i="1"/>
  <c r="J157" i="2"/>
  <c r="J200" i="2"/>
  <c r="BK188" i="2"/>
  <c r="J185" i="2"/>
  <c r="J162" i="2"/>
  <c r="J137" i="2"/>
  <c r="BK136" i="2"/>
  <c r="BK133" i="2"/>
  <c r="BK150" i="2"/>
  <c r="J145" i="2"/>
  <c r="J141" i="2"/>
  <c r="J134" i="2"/>
  <c r="J133" i="2"/>
  <c r="BK200" i="2"/>
  <c r="J196" i="2"/>
  <c r="BK185" i="2"/>
  <c r="J178" i="2"/>
  <c r="J132" i="2"/>
  <c r="BK242" i="2"/>
  <c r="J242" i="2"/>
  <c r="J241" i="2"/>
  <c r="J239" i="2"/>
  <c r="BK238" i="2"/>
  <c r="BK237" i="2"/>
  <c r="J235" i="2"/>
  <c r="BK220" i="2"/>
  <c r="BK204" i="2"/>
  <c r="J182" i="2"/>
  <c r="J136" i="2"/>
  <c r="BK135" i="2"/>
  <c r="BK132" i="2"/>
  <c r="BK241" i="2"/>
  <c r="BK240" i="2"/>
  <c r="J236" i="2"/>
  <c r="BK235" i="2"/>
  <c r="BK231" i="2"/>
  <c r="BK229" i="2"/>
  <c r="J224" i="2"/>
  <c r="BK219" i="2"/>
  <c r="BK216" i="2"/>
  <c r="J212" i="2"/>
  <c r="J208" i="2"/>
  <c r="J193" i="2"/>
  <c r="BK186" i="2"/>
  <c r="BK182" i="2"/>
  <c r="BK178" i="2"/>
  <c r="BK167" i="2"/>
  <c r="BK145" i="2"/>
  <c r="BK141" i="2"/>
  <c r="J135" i="2"/>
  <c r="BK134" i="2"/>
  <c r="J240" i="2"/>
  <c r="BK239" i="2"/>
  <c r="J238" i="2"/>
  <c r="J237" i="2"/>
  <c r="BK236" i="2"/>
  <c r="J231" i="2"/>
  <c r="J229" i="2"/>
  <c r="BK224" i="2"/>
  <c r="J220" i="2"/>
  <c r="BK218" i="2"/>
  <c r="BK208" i="2"/>
  <c r="BK157" i="2"/>
  <c r="BK137" i="2"/>
  <c r="BK131" i="2"/>
  <c r="T172" i="2" l="1"/>
  <c r="R172" i="2"/>
  <c r="J172" i="2"/>
  <c r="P172" i="2"/>
  <c r="BK172" i="2"/>
  <c r="P244" i="2"/>
  <c r="P243" i="2" s="1"/>
  <c r="R230" i="2"/>
  <c r="T156" i="2"/>
  <c r="R184" i="2"/>
  <c r="T230" i="2"/>
  <c r="T217" i="2"/>
  <c r="R217" i="2"/>
  <c r="P130" i="2"/>
  <c r="P217" i="2"/>
  <c r="BK217" i="2"/>
  <c r="J217" i="2" s="1"/>
  <c r="J105" i="2" s="1"/>
  <c r="R244" i="2"/>
  <c r="R243" i="2" s="1"/>
  <c r="P184" i="2"/>
  <c r="T184" i="2"/>
  <c r="P195" i="2"/>
  <c r="BK230" i="2"/>
  <c r="J230" i="2" s="1"/>
  <c r="J106" i="2" s="1"/>
  <c r="BK130" i="2"/>
  <c r="J130" i="2" s="1"/>
  <c r="J98" i="2" s="1"/>
  <c r="R130" i="2"/>
  <c r="T130" i="2"/>
  <c r="T129" i="2" s="1"/>
  <c r="BK244" i="2"/>
  <c r="J244" i="2" s="1"/>
  <c r="J108" i="2" s="1"/>
  <c r="BK156" i="2"/>
  <c r="J156" i="2" s="1"/>
  <c r="J99" i="2" s="1"/>
  <c r="P156" i="2"/>
  <c r="R156" i="2"/>
  <c r="BK184" i="2"/>
  <c r="J184" i="2" s="1"/>
  <c r="J100" i="2" s="1"/>
  <c r="R195" i="2"/>
  <c r="R194" i="2" s="1"/>
  <c r="P230" i="2"/>
  <c r="BK195" i="2"/>
  <c r="J195" i="2" s="1"/>
  <c r="J104" i="2" s="1"/>
  <c r="T195" i="2"/>
  <c r="T194" i="2"/>
  <c r="T244" i="2"/>
  <c r="T243" i="2" s="1"/>
  <c r="BE135" i="2"/>
  <c r="BE141" i="2"/>
  <c r="BE204" i="2"/>
  <c r="BE219" i="2"/>
  <c r="BE220" i="2"/>
  <c r="BE229" i="2"/>
  <c r="BE231" i="2"/>
  <c r="BE235" i="2"/>
  <c r="BE238" i="2"/>
  <c r="BE241" i="2"/>
  <c r="BE133" i="2"/>
  <c r="BE185" i="2"/>
  <c r="BE224" i="2"/>
  <c r="J122" i="2"/>
  <c r="BE172" i="2"/>
  <c r="BE178" i="2"/>
  <c r="BE193" i="2"/>
  <c r="BE208" i="2"/>
  <c r="BE236" i="2"/>
  <c r="BE237" i="2"/>
  <c r="BE239" i="2"/>
  <c r="BE240" i="2"/>
  <c r="BE242" i="2"/>
  <c r="BE162" i="2"/>
  <c r="BE188" i="2"/>
  <c r="BE131" i="2"/>
  <c r="BE245" i="2"/>
  <c r="BE134" i="2"/>
  <c r="BE150" i="2"/>
  <c r="BE196" i="2"/>
  <c r="E85" i="2"/>
  <c r="BE136" i="2"/>
  <c r="BK192" i="2"/>
  <c r="J192" i="2" s="1"/>
  <c r="J102" i="2" s="1"/>
  <c r="BE157" i="2"/>
  <c r="BE200" i="2"/>
  <c r="BE212" i="2"/>
  <c r="BE218" i="2"/>
  <c r="BE132" i="2"/>
  <c r="BE137" i="2"/>
  <c r="BE145" i="2"/>
  <c r="BE167" i="2"/>
  <c r="BE186" i="2"/>
  <c r="BE216" i="2"/>
  <c r="BK187" i="2"/>
  <c r="J187" i="2"/>
  <c r="J101" i="2" s="1"/>
  <c r="F92" i="2"/>
  <c r="BE182" i="2"/>
  <c r="BE246" i="2"/>
  <c r="J34" i="2"/>
  <c r="AW95" i="1" s="1"/>
  <c r="F36" i="2"/>
  <c r="BC95" i="1" s="1"/>
  <c r="BC94" i="1" s="1"/>
  <c r="W32" i="1" s="1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AW94" i="1" s="1"/>
  <c r="AK30" i="1" s="1"/>
  <c r="P194" i="2" l="1"/>
  <c r="T128" i="2"/>
  <c r="P129" i="2"/>
  <c r="P128" i="2" s="1"/>
  <c r="AU95" i="1" s="1"/>
  <c r="AU94" i="1" s="1"/>
  <c r="R129" i="2"/>
  <c r="R128" i="2" s="1"/>
  <c r="BK243" i="2"/>
  <c r="J243" i="2" s="1"/>
  <c r="J107" i="2" s="1"/>
  <c r="BK129" i="2"/>
  <c r="J129" i="2" s="1"/>
  <c r="J97" i="2" s="1"/>
  <c r="BK194" i="2"/>
  <c r="J194" i="2" s="1"/>
  <c r="J103" i="2" s="1"/>
  <c r="W30" i="1"/>
  <c r="W31" i="1"/>
  <c r="F33" i="2"/>
  <c r="AZ95" i="1" s="1"/>
  <c r="AZ94" i="1" s="1"/>
  <c r="AV94" i="1" s="1"/>
  <c r="AK29" i="1" s="1"/>
  <c r="AY94" i="1"/>
  <c r="J33" i="2"/>
  <c r="AV95" i="1" s="1"/>
  <c r="AT95" i="1" s="1"/>
  <c r="BK128" i="2" l="1"/>
  <c r="J128" i="2" s="1"/>
  <c r="J96" i="2" s="1"/>
  <c r="AT94" i="1"/>
  <c r="W29" i="1"/>
  <c r="J30" i="2" l="1"/>
  <c r="AG95" i="1" s="1"/>
  <c r="AN95" i="1" s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<sst xmlns="http://schemas.openxmlformats.org/spreadsheetml/2006/main" count="1544" uniqueCount="336">
  <si>
    <t>Export Komplet</t>
  </si>
  <si>
    <t/>
  </si>
  <si>
    <t>2.0</t>
  </si>
  <si>
    <t>False</t>
  </si>
  <si>
    <t>{64259b29-13cd-4eb9-8093-a60d84956fcb}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</si>
  <si>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</si>
  <si>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</si>
  <si>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</si>
  <si>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</si>
  <si>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</si>
  <si>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</si>
  <si>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</si>
  <si>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</si>
  <si>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</si>
  <si>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SK26008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</si>
  <si>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</si>
  <si>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</si>
  <si>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</si>
  <si>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</si>
  <si>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</si>
  <si>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Sloupnice</t>
  </si>
  <si>
    <t>Datum:</t>
  </si>
  <si>
    <t>Zadavatel:</t>
  </si>
  <si>
    <t>IČ:</t>
  </si>
  <si>
    <t>Bc. Michael Veselý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</si>
  <si>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</si>
  <si>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</si>
  <si>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</si>
  <si>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</si>
  <si>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</si>
  <si>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</si>
  <si>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</si>
  <si>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</si>
  <si>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</si>
  <si>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</si>
  <si>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</si>
  <si>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</si>
  <si>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</si>
  <si>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</si>
  <si>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</si>
  <si>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</si>
  <si>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</si>
  <si>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</si>
  <si>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</si>
  <si>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</si>
  <si>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</si>
  <si>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</si>
  <si>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</si>
  <si>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</si>
  <si>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</si>
  <si>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</si>
  <si>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</si>
  <si>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</si>
  <si>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</si>
  <si>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</si>
  <si>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</si>
  <si>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</si>
  <si>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</si>
  <si>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</si>
  <si>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</si>
  <si>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</si>
  <si>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</si>
  <si>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</si>
  <si>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</si>
  <si>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</si>
  <si>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</si>
  <si>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</si>
  <si>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</si>
  <si>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</si>
  <si>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</si>
  <si>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</si>
  <si>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</si>
  <si>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</si>
  <si>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</si>
  <si>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</si>
  <si>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</si>
  <si>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</si>
  <si>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</si>
  <si>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</si>
  <si>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Vrchní stavba</t>
  </si>
  <si>
    <t>STA</t>
  </si>
  <si>
    <t>1</t>
  </si>
  <si>
    <t>{0d2c552d-393f-4801-b1c7-78922d2239e4}</t>
  </si>
  <si>
    <t>2</t>
  </si>
  <si>
    <t>KRYCÍ LIST SOUPISU PRACÍ</t>
  </si>
  <si>
    <t>Objekt:</t>
  </si>
  <si>
    <t>A - Vrchní stavba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</si>
  <si>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</si>
  <si>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</si>
  <si>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</si>
  <si>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</si>
  <si>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</si>
  <si>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</si>
  <si>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</si>
  <si>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</si>
  <si>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</si>
  <si>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</si>
  <si>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</si>
  <si>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</si>
  <si>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</si>
  <si>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</si>
  <si>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</si>
  <si>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</si>
  <si>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</si>
  <si>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</si>
  <si>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</si>
  <si>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</si>
  <si>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</si>
  <si>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</si>
  <si>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</si>
  <si>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</si>
  <si>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</si>
  <si>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</si>
  <si>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</si>
  <si>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</si>
  <si>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</si>
  <si>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</si>
  <si>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</si>
  <si>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</si>
  <si>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</si>
  <si>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</si>
  <si>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</si>
  <si>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</si>
  <si>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3-01</t>
  </si>
  <si>
    <t>Vyřezání otvorů včetně olištování klapka ventilační stavební otvor 560 x 150</t>
  </si>
  <si>
    <t>ks</t>
  </si>
  <si>
    <t>4</t>
  </si>
  <si>
    <t>-1573930301</t>
  </si>
  <si>
    <t>3-02</t>
  </si>
  <si>
    <t>-561490925</t>
  </si>
  <si>
    <t>3-03</t>
  </si>
  <si>
    <t>-763469146</t>
  </si>
  <si>
    <t>3-04</t>
  </si>
  <si>
    <t>Vyřezání otvorů včetně olištování ventilátor stavební otvor 1400 x 1400</t>
  </si>
  <si>
    <t>-516634803</t>
  </si>
  <si>
    <t>5</t>
  </si>
  <si>
    <t>3-05</t>
  </si>
  <si>
    <t>Vyřezání a olištování otvoru pro ventilační klapky 2700 x 810</t>
  </si>
  <si>
    <t>-1285343579</t>
  </si>
  <si>
    <t>6</t>
  </si>
  <si>
    <t>3-06</t>
  </si>
  <si>
    <t>Vyřezání a olištování otvoru pro ventilační klapky 1500 x 810</t>
  </si>
  <si>
    <t>1355869696</t>
  </si>
  <si>
    <t>7</t>
  </si>
  <si>
    <t>337171122</t>
  </si>
  <si>
    <t>Montáž nosné ocelové kce průmyslové haly bez jeřábové dráhy v přes 6 do 12 m rozpětí vazníků přes 12 do 24 m</t>
  </si>
  <si>
    <t>t</t>
  </si>
  <si>
    <t>CS ÚRS 2026 01</t>
  </si>
  <si>
    <t>1100643049</t>
  </si>
  <si>
    <t>VV</t>
  </si>
  <si>
    <t>"ocelová konstrukce" 45,667</t>
  </si>
  <si>
    <t>Mezisoučet</t>
  </si>
  <si>
    <t>Součet</t>
  </si>
  <si>
    <t>8</t>
  </si>
  <si>
    <t>M</t>
  </si>
  <si>
    <t>OCEL1</t>
  </si>
  <si>
    <t>Ocelová konstrukce zinkovaná - profily svařované a válcované vč. zavětrování a příd. na spoje - hala včetně ocelové konstrukce spojovacího krčku</t>
  </si>
  <si>
    <t>-927981457</t>
  </si>
  <si>
    <t>9</t>
  </si>
  <si>
    <t>342151111</t>
  </si>
  <si>
    <t>Montáž opláštění stěn ocelových kcí ze sendvičových panelů šroubovaných budov v do 6 m</t>
  </si>
  <si>
    <t>m2</t>
  </si>
  <si>
    <t>938001606</t>
  </si>
  <si>
    <t>"stěny" 928</t>
  </si>
  <si>
    <t>"spojovací krček" 36</t>
  </si>
  <si>
    <t>10</t>
  </si>
  <si>
    <t>55324713</t>
  </si>
  <si>
    <t>panel sendvičový stěnový i střešní, izolace PIR, viditelné kotvení, U 0,22W/m2K, modulová/celková š 1100/1120mm tl 100mm</t>
  </si>
  <si>
    <t>1008631797</t>
  </si>
  <si>
    <t>964*1,1 'Přepočtené koeficientem množství</t>
  </si>
  <si>
    <t>Vodorovné konstrukce</t>
  </si>
  <si>
    <t>11</t>
  </si>
  <si>
    <t>441171113</t>
  </si>
  <si>
    <t>Montáž ocelových kcí zastřešení vazníky nebo krovy hmotnosti prvku do 30 kg/m dl přes 18 do 24 m</t>
  </si>
  <si>
    <t>-274582630</t>
  </si>
  <si>
    <t>"Z profil střecha" 8,411</t>
  </si>
  <si>
    <t>"Z profil podhled" 7,875</t>
  </si>
  <si>
    <t>12</t>
  </si>
  <si>
    <t>OCEL2</t>
  </si>
  <si>
    <t>Z profil včetně povrchové úpravy</t>
  </si>
  <si>
    <t>1551373838</t>
  </si>
  <si>
    <t>13</t>
  </si>
  <si>
    <t>444151112</t>
  </si>
  <si>
    <t>Montáž krytiny ocelových střech ze sendvičových panelů šroubovaných budov v přes 6 do 12 m</t>
  </si>
  <si>
    <t>-285266485</t>
  </si>
  <si>
    <t>"podhled" 2340,16</t>
  </si>
  <si>
    <t>"spojovací krček" 13,5</t>
  </si>
  <si>
    <t>14</t>
  </si>
  <si>
    <t>-1305856698</t>
  </si>
  <si>
    <t>2353,66*1,03 'Přepočtené koeficientem množství</t>
  </si>
  <si>
    <t>444171111</t>
  </si>
  <si>
    <t>Montáž krytiny ocelových střech z tvarovaných ocelových plechů šroubovaných budov v do 6 m</t>
  </si>
  <si>
    <t>1041411665</t>
  </si>
  <si>
    <t>2514</t>
  </si>
  <si>
    <t>16</t>
  </si>
  <si>
    <t>15483510</t>
  </si>
  <si>
    <t>plech trapézový 35/207 PES 25 µm tl 0,63mm</t>
  </si>
  <si>
    <t>372984080</t>
  </si>
  <si>
    <t>2514*1,133 'Přepočtené koeficientem množství</t>
  </si>
  <si>
    <t>Úpravy povrchů, podlahy a osazování výplní</t>
  </si>
  <si>
    <t>17</t>
  </si>
  <si>
    <t>642944121</t>
  </si>
  <si>
    <t>Osazování ocelových zárubní dodatečné pl do 2,5 m2</t>
  </si>
  <si>
    <t>kus</t>
  </si>
  <si>
    <t>2129833434</t>
  </si>
  <si>
    <t>18</t>
  </si>
  <si>
    <t>55331432x</t>
  </si>
  <si>
    <t>zárubeň jednokřídlá ocelová pro dodatečnou montáž tl stěny 75-100mm rozměru 1000/1970, 2100mm pozinkovaná</t>
  </si>
  <si>
    <t>-1106506235</t>
  </si>
  <si>
    <t>Ostatní konstrukce a práce, bourání</t>
  </si>
  <si>
    <t>19</t>
  </si>
  <si>
    <t>945412111</t>
  </si>
  <si>
    <t>Teleskopická hydraulická montážní plošina výška zdvihu do 8 m</t>
  </si>
  <si>
    <t>den</t>
  </si>
  <si>
    <t>1618864544</t>
  </si>
  <si>
    <t>60</t>
  </si>
  <si>
    <t>998</t>
  </si>
  <si>
    <t>Přesun hmot</t>
  </si>
  <si>
    <t>20</t>
  </si>
  <si>
    <t>998014211</t>
  </si>
  <si>
    <t>Přesun hmot pro budovy jednopodlažní z kovových dílců</t>
  </si>
  <si>
    <t>1228474010</t>
  </si>
  <si>
    <t>PSV</t>
  </si>
  <si>
    <t>Práce a dodávky PSV</t>
  </si>
  <si>
    <t>764</t>
  </si>
  <si>
    <t>Konstrukce klempířské</t>
  </si>
  <si>
    <t>764011420</t>
  </si>
  <si>
    <t>Dilatační připojovací lišta z Pz plechu včetně tmelení rš 80 mm</t>
  </si>
  <si>
    <t>m</t>
  </si>
  <si>
    <t>-520226421</t>
  </si>
  <si>
    <t>"Olištování pro střechu a PIR panely " 1900</t>
  </si>
  <si>
    <t>22</t>
  </si>
  <si>
    <t>764211616</t>
  </si>
  <si>
    <t>Oplechování větraného hřebene s těsněním a perforovaným plechem z Pz s povrch úpravou rš 500 mm</t>
  </si>
  <si>
    <t>1494788849</t>
  </si>
  <si>
    <t>122</t>
  </si>
  <si>
    <t>23</t>
  </si>
  <si>
    <t>764511404</t>
  </si>
  <si>
    <t>Žlab podokapní půlkruhový z Pz plechu rš 330 mm</t>
  </si>
  <si>
    <t>-2125768924</t>
  </si>
  <si>
    <t>144+4</t>
  </si>
  <si>
    <t>24</t>
  </si>
  <si>
    <t>764511444x</t>
  </si>
  <si>
    <t>Kotlík oválný (trychtýřový) pro podokapní žlaby z Pz plechu 330/120 mm</t>
  </si>
  <si>
    <t>-2111767691</t>
  </si>
  <si>
    <t>14+1</t>
  </si>
  <si>
    <t>25</t>
  </si>
  <si>
    <t>764518623</t>
  </si>
  <si>
    <t>Svody kruhové včetně objímek, kolen, odskoků z Pz s povrchovou úpravou průměru 120 mm</t>
  </si>
  <si>
    <t>1078628981</t>
  </si>
  <si>
    <t>49+3,5</t>
  </si>
  <si>
    <t>26</t>
  </si>
  <si>
    <t>998764201</t>
  </si>
  <si>
    <t>Přesun hmot procentní pro konstrukce klempířské v objektech v do 6 m</t>
  </si>
  <si>
    <t>%</t>
  </si>
  <si>
    <t>32157776</t>
  </si>
  <si>
    <t>766</t>
  </si>
  <si>
    <t>Konstrukce truhlářské</t>
  </si>
  <si>
    <t>27</t>
  </si>
  <si>
    <t>766660002</t>
  </si>
  <si>
    <t>Montáž dveřních křídel otvíravých jednokřídlových š přes 0,8 m do ocelové zárubně</t>
  </si>
  <si>
    <t>-350033673</t>
  </si>
  <si>
    <t>28</t>
  </si>
  <si>
    <t>DI1</t>
  </si>
  <si>
    <t>Dveře interiérové 1000x1970 dle specifikace včetně kování</t>
  </si>
  <si>
    <t>32</t>
  </si>
  <si>
    <t>799232311</t>
  </si>
  <si>
    <t>29</t>
  </si>
  <si>
    <t>766660411</t>
  </si>
  <si>
    <t>Montáž vchodových dveří včetně rámu jednokřídlových bez nadsvětlíku do zdiva</t>
  </si>
  <si>
    <t>972508851</t>
  </si>
  <si>
    <t>30</t>
  </si>
  <si>
    <t>61140500x</t>
  </si>
  <si>
    <t>29983524</t>
  </si>
  <si>
    <t>0,9*2</t>
  </si>
  <si>
    <t>0,8*2</t>
  </si>
  <si>
    <t>31</t>
  </si>
  <si>
    <t>998766201</t>
  </si>
  <si>
    <t>Přesun hmot procentní pro kce truhlářské v objektech v do 6 m</t>
  </si>
  <si>
    <t>-903794861</t>
  </si>
  <si>
    <t>767</t>
  </si>
  <si>
    <t>Konstrukce zámečnické</t>
  </si>
  <si>
    <t>767646413</t>
  </si>
  <si>
    <t>Montáž revizních dveří a dvířek jednokřídlových s rámem plochy přes 1 m2</t>
  </si>
  <si>
    <t>2055273244</t>
  </si>
  <si>
    <t>0,8*2*2</t>
  </si>
  <si>
    <t>33</t>
  </si>
  <si>
    <t>DX2</t>
  </si>
  <si>
    <t xml:space="preserve">Revizní otvor ve štítu 800x2000mm </t>
  </si>
  <si>
    <t>619634709</t>
  </si>
  <si>
    <t>34</t>
  </si>
  <si>
    <t>767651114</t>
  </si>
  <si>
    <t>Montáž vrat garážových sekčních zajížděcích pod strop pl přes 13 m2</t>
  </si>
  <si>
    <t>-849147884</t>
  </si>
  <si>
    <t>35</t>
  </si>
  <si>
    <t>G1</t>
  </si>
  <si>
    <t>Sekční elektrická vrata 4 x 3,5 m vč. vložených dveří 0,8 x 2 m dle specifikace</t>
  </si>
  <si>
    <t>-1446625012</t>
  </si>
  <si>
    <t>36</t>
  </si>
  <si>
    <t>767651121</t>
  </si>
  <si>
    <t>Montáž vrat garážových sekčních - kliky se zámkem</t>
  </si>
  <si>
    <t>507348805</t>
  </si>
  <si>
    <t>37</t>
  </si>
  <si>
    <t>55345889</t>
  </si>
  <si>
    <t>pohon garážových vrat ruční klika se zámkem chrom sada</t>
  </si>
  <si>
    <t>-1463942271</t>
  </si>
  <si>
    <t>38</t>
  </si>
  <si>
    <t>767651126</t>
  </si>
  <si>
    <t>Montáž vrat garážových sekčních elektrického stropního pohonu</t>
  </si>
  <si>
    <t>-820001183</t>
  </si>
  <si>
    <t>39</t>
  </si>
  <si>
    <t>55345877</t>
  </si>
  <si>
    <t>pohon garážových sekčních a výklopných vrat o síle 800N max. 25 cyklů denně</t>
  </si>
  <si>
    <t>905735366</t>
  </si>
  <si>
    <t>40</t>
  </si>
  <si>
    <t>998767201</t>
  </si>
  <si>
    <t>Přesun hmot procentní pro zámečnické konstrukce v objektech v do 6 m</t>
  </si>
  <si>
    <t>1560084515</t>
  </si>
  <si>
    <t>VRN</t>
  </si>
  <si>
    <t>Vedlejší rozpočtové náklady</t>
  </si>
  <si>
    <t>VRN1</t>
  </si>
  <si>
    <t>Průzkumné, zeměměřičské a projektové práce</t>
  </si>
  <si>
    <t>41</t>
  </si>
  <si>
    <t>013294000x1</t>
  </si>
  <si>
    <t>Výrobní dokumentace stavby</t>
  </si>
  <si>
    <t>soubor</t>
  </si>
  <si>
    <t>1024</t>
  </si>
  <si>
    <t>-2015332658</t>
  </si>
  <si>
    <t>42</t>
  </si>
  <si>
    <t>013294000x2</t>
  </si>
  <si>
    <t>Statická dokumentace stavby</t>
  </si>
  <si>
    <t>-387513624</t>
  </si>
  <si>
    <t>dveře jednokřídlé  zateplené vchodové s pinkovým kováním</t>
  </si>
  <si>
    <t xml:space="preserve">Hala pro výkrm brojlerů </t>
  </si>
  <si>
    <t xml:space="preserve">Vyřezání otvorů včetně olištování klapka ventilační stavební otvor 585 x 396 </t>
  </si>
  <si>
    <t>Vyřezání otvorů včetně olištování vent. komín prům. 920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</si>
</sst>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E14" sqref="E14:AJ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9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0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9"/>
      <c r="BE5" s="20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1" t="s">
        <v>333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9"/>
      <c r="BE6" s="208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8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/>
      <c r="AR8" s="19"/>
      <c r="BE8" s="208"/>
      <c r="BS8" s="16" t="s">
        <v>6</v>
      </c>
    </row>
    <row r="9" spans="1:74" ht="14.45" customHeight="1">
      <c r="B9" s="19"/>
      <c r="AR9" s="19"/>
      <c r="BE9" s="208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08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08"/>
      <c r="BS11" s="16" t="s">
        <v>6</v>
      </c>
    </row>
    <row r="12" spans="1:74" ht="6.95" customHeight="1">
      <c r="B12" s="19"/>
      <c r="AR12" s="19"/>
      <c r="BE12" s="208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08"/>
      <c r="BS13" s="16" t="s">
        <v>6</v>
      </c>
    </row>
    <row r="14" spans="1:74" ht="12.75">
      <c r="B14" s="19"/>
      <c r="E14" s="212" t="s">
        <v>27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6" t="s">
        <v>25</v>
      </c>
      <c r="AN14" s="28" t="s">
        <v>27</v>
      </c>
      <c r="AR14" s="19"/>
      <c r="BE14" s="208"/>
      <c r="BS14" s="16" t="s">
        <v>6</v>
      </c>
    </row>
    <row r="15" spans="1:74" ht="6.95" customHeight="1">
      <c r="B15" s="19"/>
      <c r="AR15" s="19"/>
      <c r="BE15" s="208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08"/>
      <c r="BS16" s="16" t="s">
        <v>3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08"/>
      <c r="BS17" s="16" t="s">
        <v>30</v>
      </c>
    </row>
    <row r="18" spans="2:71" ht="6.95" customHeight="1">
      <c r="B18" s="19"/>
      <c r="AR18" s="19"/>
      <c r="BE18" s="208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08"/>
      <c r="BS19" s="16" t="s">
        <v>6</v>
      </c>
    </row>
    <row r="20" spans="2:71" ht="18.399999999999999" customHeight="1">
      <c r="B20" s="19"/>
      <c r="E20" s="24"/>
      <c r="AK20" s="26" t="s">
        <v>25</v>
      </c>
      <c r="AN20" s="24" t="s">
        <v>1</v>
      </c>
      <c r="AR20" s="19"/>
      <c r="BE20" s="208"/>
      <c r="BS20" s="16" t="s">
        <v>30</v>
      </c>
    </row>
    <row r="21" spans="2:71" ht="6.95" customHeight="1">
      <c r="B21" s="19"/>
      <c r="AR21" s="19"/>
      <c r="BE21" s="208"/>
    </row>
    <row r="22" spans="2:71" ht="12" customHeight="1">
      <c r="B22" s="19"/>
      <c r="D22" s="26" t="s">
        <v>32</v>
      </c>
      <c r="AR22" s="19"/>
      <c r="BE22" s="208"/>
    </row>
    <row r="23" spans="2:7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  <c r="BE23" s="208"/>
    </row>
    <row r="24" spans="2:71" ht="6.95" customHeight="1">
      <c r="B24" s="19"/>
      <c r="AR24" s="19"/>
      <c r="BE24" s="20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8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5">
        <f>ROUND(AG94,2)</f>
        <v>0</v>
      </c>
      <c r="AL26" s="216"/>
      <c r="AM26" s="216"/>
      <c r="AN26" s="216"/>
      <c r="AO26" s="216"/>
      <c r="AR26" s="31"/>
      <c r="BE26" s="208"/>
    </row>
    <row r="27" spans="2:71" s="1" customFormat="1" ht="6.95" customHeight="1">
      <c r="B27" s="31"/>
      <c r="AR27" s="31"/>
      <c r="BE27" s="208"/>
    </row>
    <row r="28" spans="2:71" s="1" customFormat="1" ht="12.75">
      <c r="B28" s="31"/>
      <c r="L28" s="217" t="s">
        <v>34</v>
      </c>
      <c r="M28" s="217"/>
      <c r="N28" s="217"/>
      <c r="O28" s="217"/>
      <c r="P28" s="217"/>
      <c r="W28" s="217" t="s">
        <v>35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36</v>
      </c>
      <c r="AL28" s="217"/>
      <c r="AM28" s="217"/>
      <c r="AN28" s="217"/>
      <c r="AO28" s="217"/>
      <c r="AR28" s="31"/>
      <c r="BE28" s="208"/>
    </row>
    <row r="29" spans="2:71" s="2" customFormat="1" ht="14.45" customHeight="1">
      <c r="B29" s="35"/>
      <c r="D29" s="26" t="s">
        <v>37</v>
      </c>
      <c r="F29" s="26" t="s">
        <v>38</v>
      </c>
      <c r="L29" s="202">
        <v>0.21</v>
      </c>
      <c r="M29" s="201"/>
      <c r="N29" s="201"/>
      <c r="O29" s="201"/>
      <c r="P29" s="20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K29" s="200">
        <f>ROUND(AV94, 2)</f>
        <v>0</v>
      </c>
      <c r="AL29" s="201"/>
      <c r="AM29" s="201"/>
      <c r="AN29" s="201"/>
      <c r="AO29" s="201"/>
      <c r="AR29" s="35"/>
      <c r="BE29" s="209"/>
    </row>
    <row r="30" spans="2:71" s="2" customFormat="1" ht="14.45" customHeight="1">
      <c r="B30" s="35"/>
      <c r="F30" s="26" t="s">
        <v>39</v>
      </c>
      <c r="L30" s="202">
        <v>0.15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5"/>
      <c r="BE30" s="209"/>
    </row>
    <row r="31" spans="2:71" s="2" customFormat="1" ht="14.45" hidden="1" customHeight="1">
      <c r="B31" s="35"/>
      <c r="F31" s="26" t="s">
        <v>40</v>
      </c>
      <c r="L31" s="202">
        <v>0.21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5"/>
      <c r="BE31" s="209"/>
    </row>
    <row r="32" spans="2:71" s="2" customFormat="1" ht="14.45" hidden="1" customHeight="1">
      <c r="B32" s="35"/>
      <c r="F32" s="26" t="s">
        <v>41</v>
      </c>
      <c r="L32" s="202">
        <v>0.15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5"/>
      <c r="BE32" s="209"/>
    </row>
    <row r="33" spans="2:57" s="2" customFormat="1" ht="14.45" hidden="1" customHeight="1">
      <c r="B33" s="35"/>
      <c r="F33" s="26" t="s">
        <v>42</v>
      </c>
      <c r="L33" s="202">
        <v>0</v>
      </c>
      <c r="M33" s="201"/>
      <c r="N33" s="201"/>
      <c r="O33" s="201"/>
      <c r="P33" s="20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5"/>
      <c r="BE33" s="209"/>
    </row>
    <row r="34" spans="2:57" s="1" customFormat="1" ht="6.95" customHeight="1">
      <c r="B34" s="31"/>
      <c r="AR34" s="31"/>
      <c r="BE34" s="208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3" t="s">
        <v>45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4"/>
      <c r="AM35" s="204"/>
      <c r="AN35" s="204"/>
      <c r="AO35" s="20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SK26008</v>
      </c>
      <c r="AR84" s="47"/>
    </row>
    <row r="85" spans="1:91" s="4" customFormat="1" ht="36.950000000000003" customHeight="1">
      <c r="B85" s="48"/>
      <c r="C85" s="49" t="s">
        <v>16</v>
      </c>
      <c r="L85" s="191" t="str">
        <f>K6</f>
        <v xml:space="preserve">Hala pro výkrm brojlerů 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0" t="str">
        <f>IF(K8="","",K8)</f>
        <v>Sloupnice</v>
      </c>
      <c r="AI87" s="26" t="s">
        <v>21</v>
      </c>
      <c r="AM87" s="193" t="str">
        <f>IF(AN8= "","",AN8)</f>
        <v/>
      </c>
      <c r="AN87" s="19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>Bc. Michael Veselý</v>
      </c>
      <c r="AI89" s="26" t="s">
        <v>28</v>
      </c>
      <c r="AM89" s="194" t="str">
        <f>IF(E17="","",E17)</f>
        <v xml:space="preserve"> </v>
      </c>
      <c r="AN89" s="195"/>
      <c r="AO89" s="195"/>
      <c r="AP89" s="195"/>
      <c r="AR89" s="31"/>
      <c r="AS89" s="196" t="s">
        <v>53</v>
      </c>
      <c r="AT89" s="19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94" t="str">
        <f>IF(E20="","",E20)</f>
        <v/>
      </c>
      <c r="AN90" s="195"/>
      <c r="AO90" s="195"/>
      <c r="AP90" s="195"/>
      <c r="AR90" s="31"/>
      <c r="AS90" s="198"/>
      <c r="AT90" s="199"/>
      <c r="BD90" s="55"/>
    </row>
    <row r="91" spans="1:91" s="1" customFormat="1" ht="10.9" customHeight="1">
      <c r="B91" s="31"/>
      <c r="AR91" s="31"/>
      <c r="AS91" s="198"/>
      <c r="AT91" s="199"/>
      <c r="BD91" s="55"/>
    </row>
    <row r="92" spans="1:91" s="1" customFormat="1" ht="29.25" customHeight="1">
      <c r="B92" s="31"/>
      <c r="C92" s="181" t="s">
        <v>54</v>
      </c>
      <c r="D92" s="182"/>
      <c r="E92" s="182"/>
      <c r="F92" s="182"/>
      <c r="G92" s="182"/>
      <c r="H92" s="56"/>
      <c r="I92" s="183" t="s">
        <v>55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56</v>
      </c>
      <c r="AH92" s="182"/>
      <c r="AI92" s="182"/>
      <c r="AJ92" s="182"/>
      <c r="AK92" s="182"/>
      <c r="AL92" s="182"/>
      <c r="AM92" s="182"/>
      <c r="AN92" s="183" t="s">
        <v>57</v>
      </c>
      <c r="AO92" s="182"/>
      <c r="AP92" s="185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88" t="s">
        <v>78</v>
      </c>
      <c r="E95" s="188"/>
      <c r="F95" s="188"/>
      <c r="G95" s="188"/>
      <c r="H95" s="188"/>
      <c r="I95" s="76"/>
      <c r="J95" s="188" t="s">
        <v>79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'A - Vrchní stavba'!J30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7" t="s">
        <v>80</v>
      </c>
      <c r="AR95" s="74"/>
      <c r="AS95" s="78">
        <v>0</v>
      </c>
      <c r="AT95" s="79">
        <f>ROUND(SUM(AV95:AW95),2)</f>
        <v>0</v>
      </c>
      <c r="AU95" s="80">
        <f>'A - Vrchní stavba'!P128</f>
        <v>0</v>
      </c>
      <c r="AV95" s="79">
        <f>'A - Vrchní stavba'!J33</f>
        <v>0</v>
      </c>
      <c r="AW95" s="79">
        <f>'A - Vrchní stavba'!J34</f>
        <v>0</v>
      </c>
      <c r="AX95" s="79">
        <f>'A - Vrchní stavba'!J35</f>
        <v>0</v>
      </c>
      <c r="AY95" s="79">
        <f>'A - Vrchní stavba'!J36</f>
        <v>0</v>
      </c>
      <c r="AZ95" s="79">
        <f>'A - Vrchní stavba'!F33</f>
        <v>0</v>
      </c>
      <c r="BA95" s="79">
        <f>'A - Vrchní stavba'!F34</f>
        <v>0</v>
      </c>
      <c r="BB95" s="79">
        <f>'A - Vrchní stavba'!F35</f>
        <v>0</v>
      </c>
      <c r="BC95" s="79">
        <f>'A - Vrchní stavba'!F36</f>
        <v>0</v>
      </c>
      <c r="BD95" s="81">
        <f>'A - Vrchní stavba'!F37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83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A - Vrchní stavb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7"/>
  <sheetViews>
    <sheetView showGridLines="0" topLeftCell="A230" workbookViewId="0">
      <selection activeCell="F137" sqref="F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3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9" t="str">
        <f>'Rekapitulace stavby'!K6</f>
        <v xml:space="preserve">Hala pro výkrm brojlerů </v>
      </c>
      <c r="F7" s="220"/>
      <c r="G7" s="220"/>
      <c r="H7" s="220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191" t="s">
        <v>86</v>
      </c>
      <c r="F9" s="218"/>
      <c r="G9" s="218"/>
      <c r="H9" s="218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1">
        <f>'Rekapitulace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210"/>
      <c r="G18" s="210"/>
      <c r="H18" s="210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/>
      <c r="I24" s="26" t="s">
        <v>25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4"/>
      <c r="E27" s="214" t="s">
        <v>1</v>
      </c>
      <c r="F27" s="214"/>
      <c r="G27" s="214"/>
      <c r="H27" s="214"/>
      <c r="L27" s="84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5" t="s">
        <v>33</v>
      </c>
      <c r="J30" s="65">
        <f>ROUND(J128,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86">
        <f>ROUND((SUM(BE128:BE246)),  2)</f>
        <v>0</v>
      </c>
      <c r="I33" s="87">
        <v>0.21</v>
      </c>
      <c r="J33" s="86">
        <f>ROUND(((SUM(BE128:BE246))*I33),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ROUND((SUM(BF128:BF246)),  2)</f>
        <v>0</v>
      </c>
      <c r="I34" s="87">
        <v>0.15</v>
      </c>
      <c r="J34" s="86">
        <f>ROUND(((SUM(BF128:BF246))*I34),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ROUND((SUM(BG128:BG246)),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ROUND((SUM(BH128:BH246)),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ROUND((SUM(BI128:BI246)),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6"/>
      <c r="F39" s="56"/>
      <c r="G39" s="90" t="s">
        <v>44</v>
      </c>
      <c r="H39" s="91" t="s">
        <v>45</v>
      </c>
      <c r="I39" s="56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9" t="str">
        <f>E7</f>
        <v xml:space="preserve">Hala pro výkrm brojlerů </v>
      </c>
      <c r="F85" s="220"/>
      <c r="G85" s="220"/>
      <c r="H85" s="220"/>
      <c r="L85" s="31"/>
    </row>
    <row r="86" spans="2:47" s="1" customFormat="1" ht="12" customHeight="1">
      <c r="B86" s="31"/>
      <c r="C86" s="26" t="s">
        <v>85</v>
      </c>
      <c r="L86" s="31"/>
    </row>
    <row r="87" spans="2:47" s="1" customFormat="1" ht="16.5" customHeight="1">
      <c r="B87" s="31"/>
      <c r="E87" s="191" t="str">
        <f>E9</f>
        <v>A - Vrchní stavba</v>
      </c>
      <c r="F87" s="218"/>
      <c r="G87" s="218"/>
      <c r="H87" s="21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Sloupnice</v>
      </c>
      <c r="I89" s="26" t="s">
        <v>21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Bc. Michael Veselý</v>
      </c>
      <c r="I91" s="26" t="s">
        <v>28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>
        <f>E24</f>
        <v>0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88</v>
      </c>
      <c r="D94" s="88"/>
      <c r="E94" s="88"/>
      <c r="F94" s="88"/>
      <c r="G94" s="88"/>
      <c r="H94" s="88"/>
      <c r="I94" s="88"/>
      <c r="J94" s="97" t="s">
        <v>89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90</v>
      </c>
      <c r="J96" s="65">
        <f>J128</f>
        <v>0</v>
      </c>
      <c r="L96" s="31"/>
      <c r="AU96" s="16" t="s">
        <v>91</v>
      </c>
    </row>
    <row r="97" spans="2:12" s="8" customFormat="1" ht="24.95" customHeight="1">
      <c r="B97" s="99"/>
      <c r="D97" s="100" t="s">
        <v>92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customHeight="1">
      <c r="B98" s="103"/>
      <c r="D98" s="104" t="s">
        <v>93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9" customFormat="1" ht="19.899999999999999" customHeight="1">
      <c r="B99" s="103"/>
      <c r="D99" s="104" t="s">
        <v>94</v>
      </c>
      <c r="E99" s="105"/>
      <c r="F99" s="105"/>
      <c r="G99" s="105"/>
      <c r="H99" s="105"/>
      <c r="I99" s="105"/>
      <c r="J99" s="106">
        <f>J156</f>
        <v>0</v>
      </c>
      <c r="L99" s="103"/>
    </row>
    <row r="100" spans="2:12" s="9" customFormat="1" ht="19.899999999999999" customHeight="1">
      <c r="B100" s="103"/>
      <c r="D100" s="104" t="s">
        <v>95</v>
      </c>
      <c r="E100" s="105"/>
      <c r="F100" s="105"/>
      <c r="G100" s="105"/>
      <c r="H100" s="105"/>
      <c r="I100" s="105"/>
      <c r="J100" s="106">
        <f>J184</f>
        <v>0</v>
      </c>
      <c r="L100" s="103"/>
    </row>
    <row r="101" spans="2:12" s="9" customFormat="1" ht="19.899999999999999" customHeight="1">
      <c r="B101" s="103"/>
      <c r="D101" s="104" t="s">
        <v>96</v>
      </c>
      <c r="E101" s="105"/>
      <c r="F101" s="105"/>
      <c r="G101" s="105"/>
      <c r="H101" s="105"/>
      <c r="I101" s="105"/>
      <c r="J101" s="106">
        <f>J187</f>
        <v>0</v>
      </c>
      <c r="L101" s="103"/>
    </row>
    <row r="102" spans="2:12" s="9" customFormat="1" ht="19.899999999999999" customHeight="1">
      <c r="B102" s="103"/>
      <c r="D102" s="104" t="s">
        <v>97</v>
      </c>
      <c r="E102" s="105"/>
      <c r="F102" s="105"/>
      <c r="G102" s="105"/>
      <c r="H102" s="105"/>
      <c r="I102" s="105"/>
      <c r="J102" s="106">
        <f>J192</f>
        <v>0</v>
      </c>
      <c r="L102" s="103"/>
    </row>
    <row r="103" spans="2:12" s="8" customFormat="1" ht="24.95" customHeight="1">
      <c r="B103" s="99"/>
      <c r="D103" s="100" t="s">
        <v>98</v>
      </c>
      <c r="E103" s="101"/>
      <c r="F103" s="101"/>
      <c r="G103" s="101"/>
      <c r="H103" s="101"/>
      <c r="I103" s="101"/>
      <c r="J103" s="102">
        <f>J194</f>
        <v>0</v>
      </c>
      <c r="L103" s="99"/>
    </row>
    <row r="104" spans="2:12" s="9" customFormat="1" ht="19.899999999999999" customHeight="1">
      <c r="B104" s="103"/>
      <c r="D104" s="104" t="s">
        <v>99</v>
      </c>
      <c r="E104" s="105"/>
      <c r="F104" s="105"/>
      <c r="G104" s="105"/>
      <c r="H104" s="105"/>
      <c r="I104" s="105"/>
      <c r="J104" s="106">
        <f>J195</f>
        <v>0</v>
      </c>
      <c r="L104" s="103"/>
    </row>
    <row r="105" spans="2:12" s="9" customFormat="1" ht="19.899999999999999" customHeight="1">
      <c r="B105" s="103"/>
      <c r="D105" s="104" t="s">
        <v>100</v>
      </c>
      <c r="E105" s="105"/>
      <c r="F105" s="105"/>
      <c r="G105" s="105"/>
      <c r="H105" s="105"/>
      <c r="I105" s="105"/>
      <c r="J105" s="106">
        <f>J217</f>
        <v>0</v>
      </c>
      <c r="L105" s="103"/>
    </row>
    <row r="106" spans="2:12" s="9" customFormat="1" ht="19.899999999999999" customHeight="1">
      <c r="B106" s="103"/>
      <c r="D106" s="104" t="s">
        <v>101</v>
      </c>
      <c r="E106" s="105"/>
      <c r="F106" s="105"/>
      <c r="G106" s="105"/>
      <c r="H106" s="105"/>
      <c r="I106" s="105"/>
      <c r="J106" s="106">
        <f>J230</f>
        <v>0</v>
      </c>
      <c r="L106" s="103"/>
    </row>
    <row r="107" spans="2:12" s="8" customFormat="1" ht="24.95" customHeight="1">
      <c r="B107" s="99"/>
      <c r="D107" s="100" t="s">
        <v>102</v>
      </c>
      <c r="E107" s="101"/>
      <c r="F107" s="101"/>
      <c r="G107" s="101"/>
      <c r="H107" s="101"/>
      <c r="I107" s="101"/>
      <c r="J107" s="102">
        <f>J243</f>
        <v>0</v>
      </c>
      <c r="L107" s="99"/>
    </row>
    <row r="108" spans="2:12" s="9" customFormat="1" ht="19.899999999999999" customHeight="1">
      <c r="B108" s="103"/>
      <c r="D108" s="104" t="s">
        <v>103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104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19" t="str">
        <f>E7</f>
        <v xml:space="preserve">Hala pro výkrm brojlerů </v>
      </c>
      <c r="F118" s="220"/>
      <c r="G118" s="220"/>
      <c r="H118" s="220"/>
      <c r="L118" s="31"/>
    </row>
    <row r="119" spans="2:63" s="1" customFormat="1" ht="12" customHeight="1">
      <c r="B119" s="31"/>
      <c r="C119" s="26" t="s">
        <v>85</v>
      </c>
      <c r="L119" s="31"/>
    </row>
    <row r="120" spans="2:63" s="1" customFormat="1" ht="16.5" customHeight="1">
      <c r="B120" s="31"/>
      <c r="E120" s="191" t="str">
        <f>E9</f>
        <v>A - Vrchní stavba</v>
      </c>
      <c r="F120" s="218"/>
      <c r="G120" s="218"/>
      <c r="H120" s="218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F12</f>
        <v>Sloupnice</v>
      </c>
      <c r="I122" s="26" t="s">
        <v>21</v>
      </c>
      <c r="J122" s="51">
        <f>IF(J12="","",J12)</f>
        <v>0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22</v>
      </c>
      <c r="F124" s="24" t="str">
        <f>E15</f>
        <v>Bc. Michael Veselý</v>
      </c>
      <c r="I124" s="26" t="s">
        <v>28</v>
      </c>
      <c r="J124" s="29" t="str">
        <f>E21</f>
        <v xml:space="preserve"> </v>
      </c>
      <c r="L124" s="31"/>
    </row>
    <row r="125" spans="2:63" s="1" customFormat="1" ht="15.2" customHeight="1">
      <c r="B125" s="31"/>
      <c r="C125" s="26" t="s">
        <v>26</v>
      </c>
      <c r="F125" s="24" t="str">
        <f>IF(E18="","",E18)</f>
        <v>Vyplň údaj</v>
      </c>
      <c r="I125" s="26" t="s">
        <v>31</v>
      </c>
      <c r="J125" s="29">
        <f>E24</f>
        <v>0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07"/>
      <c r="C127" s="108" t="s">
        <v>105</v>
      </c>
      <c r="D127" s="109" t="s">
        <v>58</v>
      </c>
      <c r="E127" s="109" t="s">
        <v>54</v>
      </c>
      <c r="F127" s="109" t="s">
        <v>55</v>
      </c>
      <c r="G127" s="109" t="s">
        <v>106</v>
      </c>
      <c r="H127" s="109" t="s">
        <v>107</v>
      </c>
      <c r="I127" s="109" t="s">
        <v>108</v>
      </c>
      <c r="J127" s="109" t="s">
        <v>89</v>
      </c>
      <c r="K127" s="110" t="s">
        <v>109</v>
      </c>
      <c r="L127" s="107"/>
      <c r="M127" s="58" t="s">
        <v>1</v>
      </c>
      <c r="N127" s="59" t="s">
        <v>37</v>
      </c>
      <c r="O127" s="59" t="s">
        <v>110</v>
      </c>
      <c r="P127" s="59" t="s">
        <v>111</v>
      </c>
      <c r="Q127" s="59" t="s">
        <v>112</v>
      </c>
      <c r="R127" s="59" t="s">
        <v>113</v>
      </c>
      <c r="S127" s="59" t="s">
        <v>114</v>
      </c>
      <c r="T127" s="60" t="s">
        <v>115</v>
      </c>
    </row>
    <row r="128" spans="2:63" s="1" customFormat="1" ht="22.9" customHeight="1">
      <c r="B128" s="31"/>
      <c r="C128" s="63" t="s">
        <v>116</v>
      </c>
      <c r="J128" s="111">
        <f>BK128</f>
        <v>0</v>
      </c>
      <c r="L128" s="31"/>
      <c r="M128" s="61"/>
      <c r="N128" s="52"/>
      <c r="O128" s="52"/>
      <c r="P128" s="112">
        <f>P129+P194+P243</f>
        <v>0</v>
      </c>
      <c r="Q128" s="52"/>
      <c r="R128" s="112">
        <f>R129+R194+R243</f>
        <v>122.90347564</v>
      </c>
      <c r="S128" s="52"/>
      <c r="T128" s="113">
        <f>T129+T194+T243</f>
        <v>0</v>
      </c>
      <c r="AT128" s="16" t="s">
        <v>72</v>
      </c>
      <c r="AU128" s="16" t="s">
        <v>91</v>
      </c>
      <c r="BK128" s="114">
        <f>BK129+BK194+BK243</f>
        <v>0</v>
      </c>
    </row>
    <row r="129" spans="2:65" s="11" customFormat="1" ht="25.9" customHeight="1">
      <c r="B129" s="115"/>
      <c r="D129" s="116" t="s">
        <v>72</v>
      </c>
      <c r="E129" s="117" t="s">
        <v>117</v>
      </c>
      <c r="F129" s="117" t="s">
        <v>118</v>
      </c>
      <c r="I129" s="118"/>
      <c r="J129" s="119">
        <f>BK129</f>
        <v>0</v>
      </c>
      <c r="L129" s="115"/>
      <c r="M129" s="120"/>
      <c r="P129" s="121">
        <f>P130+P156+P184+P187+P192</f>
        <v>0</v>
      </c>
      <c r="R129" s="121">
        <f>R130+R156+R184+R187+R192</f>
        <v>120.34167764</v>
      </c>
      <c r="T129" s="122">
        <f>T130+T156+T184+T187+T192</f>
        <v>0</v>
      </c>
      <c r="AR129" s="116" t="s">
        <v>81</v>
      </c>
      <c r="AT129" s="123" t="s">
        <v>72</v>
      </c>
      <c r="AU129" s="123" t="s">
        <v>73</v>
      </c>
      <c r="AY129" s="116" t="s">
        <v>119</v>
      </c>
      <c r="BK129" s="124">
        <f>BK130+BK156+BK184+BK187+BK192</f>
        <v>0</v>
      </c>
    </row>
    <row r="130" spans="2:65" s="11" customFormat="1" ht="22.9" customHeight="1">
      <c r="B130" s="115"/>
      <c r="D130" s="116" t="s">
        <v>72</v>
      </c>
      <c r="E130" s="125" t="s">
        <v>120</v>
      </c>
      <c r="F130" s="125" t="s">
        <v>121</v>
      </c>
      <c r="I130" s="118"/>
      <c r="J130" s="126">
        <f>BK130</f>
        <v>0</v>
      </c>
      <c r="L130" s="115"/>
      <c r="M130" s="120"/>
      <c r="P130" s="121">
        <f>SUM(P131:P155)</f>
        <v>0</v>
      </c>
      <c r="R130" s="121">
        <f>SUM(R131:R155)</f>
        <v>58.497840000000004</v>
      </c>
      <c r="T130" s="122">
        <f>SUM(T131:T155)</f>
        <v>0</v>
      </c>
      <c r="AR130" s="116" t="s">
        <v>81</v>
      </c>
      <c r="AT130" s="123" t="s">
        <v>72</v>
      </c>
      <c r="AU130" s="123" t="s">
        <v>81</v>
      </c>
      <c r="AY130" s="116" t="s">
        <v>119</v>
      </c>
      <c r="BK130" s="124">
        <f>SUM(BK131:BK155)</f>
        <v>0</v>
      </c>
    </row>
    <row r="131" spans="2:65" s="1" customFormat="1" ht="24.2" customHeight="1">
      <c r="B131" s="127"/>
      <c r="C131" s="128" t="s">
        <v>81</v>
      </c>
      <c r="D131" s="128" t="s">
        <v>122</v>
      </c>
      <c r="E131" s="129" t="s">
        <v>123</v>
      </c>
      <c r="F131" s="130" t="s">
        <v>124</v>
      </c>
      <c r="G131" s="131" t="s">
        <v>125</v>
      </c>
      <c r="H131" s="132">
        <v>37</v>
      </c>
      <c r="I131" s="133"/>
      <c r="J131" s="134">
        <f t="shared" ref="J131:J137" si="0">ROUND(I131*H131,2)</f>
        <v>0</v>
      </c>
      <c r="K131" s="130" t="s">
        <v>1</v>
      </c>
      <c r="L131" s="31"/>
      <c r="M131" s="135" t="s">
        <v>1</v>
      </c>
      <c r="N131" s="136" t="s">
        <v>38</v>
      </c>
      <c r="P131" s="137">
        <f t="shared" ref="P131:P137" si="1">O131*H131</f>
        <v>0</v>
      </c>
      <c r="Q131" s="137">
        <v>0</v>
      </c>
      <c r="R131" s="137">
        <f t="shared" ref="R131:R137" si="2">Q131*H131</f>
        <v>0</v>
      </c>
      <c r="S131" s="137">
        <v>0</v>
      </c>
      <c r="T131" s="138">
        <f t="shared" ref="T131:T137" si="3">S131*H131</f>
        <v>0</v>
      </c>
      <c r="AR131" s="139" t="s">
        <v>126</v>
      </c>
      <c r="AT131" s="139" t="s">
        <v>122</v>
      </c>
      <c r="AU131" s="139" t="s">
        <v>83</v>
      </c>
      <c r="AY131" s="16" t="s">
        <v>119</v>
      </c>
      <c r="BE131" s="140">
        <f t="shared" ref="BE131:BE137" si="4">IF(N131="základní",J131,0)</f>
        <v>0</v>
      </c>
      <c r="BF131" s="140">
        <f t="shared" ref="BF131:BF137" si="5">IF(N131="snížená",J131,0)</f>
        <v>0</v>
      </c>
      <c r="BG131" s="140">
        <f t="shared" ref="BG131:BG137" si="6">IF(N131="zákl. přenesená",J131,0)</f>
        <v>0</v>
      </c>
      <c r="BH131" s="140">
        <f t="shared" ref="BH131:BH137" si="7">IF(N131="sníž. přenesená",J131,0)</f>
        <v>0</v>
      </c>
      <c r="BI131" s="140">
        <f t="shared" ref="BI131:BI137" si="8">IF(N131="nulová",J131,0)</f>
        <v>0</v>
      </c>
      <c r="BJ131" s="16" t="s">
        <v>81</v>
      </c>
      <c r="BK131" s="140">
        <f t="shared" ref="BK131:BK137" si="9">ROUND(I131*H131,2)</f>
        <v>0</v>
      </c>
      <c r="BL131" s="16" t="s">
        <v>126</v>
      </c>
      <c r="BM131" s="139" t="s">
        <v>127</v>
      </c>
    </row>
    <row r="132" spans="2:65" s="1" customFormat="1" ht="24.2" customHeight="1">
      <c r="B132" s="127"/>
      <c r="C132" s="128" t="s">
        <v>83</v>
      </c>
      <c r="D132" s="128" t="s">
        <v>122</v>
      </c>
      <c r="E132" s="129" t="s">
        <v>128</v>
      </c>
      <c r="F132" s="130" t="s">
        <v>334</v>
      </c>
      <c r="G132" s="131" t="s">
        <v>125</v>
      </c>
      <c r="H132" s="132">
        <v>60</v>
      </c>
      <c r="I132" s="133"/>
      <c r="J132" s="134">
        <f t="shared" si="0"/>
        <v>0</v>
      </c>
      <c r="K132" s="130" t="s">
        <v>1</v>
      </c>
      <c r="L132" s="31"/>
      <c r="M132" s="135" t="s">
        <v>1</v>
      </c>
      <c r="N132" s="136" t="s">
        <v>38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126</v>
      </c>
      <c r="AT132" s="139" t="s">
        <v>122</v>
      </c>
      <c r="AU132" s="139" t="s">
        <v>83</v>
      </c>
      <c r="AY132" s="16" t="s">
        <v>119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6" t="s">
        <v>81</v>
      </c>
      <c r="BK132" s="140">
        <f t="shared" si="9"/>
        <v>0</v>
      </c>
      <c r="BL132" s="16" t="s">
        <v>126</v>
      </c>
      <c r="BM132" s="139" t="s">
        <v>129</v>
      </c>
    </row>
    <row r="133" spans="2:65" s="1" customFormat="1" ht="21.75" customHeight="1">
      <c r="B133" s="127"/>
      <c r="C133" s="128" t="s">
        <v>120</v>
      </c>
      <c r="D133" s="128" t="s">
        <v>122</v>
      </c>
      <c r="E133" s="129" t="s">
        <v>130</v>
      </c>
      <c r="F133" s="130" t="s">
        <v>335</v>
      </c>
      <c r="G133" s="131" t="s">
        <v>125</v>
      </c>
      <c r="H133" s="132">
        <v>5</v>
      </c>
      <c r="I133" s="133"/>
      <c r="J133" s="134">
        <f t="shared" si="0"/>
        <v>0</v>
      </c>
      <c r="K133" s="130" t="s">
        <v>1</v>
      </c>
      <c r="L133" s="31"/>
      <c r="M133" s="135" t="s">
        <v>1</v>
      </c>
      <c r="N133" s="136" t="s">
        <v>38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126</v>
      </c>
      <c r="AT133" s="139" t="s">
        <v>122</v>
      </c>
      <c r="AU133" s="139" t="s">
        <v>83</v>
      </c>
      <c r="AY133" s="16" t="s">
        <v>119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6" t="s">
        <v>81</v>
      </c>
      <c r="BK133" s="140">
        <f t="shared" si="9"/>
        <v>0</v>
      </c>
      <c r="BL133" s="16" t="s">
        <v>126</v>
      </c>
      <c r="BM133" s="139" t="s">
        <v>131</v>
      </c>
    </row>
    <row r="134" spans="2:65" s="1" customFormat="1" ht="24.2" customHeight="1">
      <c r="B134" s="127"/>
      <c r="C134" s="128" t="s">
        <v>126</v>
      </c>
      <c r="D134" s="128" t="s">
        <v>122</v>
      </c>
      <c r="E134" s="129" t="s">
        <v>132</v>
      </c>
      <c r="F134" s="130" t="s">
        <v>133</v>
      </c>
      <c r="G134" s="131" t="s">
        <v>125</v>
      </c>
      <c r="H134" s="132">
        <v>11</v>
      </c>
      <c r="I134" s="133"/>
      <c r="J134" s="134">
        <f t="shared" si="0"/>
        <v>0</v>
      </c>
      <c r="K134" s="130" t="s">
        <v>1</v>
      </c>
      <c r="L134" s="31"/>
      <c r="M134" s="135" t="s">
        <v>1</v>
      </c>
      <c r="N134" s="136" t="s">
        <v>38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126</v>
      </c>
      <c r="AT134" s="139" t="s">
        <v>122</v>
      </c>
      <c r="AU134" s="139" t="s">
        <v>83</v>
      </c>
      <c r="AY134" s="16" t="s">
        <v>119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6" t="s">
        <v>81</v>
      </c>
      <c r="BK134" s="140">
        <f t="shared" si="9"/>
        <v>0</v>
      </c>
      <c r="BL134" s="16" t="s">
        <v>126</v>
      </c>
      <c r="BM134" s="139" t="s">
        <v>134</v>
      </c>
    </row>
    <row r="135" spans="2:65" s="1" customFormat="1" ht="24.2" customHeight="1">
      <c r="B135" s="127"/>
      <c r="C135" s="128" t="s">
        <v>135</v>
      </c>
      <c r="D135" s="128" t="s">
        <v>122</v>
      </c>
      <c r="E135" s="129" t="s">
        <v>136</v>
      </c>
      <c r="F135" s="130" t="s">
        <v>137</v>
      </c>
      <c r="G135" s="131" t="s">
        <v>125</v>
      </c>
      <c r="H135" s="132">
        <v>12</v>
      </c>
      <c r="I135" s="133"/>
      <c r="J135" s="134">
        <f t="shared" si="0"/>
        <v>0</v>
      </c>
      <c r="K135" s="130" t="s">
        <v>1</v>
      </c>
      <c r="L135" s="31"/>
      <c r="M135" s="135" t="s">
        <v>1</v>
      </c>
      <c r="N135" s="136" t="s">
        <v>38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126</v>
      </c>
      <c r="AT135" s="139" t="s">
        <v>122</v>
      </c>
      <c r="AU135" s="139" t="s">
        <v>83</v>
      </c>
      <c r="AY135" s="16" t="s">
        <v>119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6" t="s">
        <v>81</v>
      </c>
      <c r="BK135" s="140">
        <f t="shared" si="9"/>
        <v>0</v>
      </c>
      <c r="BL135" s="16" t="s">
        <v>126</v>
      </c>
      <c r="BM135" s="139" t="s">
        <v>138</v>
      </c>
    </row>
    <row r="136" spans="2:65" s="1" customFormat="1" ht="24.2" customHeight="1">
      <c r="B136" s="127"/>
      <c r="C136" s="128" t="s">
        <v>139</v>
      </c>
      <c r="D136" s="128" t="s">
        <v>122</v>
      </c>
      <c r="E136" s="129" t="s">
        <v>140</v>
      </c>
      <c r="F136" s="130" t="s">
        <v>141</v>
      </c>
      <c r="G136" s="131" t="s">
        <v>125</v>
      </c>
      <c r="H136" s="132">
        <v>1</v>
      </c>
      <c r="I136" s="133"/>
      <c r="J136" s="134">
        <f t="shared" si="0"/>
        <v>0</v>
      </c>
      <c r="K136" s="130" t="s">
        <v>1</v>
      </c>
      <c r="L136" s="31"/>
      <c r="M136" s="135" t="s">
        <v>1</v>
      </c>
      <c r="N136" s="136" t="s">
        <v>38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126</v>
      </c>
      <c r="AT136" s="139" t="s">
        <v>122</v>
      </c>
      <c r="AU136" s="139" t="s">
        <v>83</v>
      </c>
      <c r="AY136" s="16" t="s">
        <v>119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6" t="s">
        <v>81</v>
      </c>
      <c r="BK136" s="140">
        <f t="shared" si="9"/>
        <v>0</v>
      </c>
      <c r="BL136" s="16" t="s">
        <v>126</v>
      </c>
      <c r="BM136" s="139" t="s">
        <v>142</v>
      </c>
    </row>
    <row r="137" spans="2:65" s="1" customFormat="1" ht="37.9" customHeight="1">
      <c r="B137" s="127"/>
      <c r="C137" s="128" t="s">
        <v>143</v>
      </c>
      <c r="D137" s="128" t="s">
        <v>122</v>
      </c>
      <c r="E137" s="129" t="s">
        <v>144</v>
      </c>
      <c r="F137" s="130" t="s">
        <v>145</v>
      </c>
      <c r="G137" s="131" t="s">
        <v>146</v>
      </c>
      <c r="H137" s="132">
        <v>45.667000000000002</v>
      </c>
      <c r="I137" s="133"/>
      <c r="J137" s="134">
        <f t="shared" si="0"/>
        <v>0</v>
      </c>
      <c r="K137" s="130" t="s">
        <v>147</v>
      </c>
      <c r="L137" s="31"/>
      <c r="M137" s="135" t="s">
        <v>1</v>
      </c>
      <c r="N137" s="136" t="s">
        <v>38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126</v>
      </c>
      <c r="AT137" s="139" t="s">
        <v>122</v>
      </c>
      <c r="AU137" s="139" t="s">
        <v>83</v>
      </c>
      <c r="AY137" s="16" t="s">
        <v>119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6" t="s">
        <v>81</v>
      </c>
      <c r="BK137" s="140">
        <f t="shared" si="9"/>
        <v>0</v>
      </c>
      <c r="BL137" s="16" t="s">
        <v>126</v>
      </c>
      <c r="BM137" s="139" t="s">
        <v>148</v>
      </c>
    </row>
    <row r="138" spans="2:65" s="12" customFormat="1">
      <c r="B138" s="141"/>
      <c r="D138" s="142" t="s">
        <v>149</v>
      </c>
      <c r="E138" s="143" t="s">
        <v>1</v>
      </c>
      <c r="F138" s="144" t="s">
        <v>150</v>
      </c>
      <c r="H138" s="145">
        <v>45.667000000000002</v>
      </c>
      <c r="I138" s="146"/>
      <c r="L138" s="141"/>
      <c r="M138" s="147"/>
      <c r="T138" s="148"/>
      <c r="AT138" s="143" t="s">
        <v>149</v>
      </c>
      <c r="AU138" s="143" t="s">
        <v>83</v>
      </c>
      <c r="AV138" s="12" t="s">
        <v>83</v>
      </c>
      <c r="AW138" s="12" t="s">
        <v>30</v>
      </c>
      <c r="AX138" s="12" t="s">
        <v>73</v>
      </c>
      <c r="AY138" s="143" t="s">
        <v>119</v>
      </c>
    </row>
    <row r="139" spans="2:65" s="13" customFormat="1">
      <c r="B139" s="149"/>
      <c r="D139" s="142" t="s">
        <v>149</v>
      </c>
      <c r="E139" s="150" t="s">
        <v>1</v>
      </c>
      <c r="F139" s="151" t="s">
        <v>151</v>
      </c>
      <c r="H139" s="152">
        <v>45.667000000000002</v>
      </c>
      <c r="I139" s="153"/>
      <c r="L139" s="149"/>
      <c r="M139" s="154"/>
      <c r="T139" s="155"/>
      <c r="AT139" s="150" t="s">
        <v>149</v>
      </c>
      <c r="AU139" s="150" t="s">
        <v>83</v>
      </c>
      <c r="AV139" s="13" t="s">
        <v>120</v>
      </c>
      <c r="AW139" s="13" t="s">
        <v>30</v>
      </c>
      <c r="AX139" s="13" t="s">
        <v>73</v>
      </c>
      <c r="AY139" s="150" t="s">
        <v>119</v>
      </c>
    </row>
    <row r="140" spans="2:65" s="14" customFormat="1">
      <c r="B140" s="156"/>
      <c r="D140" s="142" t="s">
        <v>149</v>
      </c>
      <c r="E140" s="157" t="s">
        <v>1</v>
      </c>
      <c r="F140" s="158" t="s">
        <v>152</v>
      </c>
      <c r="H140" s="159">
        <v>45.667000000000002</v>
      </c>
      <c r="I140" s="160"/>
      <c r="L140" s="156"/>
      <c r="M140" s="161"/>
      <c r="T140" s="162"/>
      <c r="AT140" s="157" t="s">
        <v>149</v>
      </c>
      <c r="AU140" s="157" t="s">
        <v>83</v>
      </c>
      <c r="AV140" s="14" t="s">
        <v>126</v>
      </c>
      <c r="AW140" s="14" t="s">
        <v>30</v>
      </c>
      <c r="AX140" s="14" t="s">
        <v>81</v>
      </c>
      <c r="AY140" s="157" t="s">
        <v>119</v>
      </c>
    </row>
    <row r="141" spans="2:65" s="1" customFormat="1" ht="37.9" customHeight="1">
      <c r="B141" s="127"/>
      <c r="C141" s="163" t="s">
        <v>153</v>
      </c>
      <c r="D141" s="163" t="s">
        <v>154</v>
      </c>
      <c r="E141" s="164" t="s">
        <v>155</v>
      </c>
      <c r="F141" s="165" t="s">
        <v>156</v>
      </c>
      <c r="G141" s="166" t="s">
        <v>146</v>
      </c>
      <c r="H141" s="167">
        <v>45.667000000000002</v>
      </c>
      <c r="I141" s="168"/>
      <c r="J141" s="169">
        <f>ROUND(I141*H141,2)</f>
        <v>0</v>
      </c>
      <c r="K141" s="165" t="s">
        <v>1</v>
      </c>
      <c r="L141" s="170"/>
      <c r="M141" s="171" t="s">
        <v>1</v>
      </c>
      <c r="N141" s="172" t="s">
        <v>38</v>
      </c>
      <c r="P141" s="137">
        <f>O141*H141</f>
        <v>0</v>
      </c>
      <c r="Q141" s="137">
        <v>1</v>
      </c>
      <c r="R141" s="137">
        <f>Q141*H141</f>
        <v>45.667000000000002</v>
      </c>
      <c r="S141" s="137">
        <v>0</v>
      </c>
      <c r="T141" s="138">
        <f>S141*H141</f>
        <v>0</v>
      </c>
      <c r="AR141" s="139" t="s">
        <v>153</v>
      </c>
      <c r="AT141" s="139" t="s">
        <v>154</v>
      </c>
      <c r="AU141" s="139" t="s">
        <v>83</v>
      </c>
      <c r="AY141" s="16" t="s">
        <v>119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81</v>
      </c>
      <c r="BK141" s="140">
        <f>ROUND(I141*H141,2)</f>
        <v>0</v>
      </c>
      <c r="BL141" s="16" t="s">
        <v>126</v>
      </c>
      <c r="BM141" s="139" t="s">
        <v>157</v>
      </c>
    </row>
    <row r="142" spans="2:65" s="12" customFormat="1">
      <c r="B142" s="141"/>
      <c r="D142" s="142" t="s">
        <v>149</v>
      </c>
      <c r="E142" s="143" t="s">
        <v>1</v>
      </c>
      <c r="F142" s="144" t="s">
        <v>150</v>
      </c>
      <c r="H142" s="145">
        <v>45.667000000000002</v>
      </c>
      <c r="I142" s="146"/>
      <c r="L142" s="141"/>
      <c r="M142" s="147"/>
      <c r="T142" s="148"/>
      <c r="AT142" s="143" t="s">
        <v>149</v>
      </c>
      <c r="AU142" s="143" t="s">
        <v>83</v>
      </c>
      <c r="AV142" s="12" t="s">
        <v>83</v>
      </c>
      <c r="AW142" s="12" t="s">
        <v>30</v>
      </c>
      <c r="AX142" s="12" t="s">
        <v>73</v>
      </c>
      <c r="AY142" s="143" t="s">
        <v>119</v>
      </c>
    </row>
    <row r="143" spans="2:65" s="13" customFormat="1">
      <c r="B143" s="149"/>
      <c r="D143" s="142" t="s">
        <v>149</v>
      </c>
      <c r="E143" s="150" t="s">
        <v>1</v>
      </c>
      <c r="F143" s="151" t="s">
        <v>151</v>
      </c>
      <c r="H143" s="152">
        <v>45.667000000000002</v>
      </c>
      <c r="I143" s="153"/>
      <c r="L143" s="149"/>
      <c r="M143" s="154"/>
      <c r="T143" s="155"/>
      <c r="AT143" s="150" t="s">
        <v>149</v>
      </c>
      <c r="AU143" s="150" t="s">
        <v>83</v>
      </c>
      <c r="AV143" s="13" t="s">
        <v>120</v>
      </c>
      <c r="AW143" s="13" t="s">
        <v>30</v>
      </c>
      <c r="AX143" s="13" t="s">
        <v>73</v>
      </c>
      <c r="AY143" s="150" t="s">
        <v>119</v>
      </c>
    </row>
    <row r="144" spans="2:65" s="14" customFormat="1">
      <c r="B144" s="156"/>
      <c r="D144" s="142" t="s">
        <v>149</v>
      </c>
      <c r="E144" s="157" t="s">
        <v>1</v>
      </c>
      <c r="F144" s="158" t="s">
        <v>152</v>
      </c>
      <c r="H144" s="159">
        <v>45.667000000000002</v>
      </c>
      <c r="I144" s="160"/>
      <c r="L144" s="156"/>
      <c r="M144" s="161"/>
      <c r="T144" s="162"/>
      <c r="AT144" s="157" t="s">
        <v>149</v>
      </c>
      <c r="AU144" s="157" t="s">
        <v>83</v>
      </c>
      <c r="AV144" s="14" t="s">
        <v>126</v>
      </c>
      <c r="AW144" s="14" t="s">
        <v>30</v>
      </c>
      <c r="AX144" s="14" t="s">
        <v>81</v>
      </c>
      <c r="AY144" s="157" t="s">
        <v>119</v>
      </c>
    </row>
    <row r="145" spans="2:65" s="1" customFormat="1" ht="33" customHeight="1">
      <c r="B145" s="127"/>
      <c r="C145" s="128" t="s">
        <v>158</v>
      </c>
      <c r="D145" s="128" t="s">
        <v>122</v>
      </c>
      <c r="E145" s="129" t="s">
        <v>159</v>
      </c>
      <c r="F145" s="130" t="s">
        <v>160</v>
      </c>
      <c r="G145" s="131" t="s">
        <v>161</v>
      </c>
      <c r="H145" s="132">
        <v>964</v>
      </c>
      <c r="I145" s="133"/>
      <c r="J145" s="134">
        <f>ROUND(I145*H145,2)</f>
        <v>0</v>
      </c>
      <c r="K145" s="130" t="s">
        <v>147</v>
      </c>
      <c r="L145" s="31"/>
      <c r="M145" s="135" t="s">
        <v>1</v>
      </c>
      <c r="N145" s="136" t="s">
        <v>38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126</v>
      </c>
      <c r="AT145" s="139" t="s">
        <v>122</v>
      </c>
      <c r="AU145" s="139" t="s">
        <v>83</v>
      </c>
      <c r="AY145" s="16" t="s">
        <v>119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81</v>
      </c>
      <c r="BK145" s="140">
        <f>ROUND(I145*H145,2)</f>
        <v>0</v>
      </c>
      <c r="BL145" s="16" t="s">
        <v>126</v>
      </c>
      <c r="BM145" s="139" t="s">
        <v>162</v>
      </c>
    </row>
    <row r="146" spans="2:65" s="12" customFormat="1">
      <c r="B146" s="141"/>
      <c r="D146" s="142" t="s">
        <v>149</v>
      </c>
      <c r="E146" s="143" t="s">
        <v>1</v>
      </c>
      <c r="F146" s="144" t="s">
        <v>163</v>
      </c>
      <c r="H146" s="145">
        <v>928</v>
      </c>
      <c r="I146" s="146"/>
      <c r="L146" s="141"/>
      <c r="M146" s="147"/>
      <c r="T146" s="148"/>
      <c r="AT146" s="143" t="s">
        <v>149</v>
      </c>
      <c r="AU146" s="143" t="s">
        <v>83</v>
      </c>
      <c r="AV146" s="12" t="s">
        <v>83</v>
      </c>
      <c r="AW146" s="12" t="s">
        <v>30</v>
      </c>
      <c r="AX146" s="12" t="s">
        <v>73</v>
      </c>
      <c r="AY146" s="143" t="s">
        <v>119</v>
      </c>
    </row>
    <row r="147" spans="2:65" s="12" customFormat="1">
      <c r="B147" s="141"/>
      <c r="D147" s="142" t="s">
        <v>149</v>
      </c>
      <c r="E147" s="143" t="s">
        <v>1</v>
      </c>
      <c r="F147" s="144" t="s">
        <v>164</v>
      </c>
      <c r="H147" s="145">
        <v>36</v>
      </c>
      <c r="I147" s="146"/>
      <c r="L147" s="141"/>
      <c r="M147" s="147"/>
      <c r="T147" s="148"/>
      <c r="AT147" s="143" t="s">
        <v>149</v>
      </c>
      <c r="AU147" s="143" t="s">
        <v>83</v>
      </c>
      <c r="AV147" s="12" t="s">
        <v>83</v>
      </c>
      <c r="AW147" s="12" t="s">
        <v>30</v>
      </c>
      <c r="AX147" s="12" t="s">
        <v>73</v>
      </c>
      <c r="AY147" s="143" t="s">
        <v>119</v>
      </c>
    </row>
    <row r="148" spans="2:65" s="13" customFormat="1">
      <c r="B148" s="149"/>
      <c r="D148" s="142" t="s">
        <v>149</v>
      </c>
      <c r="E148" s="150" t="s">
        <v>1</v>
      </c>
      <c r="F148" s="151" t="s">
        <v>151</v>
      </c>
      <c r="H148" s="152">
        <v>964</v>
      </c>
      <c r="I148" s="153"/>
      <c r="L148" s="149"/>
      <c r="M148" s="154"/>
      <c r="T148" s="155"/>
      <c r="AT148" s="150" t="s">
        <v>149</v>
      </c>
      <c r="AU148" s="150" t="s">
        <v>83</v>
      </c>
      <c r="AV148" s="13" t="s">
        <v>120</v>
      </c>
      <c r="AW148" s="13" t="s">
        <v>30</v>
      </c>
      <c r="AX148" s="13" t="s">
        <v>73</v>
      </c>
      <c r="AY148" s="150" t="s">
        <v>119</v>
      </c>
    </row>
    <row r="149" spans="2:65" s="14" customFormat="1">
      <c r="B149" s="156"/>
      <c r="D149" s="142" t="s">
        <v>149</v>
      </c>
      <c r="E149" s="157" t="s">
        <v>1</v>
      </c>
      <c r="F149" s="158" t="s">
        <v>152</v>
      </c>
      <c r="H149" s="159">
        <v>964</v>
      </c>
      <c r="I149" s="160"/>
      <c r="L149" s="156"/>
      <c r="M149" s="161"/>
      <c r="T149" s="162"/>
      <c r="AT149" s="157" t="s">
        <v>149</v>
      </c>
      <c r="AU149" s="157" t="s">
        <v>83</v>
      </c>
      <c r="AV149" s="14" t="s">
        <v>126</v>
      </c>
      <c r="AW149" s="14" t="s">
        <v>30</v>
      </c>
      <c r="AX149" s="14" t="s">
        <v>81</v>
      </c>
      <c r="AY149" s="157" t="s">
        <v>119</v>
      </c>
    </row>
    <row r="150" spans="2:65" s="1" customFormat="1" ht="37.9" customHeight="1">
      <c r="B150" s="127"/>
      <c r="C150" s="163" t="s">
        <v>165</v>
      </c>
      <c r="D150" s="163" t="s">
        <v>154</v>
      </c>
      <c r="E150" s="164" t="s">
        <v>166</v>
      </c>
      <c r="F150" s="165" t="s">
        <v>167</v>
      </c>
      <c r="G150" s="166" t="s">
        <v>161</v>
      </c>
      <c r="H150" s="167">
        <v>1060.4000000000001</v>
      </c>
      <c r="I150" s="168"/>
      <c r="J150" s="169">
        <f>ROUND(I150*H150,2)</f>
        <v>0</v>
      </c>
      <c r="K150" s="165" t="s">
        <v>147</v>
      </c>
      <c r="L150" s="170"/>
      <c r="M150" s="171" t="s">
        <v>1</v>
      </c>
      <c r="N150" s="172" t="s">
        <v>38</v>
      </c>
      <c r="P150" s="137">
        <f>O150*H150</f>
        <v>0</v>
      </c>
      <c r="Q150" s="137">
        <v>1.21E-2</v>
      </c>
      <c r="R150" s="137">
        <f>Q150*H150</f>
        <v>12.83084</v>
      </c>
      <c r="S150" s="137">
        <v>0</v>
      </c>
      <c r="T150" s="138">
        <f>S150*H150</f>
        <v>0</v>
      </c>
      <c r="AR150" s="139" t="s">
        <v>153</v>
      </c>
      <c r="AT150" s="139" t="s">
        <v>154</v>
      </c>
      <c r="AU150" s="139" t="s">
        <v>83</v>
      </c>
      <c r="AY150" s="16" t="s">
        <v>119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81</v>
      </c>
      <c r="BK150" s="140">
        <f>ROUND(I150*H150,2)</f>
        <v>0</v>
      </c>
      <c r="BL150" s="16" t="s">
        <v>126</v>
      </c>
      <c r="BM150" s="139" t="s">
        <v>168</v>
      </c>
    </row>
    <row r="151" spans="2:65" s="12" customFormat="1">
      <c r="B151" s="141"/>
      <c r="D151" s="142" t="s">
        <v>149</v>
      </c>
      <c r="E151" s="143" t="s">
        <v>1</v>
      </c>
      <c r="F151" s="144" t="s">
        <v>163</v>
      </c>
      <c r="H151" s="145">
        <v>928</v>
      </c>
      <c r="I151" s="146"/>
      <c r="L151" s="141"/>
      <c r="M151" s="147"/>
      <c r="T151" s="148"/>
      <c r="AT151" s="143" t="s">
        <v>149</v>
      </c>
      <c r="AU151" s="143" t="s">
        <v>83</v>
      </c>
      <c r="AV151" s="12" t="s">
        <v>83</v>
      </c>
      <c r="AW151" s="12" t="s">
        <v>30</v>
      </c>
      <c r="AX151" s="12" t="s">
        <v>73</v>
      </c>
      <c r="AY151" s="143" t="s">
        <v>119</v>
      </c>
    </row>
    <row r="152" spans="2:65" s="12" customFormat="1">
      <c r="B152" s="141"/>
      <c r="D152" s="142" t="s">
        <v>149</v>
      </c>
      <c r="E152" s="143" t="s">
        <v>1</v>
      </c>
      <c r="F152" s="144" t="s">
        <v>164</v>
      </c>
      <c r="H152" s="145">
        <v>36</v>
      </c>
      <c r="I152" s="146"/>
      <c r="L152" s="141"/>
      <c r="M152" s="147"/>
      <c r="T152" s="148"/>
      <c r="AT152" s="143" t="s">
        <v>149</v>
      </c>
      <c r="AU152" s="143" t="s">
        <v>83</v>
      </c>
      <c r="AV152" s="12" t="s">
        <v>83</v>
      </c>
      <c r="AW152" s="12" t="s">
        <v>30</v>
      </c>
      <c r="AX152" s="12" t="s">
        <v>73</v>
      </c>
      <c r="AY152" s="143" t="s">
        <v>119</v>
      </c>
    </row>
    <row r="153" spans="2:65" s="13" customFormat="1">
      <c r="B153" s="149"/>
      <c r="D153" s="142" t="s">
        <v>149</v>
      </c>
      <c r="E153" s="150" t="s">
        <v>1</v>
      </c>
      <c r="F153" s="151" t="s">
        <v>151</v>
      </c>
      <c r="H153" s="152">
        <v>964</v>
      </c>
      <c r="I153" s="153"/>
      <c r="L153" s="149"/>
      <c r="M153" s="154"/>
      <c r="T153" s="155"/>
      <c r="AT153" s="150" t="s">
        <v>149</v>
      </c>
      <c r="AU153" s="150" t="s">
        <v>83</v>
      </c>
      <c r="AV153" s="13" t="s">
        <v>120</v>
      </c>
      <c r="AW153" s="13" t="s">
        <v>30</v>
      </c>
      <c r="AX153" s="13" t="s">
        <v>73</v>
      </c>
      <c r="AY153" s="150" t="s">
        <v>119</v>
      </c>
    </row>
    <row r="154" spans="2:65" s="14" customFormat="1">
      <c r="B154" s="156"/>
      <c r="D154" s="142" t="s">
        <v>149</v>
      </c>
      <c r="E154" s="157" t="s">
        <v>1</v>
      </c>
      <c r="F154" s="158" t="s">
        <v>152</v>
      </c>
      <c r="H154" s="159">
        <v>964</v>
      </c>
      <c r="I154" s="160"/>
      <c r="L154" s="156"/>
      <c r="M154" s="161"/>
      <c r="T154" s="162"/>
      <c r="AT154" s="157" t="s">
        <v>149</v>
      </c>
      <c r="AU154" s="157" t="s">
        <v>83</v>
      </c>
      <c r="AV154" s="14" t="s">
        <v>126</v>
      </c>
      <c r="AW154" s="14" t="s">
        <v>30</v>
      </c>
      <c r="AX154" s="14" t="s">
        <v>81</v>
      </c>
      <c r="AY154" s="157" t="s">
        <v>119</v>
      </c>
    </row>
    <row r="155" spans="2:65" s="12" customFormat="1">
      <c r="B155" s="141"/>
      <c r="D155" s="142" t="s">
        <v>149</v>
      </c>
      <c r="F155" s="144" t="s">
        <v>169</v>
      </c>
      <c r="H155" s="145">
        <v>1060.4000000000001</v>
      </c>
      <c r="I155" s="146"/>
      <c r="L155" s="141"/>
      <c r="M155" s="147"/>
      <c r="T155" s="148"/>
      <c r="AT155" s="143" t="s">
        <v>149</v>
      </c>
      <c r="AU155" s="143" t="s">
        <v>83</v>
      </c>
      <c r="AV155" s="12" t="s">
        <v>83</v>
      </c>
      <c r="AW155" s="12" t="s">
        <v>3</v>
      </c>
      <c r="AX155" s="12" t="s">
        <v>81</v>
      </c>
      <c r="AY155" s="143" t="s">
        <v>119</v>
      </c>
    </row>
    <row r="156" spans="2:65" s="11" customFormat="1" ht="22.9" customHeight="1">
      <c r="B156" s="115"/>
      <c r="D156" s="116" t="s">
        <v>72</v>
      </c>
      <c r="E156" s="125" t="s">
        <v>126</v>
      </c>
      <c r="F156" s="125" t="s">
        <v>170</v>
      </c>
      <c r="I156" s="118"/>
      <c r="J156" s="126">
        <f>BK156</f>
        <v>0</v>
      </c>
      <c r="L156" s="115"/>
      <c r="M156" s="120"/>
      <c r="P156" s="121">
        <f>SUM(P157:P183)</f>
        <v>0</v>
      </c>
      <c r="R156" s="121">
        <f>SUM(R157:R183)</f>
        <v>61.774907640000002</v>
      </c>
      <c r="T156" s="122">
        <f>SUM(T157:T183)</f>
        <v>0</v>
      </c>
      <c r="AR156" s="116" t="s">
        <v>81</v>
      </c>
      <c r="AT156" s="123" t="s">
        <v>72</v>
      </c>
      <c r="AU156" s="123" t="s">
        <v>81</v>
      </c>
      <c r="AY156" s="116" t="s">
        <v>119</v>
      </c>
      <c r="BK156" s="124">
        <f>SUM(BK157:BK183)</f>
        <v>0</v>
      </c>
    </row>
    <row r="157" spans="2:65" s="1" customFormat="1" ht="33" customHeight="1">
      <c r="B157" s="127"/>
      <c r="C157" s="128" t="s">
        <v>171</v>
      </c>
      <c r="D157" s="128" t="s">
        <v>122</v>
      </c>
      <c r="E157" s="129" t="s">
        <v>172</v>
      </c>
      <c r="F157" s="130" t="s">
        <v>173</v>
      </c>
      <c r="G157" s="131" t="s">
        <v>146</v>
      </c>
      <c r="H157" s="132">
        <v>16.286000000000001</v>
      </c>
      <c r="I157" s="133"/>
      <c r="J157" s="134">
        <f>ROUND(I157*H157,2)</f>
        <v>0</v>
      </c>
      <c r="K157" s="130" t="s">
        <v>147</v>
      </c>
      <c r="L157" s="31"/>
      <c r="M157" s="135" t="s">
        <v>1</v>
      </c>
      <c r="N157" s="136" t="s">
        <v>38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126</v>
      </c>
      <c r="AT157" s="139" t="s">
        <v>122</v>
      </c>
      <c r="AU157" s="139" t="s">
        <v>83</v>
      </c>
      <c r="AY157" s="16" t="s">
        <v>119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81</v>
      </c>
      <c r="BK157" s="140">
        <f>ROUND(I157*H157,2)</f>
        <v>0</v>
      </c>
      <c r="BL157" s="16" t="s">
        <v>126</v>
      </c>
      <c r="BM157" s="139" t="s">
        <v>174</v>
      </c>
    </row>
    <row r="158" spans="2:65" s="12" customFormat="1">
      <c r="B158" s="141"/>
      <c r="D158" s="142" t="s">
        <v>149</v>
      </c>
      <c r="E158" s="143" t="s">
        <v>1</v>
      </c>
      <c r="F158" s="144" t="s">
        <v>175</v>
      </c>
      <c r="H158" s="145">
        <v>8.4109999999999996</v>
      </c>
      <c r="I158" s="146"/>
      <c r="L158" s="141"/>
      <c r="M158" s="147"/>
      <c r="T158" s="148"/>
      <c r="AT158" s="143" t="s">
        <v>149</v>
      </c>
      <c r="AU158" s="143" t="s">
        <v>83</v>
      </c>
      <c r="AV158" s="12" t="s">
        <v>83</v>
      </c>
      <c r="AW158" s="12" t="s">
        <v>30</v>
      </c>
      <c r="AX158" s="12" t="s">
        <v>73</v>
      </c>
      <c r="AY158" s="143" t="s">
        <v>119</v>
      </c>
    </row>
    <row r="159" spans="2:65" s="12" customFormat="1">
      <c r="B159" s="141"/>
      <c r="D159" s="142" t="s">
        <v>149</v>
      </c>
      <c r="E159" s="143" t="s">
        <v>1</v>
      </c>
      <c r="F159" s="144" t="s">
        <v>176</v>
      </c>
      <c r="H159" s="145">
        <v>7.875</v>
      </c>
      <c r="I159" s="146"/>
      <c r="L159" s="141"/>
      <c r="M159" s="147"/>
      <c r="T159" s="148"/>
      <c r="AT159" s="143" t="s">
        <v>149</v>
      </c>
      <c r="AU159" s="143" t="s">
        <v>83</v>
      </c>
      <c r="AV159" s="12" t="s">
        <v>83</v>
      </c>
      <c r="AW159" s="12" t="s">
        <v>30</v>
      </c>
      <c r="AX159" s="12" t="s">
        <v>73</v>
      </c>
      <c r="AY159" s="143" t="s">
        <v>119</v>
      </c>
    </row>
    <row r="160" spans="2:65" s="13" customFormat="1">
      <c r="B160" s="149"/>
      <c r="D160" s="142" t="s">
        <v>149</v>
      </c>
      <c r="E160" s="150" t="s">
        <v>1</v>
      </c>
      <c r="F160" s="151" t="s">
        <v>151</v>
      </c>
      <c r="H160" s="152">
        <v>16.286000000000001</v>
      </c>
      <c r="I160" s="153"/>
      <c r="L160" s="149"/>
      <c r="M160" s="154"/>
      <c r="T160" s="155"/>
      <c r="AT160" s="150" t="s">
        <v>149</v>
      </c>
      <c r="AU160" s="150" t="s">
        <v>83</v>
      </c>
      <c r="AV160" s="13" t="s">
        <v>120</v>
      </c>
      <c r="AW160" s="13" t="s">
        <v>30</v>
      </c>
      <c r="AX160" s="13" t="s">
        <v>73</v>
      </c>
      <c r="AY160" s="150" t="s">
        <v>119</v>
      </c>
    </row>
    <row r="161" spans="2:65" s="14" customFormat="1">
      <c r="B161" s="156"/>
      <c r="D161" s="142" t="s">
        <v>149</v>
      </c>
      <c r="E161" s="157" t="s">
        <v>1</v>
      </c>
      <c r="F161" s="158" t="s">
        <v>152</v>
      </c>
      <c r="H161" s="159">
        <v>16.286000000000001</v>
      </c>
      <c r="I161" s="160"/>
      <c r="L161" s="156"/>
      <c r="M161" s="161"/>
      <c r="T161" s="162"/>
      <c r="AT161" s="157" t="s">
        <v>149</v>
      </c>
      <c r="AU161" s="157" t="s">
        <v>83</v>
      </c>
      <c r="AV161" s="14" t="s">
        <v>126</v>
      </c>
      <c r="AW161" s="14" t="s">
        <v>30</v>
      </c>
      <c r="AX161" s="14" t="s">
        <v>81</v>
      </c>
      <c r="AY161" s="157" t="s">
        <v>119</v>
      </c>
    </row>
    <row r="162" spans="2:65" s="1" customFormat="1" ht="16.5" customHeight="1">
      <c r="B162" s="127"/>
      <c r="C162" s="163" t="s">
        <v>177</v>
      </c>
      <c r="D162" s="163" t="s">
        <v>154</v>
      </c>
      <c r="E162" s="164" t="s">
        <v>178</v>
      </c>
      <c r="F162" s="165" t="s">
        <v>179</v>
      </c>
      <c r="G162" s="166" t="s">
        <v>146</v>
      </c>
      <c r="H162" s="167">
        <v>16.286000000000001</v>
      </c>
      <c r="I162" s="168"/>
      <c r="J162" s="169">
        <f>ROUND(I162*H162,2)</f>
        <v>0</v>
      </c>
      <c r="K162" s="165" t="s">
        <v>1</v>
      </c>
      <c r="L162" s="170"/>
      <c r="M162" s="171" t="s">
        <v>1</v>
      </c>
      <c r="N162" s="172" t="s">
        <v>38</v>
      </c>
      <c r="P162" s="137">
        <f>O162*H162</f>
        <v>0</v>
      </c>
      <c r="Q162" s="137">
        <v>1</v>
      </c>
      <c r="R162" s="137">
        <f>Q162*H162</f>
        <v>16.286000000000001</v>
      </c>
      <c r="S162" s="137">
        <v>0</v>
      </c>
      <c r="T162" s="138">
        <f>S162*H162</f>
        <v>0</v>
      </c>
      <c r="AR162" s="139" t="s">
        <v>153</v>
      </c>
      <c r="AT162" s="139" t="s">
        <v>154</v>
      </c>
      <c r="AU162" s="139" t="s">
        <v>83</v>
      </c>
      <c r="AY162" s="16" t="s">
        <v>119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81</v>
      </c>
      <c r="BK162" s="140">
        <f>ROUND(I162*H162,2)</f>
        <v>0</v>
      </c>
      <c r="BL162" s="16" t="s">
        <v>126</v>
      </c>
      <c r="BM162" s="139" t="s">
        <v>180</v>
      </c>
    </row>
    <row r="163" spans="2:65" s="12" customFormat="1">
      <c r="B163" s="141"/>
      <c r="D163" s="142" t="s">
        <v>149</v>
      </c>
      <c r="E163" s="143" t="s">
        <v>1</v>
      </c>
      <c r="F163" s="144" t="s">
        <v>175</v>
      </c>
      <c r="H163" s="145">
        <v>8.4109999999999996</v>
      </c>
      <c r="I163" s="146"/>
      <c r="L163" s="141"/>
      <c r="M163" s="147"/>
      <c r="T163" s="148"/>
      <c r="AT163" s="143" t="s">
        <v>149</v>
      </c>
      <c r="AU163" s="143" t="s">
        <v>83</v>
      </c>
      <c r="AV163" s="12" t="s">
        <v>83</v>
      </c>
      <c r="AW163" s="12" t="s">
        <v>30</v>
      </c>
      <c r="AX163" s="12" t="s">
        <v>73</v>
      </c>
      <c r="AY163" s="143" t="s">
        <v>119</v>
      </c>
    </row>
    <row r="164" spans="2:65" s="12" customFormat="1">
      <c r="B164" s="141"/>
      <c r="D164" s="142" t="s">
        <v>149</v>
      </c>
      <c r="E164" s="143" t="s">
        <v>1</v>
      </c>
      <c r="F164" s="144" t="s">
        <v>176</v>
      </c>
      <c r="H164" s="145">
        <v>7.875</v>
      </c>
      <c r="I164" s="146"/>
      <c r="L164" s="141"/>
      <c r="M164" s="147"/>
      <c r="T164" s="148"/>
      <c r="AT164" s="143" t="s">
        <v>149</v>
      </c>
      <c r="AU164" s="143" t="s">
        <v>83</v>
      </c>
      <c r="AV164" s="12" t="s">
        <v>83</v>
      </c>
      <c r="AW164" s="12" t="s">
        <v>30</v>
      </c>
      <c r="AX164" s="12" t="s">
        <v>73</v>
      </c>
      <c r="AY164" s="143" t="s">
        <v>119</v>
      </c>
    </row>
    <row r="165" spans="2:65" s="13" customFormat="1">
      <c r="B165" s="149"/>
      <c r="D165" s="142" t="s">
        <v>149</v>
      </c>
      <c r="E165" s="150" t="s">
        <v>1</v>
      </c>
      <c r="F165" s="151" t="s">
        <v>151</v>
      </c>
      <c r="H165" s="152">
        <v>16.286000000000001</v>
      </c>
      <c r="I165" s="153"/>
      <c r="L165" s="149"/>
      <c r="M165" s="154"/>
      <c r="T165" s="155"/>
      <c r="AT165" s="150" t="s">
        <v>149</v>
      </c>
      <c r="AU165" s="150" t="s">
        <v>83</v>
      </c>
      <c r="AV165" s="13" t="s">
        <v>120</v>
      </c>
      <c r="AW165" s="13" t="s">
        <v>30</v>
      </c>
      <c r="AX165" s="13" t="s">
        <v>73</v>
      </c>
      <c r="AY165" s="150" t="s">
        <v>119</v>
      </c>
    </row>
    <row r="166" spans="2:65" s="14" customFormat="1">
      <c r="B166" s="156"/>
      <c r="D166" s="142" t="s">
        <v>149</v>
      </c>
      <c r="E166" s="157" t="s">
        <v>1</v>
      </c>
      <c r="F166" s="158" t="s">
        <v>152</v>
      </c>
      <c r="H166" s="159">
        <v>16.286000000000001</v>
      </c>
      <c r="I166" s="160"/>
      <c r="L166" s="156"/>
      <c r="M166" s="161"/>
      <c r="T166" s="162"/>
      <c r="AT166" s="157" t="s">
        <v>149</v>
      </c>
      <c r="AU166" s="157" t="s">
        <v>83</v>
      </c>
      <c r="AV166" s="14" t="s">
        <v>126</v>
      </c>
      <c r="AW166" s="14" t="s">
        <v>30</v>
      </c>
      <c r="AX166" s="14" t="s">
        <v>81</v>
      </c>
      <c r="AY166" s="157" t="s">
        <v>119</v>
      </c>
    </row>
    <row r="167" spans="2:65" s="1" customFormat="1" ht="24.2" customHeight="1">
      <c r="B167" s="127"/>
      <c r="C167" s="128" t="s">
        <v>181</v>
      </c>
      <c r="D167" s="128" t="s">
        <v>122</v>
      </c>
      <c r="E167" s="129" t="s">
        <v>182</v>
      </c>
      <c r="F167" s="130" t="s">
        <v>183</v>
      </c>
      <c r="G167" s="131" t="s">
        <v>161</v>
      </c>
      <c r="H167" s="132">
        <v>2353.66</v>
      </c>
      <c r="I167" s="133"/>
      <c r="J167" s="134">
        <f>ROUND(I167*H167,2)</f>
        <v>0</v>
      </c>
      <c r="K167" s="130" t="s">
        <v>147</v>
      </c>
      <c r="L167" s="31"/>
      <c r="M167" s="135" t="s">
        <v>1</v>
      </c>
      <c r="N167" s="136" t="s">
        <v>38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126</v>
      </c>
      <c r="AT167" s="139" t="s">
        <v>122</v>
      </c>
      <c r="AU167" s="139" t="s">
        <v>83</v>
      </c>
      <c r="AY167" s="16" t="s">
        <v>119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81</v>
      </c>
      <c r="BK167" s="140">
        <f>ROUND(I167*H167,2)</f>
        <v>0</v>
      </c>
      <c r="BL167" s="16" t="s">
        <v>126</v>
      </c>
      <c r="BM167" s="139" t="s">
        <v>184</v>
      </c>
    </row>
    <row r="168" spans="2:65" s="12" customFormat="1">
      <c r="B168" s="141"/>
      <c r="D168" s="142" t="s">
        <v>149</v>
      </c>
      <c r="E168" s="143" t="s">
        <v>1</v>
      </c>
      <c r="F168" s="144" t="s">
        <v>185</v>
      </c>
      <c r="H168" s="145">
        <v>2272</v>
      </c>
      <c r="I168" s="146"/>
      <c r="L168" s="141"/>
      <c r="M168" s="147"/>
      <c r="T168" s="148"/>
      <c r="AT168" s="143" t="s">
        <v>149</v>
      </c>
      <c r="AU168" s="143" t="s">
        <v>83</v>
      </c>
      <c r="AV168" s="12" t="s">
        <v>83</v>
      </c>
      <c r="AW168" s="12" t="s">
        <v>30</v>
      </c>
      <c r="AX168" s="12" t="s">
        <v>73</v>
      </c>
      <c r="AY168" s="143" t="s">
        <v>119</v>
      </c>
    </row>
    <row r="169" spans="2:65" s="12" customFormat="1">
      <c r="B169" s="141"/>
      <c r="D169" s="142" t="s">
        <v>149</v>
      </c>
      <c r="E169" s="143" t="s">
        <v>1</v>
      </c>
      <c r="F169" s="144" t="s">
        <v>186</v>
      </c>
      <c r="H169" s="145">
        <v>13.5</v>
      </c>
      <c r="I169" s="146"/>
      <c r="L169" s="141"/>
      <c r="M169" s="147"/>
      <c r="T169" s="148"/>
      <c r="AT169" s="143" t="s">
        <v>149</v>
      </c>
      <c r="AU169" s="143" t="s">
        <v>83</v>
      </c>
      <c r="AV169" s="12" t="s">
        <v>83</v>
      </c>
      <c r="AW169" s="12" t="s">
        <v>30</v>
      </c>
      <c r="AX169" s="12" t="s">
        <v>73</v>
      </c>
      <c r="AY169" s="143" t="s">
        <v>119</v>
      </c>
    </row>
    <row r="170" spans="2:65" s="13" customFormat="1">
      <c r="B170" s="149"/>
      <c r="D170" s="142" t="s">
        <v>149</v>
      </c>
      <c r="E170" s="150" t="s">
        <v>1</v>
      </c>
      <c r="F170" s="151" t="s">
        <v>151</v>
      </c>
      <c r="H170" s="152">
        <v>2353.66</v>
      </c>
      <c r="I170" s="153"/>
      <c r="L170" s="149"/>
      <c r="M170" s="154"/>
      <c r="T170" s="155"/>
      <c r="AT170" s="150" t="s">
        <v>149</v>
      </c>
      <c r="AU170" s="150" t="s">
        <v>83</v>
      </c>
      <c r="AV170" s="13" t="s">
        <v>120</v>
      </c>
      <c r="AW170" s="13" t="s">
        <v>30</v>
      </c>
      <c r="AX170" s="13" t="s">
        <v>73</v>
      </c>
      <c r="AY170" s="150" t="s">
        <v>119</v>
      </c>
    </row>
    <row r="171" spans="2:65" s="14" customFormat="1">
      <c r="B171" s="156"/>
      <c r="D171" s="142" t="s">
        <v>149</v>
      </c>
      <c r="E171" s="157" t="s">
        <v>1</v>
      </c>
      <c r="F171" s="158" t="s">
        <v>152</v>
      </c>
      <c r="H171" s="159">
        <v>2353.66</v>
      </c>
      <c r="I171" s="160"/>
      <c r="L171" s="156"/>
      <c r="M171" s="161"/>
      <c r="T171" s="162"/>
      <c r="AT171" s="157" t="s">
        <v>149</v>
      </c>
      <c r="AU171" s="157" t="s">
        <v>83</v>
      </c>
      <c r="AV171" s="14" t="s">
        <v>126</v>
      </c>
      <c r="AW171" s="14" t="s">
        <v>30</v>
      </c>
      <c r="AX171" s="14" t="s">
        <v>81</v>
      </c>
      <c r="AY171" s="157" t="s">
        <v>119</v>
      </c>
    </row>
    <row r="172" spans="2:65" s="1" customFormat="1" ht="37.9" customHeight="1">
      <c r="B172" s="127"/>
      <c r="C172" s="163" t="s">
        <v>187</v>
      </c>
      <c r="D172" s="163" t="s">
        <v>154</v>
      </c>
      <c r="E172" s="164" t="s">
        <v>166</v>
      </c>
      <c r="F172" s="165" t="s">
        <v>167</v>
      </c>
      <c r="G172" s="166" t="s">
        <v>161</v>
      </c>
      <c r="H172" s="167">
        <f>H177</f>
        <v>2354.0650000000001</v>
      </c>
      <c r="I172" s="168"/>
      <c r="J172" s="169">
        <f>ROUND(I172*H172,2)</f>
        <v>0</v>
      </c>
      <c r="K172" s="165" t="s">
        <v>147</v>
      </c>
      <c r="L172" s="170"/>
      <c r="M172" s="171" t="s">
        <v>1</v>
      </c>
      <c r="N172" s="172" t="s">
        <v>38</v>
      </c>
      <c r="P172" s="137">
        <f>O172*H172</f>
        <v>0</v>
      </c>
      <c r="Q172" s="137">
        <v>1.21E-2</v>
      </c>
      <c r="R172" s="137">
        <f>Q172*H172</f>
        <v>28.4841865</v>
      </c>
      <c r="S172" s="137">
        <v>0</v>
      </c>
      <c r="T172" s="138">
        <f>S172*H172</f>
        <v>0</v>
      </c>
      <c r="AR172" s="139" t="s">
        <v>153</v>
      </c>
      <c r="AT172" s="139" t="s">
        <v>154</v>
      </c>
      <c r="AU172" s="139" t="s">
        <v>83</v>
      </c>
      <c r="AY172" s="16" t="s">
        <v>119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81</v>
      </c>
      <c r="BK172" s="140">
        <f>ROUND(I172*H172,2)</f>
        <v>0</v>
      </c>
      <c r="BL172" s="16" t="s">
        <v>126</v>
      </c>
      <c r="BM172" s="139" t="s">
        <v>188</v>
      </c>
    </row>
    <row r="173" spans="2:65" s="12" customFormat="1">
      <c r="B173" s="141"/>
      <c r="D173" s="142" t="s">
        <v>149</v>
      </c>
      <c r="E173" s="143" t="s">
        <v>1</v>
      </c>
      <c r="F173" s="144" t="s">
        <v>185</v>
      </c>
      <c r="H173" s="145">
        <v>2272</v>
      </c>
      <c r="I173" s="146"/>
      <c r="L173" s="141"/>
      <c r="M173" s="147"/>
      <c r="T173" s="148"/>
      <c r="AT173" s="143" t="s">
        <v>149</v>
      </c>
      <c r="AU173" s="143" t="s">
        <v>83</v>
      </c>
      <c r="AV173" s="12" t="s">
        <v>83</v>
      </c>
      <c r="AW173" s="12" t="s">
        <v>30</v>
      </c>
      <c r="AX173" s="12" t="s">
        <v>73</v>
      </c>
      <c r="AY173" s="143" t="s">
        <v>119</v>
      </c>
    </row>
    <row r="174" spans="2:65" s="12" customFormat="1">
      <c r="B174" s="141"/>
      <c r="D174" s="142" t="s">
        <v>149</v>
      </c>
      <c r="E174" s="143" t="s">
        <v>1</v>
      </c>
      <c r="F174" s="144" t="s">
        <v>186</v>
      </c>
      <c r="H174" s="145">
        <v>13.5</v>
      </c>
      <c r="I174" s="146"/>
      <c r="L174" s="141"/>
      <c r="M174" s="147"/>
      <c r="T174" s="148"/>
      <c r="AT174" s="143" t="s">
        <v>149</v>
      </c>
      <c r="AU174" s="143" t="s">
        <v>83</v>
      </c>
      <c r="AV174" s="12" t="s">
        <v>83</v>
      </c>
      <c r="AW174" s="12" t="s">
        <v>30</v>
      </c>
      <c r="AX174" s="12" t="s">
        <v>73</v>
      </c>
      <c r="AY174" s="143" t="s">
        <v>119</v>
      </c>
    </row>
    <row r="175" spans="2:65" s="13" customFormat="1">
      <c r="B175" s="149"/>
      <c r="D175" s="142" t="s">
        <v>149</v>
      </c>
      <c r="E175" s="150" t="s">
        <v>1</v>
      </c>
      <c r="F175" s="151" t="s">
        <v>151</v>
      </c>
      <c r="H175" s="152">
        <f>H173+H174</f>
        <v>2285.5</v>
      </c>
      <c r="I175" s="153"/>
      <c r="L175" s="149"/>
      <c r="M175" s="154"/>
      <c r="T175" s="155"/>
      <c r="AT175" s="150" t="s">
        <v>149</v>
      </c>
      <c r="AU175" s="150" t="s">
        <v>83</v>
      </c>
      <c r="AV175" s="13" t="s">
        <v>120</v>
      </c>
      <c r="AW175" s="13" t="s">
        <v>30</v>
      </c>
      <c r="AX175" s="13" t="s">
        <v>73</v>
      </c>
      <c r="AY175" s="150" t="s">
        <v>119</v>
      </c>
    </row>
    <row r="176" spans="2:65" s="14" customFormat="1">
      <c r="B176" s="156"/>
      <c r="D176" s="142" t="s">
        <v>149</v>
      </c>
      <c r="E176" s="157" t="s">
        <v>1</v>
      </c>
      <c r="F176" s="158" t="s">
        <v>152</v>
      </c>
      <c r="H176" s="159">
        <f>H175</f>
        <v>2285.5</v>
      </c>
      <c r="I176" s="160"/>
      <c r="L176" s="156"/>
      <c r="M176" s="161"/>
      <c r="T176" s="162"/>
      <c r="AT176" s="157" t="s">
        <v>149</v>
      </c>
      <c r="AU176" s="157" t="s">
        <v>83</v>
      </c>
      <c r="AV176" s="14" t="s">
        <v>126</v>
      </c>
      <c r="AW176" s="14" t="s">
        <v>30</v>
      </c>
      <c r="AX176" s="14" t="s">
        <v>81</v>
      </c>
      <c r="AY176" s="157" t="s">
        <v>119</v>
      </c>
    </row>
    <row r="177" spans="2:65" s="12" customFormat="1">
      <c r="B177" s="141"/>
      <c r="D177" s="142" t="s">
        <v>149</v>
      </c>
      <c r="F177" s="144" t="s">
        <v>189</v>
      </c>
      <c r="H177" s="145">
        <f>H176*1.03</f>
        <v>2354.0650000000001</v>
      </c>
      <c r="I177" s="146"/>
      <c r="L177" s="141"/>
      <c r="M177" s="147"/>
      <c r="T177" s="148"/>
      <c r="AT177" s="143" t="s">
        <v>149</v>
      </c>
      <c r="AU177" s="143" t="s">
        <v>83</v>
      </c>
      <c r="AV177" s="12" t="s">
        <v>83</v>
      </c>
      <c r="AW177" s="12" t="s">
        <v>3</v>
      </c>
      <c r="AX177" s="12" t="s">
        <v>81</v>
      </c>
      <c r="AY177" s="143" t="s">
        <v>119</v>
      </c>
    </row>
    <row r="178" spans="2:65" s="1" customFormat="1" ht="24.2" customHeight="1">
      <c r="B178" s="127"/>
      <c r="C178" s="128" t="s">
        <v>8</v>
      </c>
      <c r="D178" s="128" t="s">
        <v>122</v>
      </c>
      <c r="E178" s="129" t="s">
        <v>190</v>
      </c>
      <c r="F178" s="130" t="s">
        <v>191</v>
      </c>
      <c r="G178" s="131" t="s">
        <v>161</v>
      </c>
      <c r="H178" s="132">
        <v>2514</v>
      </c>
      <c r="I178" s="133"/>
      <c r="J178" s="134">
        <f>ROUND(I178*H178,2)</f>
        <v>0</v>
      </c>
      <c r="K178" s="130" t="s">
        <v>147</v>
      </c>
      <c r="L178" s="31"/>
      <c r="M178" s="135" t="s">
        <v>1</v>
      </c>
      <c r="N178" s="136" t="s">
        <v>38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126</v>
      </c>
      <c r="AT178" s="139" t="s">
        <v>122</v>
      </c>
      <c r="AU178" s="139" t="s">
        <v>83</v>
      </c>
      <c r="AY178" s="16" t="s">
        <v>119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81</v>
      </c>
      <c r="BK178" s="140">
        <f>ROUND(I178*H178,2)</f>
        <v>0</v>
      </c>
      <c r="BL178" s="16" t="s">
        <v>126</v>
      </c>
      <c r="BM178" s="139" t="s">
        <v>192</v>
      </c>
    </row>
    <row r="179" spans="2:65" s="12" customFormat="1">
      <c r="B179" s="141"/>
      <c r="D179" s="142" t="s">
        <v>149</v>
      </c>
      <c r="E179" s="143" t="s">
        <v>1</v>
      </c>
      <c r="F179" s="144" t="s">
        <v>193</v>
      </c>
      <c r="H179" s="145">
        <v>2514</v>
      </c>
      <c r="I179" s="146"/>
      <c r="L179" s="141"/>
      <c r="M179" s="147"/>
      <c r="T179" s="148"/>
      <c r="AT179" s="143" t="s">
        <v>149</v>
      </c>
      <c r="AU179" s="143" t="s">
        <v>83</v>
      </c>
      <c r="AV179" s="12" t="s">
        <v>83</v>
      </c>
      <c r="AW179" s="12" t="s">
        <v>30</v>
      </c>
      <c r="AX179" s="12" t="s">
        <v>73</v>
      </c>
      <c r="AY179" s="143" t="s">
        <v>119</v>
      </c>
    </row>
    <row r="180" spans="2:65" s="13" customFormat="1">
      <c r="B180" s="149"/>
      <c r="D180" s="142" t="s">
        <v>149</v>
      </c>
      <c r="E180" s="150" t="s">
        <v>1</v>
      </c>
      <c r="F180" s="151" t="s">
        <v>151</v>
      </c>
      <c r="H180" s="152">
        <v>2514</v>
      </c>
      <c r="I180" s="153"/>
      <c r="L180" s="149"/>
      <c r="M180" s="154"/>
      <c r="T180" s="155"/>
      <c r="AT180" s="150" t="s">
        <v>149</v>
      </c>
      <c r="AU180" s="150" t="s">
        <v>83</v>
      </c>
      <c r="AV180" s="13" t="s">
        <v>120</v>
      </c>
      <c r="AW180" s="13" t="s">
        <v>30</v>
      </c>
      <c r="AX180" s="13" t="s">
        <v>73</v>
      </c>
      <c r="AY180" s="150" t="s">
        <v>119</v>
      </c>
    </row>
    <row r="181" spans="2:65" s="14" customFormat="1">
      <c r="B181" s="156"/>
      <c r="D181" s="142" t="s">
        <v>149</v>
      </c>
      <c r="E181" s="157" t="s">
        <v>1</v>
      </c>
      <c r="F181" s="158" t="s">
        <v>152</v>
      </c>
      <c r="H181" s="159">
        <v>2514</v>
      </c>
      <c r="I181" s="160"/>
      <c r="L181" s="156"/>
      <c r="M181" s="161"/>
      <c r="T181" s="162"/>
      <c r="AT181" s="157" t="s">
        <v>149</v>
      </c>
      <c r="AU181" s="157" t="s">
        <v>83</v>
      </c>
      <c r="AV181" s="14" t="s">
        <v>126</v>
      </c>
      <c r="AW181" s="14" t="s">
        <v>30</v>
      </c>
      <c r="AX181" s="14" t="s">
        <v>81</v>
      </c>
      <c r="AY181" s="157" t="s">
        <v>119</v>
      </c>
    </row>
    <row r="182" spans="2:65" s="1" customFormat="1" ht="16.5" customHeight="1">
      <c r="B182" s="127"/>
      <c r="C182" s="163" t="s">
        <v>194</v>
      </c>
      <c r="D182" s="163" t="s">
        <v>154</v>
      </c>
      <c r="E182" s="164" t="s">
        <v>195</v>
      </c>
      <c r="F182" s="165" t="s">
        <v>196</v>
      </c>
      <c r="G182" s="166" t="s">
        <v>161</v>
      </c>
      <c r="H182" s="167">
        <v>2848.3620000000001</v>
      </c>
      <c r="I182" s="168"/>
      <c r="J182" s="169">
        <f>ROUND(I182*H182,2)</f>
        <v>0</v>
      </c>
      <c r="K182" s="165" t="s">
        <v>147</v>
      </c>
      <c r="L182" s="170"/>
      <c r="M182" s="171" t="s">
        <v>1</v>
      </c>
      <c r="N182" s="172" t="s">
        <v>38</v>
      </c>
      <c r="P182" s="137">
        <f>O182*H182</f>
        <v>0</v>
      </c>
      <c r="Q182" s="137">
        <v>5.9699999999999996E-3</v>
      </c>
      <c r="R182" s="137">
        <f>Q182*H182</f>
        <v>17.004721140000001</v>
      </c>
      <c r="S182" s="137">
        <v>0</v>
      </c>
      <c r="T182" s="138">
        <f>S182*H182</f>
        <v>0</v>
      </c>
      <c r="AR182" s="139" t="s">
        <v>153</v>
      </c>
      <c r="AT182" s="139" t="s">
        <v>154</v>
      </c>
      <c r="AU182" s="139" t="s">
        <v>83</v>
      </c>
      <c r="AY182" s="16" t="s">
        <v>119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6" t="s">
        <v>81</v>
      </c>
      <c r="BK182" s="140">
        <f>ROUND(I182*H182,2)</f>
        <v>0</v>
      </c>
      <c r="BL182" s="16" t="s">
        <v>126</v>
      </c>
      <c r="BM182" s="139" t="s">
        <v>197</v>
      </c>
    </row>
    <row r="183" spans="2:65" s="12" customFormat="1">
      <c r="B183" s="141"/>
      <c r="D183" s="142" t="s">
        <v>149</v>
      </c>
      <c r="F183" s="144" t="s">
        <v>198</v>
      </c>
      <c r="H183" s="145">
        <v>2848.3620000000001</v>
      </c>
      <c r="I183" s="146"/>
      <c r="L183" s="141"/>
      <c r="M183" s="147"/>
      <c r="T183" s="148"/>
      <c r="AT183" s="143" t="s">
        <v>149</v>
      </c>
      <c r="AU183" s="143" t="s">
        <v>83</v>
      </c>
      <c r="AV183" s="12" t="s">
        <v>83</v>
      </c>
      <c r="AW183" s="12" t="s">
        <v>3</v>
      </c>
      <c r="AX183" s="12" t="s">
        <v>81</v>
      </c>
      <c r="AY183" s="143" t="s">
        <v>119</v>
      </c>
    </row>
    <row r="184" spans="2:65" s="11" customFormat="1" ht="22.9" customHeight="1">
      <c r="B184" s="115"/>
      <c r="D184" s="116" t="s">
        <v>72</v>
      </c>
      <c r="E184" s="125" t="s">
        <v>139</v>
      </c>
      <c r="F184" s="125" t="s">
        <v>199</v>
      </c>
      <c r="I184" s="118"/>
      <c r="J184" s="126">
        <f>BK184</f>
        <v>0</v>
      </c>
      <c r="L184" s="115"/>
      <c r="M184" s="120"/>
      <c r="P184" s="121">
        <f>SUM(P185:P186)</f>
        <v>0</v>
      </c>
      <c r="R184" s="121">
        <f>SUM(R185:R186)</f>
        <v>6.8929999999999991E-2</v>
      </c>
      <c r="T184" s="122">
        <f>SUM(T185:T186)</f>
        <v>0</v>
      </c>
      <c r="AR184" s="116" t="s">
        <v>81</v>
      </c>
      <c r="AT184" s="123" t="s">
        <v>72</v>
      </c>
      <c r="AU184" s="123" t="s">
        <v>81</v>
      </c>
      <c r="AY184" s="116" t="s">
        <v>119</v>
      </c>
      <c r="BK184" s="124">
        <f>SUM(BK185:BK186)</f>
        <v>0</v>
      </c>
    </row>
    <row r="185" spans="2:65" s="1" customFormat="1" ht="21.75" customHeight="1">
      <c r="B185" s="127"/>
      <c r="C185" s="128" t="s">
        <v>200</v>
      </c>
      <c r="D185" s="128" t="s">
        <v>122</v>
      </c>
      <c r="E185" s="129" t="s">
        <v>201</v>
      </c>
      <c r="F185" s="130" t="s">
        <v>202</v>
      </c>
      <c r="G185" s="131" t="s">
        <v>203</v>
      </c>
      <c r="H185" s="132">
        <v>1</v>
      </c>
      <c r="I185" s="133"/>
      <c r="J185" s="134">
        <f>ROUND(I185*H185,2)</f>
        <v>0</v>
      </c>
      <c r="K185" s="130" t="s">
        <v>147</v>
      </c>
      <c r="L185" s="31"/>
      <c r="M185" s="135" t="s">
        <v>1</v>
      </c>
      <c r="N185" s="136" t="s">
        <v>38</v>
      </c>
      <c r="P185" s="137">
        <f>O185*H185</f>
        <v>0</v>
      </c>
      <c r="Q185" s="137">
        <v>5.6439999999999997E-2</v>
      </c>
      <c r="R185" s="137">
        <f>Q185*H185</f>
        <v>5.6439999999999997E-2</v>
      </c>
      <c r="S185" s="137">
        <v>0</v>
      </c>
      <c r="T185" s="138">
        <f>S185*H185</f>
        <v>0</v>
      </c>
      <c r="AR185" s="139" t="s">
        <v>126</v>
      </c>
      <c r="AT185" s="139" t="s">
        <v>122</v>
      </c>
      <c r="AU185" s="139" t="s">
        <v>83</v>
      </c>
      <c r="AY185" s="16" t="s">
        <v>119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81</v>
      </c>
      <c r="BK185" s="140">
        <f>ROUND(I185*H185,2)</f>
        <v>0</v>
      </c>
      <c r="BL185" s="16" t="s">
        <v>126</v>
      </c>
      <c r="BM185" s="139" t="s">
        <v>204</v>
      </c>
    </row>
    <row r="186" spans="2:65" s="1" customFormat="1" ht="37.9" customHeight="1">
      <c r="B186" s="127"/>
      <c r="C186" s="163" t="s">
        <v>205</v>
      </c>
      <c r="D186" s="163" t="s">
        <v>154</v>
      </c>
      <c r="E186" s="164" t="s">
        <v>206</v>
      </c>
      <c r="F186" s="165" t="s">
        <v>207</v>
      </c>
      <c r="G186" s="166" t="s">
        <v>203</v>
      </c>
      <c r="H186" s="167">
        <v>1</v>
      </c>
      <c r="I186" s="168"/>
      <c r="J186" s="169">
        <f>ROUND(I186*H186,2)</f>
        <v>0</v>
      </c>
      <c r="K186" s="165" t="s">
        <v>1</v>
      </c>
      <c r="L186" s="170"/>
      <c r="M186" s="171" t="s">
        <v>1</v>
      </c>
      <c r="N186" s="172" t="s">
        <v>38</v>
      </c>
      <c r="P186" s="137">
        <f>O186*H186</f>
        <v>0</v>
      </c>
      <c r="Q186" s="137">
        <v>1.2489999999999999E-2</v>
      </c>
      <c r="R186" s="137">
        <f>Q186*H186</f>
        <v>1.2489999999999999E-2</v>
      </c>
      <c r="S186" s="137">
        <v>0</v>
      </c>
      <c r="T186" s="138">
        <f>S186*H186</f>
        <v>0</v>
      </c>
      <c r="AR186" s="139" t="s">
        <v>153</v>
      </c>
      <c r="AT186" s="139" t="s">
        <v>154</v>
      </c>
      <c r="AU186" s="139" t="s">
        <v>83</v>
      </c>
      <c r="AY186" s="16" t="s">
        <v>119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81</v>
      </c>
      <c r="BK186" s="140">
        <f>ROUND(I186*H186,2)</f>
        <v>0</v>
      </c>
      <c r="BL186" s="16" t="s">
        <v>126</v>
      </c>
      <c r="BM186" s="139" t="s">
        <v>208</v>
      </c>
    </row>
    <row r="187" spans="2:65" s="11" customFormat="1" ht="22.9" customHeight="1">
      <c r="B187" s="115"/>
      <c r="D187" s="116" t="s">
        <v>72</v>
      </c>
      <c r="E187" s="125" t="s">
        <v>158</v>
      </c>
      <c r="F187" s="125" t="s">
        <v>209</v>
      </c>
      <c r="I187" s="118"/>
      <c r="J187" s="126">
        <f>BK187</f>
        <v>0</v>
      </c>
      <c r="L187" s="115"/>
      <c r="M187" s="120"/>
      <c r="P187" s="121">
        <f>SUM(P188:P191)</f>
        <v>0</v>
      </c>
      <c r="R187" s="121">
        <f>SUM(R188:R191)</f>
        <v>0</v>
      </c>
      <c r="T187" s="122">
        <f>SUM(T188:T191)</f>
        <v>0</v>
      </c>
      <c r="AR187" s="116" t="s">
        <v>81</v>
      </c>
      <c r="AT187" s="123" t="s">
        <v>72</v>
      </c>
      <c r="AU187" s="123" t="s">
        <v>81</v>
      </c>
      <c r="AY187" s="116" t="s">
        <v>119</v>
      </c>
      <c r="BK187" s="124">
        <f>SUM(BK188:BK191)</f>
        <v>0</v>
      </c>
    </row>
    <row r="188" spans="2:65" s="1" customFormat="1" ht="24.2" customHeight="1">
      <c r="B188" s="127"/>
      <c r="C188" s="128" t="s">
        <v>210</v>
      </c>
      <c r="D188" s="128" t="s">
        <v>122</v>
      </c>
      <c r="E188" s="129" t="s">
        <v>211</v>
      </c>
      <c r="F188" s="130" t="s">
        <v>212</v>
      </c>
      <c r="G188" s="131" t="s">
        <v>213</v>
      </c>
      <c r="H188" s="132">
        <v>60</v>
      </c>
      <c r="I188" s="133"/>
      <c r="J188" s="134">
        <f>ROUND(I188*H188,2)</f>
        <v>0</v>
      </c>
      <c r="K188" s="130" t="s">
        <v>147</v>
      </c>
      <c r="L188" s="31"/>
      <c r="M188" s="135" t="s">
        <v>1</v>
      </c>
      <c r="N188" s="136" t="s">
        <v>38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126</v>
      </c>
      <c r="AT188" s="139" t="s">
        <v>122</v>
      </c>
      <c r="AU188" s="139" t="s">
        <v>83</v>
      </c>
      <c r="AY188" s="16" t="s">
        <v>119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81</v>
      </c>
      <c r="BK188" s="140">
        <f>ROUND(I188*H188,2)</f>
        <v>0</v>
      </c>
      <c r="BL188" s="16" t="s">
        <v>126</v>
      </c>
      <c r="BM188" s="139" t="s">
        <v>214</v>
      </c>
    </row>
    <row r="189" spans="2:65" s="12" customFormat="1">
      <c r="B189" s="141"/>
      <c r="D189" s="142" t="s">
        <v>149</v>
      </c>
      <c r="E189" s="143" t="s">
        <v>1</v>
      </c>
      <c r="F189" s="144" t="s">
        <v>215</v>
      </c>
      <c r="H189" s="145">
        <v>60</v>
      </c>
      <c r="I189" s="146"/>
      <c r="L189" s="141"/>
      <c r="M189" s="147"/>
      <c r="T189" s="148"/>
      <c r="AT189" s="143" t="s">
        <v>149</v>
      </c>
      <c r="AU189" s="143" t="s">
        <v>83</v>
      </c>
      <c r="AV189" s="12" t="s">
        <v>83</v>
      </c>
      <c r="AW189" s="12" t="s">
        <v>30</v>
      </c>
      <c r="AX189" s="12" t="s">
        <v>73</v>
      </c>
      <c r="AY189" s="143" t="s">
        <v>119</v>
      </c>
    </row>
    <row r="190" spans="2:65" s="13" customFormat="1">
      <c r="B190" s="149"/>
      <c r="D190" s="142" t="s">
        <v>149</v>
      </c>
      <c r="E190" s="150" t="s">
        <v>1</v>
      </c>
      <c r="F190" s="151" t="s">
        <v>151</v>
      </c>
      <c r="H190" s="152">
        <v>60</v>
      </c>
      <c r="I190" s="153"/>
      <c r="L190" s="149"/>
      <c r="M190" s="154"/>
      <c r="T190" s="155"/>
      <c r="AT190" s="150" t="s">
        <v>149</v>
      </c>
      <c r="AU190" s="150" t="s">
        <v>83</v>
      </c>
      <c r="AV190" s="13" t="s">
        <v>120</v>
      </c>
      <c r="AW190" s="13" t="s">
        <v>30</v>
      </c>
      <c r="AX190" s="13" t="s">
        <v>73</v>
      </c>
      <c r="AY190" s="150" t="s">
        <v>119</v>
      </c>
    </row>
    <row r="191" spans="2:65" s="14" customFormat="1">
      <c r="B191" s="156"/>
      <c r="D191" s="142" t="s">
        <v>149</v>
      </c>
      <c r="E191" s="157" t="s">
        <v>1</v>
      </c>
      <c r="F191" s="158" t="s">
        <v>152</v>
      </c>
      <c r="H191" s="159">
        <v>60</v>
      </c>
      <c r="I191" s="160"/>
      <c r="L191" s="156"/>
      <c r="M191" s="161"/>
      <c r="T191" s="162"/>
      <c r="AT191" s="157" t="s">
        <v>149</v>
      </c>
      <c r="AU191" s="157" t="s">
        <v>83</v>
      </c>
      <c r="AV191" s="14" t="s">
        <v>126</v>
      </c>
      <c r="AW191" s="14" t="s">
        <v>30</v>
      </c>
      <c r="AX191" s="14" t="s">
        <v>81</v>
      </c>
      <c r="AY191" s="157" t="s">
        <v>119</v>
      </c>
    </row>
    <row r="192" spans="2:65" s="11" customFormat="1" ht="22.9" customHeight="1">
      <c r="B192" s="115"/>
      <c r="D192" s="116" t="s">
        <v>72</v>
      </c>
      <c r="E192" s="125" t="s">
        <v>216</v>
      </c>
      <c r="F192" s="125" t="s">
        <v>217</v>
      </c>
      <c r="I192" s="118"/>
      <c r="J192" s="126">
        <f>BK192</f>
        <v>0</v>
      </c>
      <c r="L192" s="115"/>
      <c r="M192" s="120"/>
      <c r="P192" s="121">
        <f>P193</f>
        <v>0</v>
      </c>
      <c r="R192" s="121">
        <f>R193</f>
        <v>0</v>
      </c>
      <c r="T192" s="122">
        <f>T193</f>
        <v>0</v>
      </c>
      <c r="AR192" s="116" t="s">
        <v>81</v>
      </c>
      <c r="AT192" s="123" t="s">
        <v>72</v>
      </c>
      <c r="AU192" s="123" t="s">
        <v>81</v>
      </c>
      <c r="AY192" s="116" t="s">
        <v>119</v>
      </c>
      <c r="BK192" s="124">
        <f>BK193</f>
        <v>0</v>
      </c>
    </row>
    <row r="193" spans="2:65" s="1" customFormat="1" ht="24.2" customHeight="1">
      <c r="B193" s="127"/>
      <c r="C193" s="128" t="s">
        <v>218</v>
      </c>
      <c r="D193" s="128" t="s">
        <v>122</v>
      </c>
      <c r="E193" s="129" t="s">
        <v>219</v>
      </c>
      <c r="F193" s="130" t="s">
        <v>220</v>
      </c>
      <c r="G193" s="131" t="s">
        <v>146</v>
      </c>
      <c r="H193" s="132">
        <v>123.738</v>
      </c>
      <c r="I193" s="133"/>
      <c r="J193" s="134">
        <f>ROUND(I193*H193,2)</f>
        <v>0</v>
      </c>
      <c r="K193" s="130" t="s">
        <v>147</v>
      </c>
      <c r="L193" s="31"/>
      <c r="M193" s="135" t="s">
        <v>1</v>
      </c>
      <c r="N193" s="136" t="s">
        <v>38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126</v>
      </c>
      <c r="AT193" s="139" t="s">
        <v>122</v>
      </c>
      <c r="AU193" s="139" t="s">
        <v>83</v>
      </c>
      <c r="AY193" s="16" t="s">
        <v>119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6" t="s">
        <v>81</v>
      </c>
      <c r="BK193" s="140">
        <f>ROUND(I193*H193,2)</f>
        <v>0</v>
      </c>
      <c r="BL193" s="16" t="s">
        <v>126</v>
      </c>
      <c r="BM193" s="139" t="s">
        <v>221</v>
      </c>
    </row>
    <row r="194" spans="2:65" s="11" customFormat="1" ht="25.9" customHeight="1">
      <c r="B194" s="115"/>
      <c r="D194" s="116" t="s">
        <v>72</v>
      </c>
      <c r="E194" s="117" t="s">
        <v>222</v>
      </c>
      <c r="F194" s="117" t="s">
        <v>223</v>
      </c>
      <c r="I194" s="118"/>
      <c r="J194" s="119">
        <f>BK194</f>
        <v>0</v>
      </c>
      <c r="L194" s="115"/>
      <c r="M194" s="120"/>
      <c r="P194" s="121">
        <f>P195+P217+P230</f>
        <v>0</v>
      </c>
      <c r="R194" s="121">
        <f>R195+R217+R230</f>
        <v>2.5617980000000005</v>
      </c>
      <c r="T194" s="122">
        <f>T195+T217+T230</f>
        <v>0</v>
      </c>
      <c r="AR194" s="116" t="s">
        <v>83</v>
      </c>
      <c r="AT194" s="123" t="s">
        <v>72</v>
      </c>
      <c r="AU194" s="123" t="s">
        <v>73</v>
      </c>
      <c r="AY194" s="116" t="s">
        <v>119</v>
      </c>
      <c r="BK194" s="124">
        <f>BK195+BK217+BK230</f>
        <v>0</v>
      </c>
    </row>
    <row r="195" spans="2:65" s="11" customFormat="1" ht="22.9" customHeight="1">
      <c r="B195" s="115"/>
      <c r="D195" s="116" t="s">
        <v>72</v>
      </c>
      <c r="E195" s="125" t="s">
        <v>224</v>
      </c>
      <c r="F195" s="125" t="s">
        <v>225</v>
      </c>
      <c r="I195" s="118"/>
      <c r="J195" s="126">
        <f>BK195</f>
        <v>0</v>
      </c>
      <c r="L195" s="115"/>
      <c r="M195" s="120"/>
      <c r="P195" s="121">
        <f>SUM(P196:P216)</f>
        <v>0</v>
      </c>
      <c r="R195" s="121">
        <f>SUM(R196:R216)</f>
        <v>2.4437100000000003</v>
      </c>
      <c r="T195" s="122">
        <f>SUM(T196:T216)</f>
        <v>0</v>
      </c>
      <c r="AR195" s="116" t="s">
        <v>83</v>
      </c>
      <c r="AT195" s="123" t="s">
        <v>72</v>
      </c>
      <c r="AU195" s="123" t="s">
        <v>81</v>
      </c>
      <c r="AY195" s="116" t="s">
        <v>119</v>
      </c>
      <c r="BK195" s="124">
        <f>SUM(BK196:BK216)</f>
        <v>0</v>
      </c>
    </row>
    <row r="196" spans="2:65" s="1" customFormat="1" ht="24.2" customHeight="1">
      <c r="B196" s="127"/>
      <c r="C196" s="128" t="s">
        <v>7</v>
      </c>
      <c r="D196" s="128" t="s">
        <v>122</v>
      </c>
      <c r="E196" s="129" t="s">
        <v>226</v>
      </c>
      <c r="F196" s="130" t="s">
        <v>227</v>
      </c>
      <c r="G196" s="131" t="s">
        <v>228</v>
      </c>
      <c r="H196" s="132">
        <v>1900</v>
      </c>
      <c r="I196" s="133"/>
      <c r="J196" s="134">
        <f>ROUND(I196*H196,2)</f>
        <v>0</v>
      </c>
      <c r="K196" s="130" t="s">
        <v>147</v>
      </c>
      <c r="L196" s="31"/>
      <c r="M196" s="135" t="s">
        <v>1</v>
      </c>
      <c r="N196" s="136" t="s">
        <v>38</v>
      </c>
      <c r="P196" s="137">
        <f>O196*H196</f>
        <v>0</v>
      </c>
      <c r="Q196" s="137">
        <v>5.2999999999999998E-4</v>
      </c>
      <c r="R196" s="137">
        <f>Q196*H196</f>
        <v>1.0069999999999999</v>
      </c>
      <c r="S196" s="137">
        <v>0</v>
      </c>
      <c r="T196" s="138">
        <f>S196*H196</f>
        <v>0</v>
      </c>
      <c r="AR196" s="139" t="s">
        <v>194</v>
      </c>
      <c r="AT196" s="139" t="s">
        <v>122</v>
      </c>
      <c r="AU196" s="139" t="s">
        <v>83</v>
      </c>
      <c r="AY196" s="16" t="s">
        <v>119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6" t="s">
        <v>81</v>
      </c>
      <c r="BK196" s="140">
        <f>ROUND(I196*H196,2)</f>
        <v>0</v>
      </c>
      <c r="BL196" s="16" t="s">
        <v>194</v>
      </c>
      <c r="BM196" s="139" t="s">
        <v>229</v>
      </c>
    </row>
    <row r="197" spans="2:65" s="12" customFormat="1">
      <c r="B197" s="141"/>
      <c r="D197" s="142" t="s">
        <v>149</v>
      </c>
      <c r="E197" s="143" t="s">
        <v>1</v>
      </c>
      <c r="F197" s="144" t="s">
        <v>230</v>
      </c>
      <c r="H197" s="145">
        <v>1900</v>
      </c>
      <c r="I197" s="146"/>
      <c r="L197" s="141"/>
      <c r="M197" s="147"/>
      <c r="T197" s="148"/>
      <c r="AT197" s="143" t="s">
        <v>149</v>
      </c>
      <c r="AU197" s="143" t="s">
        <v>83</v>
      </c>
      <c r="AV197" s="12" t="s">
        <v>83</v>
      </c>
      <c r="AW197" s="12" t="s">
        <v>30</v>
      </c>
      <c r="AX197" s="12" t="s">
        <v>73</v>
      </c>
      <c r="AY197" s="143" t="s">
        <v>119</v>
      </c>
    </row>
    <row r="198" spans="2:65" s="13" customFormat="1">
      <c r="B198" s="149"/>
      <c r="D198" s="142" t="s">
        <v>149</v>
      </c>
      <c r="E198" s="150" t="s">
        <v>1</v>
      </c>
      <c r="F198" s="151" t="s">
        <v>151</v>
      </c>
      <c r="H198" s="152">
        <v>1900</v>
      </c>
      <c r="I198" s="153"/>
      <c r="L198" s="149"/>
      <c r="M198" s="154"/>
      <c r="T198" s="155"/>
      <c r="AT198" s="150" t="s">
        <v>149</v>
      </c>
      <c r="AU198" s="150" t="s">
        <v>83</v>
      </c>
      <c r="AV198" s="13" t="s">
        <v>120</v>
      </c>
      <c r="AW198" s="13" t="s">
        <v>30</v>
      </c>
      <c r="AX198" s="13" t="s">
        <v>73</v>
      </c>
      <c r="AY198" s="150" t="s">
        <v>119</v>
      </c>
    </row>
    <row r="199" spans="2:65" s="14" customFormat="1">
      <c r="B199" s="156"/>
      <c r="D199" s="142" t="s">
        <v>149</v>
      </c>
      <c r="E199" s="157" t="s">
        <v>1</v>
      </c>
      <c r="F199" s="158" t="s">
        <v>152</v>
      </c>
      <c r="H199" s="159">
        <v>1900</v>
      </c>
      <c r="I199" s="160"/>
      <c r="L199" s="156"/>
      <c r="M199" s="161"/>
      <c r="T199" s="162"/>
      <c r="AT199" s="157" t="s">
        <v>149</v>
      </c>
      <c r="AU199" s="157" t="s">
        <v>83</v>
      </c>
      <c r="AV199" s="14" t="s">
        <v>126</v>
      </c>
      <c r="AW199" s="14" t="s">
        <v>30</v>
      </c>
      <c r="AX199" s="14" t="s">
        <v>81</v>
      </c>
      <c r="AY199" s="157" t="s">
        <v>119</v>
      </c>
    </row>
    <row r="200" spans="2:65" s="1" customFormat="1" ht="37.9" customHeight="1">
      <c r="B200" s="127"/>
      <c r="C200" s="128" t="s">
        <v>231</v>
      </c>
      <c r="D200" s="128" t="s">
        <v>122</v>
      </c>
      <c r="E200" s="129" t="s">
        <v>232</v>
      </c>
      <c r="F200" s="130" t="s">
        <v>233</v>
      </c>
      <c r="G200" s="131" t="s">
        <v>228</v>
      </c>
      <c r="H200" s="132">
        <v>122</v>
      </c>
      <c r="I200" s="133"/>
      <c r="J200" s="134">
        <f>ROUND(I200*H200,2)</f>
        <v>0</v>
      </c>
      <c r="K200" s="130" t="s">
        <v>147</v>
      </c>
      <c r="L200" s="31"/>
      <c r="M200" s="135" t="s">
        <v>1</v>
      </c>
      <c r="N200" s="136" t="s">
        <v>38</v>
      </c>
      <c r="P200" s="137">
        <f>O200*H200</f>
        <v>0</v>
      </c>
      <c r="Q200" s="137">
        <v>6.6E-3</v>
      </c>
      <c r="R200" s="137">
        <f>Q200*H200</f>
        <v>0.80520000000000003</v>
      </c>
      <c r="S200" s="137">
        <v>0</v>
      </c>
      <c r="T200" s="138">
        <f>S200*H200</f>
        <v>0</v>
      </c>
      <c r="AR200" s="139" t="s">
        <v>194</v>
      </c>
      <c r="AT200" s="139" t="s">
        <v>122</v>
      </c>
      <c r="AU200" s="139" t="s">
        <v>83</v>
      </c>
      <c r="AY200" s="16" t="s">
        <v>119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6" t="s">
        <v>81</v>
      </c>
      <c r="BK200" s="140">
        <f>ROUND(I200*H200,2)</f>
        <v>0</v>
      </c>
      <c r="BL200" s="16" t="s">
        <v>194</v>
      </c>
      <c r="BM200" s="139" t="s">
        <v>234</v>
      </c>
    </row>
    <row r="201" spans="2:65" s="12" customFormat="1">
      <c r="B201" s="141"/>
      <c r="D201" s="142" t="s">
        <v>149</v>
      </c>
      <c r="E201" s="143" t="s">
        <v>1</v>
      </c>
      <c r="F201" s="144" t="s">
        <v>235</v>
      </c>
      <c r="H201" s="145">
        <v>122</v>
      </c>
      <c r="I201" s="146"/>
      <c r="L201" s="141"/>
      <c r="M201" s="147"/>
      <c r="T201" s="148"/>
      <c r="AT201" s="143" t="s">
        <v>149</v>
      </c>
      <c r="AU201" s="143" t="s">
        <v>83</v>
      </c>
      <c r="AV201" s="12" t="s">
        <v>83</v>
      </c>
      <c r="AW201" s="12" t="s">
        <v>30</v>
      </c>
      <c r="AX201" s="12" t="s">
        <v>73</v>
      </c>
      <c r="AY201" s="143" t="s">
        <v>119</v>
      </c>
    </row>
    <row r="202" spans="2:65" s="13" customFormat="1">
      <c r="B202" s="149"/>
      <c r="D202" s="142" t="s">
        <v>149</v>
      </c>
      <c r="E202" s="150" t="s">
        <v>1</v>
      </c>
      <c r="F202" s="151" t="s">
        <v>151</v>
      </c>
      <c r="H202" s="152">
        <v>122</v>
      </c>
      <c r="I202" s="153"/>
      <c r="L202" s="149"/>
      <c r="M202" s="154"/>
      <c r="T202" s="155"/>
      <c r="AT202" s="150" t="s">
        <v>149</v>
      </c>
      <c r="AU202" s="150" t="s">
        <v>83</v>
      </c>
      <c r="AV202" s="13" t="s">
        <v>120</v>
      </c>
      <c r="AW202" s="13" t="s">
        <v>30</v>
      </c>
      <c r="AX202" s="13" t="s">
        <v>73</v>
      </c>
      <c r="AY202" s="150" t="s">
        <v>119</v>
      </c>
    </row>
    <row r="203" spans="2:65" s="14" customFormat="1">
      <c r="B203" s="156"/>
      <c r="D203" s="142" t="s">
        <v>149</v>
      </c>
      <c r="E203" s="157" t="s">
        <v>1</v>
      </c>
      <c r="F203" s="158" t="s">
        <v>152</v>
      </c>
      <c r="H203" s="159">
        <v>122</v>
      </c>
      <c r="I203" s="160"/>
      <c r="L203" s="156"/>
      <c r="M203" s="161"/>
      <c r="T203" s="162"/>
      <c r="AT203" s="157" t="s">
        <v>149</v>
      </c>
      <c r="AU203" s="157" t="s">
        <v>83</v>
      </c>
      <c r="AV203" s="14" t="s">
        <v>126</v>
      </c>
      <c r="AW203" s="14" t="s">
        <v>30</v>
      </c>
      <c r="AX203" s="14" t="s">
        <v>81</v>
      </c>
      <c r="AY203" s="157" t="s">
        <v>119</v>
      </c>
    </row>
    <row r="204" spans="2:65" s="1" customFormat="1" ht="21.75" customHeight="1">
      <c r="B204" s="127"/>
      <c r="C204" s="128" t="s">
        <v>236</v>
      </c>
      <c r="D204" s="128" t="s">
        <v>122</v>
      </c>
      <c r="E204" s="129" t="s">
        <v>237</v>
      </c>
      <c r="F204" s="130" t="s">
        <v>238</v>
      </c>
      <c r="G204" s="131" t="s">
        <v>228</v>
      </c>
      <c r="H204" s="132">
        <v>148</v>
      </c>
      <c r="I204" s="133"/>
      <c r="J204" s="134">
        <f>ROUND(I204*H204,2)</f>
        <v>0</v>
      </c>
      <c r="K204" s="130" t="s">
        <v>147</v>
      </c>
      <c r="L204" s="31"/>
      <c r="M204" s="135" t="s">
        <v>1</v>
      </c>
      <c r="N204" s="136" t="s">
        <v>38</v>
      </c>
      <c r="P204" s="137">
        <f>O204*H204</f>
        <v>0</v>
      </c>
      <c r="Q204" s="137">
        <v>3.2200000000000002E-3</v>
      </c>
      <c r="R204" s="137">
        <f>Q204*H204</f>
        <v>0.47656000000000004</v>
      </c>
      <c r="S204" s="137">
        <v>0</v>
      </c>
      <c r="T204" s="138">
        <f>S204*H204</f>
        <v>0</v>
      </c>
      <c r="AR204" s="139" t="s">
        <v>194</v>
      </c>
      <c r="AT204" s="139" t="s">
        <v>122</v>
      </c>
      <c r="AU204" s="139" t="s">
        <v>83</v>
      </c>
      <c r="AY204" s="16" t="s">
        <v>119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81</v>
      </c>
      <c r="BK204" s="140">
        <f>ROUND(I204*H204,2)</f>
        <v>0</v>
      </c>
      <c r="BL204" s="16" t="s">
        <v>194</v>
      </c>
      <c r="BM204" s="139" t="s">
        <v>239</v>
      </c>
    </row>
    <row r="205" spans="2:65" s="12" customFormat="1">
      <c r="B205" s="141"/>
      <c r="D205" s="142" t="s">
        <v>149</v>
      </c>
      <c r="E205" s="143" t="s">
        <v>1</v>
      </c>
      <c r="F205" s="144" t="s">
        <v>240</v>
      </c>
      <c r="H205" s="145">
        <v>148</v>
      </c>
      <c r="I205" s="146"/>
      <c r="L205" s="141"/>
      <c r="M205" s="147"/>
      <c r="T205" s="148"/>
      <c r="AT205" s="143" t="s">
        <v>149</v>
      </c>
      <c r="AU205" s="143" t="s">
        <v>83</v>
      </c>
      <c r="AV205" s="12" t="s">
        <v>83</v>
      </c>
      <c r="AW205" s="12" t="s">
        <v>30</v>
      </c>
      <c r="AX205" s="12" t="s">
        <v>73</v>
      </c>
      <c r="AY205" s="143" t="s">
        <v>119</v>
      </c>
    </row>
    <row r="206" spans="2:65" s="13" customFormat="1">
      <c r="B206" s="149"/>
      <c r="D206" s="142" t="s">
        <v>149</v>
      </c>
      <c r="E206" s="150" t="s">
        <v>1</v>
      </c>
      <c r="F206" s="151" t="s">
        <v>151</v>
      </c>
      <c r="H206" s="152">
        <v>148</v>
      </c>
      <c r="I206" s="153"/>
      <c r="L206" s="149"/>
      <c r="M206" s="154"/>
      <c r="T206" s="155"/>
      <c r="AT206" s="150" t="s">
        <v>149</v>
      </c>
      <c r="AU206" s="150" t="s">
        <v>83</v>
      </c>
      <c r="AV206" s="13" t="s">
        <v>120</v>
      </c>
      <c r="AW206" s="13" t="s">
        <v>30</v>
      </c>
      <c r="AX206" s="13" t="s">
        <v>73</v>
      </c>
      <c r="AY206" s="150" t="s">
        <v>119</v>
      </c>
    </row>
    <row r="207" spans="2:65" s="14" customFormat="1">
      <c r="B207" s="156"/>
      <c r="D207" s="142" t="s">
        <v>149</v>
      </c>
      <c r="E207" s="157" t="s">
        <v>1</v>
      </c>
      <c r="F207" s="158" t="s">
        <v>152</v>
      </c>
      <c r="H207" s="159">
        <v>148</v>
      </c>
      <c r="I207" s="160"/>
      <c r="L207" s="156"/>
      <c r="M207" s="161"/>
      <c r="T207" s="162"/>
      <c r="AT207" s="157" t="s">
        <v>149</v>
      </c>
      <c r="AU207" s="157" t="s">
        <v>83</v>
      </c>
      <c r="AV207" s="14" t="s">
        <v>126</v>
      </c>
      <c r="AW207" s="14" t="s">
        <v>30</v>
      </c>
      <c r="AX207" s="14" t="s">
        <v>81</v>
      </c>
      <c r="AY207" s="157" t="s">
        <v>119</v>
      </c>
    </row>
    <row r="208" spans="2:65" s="1" customFormat="1" ht="24.2" customHeight="1">
      <c r="B208" s="127"/>
      <c r="C208" s="128" t="s">
        <v>241</v>
      </c>
      <c r="D208" s="128" t="s">
        <v>122</v>
      </c>
      <c r="E208" s="129" t="s">
        <v>242</v>
      </c>
      <c r="F208" s="130" t="s">
        <v>243</v>
      </c>
      <c r="G208" s="131" t="s">
        <v>203</v>
      </c>
      <c r="H208" s="132">
        <v>15</v>
      </c>
      <c r="I208" s="133"/>
      <c r="J208" s="134">
        <f>ROUND(I208*H208,2)</f>
        <v>0</v>
      </c>
      <c r="K208" s="130" t="s">
        <v>1</v>
      </c>
      <c r="L208" s="31"/>
      <c r="M208" s="135" t="s">
        <v>1</v>
      </c>
      <c r="N208" s="136" t="s">
        <v>38</v>
      </c>
      <c r="P208" s="137">
        <f>O208*H208</f>
        <v>0</v>
      </c>
      <c r="Q208" s="137">
        <v>3.1199999999999999E-3</v>
      </c>
      <c r="R208" s="137">
        <f>Q208*H208</f>
        <v>4.6800000000000001E-2</v>
      </c>
      <c r="S208" s="137">
        <v>0</v>
      </c>
      <c r="T208" s="138">
        <f>S208*H208</f>
        <v>0</v>
      </c>
      <c r="AR208" s="139" t="s">
        <v>194</v>
      </c>
      <c r="AT208" s="139" t="s">
        <v>122</v>
      </c>
      <c r="AU208" s="139" t="s">
        <v>83</v>
      </c>
      <c r="AY208" s="16" t="s">
        <v>119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6" t="s">
        <v>81</v>
      </c>
      <c r="BK208" s="140">
        <f>ROUND(I208*H208,2)</f>
        <v>0</v>
      </c>
      <c r="BL208" s="16" t="s">
        <v>194</v>
      </c>
      <c r="BM208" s="139" t="s">
        <v>244</v>
      </c>
    </row>
    <row r="209" spans="2:65" s="12" customFormat="1">
      <c r="B209" s="141"/>
      <c r="D209" s="142" t="s">
        <v>149</v>
      </c>
      <c r="E209" s="143" t="s">
        <v>1</v>
      </c>
      <c r="F209" s="144" t="s">
        <v>245</v>
      </c>
      <c r="H209" s="145">
        <v>15</v>
      </c>
      <c r="I209" s="146"/>
      <c r="L209" s="141"/>
      <c r="M209" s="147"/>
      <c r="T209" s="148"/>
      <c r="AT209" s="143" t="s">
        <v>149</v>
      </c>
      <c r="AU209" s="143" t="s">
        <v>83</v>
      </c>
      <c r="AV209" s="12" t="s">
        <v>83</v>
      </c>
      <c r="AW209" s="12" t="s">
        <v>30</v>
      </c>
      <c r="AX209" s="12" t="s">
        <v>73</v>
      </c>
      <c r="AY209" s="143" t="s">
        <v>119</v>
      </c>
    </row>
    <row r="210" spans="2:65" s="13" customFormat="1">
      <c r="B210" s="149"/>
      <c r="D210" s="142" t="s">
        <v>149</v>
      </c>
      <c r="E210" s="150" t="s">
        <v>1</v>
      </c>
      <c r="F210" s="151" t="s">
        <v>151</v>
      </c>
      <c r="H210" s="152">
        <v>15</v>
      </c>
      <c r="I210" s="153"/>
      <c r="L210" s="149"/>
      <c r="M210" s="154"/>
      <c r="T210" s="155"/>
      <c r="AT210" s="150" t="s">
        <v>149</v>
      </c>
      <c r="AU210" s="150" t="s">
        <v>83</v>
      </c>
      <c r="AV210" s="13" t="s">
        <v>120</v>
      </c>
      <c r="AW210" s="13" t="s">
        <v>30</v>
      </c>
      <c r="AX210" s="13" t="s">
        <v>73</v>
      </c>
      <c r="AY210" s="150" t="s">
        <v>119</v>
      </c>
    </row>
    <row r="211" spans="2:65" s="14" customFormat="1">
      <c r="B211" s="156"/>
      <c r="D211" s="142" t="s">
        <v>149</v>
      </c>
      <c r="E211" s="157" t="s">
        <v>1</v>
      </c>
      <c r="F211" s="158" t="s">
        <v>152</v>
      </c>
      <c r="H211" s="159">
        <v>15</v>
      </c>
      <c r="I211" s="160"/>
      <c r="L211" s="156"/>
      <c r="M211" s="161"/>
      <c r="T211" s="162"/>
      <c r="AT211" s="157" t="s">
        <v>149</v>
      </c>
      <c r="AU211" s="157" t="s">
        <v>83</v>
      </c>
      <c r="AV211" s="14" t="s">
        <v>126</v>
      </c>
      <c r="AW211" s="14" t="s">
        <v>30</v>
      </c>
      <c r="AX211" s="14" t="s">
        <v>81</v>
      </c>
      <c r="AY211" s="157" t="s">
        <v>119</v>
      </c>
    </row>
    <row r="212" spans="2:65" s="1" customFormat="1" ht="24.2" customHeight="1">
      <c r="B212" s="127"/>
      <c r="C212" s="128" t="s">
        <v>246</v>
      </c>
      <c r="D212" s="128" t="s">
        <v>122</v>
      </c>
      <c r="E212" s="129" t="s">
        <v>247</v>
      </c>
      <c r="F212" s="130" t="s">
        <v>248</v>
      </c>
      <c r="G212" s="131" t="s">
        <v>228</v>
      </c>
      <c r="H212" s="132">
        <v>52.5</v>
      </c>
      <c r="I212" s="133"/>
      <c r="J212" s="134">
        <f>ROUND(I212*H212,2)</f>
        <v>0</v>
      </c>
      <c r="K212" s="130" t="s">
        <v>147</v>
      </c>
      <c r="L212" s="31"/>
      <c r="M212" s="135" t="s">
        <v>1</v>
      </c>
      <c r="N212" s="136" t="s">
        <v>38</v>
      </c>
      <c r="P212" s="137">
        <f>O212*H212</f>
        <v>0</v>
      </c>
      <c r="Q212" s="137">
        <v>2.0600000000000002E-3</v>
      </c>
      <c r="R212" s="137">
        <f>Q212*H212</f>
        <v>0.10815000000000001</v>
      </c>
      <c r="S212" s="137">
        <v>0</v>
      </c>
      <c r="T212" s="138">
        <f>S212*H212</f>
        <v>0</v>
      </c>
      <c r="AR212" s="139" t="s">
        <v>194</v>
      </c>
      <c r="AT212" s="139" t="s">
        <v>122</v>
      </c>
      <c r="AU212" s="139" t="s">
        <v>83</v>
      </c>
      <c r="AY212" s="16" t="s">
        <v>119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6" t="s">
        <v>81</v>
      </c>
      <c r="BK212" s="140">
        <f>ROUND(I212*H212,2)</f>
        <v>0</v>
      </c>
      <c r="BL212" s="16" t="s">
        <v>194</v>
      </c>
      <c r="BM212" s="139" t="s">
        <v>249</v>
      </c>
    </row>
    <row r="213" spans="2:65" s="12" customFormat="1">
      <c r="B213" s="141"/>
      <c r="D213" s="142" t="s">
        <v>149</v>
      </c>
      <c r="E213" s="143" t="s">
        <v>1</v>
      </c>
      <c r="F213" s="144" t="s">
        <v>250</v>
      </c>
      <c r="H213" s="145">
        <v>52.5</v>
      </c>
      <c r="I213" s="146"/>
      <c r="L213" s="141"/>
      <c r="M213" s="147"/>
      <c r="T213" s="148"/>
      <c r="AT213" s="143" t="s">
        <v>149</v>
      </c>
      <c r="AU213" s="143" t="s">
        <v>83</v>
      </c>
      <c r="AV213" s="12" t="s">
        <v>83</v>
      </c>
      <c r="AW213" s="12" t="s">
        <v>30</v>
      </c>
      <c r="AX213" s="12" t="s">
        <v>73</v>
      </c>
      <c r="AY213" s="143" t="s">
        <v>119</v>
      </c>
    </row>
    <row r="214" spans="2:65" s="13" customFormat="1">
      <c r="B214" s="149"/>
      <c r="D214" s="142" t="s">
        <v>149</v>
      </c>
      <c r="E214" s="150" t="s">
        <v>1</v>
      </c>
      <c r="F214" s="151" t="s">
        <v>151</v>
      </c>
      <c r="H214" s="152">
        <v>52.5</v>
      </c>
      <c r="I214" s="153"/>
      <c r="L214" s="149"/>
      <c r="M214" s="154"/>
      <c r="T214" s="155"/>
      <c r="AT214" s="150" t="s">
        <v>149</v>
      </c>
      <c r="AU214" s="150" t="s">
        <v>83</v>
      </c>
      <c r="AV214" s="13" t="s">
        <v>120</v>
      </c>
      <c r="AW214" s="13" t="s">
        <v>30</v>
      </c>
      <c r="AX214" s="13" t="s">
        <v>73</v>
      </c>
      <c r="AY214" s="150" t="s">
        <v>119</v>
      </c>
    </row>
    <row r="215" spans="2:65" s="14" customFormat="1">
      <c r="B215" s="156"/>
      <c r="D215" s="142" t="s">
        <v>149</v>
      </c>
      <c r="E215" s="157" t="s">
        <v>1</v>
      </c>
      <c r="F215" s="158" t="s">
        <v>152</v>
      </c>
      <c r="H215" s="159">
        <v>52.5</v>
      </c>
      <c r="I215" s="160"/>
      <c r="L215" s="156"/>
      <c r="M215" s="161"/>
      <c r="T215" s="162"/>
      <c r="AT215" s="157" t="s">
        <v>149</v>
      </c>
      <c r="AU215" s="157" t="s">
        <v>83</v>
      </c>
      <c r="AV215" s="14" t="s">
        <v>126</v>
      </c>
      <c r="AW215" s="14" t="s">
        <v>30</v>
      </c>
      <c r="AX215" s="14" t="s">
        <v>81</v>
      </c>
      <c r="AY215" s="157" t="s">
        <v>119</v>
      </c>
    </row>
    <row r="216" spans="2:65" s="1" customFormat="1" ht="24.2" customHeight="1">
      <c r="B216" s="127"/>
      <c r="C216" s="128" t="s">
        <v>251</v>
      </c>
      <c r="D216" s="128" t="s">
        <v>122</v>
      </c>
      <c r="E216" s="129" t="s">
        <v>252</v>
      </c>
      <c r="F216" s="130" t="s">
        <v>253</v>
      </c>
      <c r="G216" s="131" t="s">
        <v>254</v>
      </c>
      <c r="H216" s="173"/>
      <c r="I216" s="133"/>
      <c r="J216" s="134">
        <f>ROUND(I216*H216,2)</f>
        <v>0</v>
      </c>
      <c r="K216" s="130" t="s">
        <v>147</v>
      </c>
      <c r="L216" s="31"/>
      <c r="M216" s="135" t="s">
        <v>1</v>
      </c>
      <c r="N216" s="136" t="s">
        <v>38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194</v>
      </c>
      <c r="AT216" s="139" t="s">
        <v>122</v>
      </c>
      <c r="AU216" s="139" t="s">
        <v>83</v>
      </c>
      <c r="AY216" s="16" t="s">
        <v>119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6" t="s">
        <v>81</v>
      </c>
      <c r="BK216" s="140">
        <f>ROUND(I216*H216,2)</f>
        <v>0</v>
      </c>
      <c r="BL216" s="16" t="s">
        <v>194</v>
      </c>
      <c r="BM216" s="139" t="s">
        <v>255</v>
      </c>
    </row>
    <row r="217" spans="2:65" s="11" customFormat="1" ht="22.9" customHeight="1">
      <c r="B217" s="115"/>
      <c r="D217" s="116" t="s">
        <v>72</v>
      </c>
      <c r="E217" s="125" t="s">
        <v>256</v>
      </c>
      <c r="F217" s="125" t="s">
        <v>257</v>
      </c>
      <c r="I217" s="118"/>
      <c r="J217" s="126">
        <f>BK217</f>
        <v>0</v>
      </c>
      <c r="L217" s="115"/>
      <c r="M217" s="120"/>
      <c r="P217" s="121">
        <f>SUM(P218:P229)</f>
        <v>0</v>
      </c>
      <c r="R217" s="121">
        <f>SUM(R218:R229)</f>
        <v>8.8236000000000009E-2</v>
      </c>
      <c r="T217" s="122">
        <f>SUM(T218:T229)</f>
        <v>0</v>
      </c>
      <c r="AR217" s="116" t="s">
        <v>83</v>
      </c>
      <c r="AT217" s="123" t="s">
        <v>72</v>
      </c>
      <c r="AU217" s="123" t="s">
        <v>81</v>
      </c>
      <c r="AY217" s="116" t="s">
        <v>119</v>
      </c>
      <c r="BK217" s="124">
        <f>SUM(BK218:BK229)</f>
        <v>0</v>
      </c>
    </row>
    <row r="218" spans="2:65" s="1" customFormat="1" ht="24.2" customHeight="1">
      <c r="B218" s="127"/>
      <c r="C218" s="128" t="s">
        <v>258</v>
      </c>
      <c r="D218" s="128" t="s">
        <v>122</v>
      </c>
      <c r="E218" s="129" t="s">
        <v>259</v>
      </c>
      <c r="F218" s="130" t="s">
        <v>260</v>
      </c>
      <c r="G218" s="131" t="s">
        <v>203</v>
      </c>
      <c r="H218" s="132">
        <v>1</v>
      </c>
      <c r="I218" s="133"/>
      <c r="J218" s="134">
        <f>ROUND(I218*H218,2)</f>
        <v>0</v>
      </c>
      <c r="K218" s="130" t="s">
        <v>147</v>
      </c>
      <c r="L218" s="31"/>
      <c r="M218" s="135" t="s">
        <v>1</v>
      </c>
      <c r="N218" s="136" t="s">
        <v>38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194</v>
      </c>
      <c r="AT218" s="139" t="s">
        <v>122</v>
      </c>
      <c r="AU218" s="139" t="s">
        <v>83</v>
      </c>
      <c r="AY218" s="16" t="s">
        <v>119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6" t="s">
        <v>81</v>
      </c>
      <c r="BK218" s="140">
        <f>ROUND(I218*H218,2)</f>
        <v>0</v>
      </c>
      <c r="BL218" s="16" t="s">
        <v>194</v>
      </c>
      <c r="BM218" s="139" t="s">
        <v>261</v>
      </c>
    </row>
    <row r="219" spans="2:65" s="1" customFormat="1" ht="24.2" customHeight="1">
      <c r="B219" s="127"/>
      <c r="C219" s="163" t="s">
        <v>262</v>
      </c>
      <c r="D219" s="163" t="s">
        <v>154</v>
      </c>
      <c r="E219" s="164" t="s">
        <v>263</v>
      </c>
      <c r="F219" s="165" t="s">
        <v>264</v>
      </c>
      <c r="G219" s="166" t="s">
        <v>125</v>
      </c>
      <c r="H219" s="167">
        <v>1</v>
      </c>
      <c r="I219" s="168"/>
      <c r="J219" s="169">
        <f>ROUND(I219*H219,2)</f>
        <v>0</v>
      </c>
      <c r="K219" s="165" t="s">
        <v>1</v>
      </c>
      <c r="L219" s="170"/>
      <c r="M219" s="171" t="s">
        <v>1</v>
      </c>
      <c r="N219" s="172" t="s">
        <v>38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265</v>
      </c>
      <c r="AT219" s="139" t="s">
        <v>154</v>
      </c>
      <c r="AU219" s="139" t="s">
        <v>83</v>
      </c>
      <c r="AY219" s="16" t="s">
        <v>119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6" t="s">
        <v>81</v>
      </c>
      <c r="BK219" s="140">
        <f>ROUND(I219*H219,2)</f>
        <v>0</v>
      </c>
      <c r="BL219" s="16" t="s">
        <v>194</v>
      </c>
      <c r="BM219" s="139" t="s">
        <v>266</v>
      </c>
    </row>
    <row r="220" spans="2:65" s="1" customFormat="1" ht="24.2" customHeight="1">
      <c r="B220" s="127"/>
      <c r="C220" s="128" t="s">
        <v>267</v>
      </c>
      <c r="D220" s="128" t="s">
        <v>122</v>
      </c>
      <c r="E220" s="129" t="s">
        <v>268</v>
      </c>
      <c r="F220" s="130" t="s">
        <v>269</v>
      </c>
      <c r="G220" s="131" t="s">
        <v>203</v>
      </c>
      <c r="H220" s="132">
        <v>2</v>
      </c>
      <c r="I220" s="133"/>
      <c r="J220" s="134">
        <f>ROUND(I220*H220,2)</f>
        <v>0</v>
      </c>
      <c r="K220" s="130" t="s">
        <v>147</v>
      </c>
      <c r="L220" s="31"/>
      <c r="M220" s="135" t="s">
        <v>1</v>
      </c>
      <c r="N220" s="136" t="s">
        <v>38</v>
      </c>
      <c r="P220" s="137">
        <f>O220*H220</f>
        <v>0</v>
      </c>
      <c r="Q220" s="137">
        <v>8.7000000000000001E-4</v>
      </c>
      <c r="R220" s="137">
        <f>Q220*H220</f>
        <v>1.74E-3</v>
      </c>
      <c r="S220" s="137">
        <v>0</v>
      </c>
      <c r="T220" s="138">
        <f>S220*H220</f>
        <v>0</v>
      </c>
      <c r="AR220" s="139" t="s">
        <v>194</v>
      </c>
      <c r="AT220" s="139" t="s">
        <v>122</v>
      </c>
      <c r="AU220" s="139" t="s">
        <v>83</v>
      </c>
      <c r="AY220" s="16" t="s">
        <v>119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6" t="s">
        <v>81</v>
      </c>
      <c r="BK220" s="140">
        <f>ROUND(I220*H220,2)</f>
        <v>0</v>
      </c>
      <c r="BL220" s="16" t="s">
        <v>194</v>
      </c>
      <c r="BM220" s="139" t="s">
        <v>270</v>
      </c>
    </row>
    <row r="221" spans="2:65" s="12" customFormat="1">
      <c r="B221" s="141"/>
      <c r="D221" s="142" t="s">
        <v>149</v>
      </c>
      <c r="E221" s="143" t="s">
        <v>1</v>
      </c>
      <c r="F221" s="144" t="s">
        <v>83</v>
      </c>
      <c r="H221" s="145">
        <v>2</v>
      </c>
      <c r="I221" s="146"/>
      <c r="L221" s="141"/>
      <c r="M221" s="147"/>
      <c r="T221" s="148"/>
      <c r="AT221" s="143" t="s">
        <v>149</v>
      </c>
      <c r="AU221" s="143" t="s">
        <v>83</v>
      </c>
      <c r="AV221" s="12" t="s">
        <v>83</v>
      </c>
      <c r="AW221" s="12" t="s">
        <v>30</v>
      </c>
      <c r="AX221" s="12" t="s">
        <v>73</v>
      </c>
      <c r="AY221" s="143" t="s">
        <v>119</v>
      </c>
    </row>
    <row r="222" spans="2:65" s="13" customFormat="1">
      <c r="B222" s="149"/>
      <c r="D222" s="142" t="s">
        <v>149</v>
      </c>
      <c r="E222" s="150" t="s">
        <v>1</v>
      </c>
      <c r="F222" s="151" t="s">
        <v>151</v>
      </c>
      <c r="H222" s="152">
        <v>2</v>
      </c>
      <c r="I222" s="153"/>
      <c r="L222" s="149"/>
      <c r="M222" s="154"/>
      <c r="T222" s="155"/>
      <c r="AT222" s="150" t="s">
        <v>149</v>
      </c>
      <c r="AU222" s="150" t="s">
        <v>83</v>
      </c>
      <c r="AV222" s="13" t="s">
        <v>120</v>
      </c>
      <c r="AW222" s="13" t="s">
        <v>30</v>
      </c>
      <c r="AX222" s="13" t="s">
        <v>73</v>
      </c>
      <c r="AY222" s="150" t="s">
        <v>119</v>
      </c>
    </row>
    <row r="223" spans="2:65" s="14" customFormat="1">
      <c r="B223" s="156"/>
      <c r="D223" s="142" t="s">
        <v>149</v>
      </c>
      <c r="E223" s="157" t="s">
        <v>1</v>
      </c>
      <c r="F223" s="158" t="s">
        <v>152</v>
      </c>
      <c r="H223" s="159">
        <v>2</v>
      </c>
      <c r="I223" s="160"/>
      <c r="L223" s="156"/>
      <c r="M223" s="161"/>
      <c r="T223" s="162"/>
      <c r="AT223" s="157" t="s">
        <v>149</v>
      </c>
      <c r="AU223" s="157" t="s">
        <v>83</v>
      </c>
      <c r="AV223" s="14" t="s">
        <v>126</v>
      </c>
      <c r="AW223" s="14" t="s">
        <v>30</v>
      </c>
      <c r="AX223" s="14" t="s">
        <v>81</v>
      </c>
      <c r="AY223" s="157" t="s">
        <v>119</v>
      </c>
    </row>
    <row r="224" spans="2:65" s="1" customFormat="1" ht="26.45" customHeight="1">
      <c r="B224" s="127"/>
      <c r="C224" s="163" t="s">
        <v>271</v>
      </c>
      <c r="D224" s="163" t="s">
        <v>154</v>
      </c>
      <c r="E224" s="164" t="s">
        <v>272</v>
      </c>
      <c r="F224" s="165" t="s">
        <v>332</v>
      </c>
      <c r="G224" s="166" t="s">
        <v>161</v>
      </c>
      <c r="H224" s="167">
        <v>3.4</v>
      </c>
      <c r="I224" s="168"/>
      <c r="J224" s="169">
        <f>ROUND(I224*H224,2)</f>
        <v>0</v>
      </c>
      <c r="K224" s="165" t="s">
        <v>1</v>
      </c>
      <c r="L224" s="170"/>
      <c r="M224" s="171" t="s">
        <v>1</v>
      </c>
      <c r="N224" s="172" t="s">
        <v>38</v>
      </c>
      <c r="P224" s="137">
        <f>O224*H224</f>
        <v>0</v>
      </c>
      <c r="Q224" s="137">
        <v>2.5440000000000001E-2</v>
      </c>
      <c r="R224" s="137">
        <f>Q224*H224</f>
        <v>8.6496000000000003E-2</v>
      </c>
      <c r="S224" s="137">
        <v>0</v>
      </c>
      <c r="T224" s="138">
        <f>S224*H224</f>
        <v>0</v>
      </c>
      <c r="AR224" s="139" t="s">
        <v>265</v>
      </c>
      <c r="AT224" s="139" t="s">
        <v>154</v>
      </c>
      <c r="AU224" s="139" t="s">
        <v>83</v>
      </c>
      <c r="AY224" s="16" t="s">
        <v>119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6" t="s">
        <v>81</v>
      </c>
      <c r="BK224" s="140">
        <f>ROUND(I224*H224,2)</f>
        <v>0</v>
      </c>
      <c r="BL224" s="16" t="s">
        <v>194</v>
      </c>
      <c r="BM224" s="139" t="s">
        <v>273</v>
      </c>
    </row>
    <row r="225" spans="2:65" s="12" customFormat="1">
      <c r="B225" s="141"/>
      <c r="D225" s="142" t="s">
        <v>149</v>
      </c>
      <c r="E225" s="143" t="s">
        <v>1</v>
      </c>
      <c r="F225" s="144" t="s">
        <v>274</v>
      </c>
      <c r="H225" s="145">
        <v>1.8</v>
      </c>
      <c r="I225" s="146"/>
      <c r="L225" s="141"/>
      <c r="M225" s="147"/>
      <c r="T225" s="148"/>
      <c r="AT225" s="143" t="s">
        <v>149</v>
      </c>
      <c r="AU225" s="143" t="s">
        <v>83</v>
      </c>
      <c r="AV225" s="12" t="s">
        <v>83</v>
      </c>
      <c r="AW225" s="12" t="s">
        <v>30</v>
      </c>
      <c r="AX225" s="12" t="s">
        <v>73</v>
      </c>
      <c r="AY225" s="143" t="s">
        <v>119</v>
      </c>
    </row>
    <row r="226" spans="2:65" s="12" customFormat="1">
      <c r="B226" s="141"/>
      <c r="D226" s="142" t="s">
        <v>149</v>
      </c>
      <c r="E226" s="143" t="s">
        <v>1</v>
      </c>
      <c r="F226" s="144" t="s">
        <v>275</v>
      </c>
      <c r="H226" s="145">
        <v>1.6</v>
      </c>
      <c r="I226" s="146"/>
      <c r="L226" s="141"/>
      <c r="M226" s="147"/>
      <c r="T226" s="148"/>
      <c r="AT226" s="143" t="s">
        <v>149</v>
      </c>
      <c r="AU226" s="143" t="s">
        <v>83</v>
      </c>
      <c r="AV226" s="12" t="s">
        <v>83</v>
      </c>
      <c r="AW226" s="12" t="s">
        <v>30</v>
      </c>
      <c r="AX226" s="12" t="s">
        <v>73</v>
      </c>
      <c r="AY226" s="143" t="s">
        <v>119</v>
      </c>
    </row>
    <row r="227" spans="2:65" s="13" customFormat="1">
      <c r="B227" s="149"/>
      <c r="D227" s="142" t="s">
        <v>149</v>
      </c>
      <c r="E227" s="150" t="s">
        <v>1</v>
      </c>
      <c r="F227" s="151" t="s">
        <v>151</v>
      </c>
      <c r="H227" s="152">
        <v>3.4</v>
      </c>
      <c r="I227" s="153"/>
      <c r="L227" s="149"/>
      <c r="M227" s="154"/>
      <c r="T227" s="155"/>
      <c r="AT227" s="150" t="s">
        <v>149</v>
      </c>
      <c r="AU227" s="150" t="s">
        <v>83</v>
      </c>
      <c r="AV227" s="13" t="s">
        <v>120</v>
      </c>
      <c r="AW227" s="13" t="s">
        <v>30</v>
      </c>
      <c r="AX227" s="13" t="s">
        <v>73</v>
      </c>
      <c r="AY227" s="150" t="s">
        <v>119</v>
      </c>
    </row>
    <row r="228" spans="2:65" s="14" customFormat="1">
      <c r="B228" s="156"/>
      <c r="D228" s="142" t="s">
        <v>149</v>
      </c>
      <c r="E228" s="157" t="s">
        <v>1</v>
      </c>
      <c r="F228" s="158" t="s">
        <v>152</v>
      </c>
      <c r="H228" s="159">
        <v>3.4</v>
      </c>
      <c r="I228" s="160"/>
      <c r="L228" s="156"/>
      <c r="M228" s="161"/>
      <c r="T228" s="162"/>
      <c r="AT228" s="157" t="s">
        <v>149</v>
      </c>
      <c r="AU228" s="157" t="s">
        <v>83</v>
      </c>
      <c r="AV228" s="14" t="s">
        <v>126</v>
      </c>
      <c r="AW228" s="14" t="s">
        <v>30</v>
      </c>
      <c r="AX228" s="14" t="s">
        <v>81</v>
      </c>
      <c r="AY228" s="157" t="s">
        <v>119</v>
      </c>
    </row>
    <row r="229" spans="2:65" s="1" customFormat="1" ht="24.2" customHeight="1">
      <c r="B229" s="127"/>
      <c r="C229" s="128" t="s">
        <v>276</v>
      </c>
      <c r="D229" s="128" t="s">
        <v>122</v>
      </c>
      <c r="E229" s="129" t="s">
        <v>277</v>
      </c>
      <c r="F229" s="130" t="s">
        <v>278</v>
      </c>
      <c r="G229" s="131" t="s">
        <v>254</v>
      </c>
      <c r="H229" s="173"/>
      <c r="I229" s="133"/>
      <c r="J229" s="134">
        <f>ROUND(I229*H229,2)</f>
        <v>0</v>
      </c>
      <c r="K229" s="130" t="s">
        <v>147</v>
      </c>
      <c r="L229" s="31"/>
      <c r="M229" s="135" t="s">
        <v>1</v>
      </c>
      <c r="N229" s="136" t="s">
        <v>38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194</v>
      </c>
      <c r="AT229" s="139" t="s">
        <v>122</v>
      </c>
      <c r="AU229" s="139" t="s">
        <v>83</v>
      </c>
      <c r="AY229" s="16" t="s">
        <v>119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81</v>
      </c>
      <c r="BK229" s="140">
        <f>ROUND(I229*H229,2)</f>
        <v>0</v>
      </c>
      <c r="BL229" s="16" t="s">
        <v>194</v>
      </c>
      <c r="BM229" s="139" t="s">
        <v>279</v>
      </c>
    </row>
    <row r="230" spans="2:65" s="11" customFormat="1" ht="22.9" customHeight="1">
      <c r="B230" s="115"/>
      <c r="D230" s="116" t="s">
        <v>72</v>
      </c>
      <c r="E230" s="125" t="s">
        <v>280</v>
      </c>
      <c r="F230" s="125" t="s">
        <v>281</v>
      </c>
      <c r="I230" s="118"/>
      <c r="J230" s="126">
        <f>BK230</f>
        <v>0</v>
      </c>
      <c r="L230" s="115"/>
      <c r="M230" s="120"/>
      <c r="P230" s="121">
        <f>SUM(P231:P242)</f>
        <v>0</v>
      </c>
      <c r="R230" s="121">
        <f>SUM(R231:R242)</f>
        <v>2.9852E-2</v>
      </c>
      <c r="T230" s="122">
        <f>SUM(T231:T242)</f>
        <v>0</v>
      </c>
      <c r="AR230" s="116" t="s">
        <v>83</v>
      </c>
      <c r="AT230" s="123" t="s">
        <v>72</v>
      </c>
      <c r="AU230" s="123" t="s">
        <v>81</v>
      </c>
      <c r="AY230" s="116" t="s">
        <v>119</v>
      </c>
      <c r="BK230" s="124">
        <f>SUM(BK231:BK242)</f>
        <v>0</v>
      </c>
    </row>
    <row r="231" spans="2:65" s="1" customFormat="1" ht="24.2" customHeight="1">
      <c r="B231" s="127"/>
      <c r="C231" s="128" t="s">
        <v>265</v>
      </c>
      <c r="D231" s="128" t="s">
        <v>122</v>
      </c>
      <c r="E231" s="129" t="s">
        <v>282</v>
      </c>
      <c r="F231" s="130" t="s">
        <v>283</v>
      </c>
      <c r="G231" s="131" t="s">
        <v>161</v>
      </c>
      <c r="H231" s="132">
        <v>3.2</v>
      </c>
      <c r="I231" s="133"/>
      <c r="J231" s="134">
        <f>ROUND(I231*H231,2)</f>
        <v>0</v>
      </c>
      <c r="K231" s="130" t="s">
        <v>147</v>
      </c>
      <c r="L231" s="31"/>
      <c r="M231" s="135" t="s">
        <v>1</v>
      </c>
      <c r="N231" s="136" t="s">
        <v>38</v>
      </c>
      <c r="P231" s="137">
        <f>O231*H231</f>
        <v>0</v>
      </c>
      <c r="Q231" s="137">
        <v>2.1000000000000001E-4</v>
      </c>
      <c r="R231" s="137">
        <f>Q231*H231</f>
        <v>6.7200000000000007E-4</v>
      </c>
      <c r="S231" s="137">
        <v>0</v>
      </c>
      <c r="T231" s="138">
        <f>S231*H231</f>
        <v>0</v>
      </c>
      <c r="AR231" s="139" t="s">
        <v>194</v>
      </c>
      <c r="AT231" s="139" t="s">
        <v>122</v>
      </c>
      <c r="AU231" s="139" t="s">
        <v>83</v>
      </c>
      <c r="AY231" s="16" t="s">
        <v>119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6" t="s">
        <v>81</v>
      </c>
      <c r="BK231" s="140">
        <f>ROUND(I231*H231,2)</f>
        <v>0</v>
      </c>
      <c r="BL231" s="16" t="s">
        <v>194</v>
      </c>
      <c r="BM231" s="139" t="s">
        <v>284</v>
      </c>
    </row>
    <row r="232" spans="2:65" s="12" customFormat="1">
      <c r="B232" s="141"/>
      <c r="D232" s="142" t="s">
        <v>149</v>
      </c>
      <c r="E232" s="143" t="s">
        <v>1</v>
      </c>
      <c r="F232" s="144" t="s">
        <v>285</v>
      </c>
      <c r="H232" s="145">
        <v>3.2</v>
      </c>
      <c r="I232" s="146"/>
      <c r="L232" s="141"/>
      <c r="M232" s="147"/>
      <c r="T232" s="148"/>
      <c r="AT232" s="143" t="s">
        <v>149</v>
      </c>
      <c r="AU232" s="143" t="s">
        <v>83</v>
      </c>
      <c r="AV232" s="12" t="s">
        <v>83</v>
      </c>
      <c r="AW232" s="12" t="s">
        <v>30</v>
      </c>
      <c r="AX232" s="12" t="s">
        <v>73</v>
      </c>
      <c r="AY232" s="143" t="s">
        <v>119</v>
      </c>
    </row>
    <row r="233" spans="2:65" s="13" customFormat="1">
      <c r="B233" s="149"/>
      <c r="D233" s="142" t="s">
        <v>149</v>
      </c>
      <c r="E233" s="150" t="s">
        <v>1</v>
      </c>
      <c r="F233" s="151" t="s">
        <v>151</v>
      </c>
      <c r="H233" s="152">
        <v>3.2</v>
      </c>
      <c r="I233" s="153"/>
      <c r="L233" s="149"/>
      <c r="M233" s="154"/>
      <c r="T233" s="155"/>
      <c r="AT233" s="150" t="s">
        <v>149</v>
      </c>
      <c r="AU233" s="150" t="s">
        <v>83</v>
      </c>
      <c r="AV233" s="13" t="s">
        <v>120</v>
      </c>
      <c r="AW233" s="13" t="s">
        <v>30</v>
      </c>
      <c r="AX233" s="13" t="s">
        <v>73</v>
      </c>
      <c r="AY233" s="150" t="s">
        <v>119</v>
      </c>
    </row>
    <row r="234" spans="2:65" s="14" customFormat="1">
      <c r="B234" s="156"/>
      <c r="D234" s="142" t="s">
        <v>149</v>
      </c>
      <c r="E234" s="157" t="s">
        <v>1</v>
      </c>
      <c r="F234" s="158" t="s">
        <v>152</v>
      </c>
      <c r="H234" s="159">
        <v>3.2</v>
      </c>
      <c r="I234" s="160"/>
      <c r="L234" s="156"/>
      <c r="M234" s="161"/>
      <c r="T234" s="162"/>
      <c r="AT234" s="157" t="s">
        <v>149</v>
      </c>
      <c r="AU234" s="157" t="s">
        <v>83</v>
      </c>
      <c r="AV234" s="14" t="s">
        <v>126</v>
      </c>
      <c r="AW234" s="14" t="s">
        <v>30</v>
      </c>
      <c r="AX234" s="14" t="s">
        <v>81</v>
      </c>
      <c r="AY234" s="157" t="s">
        <v>119</v>
      </c>
    </row>
    <row r="235" spans="2:65" s="1" customFormat="1" ht="16.5" customHeight="1">
      <c r="B235" s="127"/>
      <c r="C235" s="163" t="s">
        <v>286</v>
      </c>
      <c r="D235" s="163" t="s">
        <v>154</v>
      </c>
      <c r="E235" s="164" t="s">
        <v>287</v>
      </c>
      <c r="F235" s="165" t="s">
        <v>288</v>
      </c>
      <c r="G235" s="166" t="s">
        <v>125</v>
      </c>
      <c r="H235" s="167">
        <v>2</v>
      </c>
      <c r="I235" s="168"/>
      <c r="J235" s="169">
        <f t="shared" ref="J235:J242" si="10">ROUND(I235*H235,2)</f>
        <v>0</v>
      </c>
      <c r="K235" s="165" t="s">
        <v>1</v>
      </c>
      <c r="L235" s="170"/>
      <c r="M235" s="171" t="s">
        <v>1</v>
      </c>
      <c r="N235" s="172" t="s">
        <v>38</v>
      </c>
      <c r="P235" s="137">
        <f t="shared" ref="P235:P242" si="11">O235*H235</f>
        <v>0</v>
      </c>
      <c r="Q235" s="137">
        <v>0</v>
      </c>
      <c r="R235" s="137">
        <f t="shared" ref="R235:R242" si="12">Q235*H235</f>
        <v>0</v>
      </c>
      <c r="S235" s="137">
        <v>0</v>
      </c>
      <c r="T235" s="138">
        <f t="shared" ref="T235:T242" si="13">S235*H235</f>
        <v>0</v>
      </c>
      <c r="AR235" s="139" t="s">
        <v>265</v>
      </c>
      <c r="AT235" s="139" t="s">
        <v>154</v>
      </c>
      <c r="AU235" s="139" t="s">
        <v>83</v>
      </c>
      <c r="AY235" s="16" t="s">
        <v>119</v>
      </c>
      <c r="BE235" s="140">
        <f t="shared" ref="BE235:BE242" si="14">IF(N235="základní",J235,0)</f>
        <v>0</v>
      </c>
      <c r="BF235" s="140">
        <f t="shared" ref="BF235:BF242" si="15">IF(N235="snížená",J235,0)</f>
        <v>0</v>
      </c>
      <c r="BG235" s="140">
        <f t="shared" ref="BG235:BG242" si="16">IF(N235="zákl. přenesená",J235,0)</f>
        <v>0</v>
      </c>
      <c r="BH235" s="140">
        <f t="shared" ref="BH235:BH242" si="17">IF(N235="sníž. přenesená",J235,0)</f>
        <v>0</v>
      </c>
      <c r="BI235" s="140">
        <f t="shared" ref="BI235:BI242" si="18">IF(N235="nulová",J235,0)</f>
        <v>0</v>
      </c>
      <c r="BJ235" s="16" t="s">
        <v>81</v>
      </c>
      <c r="BK235" s="140">
        <f t="shared" ref="BK235:BK242" si="19">ROUND(I235*H235,2)</f>
        <v>0</v>
      </c>
      <c r="BL235" s="16" t="s">
        <v>194</v>
      </c>
      <c r="BM235" s="139" t="s">
        <v>289</v>
      </c>
    </row>
    <row r="236" spans="2:65" s="1" customFormat="1" ht="24.2" customHeight="1">
      <c r="B236" s="127"/>
      <c r="C236" s="128" t="s">
        <v>290</v>
      </c>
      <c r="D236" s="128" t="s">
        <v>122</v>
      </c>
      <c r="E236" s="129" t="s">
        <v>291</v>
      </c>
      <c r="F236" s="130" t="s">
        <v>292</v>
      </c>
      <c r="G236" s="131" t="s">
        <v>203</v>
      </c>
      <c r="H236" s="132">
        <v>2</v>
      </c>
      <c r="I236" s="133"/>
      <c r="J236" s="134">
        <f t="shared" si="10"/>
        <v>0</v>
      </c>
      <c r="K236" s="130" t="s">
        <v>147</v>
      </c>
      <c r="L236" s="31"/>
      <c r="M236" s="135" t="s">
        <v>1</v>
      </c>
      <c r="N236" s="136" t="s">
        <v>38</v>
      </c>
      <c r="P236" s="137">
        <f t="shared" si="11"/>
        <v>0</v>
      </c>
      <c r="Q236" s="137">
        <v>5.9000000000000003E-4</v>
      </c>
      <c r="R236" s="137">
        <f t="shared" si="12"/>
        <v>1.1800000000000001E-3</v>
      </c>
      <c r="S236" s="137">
        <v>0</v>
      </c>
      <c r="T236" s="138">
        <f t="shared" si="13"/>
        <v>0</v>
      </c>
      <c r="AR236" s="139" t="s">
        <v>194</v>
      </c>
      <c r="AT236" s="139" t="s">
        <v>122</v>
      </c>
      <c r="AU236" s="139" t="s">
        <v>83</v>
      </c>
      <c r="AY236" s="16" t="s">
        <v>119</v>
      </c>
      <c r="BE236" s="140">
        <f t="shared" si="14"/>
        <v>0</v>
      </c>
      <c r="BF236" s="140">
        <f t="shared" si="15"/>
        <v>0</v>
      </c>
      <c r="BG236" s="140">
        <f t="shared" si="16"/>
        <v>0</v>
      </c>
      <c r="BH236" s="140">
        <f t="shared" si="17"/>
        <v>0</v>
      </c>
      <c r="BI236" s="140">
        <f t="shared" si="18"/>
        <v>0</v>
      </c>
      <c r="BJ236" s="16" t="s">
        <v>81</v>
      </c>
      <c r="BK236" s="140">
        <f t="shared" si="19"/>
        <v>0</v>
      </c>
      <c r="BL236" s="16" t="s">
        <v>194</v>
      </c>
      <c r="BM236" s="139" t="s">
        <v>293</v>
      </c>
    </row>
    <row r="237" spans="2:65" s="1" customFormat="1" ht="24.2" customHeight="1">
      <c r="B237" s="127"/>
      <c r="C237" s="163" t="s">
        <v>294</v>
      </c>
      <c r="D237" s="163" t="s">
        <v>154</v>
      </c>
      <c r="E237" s="164" t="s">
        <v>295</v>
      </c>
      <c r="F237" s="165" t="s">
        <v>296</v>
      </c>
      <c r="G237" s="166" t="s">
        <v>125</v>
      </c>
      <c r="H237" s="167">
        <v>2</v>
      </c>
      <c r="I237" s="168"/>
      <c r="J237" s="169">
        <f t="shared" si="10"/>
        <v>0</v>
      </c>
      <c r="K237" s="165" t="s">
        <v>1</v>
      </c>
      <c r="L237" s="170"/>
      <c r="M237" s="171" t="s">
        <v>1</v>
      </c>
      <c r="N237" s="172" t="s">
        <v>38</v>
      </c>
      <c r="P237" s="137">
        <f t="shared" si="11"/>
        <v>0</v>
      </c>
      <c r="Q237" s="137">
        <v>0</v>
      </c>
      <c r="R237" s="137">
        <f t="shared" si="12"/>
        <v>0</v>
      </c>
      <c r="S237" s="137">
        <v>0</v>
      </c>
      <c r="T237" s="138">
        <f t="shared" si="13"/>
        <v>0</v>
      </c>
      <c r="AR237" s="139" t="s">
        <v>265</v>
      </c>
      <c r="AT237" s="139" t="s">
        <v>154</v>
      </c>
      <c r="AU237" s="139" t="s">
        <v>83</v>
      </c>
      <c r="AY237" s="16" t="s">
        <v>119</v>
      </c>
      <c r="BE237" s="140">
        <f t="shared" si="14"/>
        <v>0</v>
      </c>
      <c r="BF237" s="140">
        <f t="shared" si="15"/>
        <v>0</v>
      </c>
      <c r="BG237" s="140">
        <f t="shared" si="16"/>
        <v>0</v>
      </c>
      <c r="BH237" s="140">
        <f t="shared" si="17"/>
        <v>0</v>
      </c>
      <c r="BI237" s="140">
        <f t="shared" si="18"/>
        <v>0</v>
      </c>
      <c r="BJ237" s="16" t="s">
        <v>81</v>
      </c>
      <c r="BK237" s="140">
        <f t="shared" si="19"/>
        <v>0</v>
      </c>
      <c r="BL237" s="16" t="s">
        <v>194</v>
      </c>
      <c r="BM237" s="139" t="s">
        <v>297</v>
      </c>
    </row>
    <row r="238" spans="2:65" s="1" customFormat="1" ht="21.75" customHeight="1">
      <c r="B238" s="127"/>
      <c r="C238" s="128" t="s">
        <v>298</v>
      </c>
      <c r="D238" s="128" t="s">
        <v>122</v>
      </c>
      <c r="E238" s="129" t="s">
        <v>299</v>
      </c>
      <c r="F238" s="130" t="s">
        <v>300</v>
      </c>
      <c r="G238" s="131" t="s">
        <v>203</v>
      </c>
      <c r="H238" s="132">
        <v>2</v>
      </c>
      <c r="I238" s="133"/>
      <c r="J238" s="134">
        <f t="shared" si="10"/>
        <v>0</v>
      </c>
      <c r="K238" s="130" t="s">
        <v>147</v>
      </c>
      <c r="L238" s="31"/>
      <c r="M238" s="135" t="s">
        <v>1</v>
      </c>
      <c r="N238" s="136" t="s">
        <v>38</v>
      </c>
      <c r="P238" s="137">
        <f t="shared" si="11"/>
        <v>0</v>
      </c>
      <c r="Q238" s="137">
        <v>0</v>
      </c>
      <c r="R238" s="137">
        <f t="shared" si="12"/>
        <v>0</v>
      </c>
      <c r="S238" s="137">
        <v>0</v>
      </c>
      <c r="T238" s="138">
        <f t="shared" si="13"/>
        <v>0</v>
      </c>
      <c r="AR238" s="139" t="s">
        <v>194</v>
      </c>
      <c r="AT238" s="139" t="s">
        <v>122</v>
      </c>
      <c r="AU238" s="139" t="s">
        <v>83</v>
      </c>
      <c r="AY238" s="16" t="s">
        <v>119</v>
      </c>
      <c r="BE238" s="140">
        <f t="shared" si="14"/>
        <v>0</v>
      </c>
      <c r="BF238" s="140">
        <f t="shared" si="15"/>
        <v>0</v>
      </c>
      <c r="BG238" s="140">
        <f t="shared" si="16"/>
        <v>0</v>
      </c>
      <c r="BH238" s="140">
        <f t="shared" si="17"/>
        <v>0</v>
      </c>
      <c r="BI238" s="140">
        <f t="shared" si="18"/>
        <v>0</v>
      </c>
      <c r="BJ238" s="16" t="s">
        <v>81</v>
      </c>
      <c r="BK238" s="140">
        <f t="shared" si="19"/>
        <v>0</v>
      </c>
      <c r="BL238" s="16" t="s">
        <v>194</v>
      </c>
      <c r="BM238" s="139" t="s">
        <v>301</v>
      </c>
    </row>
    <row r="239" spans="2:65" s="1" customFormat="1" ht="24.2" customHeight="1">
      <c r="B239" s="127"/>
      <c r="C239" s="163" t="s">
        <v>302</v>
      </c>
      <c r="D239" s="163" t="s">
        <v>154</v>
      </c>
      <c r="E239" s="164" t="s">
        <v>303</v>
      </c>
      <c r="F239" s="165" t="s">
        <v>304</v>
      </c>
      <c r="G239" s="166" t="s">
        <v>203</v>
      </c>
      <c r="H239" s="167">
        <v>2</v>
      </c>
      <c r="I239" s="168"/>
      <c r="J239" s="169">
        <f t="shared" si="10"/>
        <v>0</v>
      </c>
      <c r="K239" s="165" t="s">
        <v>147</v>
      </c>
      <c r="L239" s="170"/>
      <c r="M239" s="171" t="s">
        <v>1</v>
      </c>
      <c r="N239" s="172" t="s">
        <v>38</v>
      </c>
      <c r="P239" s="137">
        <f t="shared" si="11"/>
        <v>0</v>
      </c>
      <c r="Q239" s="137">
        <v>2E-3</v>
      </c>
      <c r="R239" s="137">
        <f t="shared" si="12"/>
        <v>4.0000000000000001E-3</v>
      </c>
      <c r="S239" s="137">
        <v>0</v>
      </c>
      <c r="T239" s="138">
        <f t="shared" si="13"/>
        <v>0</v>
      </c>
      <c r="AR239" s="139" t="s">
        <v>265</v>
      </c>
      <c r="AT239" s="139" t="s">
        <v>154</v>
      </c>
      <c r="AU239" s="139" t="s">
        <v>83</v>
      </c>
      <c r="AY239" s="16" t="s">
        <v>119</v>
      </c>
      <c r="BE239" s="140">
        <f t="shared" si="14"/>
        <v>0</v>
      </c>
      <c r="BF239" s="140">
        <f t="shared" si="15"/>
        <v>0</v>
      </c>
      <c r="BG239" s="140">
        <f t="shared" si="16"/>
        <v>0</v>
      </c>
      <c r="BH239" s="140">
        <f t="shared" si="17"/>
        <v>0</v>
      </c>
      <c r="BI239" s="140">
        <f t="shared" si="18"/>
        <v>0</v>
      </c>
      <c r="BJ239" s="16" t="s">
        <v>81</v>
      </c>
      <c r="BK239" s="140">
        <f t="shared" si="19"/>
        <v>0</v>
      </c>
      <c r="BL239" s="16" t="s">
        <v>194</v>
      </c>
      <c r="BM239" s="139" t="s">
        <v>305</v>
      </c>
    </row>
    <row r="240" spans="2:65" s="1" customFormat="1" ht="24.2" customHeight="1">
      <c r="B240" s="127"/>
      <c r="C240" s="128" t="s">
        <v>306</v>
      </c>
      <c r="D240" s="128" t="s">
        <v>122</v>
      </c>
      <c r="E240" s="129" t="s">
        <v>307</v>
      </c>
      <c r="F240" s="130" t="s">
        <v>308</v>
      </c>
      <c r="G240" s="131" t="s">
        <v>203</v>
      </c>
      <c r="H240" s="132">
        <v>2</v>
      </c>
      <c r="I240" s="133"/>
      <c r="J240" s="134">
        <f t="shared" si="10"/>
        <v>0</v>
      </c>
      <c r="K240" s="130" t="s">
        <v>147</v>
      </c>
      <c r="L240" s="31"/>
      <c r="M240" s="135" t="s">
        <v>1</v>
      </c>
      <c r="N240" s="136" t="s">
        <v>38</v>
      </c>
      <c r="P240" s="137">
        <f t="shared" si="11"/>
        <v>0</v>
      </c>
      <c r="Q240" s="137">
        <v>0</v>
      </c>
      <c r="R240" s="137">
        <f t="shared" si="12"/>
        <v>0</v>
      </c>
      <c r="S240" s="137">
        <v>0</v>
      </c>
      <c r="T240" s="138">
        <f t="shared" si="13"/>
        <v>0</v>
      </c>
      <c r="AR240" s="139" t="s">
        <v>194</v>
      </c>
      <c r="AT240" s="139" t="s">
        <v>122</v>
      </c>
      <c r="AU240" s="139" t="s">
        <v>83</v>
      </c>
      <c r="AY240" s="16" t="s">
        <v>119</v>
      </c>
      <c r="BE240" s="140">
        <f t="shared" si="14"/>
        <v>0</v>
      </c>
      <c r="BF240" s="140">
        <f t="shared" si="15"/>
        <v>0</v>
      </c>
      <c r="BG240" s="140">
        <f t="shared" si="16"/>
        <v>0</v>
      </c>
      <c r="BH240" s="140">
        <f t="shared" si="17"/>
        <v>0</v>
      </c>
      <c r="BI240" s="140">
        <f t="shared" si="18"/>
        <v>0</v>
      </c>
      <c r="BJ240" s="16" t="s">
        <v>81</v>
      </c>
      <c r="BK240" s="140">
        <f t="shared" si="19"/>
        <v>0</v>
      </c>
      <c r="BL240" s="16" t="s">
        <v>194</v>
      </c>
      <c r="BM240" s="139" t="s">
        <v>309</v>
      </c>
    </row>
    <row r="241" spans="2:65" s="1" customFormat="1" ht="24.2" customHeight="1">
      <c r="B241" s="127"/>
      <c r="C241" s="163" t="s">
        <v>310</v>
      </c>
      <c r="D241" s="163" t="s">
        <v>154</v>
      </c>
      <c r="E241" s="164" t="s">
        <v>311</v>
      </c>
      <c r="F241" s="165" t="s">
        <v>312</v>
      </c>
      <c r="G241" s="166" t="s">
        <v>203</v>
      </c>
      <c r="H241" s="167">
        <v>2</v>
      </c>
      <c r="I241" s="168"/>
      <c r="J241" s="169">
        <f t="shared" si="10"/>
        <v>0</v>
      </c>
      <c r="K241" s="165" t="s">
        <v>147</v>
      </c>
      <c r="L241" s="170"/>
      <c r="M241" s="171" t="s">
        <v>1</v>
      </c>
      <c r="N241" s="172" t="s">
        <v>38</v>
      </c>
      <c r="P241" s="137">
        <f t="shared" si="11"/>
        <v>0</v>
      </c>
      <c r="Q241" s="137">
        <v>1.2E-2</v>
      </c>
      <c r="R241" s="137">
        <f t="shared" si="12"/>
        <v>2.4E-2</v>
      </c>
      <c r="S241" s="137">
        <v>0</v>
      </c>
      <c r="T241" s="138">
        <f t="shared" si="13"/>
        <v>0</v>
      </c>
      <c r="AR241" s="139" t="s">
        <v>265</v>
      </c>
      <c r="AT241" s="139" t="s">
        <v>154</v>
      </c>
      <c r="AU241" s="139" t="s">
        <v>83</v>
      </c>
      <c r="AY241" s="16" t="s">
        <v>119</v>
      </c>
      <c r="BE241" s="140">
        <f t="shared" si="14"/>
        <v>0</v>
      </c>
      <c r="BF241" s="140">
        <f t="shared" si="15"/>
        <v>0</v>
      </c>
      <c r="BG241" s="140">
        <f t="shared" si="16"/>
        <v>0</v>
      </c>
      <c r="BH241" s="140">
        <f t="shared" si="17"/>
        <v>0</v>
      </c>
      <c r="BI241" s="140">
        <f t="shared" si="18"/>
        <v>0</v>
      </c>
      <c r="BJ241" s="16" t="s">
        <v>81</v>
      </c>
      <c r="BK241" s="140">
        <f t="shared" si="19"/>
        <v>0</v>
      </c>
      <c r="BL241" s="16" t="s">
        <v>194</v>
      </c>
      <c r="BM241" s="139" t="s">
        <v>313</v>
      </c>
    </row>
    <row r="242" spans="2:65" s="1" customFormat="1" ht="24.2" customHeight="1">
      <c r="B242" s="127"/>
      <c r="C242" s="128" t="s">
        <v>314</v>
      </c>
      <c r="D242" s="128" t="s">
        <v>122</v>
      </c>
      <c r="E242" s="129" t="s">
        <v>315</v>
      </c>
      <c r="F242" s="130" t="s">
        <v>316</v>
      </c>
      <c r="G242" s="131" t="s">
        <v>254</v>
      </c>
      <c r="H242" s="173"/>
      <c r="I242" s="133"/>
      <c r="J242" s="134">
        <f t="shared" si="10"/>
        <v>0</v>
      </c>
      <c r="K242" s="130" t="s">
        <v>147</v>
      </c>
      <c r="L242" s="31"/>
      <c r="M242" s="135" t="s">
        <v>1</v>
      </c>
      <c r="N242" s="136" t="s">
        <v>38</v>
      </c>
      <c r="P242" s="137">
        <f t="shared" si="11"/>
        <v>0</v>
      </c>
      <c r="Q242" s="137">
        <v>0</v>
      </c>
      <c r="R242" s="137">
        <f t="shared" si="12"/>
        <v>0</v>
      </c>
      <c r="S242" s="137">
        <v>0</v>
      </c>
      <c r="T242" s="138">
        <f t="shared" si="13"/>
        <v>0</v>
      </c>
      <c r="AR242" s="139" t="s">
        <v>194</v>
      </c>
      <c r="AT242" s="139" t="s">
        <v>122</v>
      </c>
      <c r="AU242" s="139" t="s">
        <v>83</v>
      </c>
      <c r="AY242" s="16" t="s">
        <v>119</v>
      </c>
      <c r="BE242" s="140">
        <f t="shared" si="14"/>
        <v>0</v>
      </c>
      <c r="BF242" s="140">
        <f t="shared" si="15"/>
        <v>0</v>
      </c>
      <c r="BG242" s="140">
        <f t="shared" si="16"/>
        <v>0</v>
      </c>
      <c r="BH242" s="140">
        <f t="shared" si="17"/>
        <v>0</v>
      </c>
      <c r="BI242" s="140">
        <f t="shared" si="18"/>
        <v>0</v>
      </c>
      <c r="BJ242" s="16" t="s">
        <v>81</v>
      </c>
      <c r="BK242" s="140">
        <f t="shared" si="19"/>
        <v>0</v>
      </c>
      <c r="BL242" s="16" t="s">
        <v>194</v>
      </c>
      <c r="BM242" s="139" t="s">
        <v>317</v>
      </c>
    </row>
    <row r="243" spans="2:65" s="11" customFormat="1" ht="25.9" customHeight="1">
      <c r="B243" s="115"/>
      <c r="D243" s="116" t="s">
        <v>72</v>
      </c>
      <c r="E243" s="117" t="s">
        <v>318</v>
      </c>
      <c r="F243" s="117" t="s">
        <v>319</v>
      </c>
      <c r="I243" s="118"/>
      <c r="J243" s="119">
        <f>BK243</f>
        <v>0</v>
      </c>
      <c r="L243" s="115"/>
      <c r="M243" s="120"/>
      <c r="P243" s="121">
        <f>P244</f>
        <v>0</v>
      </c>
      <c r="R243" s="121">
        <f>R244</f>
        <v>0</v>
      </c>
      <c r="T243" s="122">
        <f>T244</f>
        <v>0</v>
      </c>
      <c r="AR243" s="116" t="s">
        <v>135</v>
      </c>
      <c r="AT243" s="123" t="s">
        <v>72</v>
      </c>
      <c r="AU243" s="123" t="s">
        <v>73</v>
      </c>
      <c r="AY243" s="116" t="s">
        <v>119</v>
      </c>
      <c r="BK243" s="124">
        <f>BK244</f>
        <v>0</v>
      </c>
    </row>
    <row r="244" spans="2:65" s="11" customFormat="1" ht="22.9" customHeight="1">
      <c r="B244" s="115"/>
      <c r="D244" s="116" t="s">
        <v>72</v>
      </c>
      <c r="E244" s="125" t="s">
        <v>320</v>
      </c>
      <c r="F244" s="125" t="s">
        <v>321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0</v>
      </c>
      <c r="T244" s="122">
        <f>SUM(T245:T246)</f>
        <v>0</v>
      </c>
      <c r="AR244" s="116" t="s">
        <v>135</v>
      </c>
      <c r="AT244" s="123" t="s">
        <v>72</v>
      </c>
      <c r="AU244" s="123" t="s">
        <v>81</v>
      </c>
      <c r="AY244" s="116" t="s">
        <v>119</v>
      </c>
      <c r="BK244" s="124">
        <f>SUM(BK245:BK246)</f>
        <v>0</v>
      </c>
    </row>
    <row r="245" spans="2:65" s="1" customFormat="1" ht="16.5" customHeight="1">
      <c r="B245" s="127"/>
      <c r="C245" s="128" t="s">
        <v>322</v>
      </c>
      <c r="D245" s="128" t="s">
        <v>122</v>
      </c>
      <c r="E245" s="129" t="s">
        <v>323</v>
      </c>
      <c r="F245" s="130" t="s">
        <v>324</v>
      </c>
      <c r="G245" s="131" t="s">
        <v>325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38</v>
      </c>
      <c r="P245" s="137">
        <f>O245*H245</f>
        <v>0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326</v>
      </c>
      <c r="AT245" s="139" t="s">
        <v>122</v>
      </c>
      <c r="AU245" s="139" t="s">
        <v>83</v>
      </c>
      <c r="AY245" s="16" t="s">
        <v>119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81</v>
      </c>
      <c r="BK245" s="140">
        <f>ROUND(I245*H245,2)</f>
        <v>0</v>
      </c>
      <c r="BL245" s="16" t="s">
        <v>326</v>
      </c>
      <c r="BM245" s="139" t="s">
        <v>327</v>
      </c>
    </row>
    <row r="246" spans="2:65" s="1" customFormat="1" ht="16.5" customHeight="1">
      <c r="B246" s="127"/>
      <c r="C246" s="128" t="s">
        <v>328</v>
      </c>
      <c r="D246" s="128" t="s">
        <v>122</v>
      </c>
      <c r="E246" s="129" t="s">
        <v>329</v>
      </c>
      <c r="F246" s="130" t="s">
        <v>330</v>
      </c>
      <c r="G246" s="131" t="s">
        <v>325</v>
      </c>
      <c r="H246" s="132">
        <v>1</v>
      </c>
      <c r="I246" s="133"/>
      <c r="J246" s="134">
        <f>ROUND(I246*H246,2)</f>
        <v>0</v>
      </c>
      <c r="K246" s="130" t="s">
        <v>1</v>
      </c>
      <c r="L246" s="31"/>
      <c r="M246" s="174" t="s">
        <v>1</v>
      </c>
      <c r="N246" s="175" t="s">
        <v>38</v>
      </c>
      <c r="O246" s="176"/>
      <c r="P246" s="177">
        <f>O246*H246</f>
        <v>0</v>
      </c>
      <c r="Q246" s="177">
        <v>0</v>
      </c>
      <c r="R246" s="177">
        <f>Q246*H246</f>
        <v>0</v>
      </c>
      <c r="S246" s="177">
        <v>0</v>
      </c>
      <c r="T246" s="178">
        <f>S246*H246</f>
        <v>0</v>
      </c>
      <c r="AR246" s="139" t="s">
        <v>326</v>
      </c>
      <c r="AT246" s="139" t="s">
        <v>122</v>
      </c>
      <c r="AU246" s="139" t="s">
        <v>83</v>
      </c>
      <c r="AY246" s="16" t="s">
        <v>119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81</v>
      </c>
      <c r="BK246" s="140">
        <f>ROUND(I246*H246,2)</f>
        <v>0</v>
      </c>
      <c r="BL246" s="16" t="s">
        <v>326</v>
      </c>
      <c r="BM246" s="139" t="s">
        <v>331</v>
      </c>
    </row>
    <row r="247" spans="2:65" s="1" customFormat="1" ht="6.95" customHeight="1">
      <c r="B247" s="43"/>
      <c r="C247" s="44"/>
      <c r="D247" s="44"/>
      <c r="E247" s="44"/>
      <c r="F247" s="44"/>
      <c r="G247" s="44"/>
      <c r="H247" s="44"/>
      <c r="I247" s="44"/>
      <c r="J247" s="44"/>
      <c r="K247" s="44"/>
      <c r="L247" s="31"/>
    </row>
  </sheetData>
  <autoFilter ref="C127:K246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A - Vrchní stavba</vt:lpstr>
      <vt:lpstr>'A - Vrchní stavba'!Názvy_tisku</vt:lpstr>
      <vt:lpstr>'Rekapitulace stavby'!Názvy_tisku</vt:lpstr>
      <vt:lpstr>'A - Vrchní stavba'!Oblast_tisku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uzivatel</cp:lastModifiedBy>
  <dcterms:created xsi:type="dcterms:W3CDTF">2026-01-29T13:28:49Z</dcterms:created>
  <dcterms:modified xsi:type="dcterms:W3CDTF">2026-02-06T10:05:28Z</dcterms:modified>
</cp:coreProperties>
</file>