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Veřejné zakázky\2026\Lesní cesta Lhotky - Trubějov\"/>
    </mc:Choice>
  </mc:AlternateContent>
  <xr:revisionPtr revIDLastSave="0" documentId="8_{78E90859-58C7-43F2-8C17-7AEFE1BC471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kapitulace stavby" sheetId="1" r:id="rId1"/>
    <sheet name="ZV - Způsobilé výdaje" sheetId="2" r:id="rId2"/>
    <sheet name="NV - Nezpůsobilé výdaje" sheetId="3" r:id="rId3"/>
    <sheet name="Pokyny pro vyplnění" sheetId="4" r:id="rId4"/>
  </sheets>
  <definedNames>
    <definedName name="_xlnm._FilterDatabase" localSheetId="2" hidden="1">'NV - Nezpůsobilé výdaje'!$C$81:$K$116</definedName>
    <definedName name="_xlnm._FilterDatabase" localSheetId="1" hidden="1">'ZV - Způsobilé výdaje'!$C$89:$K$328</definedName>
    <definedName name="_xlnm.Print_Titles" localSheetId="2">'NV - Nezpůsobilé výdaje'!$81:$81</definedName>
    <definedName name="_xlnm.Print_Titles" localSheetId="0">'Rekapitulace stavby'!$52:$52</definedName>
    <definedName name="_xlnm.Print_Titles" localSheetId="1">'ZV - Způsobilé výdaje'!$89:$89</definedName>
    <definedName name="_xlnm.Print_Area" localSheetId="2">'NV - Nezpůsobilé výdaje'!$C$4:$J$39,'NV - Nezpůsobilé výdaje'!$C$45:$J$63,'NV - Nezpůsobilé výdaje'!$C$69:$K$116</definedName>
    <definedName name="_xlnm.Print_Area" localSheetId="3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stavby'!$C$42:$AQ$57</definedName>
    <definedName name="_xlnm.Print_Area" localSheetId="1">'ZV - Způsobilé výdaje'!$C$4:$J$39,'ZV - Způsobilé výdaje'!$C$45:$J$71,'ZV - Způsobilé výdaje'!$C$77:$K$328</definedName>
  </definedNames>
  <calcPr calcId="191029"/>
</workbook>
</file>

<file path=xl/calcChain.xml><?xml version="1.0" encoding="utf-8"?>
<calcChain xmlns="http://schemas.openxmlformats.org/spreadsheetml/2006/main">
  <c r="J37" i="3" l="1"/>
  <c r="J36" i="3"/>
  <c r="AY56" i="1"/>
  <c r="J35" i="3"/>
  <c r="AX56" i="1" s="1"/>
  <c r="BI113" i="3"/>
  <c r="BH113" i="3"/>
  <c r="BG113" i="3"/>
  <c r="BF113" i="3"/>
  <c r="T113" i="3"/>
  <c r="R113" i="3"/>
  <c r="P113" i="3"/>
  <c r="BI109" i="3"/>
  <c r="F37" i="3" s="1"/>
  <c r="BH109" i="3"/>
  <c r="BG109" i="3"/>
  <c r="BF109" i="3"/>
  <c r="T109" i="3"/>
  <c r="R109" i="3"/>
  <c r="P109" i="3"/>
  <c r="BI106" i="3"/>
  <c r="BH106" i="3"/>
  <c r="BG106" i="3"/>
  <c r="BF106" i="3"/>
  <c r="T106" i="3"/>
  <c r="R106" i="3"/>
  <c r="P106" i="3"/>
  <c r="BI101" i="3"/>
  <c r="BH101" i="3"/>
  <c r="BG101" i="3"/>
  <c r="BF101" i="3"/>
  <c r="T101" i="3"/>
  <c r="R101" i="3"/>
  <c r="P101" i="3"/>
  <c r="BI97" i="3"/>
  <c r="BH97" i="3"/>
  <c r="BG97" i="3"/>
  <c r="BF97" i="3"/>
  <c r="T97" i="3"/>
  <c r="R97" i="3"/>
  <c r="P97" i="3"/>
  <c r="BI93" i="3"/>
  <c r="BH93" i="3"/>
  <c r="BG93" i="3"/>
  <c r="BF93" i="3"/>
  <c r="T93" i="3"/>
  <c r="R93" i="3"/>
  <c r="P93" i="3"/>
  <c r="BI89" i="3"/>
  <c r="BH89" i="3"/>
  <c r="BG89" i="3"/>
  <c r="BF89" i="3"/>
  <c r="T89" i="3"/>
  <c r="R89" i="3"/>
  <c r="P89" i="3"/>
  <c r="BI85" i="3"/>
  <c r="BH85" i="3"/>
  <c r="BG85" i="3"/>
  <c r="BF85" i="3"/>
  <c r="T85" i="3"/>
  <c r="R85" i="3"/>
  <c r="P85" i="3"/>
  <c r="J79" i="3"/>
  <c r="J78" i="3"/>
  <c r="F78" i="3"/>
  <c r="F76" i="3"/>
  <c r="E74" i="3"/>
  <c r="J55" i="3"/>
  <c r="J54" i="3"/>
  <c r="F54" i="3"/>
  <c r="F52" i="3"/>
  <c r="E50" i="3"/>
  <c r="J18" i="3"/>
  <c r="E18" i="3"/>
  <c r="F79" i="3" s="1"/>
  <c r="J17" i="3"/>
  <c r="J12" i="3"/>
  <c r="J52" i="3" s="1"/>
  <c r="E7" i="3"/>
  <c r="E72" i="3" s="1"/>
  <c r="J37" i="2"/>
  <c r="J36" i="2"/>
  <c r="AY55" i="1" s="1"/>
  <c r="J35" i="2"/>
  <c r="AX55" i="1"/>
  <c r="BI328" i="2"/>
  <c r="BH328" i="2"/>
  <c r="BG328" i="2"/>
  <c r="BF328" i="2"/>
  <c r="T328" i="2"/>
  <c r="R328" i="2"/>
  <c r="P328" i="2"/>
  <c r="BI327" i="2"/>
  <c r="BH327" i="2"/>
  <c r="BG327" i="2"/>
  <c r="BF327" i="2"/>
  <c r="T327" i="2"/>
  <c r="R327" i="2"/>
  <c r="P327" i="2"/>
  <c r="BI326" i="2"/>
  <c r="BH326" i="2"/>
  <c r="BG326" i="2"/>
  <c r="BF326" i="2"/>
  <c r="T326" i="2"/>
  <c r="R326" i="2"/>
  <c r="P326" i="2"/>
  <c r="BI324" i="2"/>
  <c r="BH324" i="2"/>
  <c r="BG324" i="2"/>
  <c r="BF324" i="2"/>
  <c r="T324" i="2"/>
  <c r="R324" i="2"/>
  <c r="P324" i="2"/>
  <c r="BI322" i="2"/>
  <c r="BH322" i="2"/>
  <c r="BG322" i="2"/>
  <c r="BF322" i="2"/>
  <c r="T322" i="2"/>
  <c r="R322" i="2"/>
  <c r="P322" i="2"/>
  <c r="BI320" i="2"/>
  <c r="BH320" i="2"/>
  <c r="BG320" i="2"/>
  <c r="BF320" i="2"/>
  <c r="T320" i="2"/>
  <c r="R320" i="2"/>
  <c r="P320" i="2"/>
  <c r="BI319" i="2"/>
  <c r="BH319" i="2"/>
  <c r="BG319" i="2"/>
  <c r="BF319" i="2"/>
  <c r="T319" i="2"/>
  <c r="R319" i="2"/>
  <c r="P319" i="2"/>
  <c r="BI318" i="2"/>
  <c r="BH318" i="2"/>
  <c r="BG318" i="2"/>
  <c r="BF318" i="2"/>
  <c r="T318" i="2"/>
  <c r="R318" i="2"/>
  <c r="P318" i="2"/>
  <c r="BI315" i="2"/>
  <c r="BH315" i="2"/>
  <c r="BG315" i="2"/>
  <c r="BF315" i="2"/>
  <c r="T315" i="2"/>
  <c r="T314" i="2" s="1"/>
  <c r="R315" i="2"/>
  <c r="R314" i="2" s="1"/>
  <c r="P315" i="2"/>
  <c r="P314" i="2"/>
  <c r="BI313" i="2"/>
  <c r="BH313" i="2"/>
  <c r="BG313" i="2"/>
  <c r="BF313" i="2"/>
  <c r="T313" i="2"/>
  <c r="R313" i="2"/>
  <c r="P313" i="2"/>
  <c r="BI311" i="2"/>
  <c r="BH311" i="2"/>
  <c r="BG311" i="2"/>
  <c r="BF311" i="2"/>
  <c r="T311" i="2"/>
  <c r="R311" i="2"/>
  <c r="P311" i="2"/>
  <c r="BI309" i="2"/>
  <c r="BH309" i="2"/>
  <c r="BG309" i="2"/>
  <c r="BF309" i="2"/>
  <c r="T309" i="2"/>
  <c r="R309" i="2"/>
  <c r="P309" i="2"/>
  <c r="BI307" i="2"/>
  <c r="BH307" i="2"/>
  <c r="BG307" i="2"/>
  <c r="BF307" i="2"/>
  <c r="T307" i="2"/>
  <c r="R307" i="2"/>
  <c r="P307" i="2"/>
  <c r="BI303" i="2"/>
  <c r="BH303" i="2"/>
  <c r="BG303" i="2"/>
  <c r="BF303" i="2"/>
  <c r="T303" i="2"/>
  <c r="R303" i="2"/>
  <c r="P303" i="2"/>
  <c r="BI299" i="2"/>
  <c r="BH299" i="2"/>
  <c r="BG299" i="2"/>
  <c r="BF299" i="2"/>
  <c r="T299" i="2"/>
  <c r="R299" i="2"/>
  <c r="P299" i="2"/>
  <c r="BI295" i="2"/>
  <c r="BH295" i="2"/>
  <c r="BG295" i="2"/>
  <c r="BF295" i="2"/>
  <c r="T295" i="2"/>
  <c r="R295" i="2"/>
  <c r="P295" i="2"/>
  <c r="BI291" i="2"/>
  <c r="BH291" i="2"/>
  <c r="BG291" i="2"/>
  <c r="BF291" i="2"/>
  <c r="T291" i="2"/>
  <c r="R291" i="2"/>
  <c r="P291" i="2"/>
  <c r="BI290" i="2"/>
  <c r="BH290" i="2"/>
  <c r="BG290" i="2"/>
  <c r="BF290" i="2"/>
  <c r="T290" i="2"/>
  <c r="R290" i="2"/>
  <c r="P290" i="2"/>
  <c r="BI286" i="2"/>
  <c r="BH286" i="2"/>
  <c r="BG286" i="2"/>
  <c r="BF286" i="2"/>
  <c r="T286" i="2"/>
  <c r="R286" i="2"/>
  <c r="P286" i="2"/>
  <c r="BI282" i="2"/>
  <c r="BH282" i="2"/>
  <c r="BG282" i="2"/>
  <c r="BF282" i="2"/>
  <c r="T282" i="2"/>
  <c r="R282" i="2"/>
  <c r="P282" i="2"/>
  <c r="BI280" i="2"/>
  <c r="BH280" i="2"/>
  <c r="BG280" i="2"/>
  <c r="BF280" i="2"/>
  <c r="T280" i="2"/>
  <c r="R280" i="2"/>
  <c r="P280" i="2"/>
  <c r="BI276" i="2"/>
  <c r="BH276" i="2"/>
  <c r="BG276" i="2"/>
  <c r="BF276" i="2"/>
  <c r="T276" i="2"/>
  <c r="R276" i="2"/>
  <c r="P276" i="2"/>
  <c r="BI273" i="2"/>
  <c r="BH273" i="2"/>
  <c r="BG273" i="2"/>
  <c r="BF273" i="2"/>
  <c r="T273" i="2"/>
  <c r="R273" i="2"/>
  <c r="P273" i="2"/>
  <c r="BI269" i="2"/>
  <c r="BH269" i="2"/>
  <c r="BG269" i="2"/>
  <c r="BF269" i="2"/>
  <c r="T269" i="2"/>
  <c r="R269" i="2"/>
  <c r="P269" i="2"/>
  <c r="BI268" i="2"/>
  <c r="BH268" i="2"/>
  <c r="BG268" i="2"/>
  <c r="BF268" i="2"/>
  <c r="T268" i="2"/>
  <c r="R268" i="2"/>
  <c r="P268" i="2"/>
  <c r="BI267" i="2"/>
  <c r="BH267" i="2"/>
  <c r="BG267" i="2"/>
  <c r="BF267" i="2"/>
  <c r="T267" i="2"/>
  <c r="R267" i="2"/>
  <c r="P267" i="2"/>
  <c r="BI263" i="2"/>
  <c r="BH263" i="2"/>
  <c r="BG263" i="2"/>
  <c r="BF263" i="2"/>
  <c r="T263" i="2"/>
  <c r="R263" i="2"/>
  <c r="P263" i="2"/>
  <c r="BI259" i="2"/>
  <c r="BH259" i="2"/>
  <c r="BG259" i="2"/>
  <c r="BF259" i="2"/>
  <c r="T259" i="2"/>
  <c r="R259" i="2"/>
  <c r="P259" i="2"/>
  <c r="BI255" i="2"/>
  <c r="BH255" i="2"/>
  <c r="BG255" i="2"/>
  <c r="BF255" i="2"/>
  <c r="T255" i="2"/>
  <c r="R255" i="2"/>
  <c r="P255" i="2"/>
  <c r="BI251" i="2"/>
  <c r="BH251" i="2"/>
  <c r="BG251" i="2"/>
  <c r="BF251" i="2"/>
  <c r="T251" i="2"/>
  <c r="R251" i="2"/>
  <c r="P251" i="2"/>
  <c r="BI247" i="2"/>
  <c r="BH247" i="2"/>
  <c r="BG247" i="2"/>
  <c r="BF247" i="2"/>
  <c r="T247" i="2"/>
  <c r="R247" i="2"/>
  <c r="P247" i="2"/>
  <c r="BI243" i="2"/>
  <c r="BH243" i="2"/>
  <c r="BG243" i="2"/>
  <c r="BF243" i="2"/>
  <c r="T243" i="2"/>
  <c r="R243" i="2"/>
  <c r="P243" i="2"/>
  <c r="BI239" i="2"/>
  <c r="BH239" i="2"/>
  <c r="BG239" i="2"/>
  <c r="BF239" i="2"/>
  <c r="T239" i="2"/>
  <c r="R239" i="2"/>
  <c r="P239" i="2"/>
  <c r="BI235" i="2"/>
  <c r="BH235" i="2"/>
  <c r="BG235" i="2"/>
  <c r="BF235" i="2"/>
  <c r="T235" i="2"/>
  <c r="R235" i="2"/>
  <c r="P235" i="2"/>
  <c r="BI231" i="2"/>
  <c r="BH231" i="2"/>
  <c r="BG231" i="2"/>
  <c r="BF231" i="2"/>
  <c r="T231" i="2"/>
  <c r="R231" i="2"/>
  <c r="P231" i="2"/>
  <c r="BI227" i="2"/>
  <c r="BH227" i="2"/>
  <c r="BG227" i="2"/>
  <c r="BF227" i="2"/>
  <c r="T227" i="2"/>
  <c r="R227" i="2"/>
  <c r="P227" i="2"/>
  <c r="BI223" i="2"/>
  <c r="BH223" i="2"/>
  <c r="BG223" i="2"/>
  <c r="BF223" i="2"/>
  <c r="T223" i="2"/>
  <c r="R223" i="2"/>
  <c r="P223" i="2"/>
  <c r="BI220" i="2"/>
  <c r="BH220" i="2"/>
  <c r="BG220" i="2"/>
  <c r="BF220" i="2"/>
  <c r="T220" i="2"/>
  <c r="R220" i="2"/>
  <c r="P220" i="2"/>
  <c r="BI216" i="2"/>
  <c r="BH216" i="2"/>
  <c r="BG216" i="2"/>
  <c r="BF216" i="2"/>
  <c r="T216" i="2"/>
  <c r="R216" i="2"/>
  <c r="P216" i="2"/>
  <c r="BI211" i="2"/>
  <c r="BH211" i="2"/>
  <c r="BG211" i="2"/>
  <c r="BF211" i="2"/>
  <c r="T211" i="2"/>
  <c r="R211" i="2"/>
  <c r="P211" i="2"/>
  <c r="BI207" i="2"/>
  <c r="BH207" i="2"/>
  <c r="BG207" i="2"/>
  <c r="BF207" i="2"/>
  <c r="T207" i="2"/>
  <c r="R207" i="2"/>
  <c r="P207" i="2"/>
  <c r="BI203" i="2"/>
  <c r="BH203" i="2"/>
  <c r="BG203" i="2"/>
  <c r="BF203" i="2"/>
  <c r="T203" i="2"/>
  <c r="R203" i="2"/>
  <c r="P203" i="2"/>
  <c r="BI199" i="2"/>
  <c r="BH199" i="2"/>
  <c r="BG199" i="2"/>
  <c r="BF199" i="2"/>
  <c r="T199" i="2"/>
  <c r="R199" i="2"/>
  <c r="P199" i="2"/>
  <c r="BI191" i="2"/>
  <c r="BH191" i="2"/>
  <c r="BG191" i="2"/>
  <c r="BF191" i="2"/>
  <c r="T191" i="2"/>
  <c r="R191" i="2"/>
  <c r="P191" i="2"/>
  <c r="BI187" i="2"/>
  <c r="BH187" i="2"/>
  <c r="BG187" i="2"/>
  <c r="BF187" i="2"/>
  <c r="T187" i="2"/>
  <c r="R187" i="2"/>
  <c r="P187" i="2"/>
  <c r="BI183" i="2"/>
  <c r="BH183" i="2"/>
  <c r="BG183" i="2"/>
  <c r="BF183" i="2"/>
  <c r="T183" i="2"/>
  <c r="T182" i="2"/>
  <c r="R183" i="2"/>
  <c r="R182" i="2" s="1"/>
  <c r="P183" i="2"/>
  <c r="P182" i="2"/>
  <c r="BI178" i="2"/>
  <c r="BH178" i="2"/>
  <c r="BG178" i="2"/>
  <c r="BF178" i="2"/>
  <c r="T178" i="2"/>
  <c r="T177" i="2" s="1"/>
  <c r="R178" i="2"/>
  <c r="R177" i="2"/>
  <c r="P178" i="2"/>
  <c r="P177" i="2" s="1"/>
  <c r="BI174" i="2"/>
  <c r="BH174" i="2"/>
  <c r="BG174" i="2"/>
  <c r="BF174" i="2"/>
  <c r="T174" i="2"/>
  <c r="R174" i="2"/>
  <c r="P174" i="2"/>
  <c r="BI170" i="2"/>
  <c r="BH170" i="2"/>
  <c r="BG170" i="2"/>
  <c r="BF170" i="2"/>
  <c r="T170" i="2"/>
  <c r="R170" i="2"/>
  <c r="P170" i="2"/>
  <c r="BI166" i="2"/>
  <c r="BH166" i="2"/>
  <c r="BG166" i="2"/>
  <c r="BF166" i="2"/>
  <c r="T166" i="2"/>
  <c r="R166" i="2"/>
  <c r="P166" i="2"/>
  <c r="BI162" i="2"/>
  <c r="BH162" i="2"/>
  <c r="BG162" i="2"/>
  <c r="BF162" i="2"/>
  <c r="T162" i="2"/>
  <c r="R162" i="2"/>
  <c r="P162" i="2"/>
  <c r="BI158" i="2"/>
  <c r="BH158" i="2"/>
  <c r="BG158" i="2"/>
  <c r="BF158" i="2"/>
  <c r="T158" i="2"/>
  <c r="R158" i="2"/>
  <c r="P158" i="2"/>
  <c r="BI154" i="2"/>
  <c r="BH154" i="2"/>
  <c r="BG154" i="2"/>
  <c r="BF154" i="2"/>
  <c r="T154" i="2"/>
  <c r="R154" i="2"/>
  <c r="P154" i="2"/>
  <c r="BI151" i="2"/>
  <c r="BH151" i="2"/>
  <c r="BG151" i="2"/>
  <c r="BF151" i="2"/>
  <c r="T151" i="2"/>
  <c r="R151" i="2"/>
  <c r="P151" i="2"/>
  <c r="BI147" i="2"/>
  <c r="BH147" i="2"/>
  <c r="BG147" i="2"/>
  <c r="BF147" i="2"/>
  <c r="T147" i="2"/>
  <c r="R147" i="2"/>
  <c r="P147" i="2"/>
  <c r="BI143" i="2"/>
  <c r="BH143" i="2"/>
  <c r="BG143" i="2"/>
  <c r="BF143" i="2"/>
  <c r="T143" i="2"/>
  <c r="R143" i="2"/>
  <c r="P143" i="2"/>
  <c r="BI139" i="2"/>
  <c r="BH139" i="2"/>
  <c r="BG139" i="2"/>
  <c r="BF139" i="2"/>
  <c r="T139" i="2"/>
  <c r="R139" i="2"/>
  <c r="P139" i="2"/>
  <c r="BI135" i="2"/>
  <c r="BH135" i="2"/>
  <c r="BG135" i="2"/>
  <c r="BF135" i="2"/>
  <c r="T135" i="2"/>
  <c r="R135" i="2"/>
  <c r="P135" i="2"/>
  <c r="BI131" i="2"/>
  <c r="BH131" i="2"/>
  <c r="BG131" i="2"/>
  <c r="BF131" i="2"/>
  <c r="T131" i="2"/>
  <c r="R131" i="2"/>
  <c r="P131" i="2"/>
  <c r="BI127" i="2"/>
  <c r="BH127" i="2"/>
  <c r="BG127" i="2"/>
  <c r="BF127" i="2"/>
  <c r="T127" i="2"/>
  <c r="R127" i="2"/>
  <c r="P127" i="2"/>
  <c r="BI123" i="2"/>
  <c r="BH123" i="2"/>
  <c r="BG123" i="2"/>
  <c r="BF123" i="2"/>
  <c r="T123" i="2"/>
  <c r="R123" i="2"/>
  <c r="P123" i="2"/>
  <c r="BI119" i="2"/>
  <c r="BH119" i="2"/>
  <c r="BG119" i="2"/>
  <c r="BF119" i="2"/>
  <c r="T119" i="2"/>
  <c r="R119" i="2"/>
  <c r="P119" i="2"/>
  <c r="BI115" i="2"/>
  <c r="BH115" i="2"/>
  <c r="BG115" i="2"/>
  <c r="BF115" i="2"/>
  <c r="T115" i="2"/>
  <c r="R115" i="2"/>
  <c r="P115" i="2"/>
  <c r="BI107" i="2"/>
  <c r="BH107" i="2"/>
  <c r="BG107" i="2"/>
  <c r="BF107" i="2"/>
  <c r="T107" i="2"/>
  <c r="R107" i="2"/>
  <c r="P107" i="2"/>
  <c r="BI103" i="2"/>
  <c r="BH103" i="2"/>
  <c r="BG103" i="2"/>
  <c r="BF103" i="2"/>
  <c r="T103" i="2"/>
  <c r="R103" i="2"/>
  <c r="P103" i="2"/>
  <c r="BI100" i="2"/>
  <c r="BH100" i="2"/>
  <c r="BG100" i="2"/>
  <c r="BF100" i="2"/>
  <c r="T100" i="2"/>
  <c r="R100" i="2"/>
  <c r="P100" i="2"/>
  <c r="BI97" i="2"/>
  <c r="BH97" i="2"/>
  <c r="BG97" i="2"/>
  <c r="BF97" i="2"/>
  <c r="T97" i="2"/>
  <c r="R97" i="2"/>
  <c r="P97" i="2"/>
  <c r="BI93" i="2"/>
  <c r="BH93" i="2"/>
  <c r="BG93" i="2"/>
  <c r="BF93" i="2"/>
  <c r="T93" i="2"/>
  <c r="R93" i="2"/>
  <c r="P93" i="2"/>
  <c r="J87" i="2"/>
  <c r="J86" i="2"/>
  <c r="F86" i="2"/>
  <c r="F84" i="2"/>
  <c r="E82" i="2"/>
  <c r="J55" i="2"/>
  <c r="J54" i="2"/>
  <c r="F54" i="2"/>
  <c r="F52" i="2"/>
  <c r="E50" i="2"/>
  <c r="J18" i="2"/>
  <c r="E18" i="2"/>
  <c r="F87" i="2" s="1"/>
  <c r="J17" i="2"/>
  <c r="J12" i="2"/>
  <c r="J84" i="2"/>
  <c r="E7" i="2"/>
  <c r="E80" i="2" s="1"/>
  <c r="L50" i="1"/>
  <c r="AM50" i="1"/>
  <c r="AM49" i="1"/>
  <c r="L49" i="1"/>
  <c r="AM47" i="1"/>
  <c r="L47" i="1"/>
  <c r="L45" i="1"/>
  <c r="L44" i="1"/>
  <c r="J113" i="3"/>
  <c r="J106" i="3"/>
  <c r="J93" i="3"/>
  <c r="BK89" i="3"/>
  <c r="J327" i="2"/>
  <c r="J326" i="2"/>
  <c r="J320" i="2"/>
  <c r="BK309" i="2"/>
  <c r="J307" i="2"/>
  <c r="BK299" i="2"/>
  <c r="J291" i="2"/>
  <c r="BK290" i="2"/>
  <c r="BK286" i="2"/>
  <c r="BK268" i="2"/>
  <c r="J255" i="2"/>
  <c r="BK220" i="2"/>
  <c r="J178" i="2"/>
  <c r="BK170" i="2"/>
  <c r="J166" i="2"/>
  <c r="BK158" i="2"/>
  <c r="J119" i="2"/>
  <c r="BK103" i="2"/>
  <c r="J309" i="2"/>
  <c r="J299" i="2"/>
  <c r="BK269" i="2"/>
  <c r="J268" i="2"/>
  <c r="BK211" i="2"/>
  <c r="BK207" i="2"/>
  <c r="BK203" i="2"/>
  <c r="J183" i="2"/>
  <c r="J147" i="2"/>
  <c r="BK143" i="2"/>
  <c r="J123" i="2"/>
  <c r="BK113" i="3"/>
  <c r="BK109" i="3"/>
  <c r="BK106" i="3"/>
  <c r="BK101" i="3"/>
  <c r="J101" i="3"/>
  <c r="BK93" i="3"/>
  <c r="J89" i="3"/>
  <c r="J85" i="3"/>
  <c r="BK328" i="2"/>
  <c r="J324" i="2"/>
  <c r="BK320" i="2"/>
  <c r="J319" i="2"/>
  <c r="BK315" i="2"/>
  <c r="BK280" i="2"/>
  <c r="BK267" i="2"/>
  <c r="BK263" i="2"/>
  <c r="BK255" i="2"/>
  <c r="BK239" i="2"/>
  <c r="J231" i="2"/>
  <c r="J227" i="2"/>
  <c r="J211" i="2"/>
  <c r="J207" i="2"/>
  <c r="J199" i="2"/>
  <c r="BK183" i="2"/>
  <c r="BK178" i="2"/>
  <c r="BK174" i="2"/>
  <c r="J143" i="2"/>
  <c r="BK135" i="2"/>
  <c r="BK127" i="2"/>
  <c r="BK115" i="2"/>
  <c r="J100" i="2"/>
  <c r="J97" i="2"/>
  <c r="BK162" i="2"/>
  <c r="BK319" i="2"/>
  <c r="J273" i="2"/>
  <c r="J251" i="2"/>
  <c r="J187" i="2"/>
  <c r="J280" i="2"/>
  <c r="BK313" i="2"/>
  <c r="BK307" i="2"/>
  <c r="J303" i="2"/>
  <c r="J286" i="2"/>
  <c r="J259" i="2"/>
  <c r="J243" i="2"/>
  <c r="J295" i="2"/>
  <c r="BK243" i="2"/>
  <c r="J239" i="2"/>
  <c r="J328" i="2"/>
  <c r="BK326" i="2"/>
  <c r="BK322" i="2"/>
  <c r="J315" i="2"/>
  <c r="BK303" i="2"/>
  <c r="J290" i="2"/>
  <c r="J276" i="2"/>
  <c r="J269" i="2"/>
  <c r="BK259" i="2"/>
  <c r="J247" i="2"/>
  <c r="J223" i="2"/>
  <c r="BK151" i="2"/>
  <c r="J131" i="2"/>
  <c r="J115" i="2"/>
  <c r="J93" i="2"/>
  <c r="BK93" i="2"/>
  <c r="J267" i="2"/>
  <c r="J135" i="2"/>
  <c r="F35" i="3"/>
  <c r="J216" i="2"/>
  <c r="BK199" i="2"/>
  <c r="J170" i="2"/>
  <c r="BK166" i="2"/>
  <c r="BK147" i="2"/>
  <c r="BK107" i="2"/>
  <c r="AS54" i="1"/>
  <c r="BK291" i="2"/>
  <c r="BK276" i="2"/>
  <c r="J220" i="2"/>
  <c r="BK187" i="2"/>
  <c r="BK154" i="2"/>
  <c r="J127" i="2"/>
  <c r="J109" i="3"/>
  <c r="BK327" i="2"/>
  <c r="BK324" i="2"/>
  <c r="J318" i="2"/>
  <c r="J313" i="2"/>
  <c r="BK311" i="2"/>
  <c r="J282" i="2"/>
  <c r="J263" i="2"/>
  <c r="BK251" i="2"/>
  <c r="BK231" i="2"/>
  <c r="BK227" i="2"/>
  <c r="BK216" i="2"/>
  <c r="J139" i="2"/>
  <c r="BK123" i="2"/>
  <c r="BK119" i="2"/>
  <c r="BK97" i="2"/>
  <c r="BK131" i="2"/>
  <c r="J97" i="3"/>
  <c r="J107" i="2"/>
  <c r="J151" i="2"/>
  <c r="BK97" i="3"/>
  <c r="BK282" i="2"/>
  <c r="BK191" i="2"/>
  <c r="BK318" i="2"/>
  <c r="J311" i="2"/>
  <c r="BK223" i="2"/>
  <c r="J191" i="2"/>
  <c r="J162" i="2"/>
  <c r="J235" i="2"/>
  <c r="BK295" i="2"/>
  <c r="J203" i="2"/>
  <c r="J322" i="2"/>
  <c r="BK85" i="3"/>
  <c r="BK235" i="2"/>
  <c r="J158" i="2"/>
  <c r="J174" i="2"/>
  <c r="BK247" i="2"/>
  <c r="BK100" i="2"/>
  <c r="BK139" i="2"/>
  <c r="J103" i="2"/>
  <c r="BK273" i="2"/>
  <c r="J154" i="2"/>
  <c r="P84" i="3" l="1"/>
  <c r="T84" i="3"/>
  <c r="R84" i="3"/>
  <c r="R105" i="3"/>
  <c r="T92" i="2"/>
  <c r="BK186" i="2"/>
  <c r="J186" i="2"/>
  <c r="J64" i="2"/>
  <c r="T186" i="2"/>
  <c r="P215" i="2"/>
  <c r="BK266" i="2"/>
  <c r="J266" i="2"/>
  <c r="J66" i="2" s="1"/>
  <c r="BK275" i="2"/>
  <c r="J275" i="2"/>
  <c r="J67" i="2"/>
  <c r="T275" i="2"/>
  <c r="BK84" i="3"/>
  <c r="J84" i="3"/>
  <c r="J61" i="3"/>
  <c r="BK105" i="3"/>
  <c r="J105" i="3"/>
  <c r="J62" i="3"/>
  <c r="BK92" i="2"/>
  <c r="J92" i="2" s="1"/>
  <c r="J61" i="2" s="1"/>
  <c r="P186" i="2"/>
  <c r="BK215" i="2"/>
  <c r="J215" i="2"/>
  <c r="J65" i="2"/>
  <c r="T215" i="2"/>
  <c r="P266" i="2"/>
  <c r="R266" i="2"/>
  <c r="T266" i="2"/>
  <c r="R275" i="2"/>
  <c r="P306" i="2"/>
  <c r="T306" i="2"/>
  <c r="BK317" i="2"/>
  <c r="J317" i="2"/>
  <c r="J70" i="2"/>
  <c r="P317" i="2"/>
  <c r="T317" i="2"/>
  <c r="P105" i="3"/>
  <c r="P83" i="3"/>
  <c r="P82" i="3"/>
  <c r="AU56" i="1"/>
  <c r="R92" i="2"/>
  <c r="P92" i="2"/>
  <c r="R186" i="2"/>
  <c r="R215" i="2"/>
  <c r="P275" i="2"/>
  <c r="BK306" i="2"/>
  <c r="J306" i="2"/>
  <c r="J68" i="2"/>
  <c r="R306" i="2"/>
  <c r="R317" i="2"/>
  <c r="T105" i="3"/>
  <c r="T83" i="3"/>
  <c r="T82" i="3"/>
  <c r="J52" i="2"/>
  <c r="F55" i="2"/>
  <c r="BE100" i="2"/>
  <c r="BE103" i="2"/>
  <c r="BE119" i="2"/>
  <c r="BE139" i="2"/>
  <c r="BE183" i="2"/>
  <c r="BE227" i="2"/>
  <c r="BE243" i="2"/>
  <c r="BE268" i="2"/>
  <c r="BE269" i="2"/>
  <c r="BE276" i="2"/>
  <c r="BE290" i="2"/>
  <c r="BE299" i="2"/>
  <c r="BE307" i="2"/>
  <c r="BE309" i="2"/>
  <c r="BE318" i="2"/>
  <c r="BE319" i="2"/>
  <c r="BE320" i="2"/>
  <c r="BE322" i="2"/>
  <c r="BE326" i="2"/>
  <c r="BE327" i="2"/>
  <c r="BE315" i="2"/>
  <c r="BE324" i="2"/>
  <c r="BE143" i="2"/>
  <c r="BE178" i="2"/>
  <c r="BE235" i="2"/>
  <c r="BE251" i="2"/>
  <c r="BE259" i="2"/>
  <c r="BE280" i="2"/>
  <c r="BE303" i="2"/>
  <c r="BE93" i="2"/>
  <c r="BE154" i="2"/>
  <c r="BE162" i="2"/>
  <c r="BE174" i="2"/>
  <c r="BE203" i="2"/>
  <c r="BE207" i="2"/>
  <c r="BE255" i="2"/>
  <c r="BE291" i="2"/>
  <c r="BB56" i="1"/>
  <c r="BD56" i="1"/>
  <c r="BE211" i="2"/>
  <c r="BE127" i="2"/>
  <c r="BE170" i="2"/>
  <c r="BE187" i="2"/>
  <c r="E48" i="2"/>
  <c r="BE97" i="2"/>
  <c r="BE107" i="2"/>
  <c r="BE115" i="2"/>
  <c r="BE123" i="2"/>
  <c r="BE147" i="2"/>
  <c r="BE151" i="2"/>
  <c r="BE158" i="2"/>
  <c r="BE199" i="2"/>
  <c r="BE216" i="2"/>
  <c r="BE223" i="2"/>
  <c r="BE247" i="2"/>
  <c r="BE263" i="2"/>
  <c r="BE267" i="2"/>
  <c r="BE273" i="2"/>
  <c r="BE286" i="2"/>
  <c r="BE313" i="2"/>
  <c r="BE328" i="2"/>
  <c r="BK177" i="2"/>
  <c r="J177" i="2"/>
  <c r="J62" i="2"/>
  <c r="BK182" i="2"/>
  <c r="J182" i="2"/>
  <c r="J63" i="2"/>
  <c r="BK314" i="2"/>
  <c r="J314" i="2"/>
  <c r="J69" i="2"/>
  <c r="E48" i="3"/>
  <c r="F55" i="3"/>
  <c r="J76" i="3"/>
  <c r="BE89" i="3"/>
  <c r="BE93" i="3"/>
  <c r="BE101" i="3"/>
  <c r="BE106" i="3"/>
  <c r="BE109" i="3"/>
  <c r="BE113" i="3"/>
  <c r="BE191" i="2"/>
  <c r="BE220" i="2"/>
  <c r="BE231" i="2"/>
  <c r="BE239" i="2"/>
  <c r="BE131" i="2"/>
  <c r="BE135" i="2"/>
  <c r="BE166" i="2"/>
  <c r="BE282" i="2"/>
  <c r="BE295" i="2"/>
  <c r="BE311" i="2"/>
  <c r="BE85" i="3"/>
  <c r="BE97" i="3"/>
  <c r="J34" i="2"/>
  <c r="AW55" i="1" s="1"/>
  <c r="F35" i="2"/>
  <c r="BB55" i="1"/>
  <c r="F34" i="3"/>
  <c r="BA56" i="1"/>
  <c r="J34" i="3"/>
  <c r="AW56" i="1"/>
  <c r="F36" i="3"/>
  <c r="BC56" i="1"/>
  <c r="F37" i="2"/>
  <c r="BD55" i="1" s="1"/>
  <c r="F36" i="2"/>
  <c r="BC55" i="1"/>
  <c r="F34" i="2"/>
  <c r="BA55" i="1" s="1"/>
  <c r="R83" i="3" l="1"/>
  <c r="R82" i="3"/>
  <c r="P91" i="2"/>
  <c r="P90" i="2"/>
  <c r="AU55" i="1"/>
  <c r="R91" i="2"/>
  <c r="R90" i="2" s="1"/>
  <c r="T91" i="2"/>
  <c r="T90" i="2"/>
  <c r="BK91" i="2"/>
  <c r="J91" i="2" s="1"/>
  <c r="J60" i="2" s="1"/>
  <c r="BK83" i="3"/>
  <c r="J83" i="3"/>
  <c r="J60" i="3"/>
  <c r="J33" i="2"/>
  <c r="AV55" i="1" s="1"/>
  <c r="AT55" i="1" s="1"/>
  <c r="AU54" i="1"/>
  <c r="J33" i="3"/>
  <c r="AV56" i="1"/>
  <c r="AT56" i="1"/>
  <c r="F33" i="2"/>
  <c r="AZ55" i="1" s="1"/>
  <c r="BC54" i="1"/>
  <c r="W32" i="1"/>
  <c r="BA54" i="1"/>
  <c r="W30" i="1"/>
  <c r="BD54" i="1"/>
  <c r="W33" i="1"/>
  <c r="BB54" i="1"/>
  <c r="W31" i="1"/>
  <c r="F33" i="3"/>
  <c r="AZ56" i="1"/>
  <c r="BK90" i="2" l="1"/>
  <c r="J90" i="2"/>
  <c r="J59" i="2"/>
  <c r="BK82" i="3"/>
  <c r="J82" i="3"/>
  <c r="AZ54" i="1"/>
  <c r="W29" i="1"/>
  <c r="AY54" i="1"/>
  <c r="AW54" i="1"/>
  <c r="AK30" i="1"/>
  <c r="AX54" i="1"/>
  <c r="J30" i="3"/>
  <c r="AG56" i="1" s="1"/>
  <c r="AN56" i="1" s="1"/>
  <c r="J59" i="3" l="1"/>
  <c r="J39" i="3"/>
  <c r="AV54" i="1"/>
  <c r="AK29" i="1"/>
  <c r="J30" i="2"/>
  <c r="AG55" i="1"/>
  <c r="AN55" i="1"/>
  <c r="J39" i="2" l="1"/>
  <c r="AT54" i="1"/>
  <c r="AG54" i="1"/>
  <c r="AK26" i="1"/>
  <c r="AK35" i="1"/>
  <c r="AN54" i="1" l="1"/>
</calcChain>
</file>

<file path=xl/sharedStrings.xml><?xml version="1.0" encoding="utf-8"?>
<sst xmlns="http://schemas.openxmlformats.org/spreadsheetml/2006/main" count="3477" uniqueCount="709">
  <si>
    <t>Export Komplet</t>
  </si>
  <si>
    <t>VZ</t>
  </si>
  <si>
    <t>2.0</t>
  </si>
  <si>
    <t>ZAMOK</t>
  </si>
  <si>
    <t>False</t>
  </si>
  <si>
    <t>{ce2a6202-9dd6-4273-8f82-e0d4c15bcf6a}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</si>
  <si>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</si>
  <si>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</si>
  <si>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</si>
  <si>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</si>
  <si>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</si>
  <si>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</si>
  <si>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</si>
  <si>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</si>
  <si>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221-20-031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</si>
  <si>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</si>
  <si>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</si>
  <si>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Rekonstrukce LC Lhotky - Trubějov, Kramolna</t>
  </si>
  <si>
    <t>KSO:</t>
  </si>
  <si>
    <t/>
  </si>
  <si>
    <t>CC-CZ:</t>
  </si>
  <si>
    <t>Místo:</t>
  </si>
  <si>
    <t>Kramolna</t>
  </si>
  <si>
    <t>Datum:</t>
  </si>
  <si>
    <t>22. 7. 2026</t>
  </si>
  <si>
    <t>Zadavatel:</t>
  </si>
  <si>
    <t>IČ:</t>
  </si>
  <si>
    <t>Obec Kramolna, Kramolna 172, 547 01 Náchod</t>
  </si>
  <si>
    <t>DIČ:</t>
  </si>
  <si>
    <t>Účastník:</t>
  </si>
  <si>
    <t>Vyplň údaj</t>
  </si>
  <si>
    <t>Projektant:</t>
  </si>
  <si>
    <t>07053428</t>
  </si>
  <si>
    <t>Hronovský – dopravní projekce s.r.o.</t>
  </si>
  <si>
    <t>CZ07053428</t>
  </si>
  <si>
    <t>True</t>
  </si>
  <si>
    <t>Zpracovatel:</t>
  </si>
  <si>
    <t xml:space="preserve">Kamil Hronovský </t>
  </si>
  <si>
    <t>Poznámka:</t>
  </si>
  <si>
    <t xml:space="preserve"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podminky.urs.cz._x000D_
Výměry jsou digitálně odměřeny z výkresů PD. _x000D_
_x000D_
_x000D_
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</si>
  <si>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</si>
  <si>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</si>
  <si>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</si>
  <si>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</si>
  <si>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</si>
  <si>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</si>
  <si>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</si>
  <si>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</si>
  <si>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</si>
  <si>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</si>
  <si>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</si>
  <si>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</si>
  <si>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</si>
  <si>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</si>
  <si>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</si>
  <si>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</si>
  <si>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</si>
  <si>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</si>
  <si>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</si>
  <si>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</si>
  <si>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</si>
  <si>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</si>
  <si>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</si>
  <si>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</si>
  <si>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</si>
  <si>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</si>
  <si>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</si>
  <si>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</si>
  <si>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</si>
  <si>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</si>
  <si>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</si>
  <si>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</si>
  <si>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</si>
  <si>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</si>
  <si>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</si>
  <si>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</si>
  <si>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</si>
  <si>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</si>
  <si>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</si>
  <si>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ZV</t>
  </si>
  <si>
    <t>Způsobilé výdaje</t>
  </si>
  <si>
    <t>STA</t>
  </si>
  <si>
    <t>1</t>
  </si>
  <si>
    <t>{fbc42e08-2034-499a-b1c3-2d4cb0859978}</t>
  </si>
  <si>
    <t>2</t>
  </si>
  <si>
    <t>NV</t>
  </si>
  <si>
    <t>Nezpůsobilé výdaje</t>
  </si>
  <si>
    <t>{86abf69b-4a5d-4564-8a23-da50361d5263}</t>
  </si>
  <si>
    <t>KRYCÍ LIST SOUPISU PRACÍ</t>
  </si>
  <si>
    <t>Objekt:</t>
  </si>
  <si>
    <t>ZV - Způsobilé výdaje</t>
  </si>
  <si>
    <t xml:space="preserve"> 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</si>
  <si>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</si>
  <si>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</si>
  <si>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</si>
  <si>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</si>
  <si>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</si>
  <si>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</si>
  <si>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</si>
  <si>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</si>
  <si>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</si>
  <si>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</si>
  <si>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Vedení trubní dálková a přípojná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</si>
  <si>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</si>
  <si>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</si>
  <si>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</si>
  <si>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</si>
  <si>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</si>
  <si>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</si>
  <si>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</si>
  <si>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</si>
  <si>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</si>
  <si>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</si>
  <si>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</si>
  <si>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</si>
  <si>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</si>
  <si>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</si>
  <si>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</si>
  <si>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</si>
  <si>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</si>
  <si>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</si>
  <si>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</si>
  <si>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</si>
  <si>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</si>
  <si>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</si>
  <si>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112101102</t>
  </si>
  <si>
    <t>Odstranění stromů s odřezáním kmene a s odvětvením listnatých, průměru kmene přes 300 do 500 mm</t>
  </si>
  <si>
    <t>kus</t>
  </si>
  <si>
    <t>CS ÚRS 2026 02</t>
  </si>
  <si>
    <t>4</t>
  </si>
  <si>
    <t>-1960068231</t>
  </si>
  <si>
    <t>Online PSC</t>
  </si>
  <si>
    <t>https://podminky.urs.cz/item/CS_URS_2026_02/112101102</t>
  </si>
  <si>
    <t>VV</t>
  </si>
  <si>
    <t>"viz výkresy PD přílohy D.1.1.1.1. - D.1.1.1.2.7"</t>
  </si>
  <si>
    <t>112201101</t>
  </si>
  <si>
    <t>Odstranění pařezů D do 300 mm</t>
  </si>
  <si>
    <t>-1870655932</t>
  </si>
  <si>
    <t>3</t>
  </si>
  <si>
    <t>121101201</t>
  </si>
  <si>
    <t>Odstranění lesní hrabanky</t>
  </si>
  <si>
    <t>m2</t>
  </si>
  <si>
    <t>-832477416</t>
  </si>
  <si>
    <t>45</t>
  </si>
  <si>
    <t>122151104</t>
  </si>
  <si>
    <t>Odkopávky a prokopávky nezapažené strojně v hornině třídy těžitelnosti I skupiny 1 a 2 přes 100 do 500 m3</t>
  </si>
  <si>
    <t>m3</t>
  </si>
  <si>
    <t>-484840601</t>
  </si>
  <si>
    <t>https://podminky.urs.cz/item/CS_URS_2026_02/122151104</t>
  </si>
  <si>
    <t>309,70</t>
  </si>
  <si>
    <t>5</t>
  </si>
  <si>
    <t>131251103</t>
  </si>
  <si>
    <t>Hloubení nezapažených jam a zářezů strojně s urovnáním dna do předepsaného profilu a spádu v hornině třídy těžitelnosti I skupiny 3 přes 50 do 100 m3</t>
  </si>
  <si>
    <t>521319109</t>
  </si>
  <si>
    <t>https://podminky.urs.cz/item/CS_URS_2026_02/131251103</t>
  </si>
  <si>
    <t>9*9,97</t>
  </si>
  <si>
    <t>Mezisoučet</t>
  </si>
  <si>
    <t>1,53*14,50</t>
  </si>
  <si>
    <t>Součet</t>
  </si>
  <si>
    <t>6</t>
  </si>
  <si>
    <t>162201406</t>
  </si>
  <si>
    <t>Vodorovné přemístění větví, kmenů nebo pařezů s naložením, složením a dopravou do 1000 m větví stromů jehličnatých, průměru kmene přes 300 do 500 mm</t>
  </si>
  <si>
    <t>-1266622325</t>
  </si>
  <si>
    <t>https://podminky.urs.cz/item/CS_URS_2026_02/162201406</t>
  </si>
  <si>
    <t>9</t>
  </si>
  <si>
    <t>162201412</t>
  </si>
  <si>
    <t>Vodorovné přemístění větví, kmenů nebo pařezů s naložením, složením a dopravou do 1000 m kmenů stromů listnatých, průměru přes 300 do 500 mm</t>
  </si>
  <si>
    <t>-2102879266</t>
  </si>
  <si>
    <t>https://podminky.urs.cz/item/CS_URS_2026_02/162201412</t>
  </si>
  <si>
    <t>7</t>
  </si>
  <si>
    <t>162201422</t>
  </si>
  <si>
    <t>Vodorovné přemístění větví, kmenů nebo pařezů s naložením, složením a dopravou do 1000 m pařezů kmenů, průměru přes 300 do 500 mm</t>
  </si>
  <si>
    <t>-1491272572</t>
  </si>
  <si>
    <t>https://podminky.urs.cz/item/CS_URS_2026_02/162201422</t>
  </si>
  <si>
    <t>8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</si>
  <si>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</si>
  <si>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</si>
  <si>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-241680970</t>
  </si>
  <si>
    <t>https://podminky.urs.cz/item/CS_URS_2026_02/162351103</t>
  </si>
  <si>
    <t>10</t>
  </si>
  <si>
    <t>162301932</t>
  </si>
  <si>
    <t>Vodorovné přemístění větví, kmenů nebo pařezů s naložením, složením a dopravou Příplatek k cenám za každých dalších i započatých 1000 m přes 1000 m větví stromů listnatých, průměru kmene přes 300 do 500 mm</t>
  </si>
  <si>
    <t>-957479374</t>
  </si>
  <si>
    <t>https://podminky.urs.cz/item/CS_URS_2026_02/162301932</t>
  </si>
  <si>
    <t>36</t>
  </si>
  <si>
    <t>11</t>
  </si>
  <si>
    <t>162301952</t>
  </si>
  <si>
    <t>Vodorovné přemístění větví, kmenů nebo pařezů s naložením, složením a dopravou Příplatek k cenám za každých dalších i započatých 1000 m přes 1000 m kmenů stromů listnatých, o průměru přes 300 do 500 mm</t>
  </si>
  <si>
    <t>-282113302</t>
  </si>
  <si>
    <t>https://podminky.urs.cz/item/CS_URS_2026_02/162301952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</si>
  <si>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</si>
  <si>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</si>
  <si>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-2088157652</t>
  </si>
  <si>
    <t>https://podminky.urs.cz/item/CS_URS_2026_02/162301972</t>
  </si>
  <si>
    <t>13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</si>
  <si>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</si>
  <si>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</si>
  <si>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-413017188</t>
  </si>
  <si>
    <t>https://podminky.urs.cz/item/CS_URS_2026_02/162751117</t>
  </si>
  <si>
    <t>111,915</t>
  </si>
  <si>
    <t>14</t>
  </si>
  <si>
    <t>171151103</t>
  </si>
  <si>
    <t>Uložení sypanin do násypů strojně s rozprostřením sypaniny ve vrstvách a s hrubým urovnáním zhutněných z hornin soudržných jakékoliv třídy těžitelnosti</t>
  </si>
  <si>
    <t>1223212736</t>
  </si>
  <si>
    <t>https://podminky.urs.cz/item/CS_URS_2026_02/171151103</t>
  </si>
  <si>
    <t>830,70</t>
  </si>
  <si>
    <t>16</t>
  </si>
  <si>
    <t>171201231</t>
  </si>
  <si>
    <t>Poplatek za předání zeminy a kamení recyklačnímu zařízení zatříděné do Katalogu odpadů pod kódem 17 05 04</t>
  </si>
  <si>
    <t>t</t>
  </si>
  <si>
    <t>621071096</t>
  </si>
  <si>
    <t>https://podminky.urs.cz/item/CS_URS_2026_02/171201231</t>
  </si>
  <si>
    <t>111,915*1,8 'Přepočtené koeficientem množství</t>
  </si>
  <si>
    <t>17</t>
  </si>
  <si>
    <t>171203111</t>
  </si>
  <si>
    <t>Uložení výkopku bez zhutnění s hrubým rozhrnutím v rovině nebo na svahu do 1:5</t>
  </si>
  <si>
    <t>-2071963765</t>
  </si>
  <si>
    <t>https://podminky.urs.cz/item/CS_URS_2026_02/171203111</t>
  </si>
  <si>
    <t>465,605</t>
  </si>
  <si>
    <t>15</t>
  </si>
  <si>
    <t>171251201</t>
  </si>
  <si>
    <t>Uložení sypaniny na skládky nebo meziskládky bez hutnění s upravením uložené sypaniny do předepsaného tvaru</t>
  </si>
  <si>
    <t>1039921601</t>
  </si>
  <si>
    <t>https://podminky.urs.cz/item/CS_URS_2026_02/171251201</t>
  </si>
  <si>
    <t>18</t>
  </si>
  <si>
    <t>174151101</t>
  </si>
  <si>
    <t>Zásyp sypaninou z jakékoliv horniny strojně s uložením výkopku ve vrstvách se zhutněním jam, šachet, rýh nebo kolem objektů v těchto vykopávkách</t>
  </si>
  <si>
    <t>1337033789</t>
  </si>
  <si>
    <t>https://podminky.urs.cz/item/CS_URS_2026_02/174151101</t>
  </si>
  <si>
    <t>15,59+49+11,62</t>
  </si>
  <si>
    <t>19</t>
  </si>
  <si>
    <t>175111109</t>
  </si>
  <si>
    <t>Příplatek za ruční prohození sypaniny, uložené do 3 m</t>
  </si>
  <si>
    <t>719073614</t>
  </si>
  <si>
    <t>https://podminky.urs.cz/item/CS_URS_2026_02/175111109</t>
  </si>
  <si>
    <t>11,62</t>
  </si>
  <si>
    <t>20</t>
  </si>
  <si>
    <t>181951112</t>
  </si>
  <si>
    <t>Úprava pláně vyrovnáním výškových rozdílů strojně v hornině třídy těžitelnosti I, skupiny 1 až 3 se zhutněním</t>
  </si>
  <si>
    <t>-2055424097</t>
  </si>
  <si>
    <t>https://podminky.urs.cz/item/CS_URS_2026_02/181951112</t>
  </si>
  <si>
    <t>2845*1,16</t>
  </si>
  <si>
    <t>18485R121</t>
  </si>
  <si>
    <t>Prořez větví zasahujících do průjezdního profilu</t>
  </si>
  <si>
    <t>soubor</t>
  </si>
  <si>
    <t>-1413989219</t>
  </si>
  <si>
    <t>Zakládání</t>
  </si>
  <si>
    <t>22</t>
  </si>
  <si>
    <t>274313711</t>
  </si>
  <si>
    <t>Základy z betonu prostého pasy betonu kamenem neprokládaného tř. C 20/25</t>
  </si>
  <si>
    <t>-1266946181</t>
  </si>
  <si>
    <t>https://podminky.urs.cz/item/CS_URS_2026_02/274313711</t>
  </si>
  <si>
    <t>2*0,45*5</t>
  </si>
  <si>
    <t>Svislé a kompletní konstrukce</t>
  </si>
  <si>
    <t>23</t>
  </si>
  <si>
    <t>32721R122</t>
  </si>
  <si>
    <t>Čelo propustku z lomového kamene, objem kamene přes 0,02 m3, š spáry do 10 mm</t>
  </si>
  <si>
    <t>318354997</t>
  </si>
  <si>
    <t>5,39*2*5</t>
  </si>
  <si>
    <t>Vodorovné konstrukce</t>
  </si>
  <si>
    <t>24</t>
  </si>
  <si>
    <t>451311111</t>
  </si>
  <si>
    <t>Podklad pod dlažbu z betonu prostého bez zvýšených nároků na prostředí tř. C 20/25 tl. do 100 mm</t>
  </si>
  <si>
    <t>315393225</t>
  </si>
  <si>
    <t>https://podminky.urs.cz/item/CS_URS_2026_02/451311111</t>
  </si>
  <si>
    <t>6*1,26</t>
  </si>
  <si>
    <t>25</t>
  </si>
  <si>
    <t>451573111</t>
  </si>
  <si>
    <t>Lože pod potrubí, stoky a drobné objekty v otevřeném výkopu z písku a štěrkopísku do 63 mm</t>
  </si>
  <si>
    <t>-1965837992</t>
  </si>
  <si>
    <t>https://podminky.urs.cz/item/CS_URS_2026_02/451573111</t>
  </si>
  <si>
    <t>9*0,25</t>
  </si>
  <si>
    <t>14,50*0,14</t>
  </si>
  <si>
    <t>26</t>
  </si>
  <si>
    <t>452311161</t>
  </si>
  <si>
    <t>Podkladní a zajišťovací konstrukce z betonu prostého v otevřeném výkopu bez zvýšených nároků na prostředí desky pod potrubí, stoky a drobné objekty z betonu tř. C 25/30</t>
  </si>
  <si>
    <t>-1622310298</t>
  </si>
  <si>
    <t>https://podminky.urs.cz/item/CS_URS_2026_02/452311161</t>
  </si>
  <si>
    <t>9*0,37</t>
  </si>
  <si>
    <t>27</t>
  </si>
  <si>
    <t>463211153</t>
  </si>
  <si>
    <t>Rovnanina z lomového kamene neupraveného pro podélné i příčné objekty objemu přes 3 m3 z kamene tříděného, s urovnáním líce a vyklínováním spár úlomky kamene hmotnost jednotlivých kamenů přes 200 do 500 kg</t>
  </si>
  <si>
    <t>-1103123723</t>
  </si>
  <si>
    <t>https://podminky.urs.cz/item/CS_URS_2026_02/463211153</t>
  </si>
  <si>
    <t>1,2+9</t>
  </si>
  <si>
    <t>28</t>
  </si>
  <si>
    <t>463211158</t>
  </si>
  <si>
    <t>Rovnanina z lomového kamene neupraveného pro podélné i příčné objekty objemu přes 3 m3 z kamene tříděného, s urovnáním líce a vyklínováním spár úlomky kamene hmotnost jednotlivých kamenů přes 500 kg</t>
  </si>
  <si>
    <t>110625614</t>
  </si>
  <si>
    <t>https://podminky.urs.cz/item/CS_URS_2026_02/463211158</t>
  </si>
  <si>
    <t>2,220</t>
  </si>
  <si>
    <t>29</t>
  </si>
  <si>
    <t>465511513</t>
  </si>
  <si>
    <t>Dlažba z lomového kamene upraveného vodorovná nebo plocha ve sklonu do 1:2 s dodáním hmot do cementové malty, s vyplněním spár a s vyspárováním cementovou maltou v ploše do 20 m2, tl. 300 mm</t>
  </si>
  <si>
    <t>-1789952208</t>
  </si>
  <si>
    <t>https://podminky.urs.cz/item/CS_URS_2026_02/465511513</t>
  </si>
  <si>
    <t>Komunikace pozemní</t>
  </si>
  <si>
    <t>30</t>
  </si>
  <si>
    <t>564231111</t>
  </si>
  <si>
    <t>Podklad nebo podsyp ze štěrkopísku ŠP s rozprostřením, vlhčením a zhutněním plochy přes 100 m2, po zhutnění tl. 100 mm</t>
  </si>
  <si>
    <t>1387314650</t>
  </si>
  <si>
    <t>https://podminky.urs.cz/item/CS_URS_2026_02/564231111</t>
  </si>
  <si>
    <t>62,40</t>
  </si>
  <si>
    <t>31</t>
  </si>
  <si>
    <t>56476R111</t>
  </si>
  <si>
    <t xml:space="preserve">Podklad z kameniva hrubého drceného vel. 32-63 mm </t>
  </si>
  <si>
    <t>-759939176</t>
  </si>
  <si>
    <t>2845*1,02*0,2</t>
  </si>
  <si>
    <t>32</t>
  </si>
  <si>
    <t>564861111</t>
  </si>
  <si>
    <t>Podklad ze štěrkodrti ŠD s rozprostřením a zhutněním plochy přes 100 m2, po zhutnění tl. 200 mm</t>
  </si>
  <si>
    <t>-1694123006</t>
  </si>
  <si>
    <t>https://podminky.urs.cz/item/CS_URS_2026_02/564861111</t>
  </si>
  <si>
    <t>413*1,46</t>
  </si>
  <si>
    <t>33</t>
  </si>
  <si>
    <t>564871111</t>
  </si>
  <si>
    <t>Podklad ze štěrkodrti ŠD s rozprostřením a zhutněním plochy přes 100 m2, po zhutnění tl. 250 mm</t>
  </si>
  <si>
    <t>1308114918</t>
  </si>
  <si>
    <t>https://podminky.urs.cz/item/CS_URS_2026_02/564871111</t>
  </si>
  <si>
    <t>255*1,16</t>
  </si>
  <si>
    <t>34</t>
  </si>
  <si>
    <t>564952111</t>
  </si>
  <si>
    <t>Podklad z mechanicky zpevněného kameniva MZK (minerální beton) s rozprostřením a s hutněním, po zhutnění tl. 150 mm</t>
  </si>
  <si>
    <t>2064940709</t>
  </si>
  <si>
    <t>https://podminky.urs.cz/item/CS_URS_2026_02/564952111</t>
  </si>
  <si>
    <t>255,0</t>
  </si>
  <si>
    <t>35</t>
  </si>
  <si>
    <t>565155111</t>
  </si>
  <si>
    <t>Asfaltový beton vrstva podkladní ACP 16 z nemodifikovaného asfaltu s rozprostřením a zhutněním ACP 16 S v pruhu šířky přes 1,5 do 3 m, po zhutnění tl. 70 mm</t>
  </si>
  <si>
    <t>1990033023</t>
  </si>
  <si>
    <t>https://podminky.urs.cz/item/CS_URS_2026_02/565155111</t>
  </si>
  <si>
    <t>413*1,033</t>
  </si>
  <si>
    <t>37</t>
  </si>
  <si>
    <t>567122111</t>
  </si>
  <si>
    <t>Podklad ze směsi stmelené cementem SC bez dilatačních spár, s rozprostřením a zhutněním SC C 8/10, po zhutnění tl. 120 mm</t>
  </si>
  <si>
    <t>1355527359</t>
  </si>
  <si>
    <t>https://podminky.urs.cz/item/CS_URS_2026_02/567122111</t>
  </si>
  <si>
    <t>413*1,16</t>
  </si>
  <si>
    <t>38</t>
  </si>
  <si>
    <t>567511151</t>
  </si>
  <si>
    <t>Recyklace konstrukčních vrstev vozovek za studena na místě rozfrézování vrstev s promísením, rozhrnutím, reprofilací, urovnáním a zhutněním plochy přes 3 000 m2, tloušťky po zhutnění do 150 mm</t>
  </si>
  <si>
    <t>223810635</t>
  </si>
  <si>
    <t>https://podminky.urs.cz/item/CS_URS_2026_02/567511151</t>
  </si>
  <si>
    <t xml:space="preserve"> 2845*1,16</t>
  </si>
  <si>
    <t>571905111</t>
  </si>
  <si>
    <t>Posyp podkladu nebo krytu s rozprostřením a zhutněním kamenivem drceným nebo těženým, v množství přes 20 do 25 kg/m2</t>
  </si>
  <si>
    <t>-884521582</t>
  </si>
  <si>
    <t>https://podminky.urs.cz/item/CS_URS_2026_02/571905111</t>
  </si>
  <si>
    <t>2845*1,02</t>
  </si>
  <si>
    <t>39</t>
  </si>
  <si>
    <t>573111112</t>
  </si>
  <si>
    <t>Postřik infiltrační PI z asfaltu silničního s posypem kamenivem, v množství 1,00 kg/m2</t>
  </si>
  <si>
    <t>884649811</t>
  </si>
  <si>
    <t>https://podminky.urs.cz/item/CS_URS_2026_02/573111112</t>
  </si>
  <si>
    <t>40</t>
  </si>
  <si>
    <t>573211107</t>
  </si>
  <si>
    <t>Postřik spojovací PS bez posypu kamenivem z asfaltu silničního, v množství 0,30 kg/m2</t>
  </si>
  <si>
    <t>-1981786226</t>
  </si>
  <si>
    <t>https://podminky.urs.cz/item/CS_URS_2026_02/573211107</t>
  </si>
  <si>
    <t>41</t>
  </si>
  <si>
    <t>577134111</t>
  </si>
  <si>
    <t>Asfaltový beton vrstva obrusná ACO 11 z nemodifikovaného asfaltu s rozprostřením a se zhutněním ACO 11+ v pruhu šířky přes 1,5 do 3 m, po zhutnění tl. 40 mm</t>
  </si>
  <si>
    <t>1398248368</t>
  </si>
  <si>
    <t>https://podminky.urs.cz/item/CS_URS_2026_02/577134111</t>
  </si>
  <si>
    <t>413</t>
  </si>
  <si>
    <t>42</t>
  </si>
  <si>
    <t>59736R121</t>
  </si>
  <si>
    <t xml:space="preserve">Železobetonové svodnice typ HB </t>
  </si>
  <si>
    <t>m</t>
  </si>
  <si>
    <t>-1229478063</t>
  </si>
  <si>
    <t>25+12</t>
  </si>
  <si>
    <t>Vedení trubní dálková a přípojná</t>
  </si>
  <si>
    <t>66</t>
  </si>
  <si>
    <t>817372121</t>
  </si>
  <si>
    <t>Montáž beotonového čela TBM Q 650/750/400 propustky</t>
  </si>
  <si>
    <t>-264263682</t>
  </si>
  <si>
    <t>67</t>
  </si>
  <si>
    <t>M</t>
  </si>
  <si>
    <t>592239033</t>
  </si>
  <si>
    <t>betonové čelo TBM Q 650/750/400 mm propustky</t>
  </si>
  <si>
    <t>-1124827599</t>
  </si>
  <si>
    <t>68</t>
  </si>
  <si>
    <t>871390420</t>
  </si>
  <si>
    <t>Montáž kanalizačního potrubí z polypropylenu PP korugovaného nebo žebrovaného SN 12 DN 400</t>
  </si>
  <si>
    <t>1873913372</t>
  </si>
  <si>
    <t>https://podminky.urs.cz/item/CS_URS_2026_02/871390420</t>
  </si>
  <si>
    <t>2,3</t>
  </si>
  <si>
    <t>69</t>
  </si>
  <si>
    <t>28617270</t>
  </si>
  <si>
    <t>trubka kanalizační PP korugovaná DN 400x6000mm SN12</t>
  </si>
  <si>
    <t>-2025571720</t>
  </si>
  <si>
    <t>2,3*1,015 'Přepočtené koeficientem množství</t>
  </si>
  <si>
    <t>Ostatní konstrukce a práce, bourání</t>
  </si>
  <si>
    <t>43</t>
  </si>
  <si>
    <t>919521210</t>
  </si>
  <si>
    <t>Zřízení silničního propustku z trub betonových nebo železobetonových DN 1200 mm</t>
  </si>
  <si>
    <t>-548811317</t>
  </si>
  <si>
    <t>https://podminky.urs.cz/item/CS_URS_2026_02/919521210</t>
  </si>
  <si>
    <t>44</t>
  </si>
  <si>
    <t>BET.6359</t>
  </si>
  <si>
    <t>trouba železobetonová 8úhelníková, zesílená TZP-Q D125x100x15 cm</t>
  </si>
  <si>
    <t>-44876929</t>
  </si>
  <si>
    <t>9*1,01 'Přepočtené koeficientem množství</t>
  </si>
  <si>
    <t>919535556</t>
  </si>
  <si>
    <t>Obetonování trubního propustku betonem prostým se zvýšenými nároky na prostředí tř. C 25/30</t>
  </si>
  <si>
    <t>1965334263</t>
  </si>
  <si>
    <t>https://podminky.urs.cz/item/CS_URS_2026_02/919535556</t>
  </si>
  <si>
    <t>9*0,86</t>
  </si>
  <si>
    <t>46</t>
  </si>
  <si>
    <t>919542111</t>
  </si>
  <si>
    <t>Zřízení propustku, podchodu, mostku nebo kanálu z trub ocelových rýhovaných včetně montáže spojovacích prstenců, profilu kruhového DN do 800 mm</t>
  </si>
  <si>
    <t>-837038909</t>
  </si>
  <si>
    <t>https://podminky.urs.cz/item/CS_URS_2026_02/919542111</t>
  </si>
  <si>
    <t>14,50</t>
  </si>
  <si>
    <t>47</t>
  </si>
  <si>
    <t>VIC.0004952.URS</t>
  </si>
  <si>
    <t>trouba Hel-Cor pozinkovaná 600/1,5 mm</t>
  </si>
  <si>
    <t>228088245</t>
  </si>
  <si>
    <t>48</t>
  </si>
  <si>
    <t>919716111</t>
  </si>
  <si>
    <t>Výztuž cementobetonového krytu ze sítí svařovaných</t>
  </si>
  <si>
    <t>-959382292</t>
  </si>
  <si>
    <t>https://podminky.urs.cz/item/CS_URS_2026_02/919716111</t>
  </si>
  <si>
    <t>9*6,567*7,667*0,001*1,15</t>
  </si>
  <si>
    <t>50</t>
  </si>
  <si>
    <t>962041211</t>
  </si>
  <si>
    <t>Bourání mostních konstrukcí zdiva a pilířů z prostého betonu</t>
  </si>
  <si>
    <t>1750432522</t>
  </si>
  <si>
    <t>https://podminky.urs.cz/item/CS_URS_2026_02/962041211</t>
  </si>
  <si>
    <t>10*1,5*0,3+2*4,5*1,5*0,3</t>
  </si>
  <si>
    <t>51</t>
  </si>
  <si>
    <t>963051111</t>
  </si>
  <si>
    <t>Bourání mostních konstrukcí nosných konstrukcí ze železového betonu</t>
  </si>
  <si>
    <t>-1215406835</t>
  </si>
  <si>
    <t>https://podminky.urs.cz/item/CS_URS_2026_02/963051111</t>
  </si>
  <si>
    <t>1,75*4,5*0,3</t>
  </si>
  <si>
    <t>52</t>
  </si>
  <si>
    <t>96607R381</t>
  </si>
  <si>
    <t>Demontáž závory mechanické</t>
  </si>
  <si>
    <t>-765832381</t>
  </si>
  <si>
    <t>997</t>
  </si>
  <si>
    <t>Přesun sutě</t>
  </si>
  <si>
    <t>53</t>
  </si>
  <si>
    <t>997211511</t>
  </si>
  <si>
    <t>Vodorovná doprava suti nebo vybouraných hmot suti se složením a hrubým urovnáním, na vzdálenost do 1 km</t>
  </si>
  <si>
    <t>-1243611853</t>
  </si>
  <si>
    <t>https://podminky.urs.cz/item/CS_URS_2026_02/997211511</t>
  </si>
  <si>
    <t>54</t>
  </si>
  <si>
    <t>997211519</t>
  </si>
  <si>
    <t>Vodorovná doprava suti nebo vybouraných hmot suti se složením a hrubým urovnáním, na vzdálenost Příplatek k ceně za každý další započatý 1 km přes 1 km</t>
  </si>
  <si>
    <t>-1846993517</t>
  </si>
  <si>
    <t>https://podminky.urs.cz/item/CS_URS_2026_02/997211519</t>
  </si>
  <si>
    <t>55</t>
  </si>
  <si>
    <t>997211611</t>
  </si>
  <si>
    <t>Nakládání suti nebo vybouraných hmot na dopravní prostředky pro vodorovnou dopravu suti</t>
  </si>
  <si>
    <t>449125901</t>
  </si>
  <si>
    <t>https://podminky.urs.cz/item/CS_URS_2026_02/997211611</t>
  </si>
  <si>
    <t>56</t>
  </si>
  <si>
    <t>997221815</t>
  </si>
  <si>
    <t>Poplatek za uložení na skládce (skládkovné) stavebního odpadu betonového kód odpadu 170 101</t>
  </si>
  <si>
    <t>-1349807289</t>
  </si>
  <si>
    <t>998</t>
  </si>
  <si>
    <t>Přesun hmot</t>
  </si>
  <si>
    <t>57</t>
  </si>
  <si>
    <t>998225111</t>
  </si>
  <si>
    <t>Přesun hmot pro komunikace s krytem z kameniva, monolitickým betonovým nebo živičným dopravní vzdálenost do 200 m jakékoliv délky objektu</t>
  </si>
  <si>
    <t>-1958481226</t>
  </si>
  <si>
    <t>https://podminky.urs.cz/item/CS_URS_2026_02/998225111</t>
  </si>
  <si>
    <t>VRN</t>
  </si>
  <si>
    <t>Vedlejší rozpočtové náklady</t>
  </si>
  <si>
    <t>58</t>
  </si>
  <si>
    <t>VRN.01</t>
  </si>
  <si>
    <t>Průzkumné, geodetické a projektové práce (geodetické práce před výstavbou, geodetické práce po výstavbě, vytyčení tras podzemních sítí technické infrastruktury, dokumentace skutečného provedení, zaměření skutečného provedení)</t>
  </si>
  <si>
    <t>kpl</t>
  </si>
  <si>
    <t>1368188905</t>
  </si>
  <si>
    <t>59</t>
  </si>
  <si>
    <t>VRN.02</t>
  </si>
  <si>
    <t>Zařízení staveniště, porvizorní přístupy na pozemky</t>
  </si>
  <si>
    <t>1942079025</t>
  </si>
  <si>
    <t>60</t>
  </si>
  <si>
    <t>VRN.03</t>
  </si>
  <si>
    <t>Inženýrská činnost</t>
  </si>
  <si>
    <t>812164446</t>
  </si>
  <si>
    <t>https://podminky.urs.cz/item/CS_URS_2026_02/VRN.03</t>
  </si>
  <si>
    <t>61</t>
  </si>
  <si>
    <t>VRN.04</t>
  </si>
  <si>
    <t>Provozní vlivy</t>
  </si>
  <si>
    <t>-62354222</t>
  </si>
  <si>
    <t>https://podminky.urs.cz/item/CS_URS_2026_02/VRN.04</t>
  </si>
  <si>
    <t>62</t>
  </si>
  <si>
    <t>VRN.05</t>
  </si>
  <si>
    <t>Dopravní značení na staveništi</t>
  </si>
  <si>
    <t>-1231957435</t>
  </si>
  <si>
    <t>https://podminky.urs.cz/item/CS_URS_2026_02/VRN.05</t>
  </si>
  <si>
    <t>63</t>
  </si>
  <si>
    <t>VRN.06</t>
  </si>
  <si>
    <t xml:space="preserve">Vyhotovení dokladů potřebných pro předání díla např. revize, zkoušky (mj. hutnění), zaškolení a další práce, služby, dodávky a režijní náklady </t>
  </si>
  <si>
    <t>-1451594409</t>
  </si>
  <si>
    <t>64</t>
  </si>
  <si>
    <t>VRN.07</t>
  </si>
  <si>
    <t>Projektová dokumentace pro provádění stavby</t>
  </si>
  <si>
    <t>1631596065</t>
  </si>
  <si>
    <t>65</t>
  </si>
  <si>
    <t>VRN.08</t>
  </si>
  <si>
    <t xml:space="preserve">Zkoušky hutnění </t>
  </si>
  <si>
    <t>-373069100</t>
  </si>
  <si>
    <t>NV - Nezpůsobilé výdaje</t>
  </si>
  <si>
    <t>-874454926</t>
  </si>
  <si>
    <t>24,20</t>
  </si>
  <si>
    <t>-179898044</t>
  </si>
  <si>
    <t>1042982077</t>
  </si>
  <si>
    <t>2,4</t>
  </si>
  <si>
    <t>-1018095783</t>
  </si>
  <si>
    <t>0,5</t>
  </si>
  <si>
    <t>950393615</t>
  </si>
  <si>
    <t>152*1,16</t>
  </si>
  <si>
    <t>-171486564</t>
  </si>
  <si>
    <t>152*1,02*0,2</t>
  </si>
  <si>
    <t>-206927298</t>
  </si>
  <si>
    <t>-43446304</t>
  </si>
  <si>
    <t>152*1,02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</si>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</sst>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2" fillId="4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3" xfId="0" applyNumberFormat="1" applyFont="1" applyBorder="1"/>
    <xf numFmtId="166" fontId="32" fillId="0" borderId="14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3" xfId="0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167" fontId="22" fillId="0" borderId="23" xfId="0" applyNumberFormat="1" applyFont="1" applyBorder="1" applyAlignment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37" fillId="0" borderId="23" xfId="0" applyFont="1" applyBorder="1" applyAlignment="1">
      <alignment horizontal="center" vertical="center"/>
    </xf>
    <xf numFmtId="49" fontId="37" fillId="0" borderId="23" xfId="0" applyNumberFormat="1" applyFont="1" applyBorder="1" applyAlignment="1">
      <alignment horizontal="left" vertical="center" wrapText="1"/>
    </xf>
    <xf numFmtId="0" fontId="37" fillId="0" borderId="23" xfId="0" applyFont="1" applyBorder="1" applyAlignment="1">
      <alignment horizontal="left" vertical="center" wrapText="1"/>
    </xf>
    <xf numFmtId="0" fontId="37" fillId="0" borderId="23" xfId="0" applyFont="1" applyBorder="1" applyAlignment="1">
      <alignment horizontal="center" vertical="center" wrapText="1"/>
    </xf>
    <xf numFmtId="167" fontId="37" fillId="0" borderId="23" xfId="0" applyNumberFormat="1" applyFont="1" applyBorder="1" applyAlignment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>
      <alignment horizontal="left" vertical="center"/>
    </xf>
    <xf numFmtId="0" fontId="49" fillId="0" borderId="1" xfId="0" applyFont="1" applyBorder="1" applyAlignment="1">
      <alignment vertical="top"/>
    </xf>
    <xf numFmtId="0" fontId="49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center" vertical="center"/>
    </xf>
    <xf numFmtId="49" fontId="49" fillId="0" borderId="1" xfId="0" applyNumberFormat="1" applyFont="1" applyBorder="1" applyAlignment="1">
      <alignment horizontal="left" vertical="center"/>
    </xf>
    <xf numFmtId="0" fontId="48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8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2" fillId="0" borderId="1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wrapText="1"/>
    </xf>
    <xf numFmtId="0" fontId="40" fillId="0" borderId="1" xfId="0" applyFont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41" fillId="0" borderId="29" xfId="0" applyFont="1" applyBorder="1" applyAlignment="1">
      <alignment horizontal="left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6_02/171201231" TargetMode="External"/><Relationship Id="rId18" Type="http://schemas.openxmlformats.org/officeDocument/2006/relationships/hyperlink" Target="https://podminky.urs.cz/item/CS_URS_2026_02/181951112" TargetMode="External"/><Relationship Id="rId26" Type="http://schemas.openxmlformats.org/officeDocument/2006/relationships/hyperlink" Target="https://podminky.urs.cz/item/CS_URS_2026_02/564231111" TargetMode="External"/><Relationship Id="rId39" Type="http://schemas.openxmlformats.org/officeDocument/2006/relationships/hyperlink" Target="https://podminky.urs.cz/item/CS_URS_2026_02/919535556" TargetMode="External"/><Relationship Id="rId3" Type="http://schemas.openxmlformats.org/officeDocument/2006/relationships/hyperlink" Target="https://podminky.urs.cz/item/CS_URS_2026_02/131251103" TargetMode="External"/><Relationship Id="rId21" Type="http://schemas.openxmlformats.org/officeDocument/2006/relationships/hyperlink" Target="https://podminky.urs.cz/item/CS_URS_2026_02/451573111" TargetMode="External"/><Relationship Id="rId34" Type="http://schemas.openxmlformats.org/officeDocument/2006/relationships/hyperlink" Target="https://podminky.urs.cz/item/CS_URS_2026_02/573111112" TargetMode="External"/><Relationship Id="rId42" Type="http://schemas.openxmlformats.org/officeDocument/2006/relationships/hyperlink" Target="https://podminky.urs.cz/item/CS_URS_2026_02/962041211" TargetMode="External"/><Relationship Id="rId47" Type="http://schemas.openxmlformats.org/officeDocument/2006/relationships/hyperlink" Target="https://podminky.urs.cz/item/CS_URS_2026_02/998225111" TargetMode="External"/><Relationship Id="rId50" Type="http://schemas.openxmlformats.org/officeDocument/2006/relationships/hyperlink" Target="https://podminky.urs.cz/item/CS_URS_2026_02/VRN.05" TargetMode="External"/><Relationship Id="rId7" Type="http://schemas.openxmlformats.org/officeDocument/2006/relationships/hyperlink" Target="https://podminky.urs.cz/item/CS_URS_2026_02/162351103" TargetMode="External"/><Relationship Id="rId12" Type="http://schemas.openxmlformats.org/officeDocument/2006/relationships/hyperlink" Target="https://podminky.urs.cz/item/CS_URS_2026_02/171151103" TargetMode="External"/><Relationship Id="rId17" Type="http://schemas.openxmlformats.org/officeDocument/2006/relationships/hyperlink" Target="https://podminky.urs.cz/item/CS_URS_2026_02/175111109" TargetMode="External"/><Relationship Id="rId25" Type="http://schemas.openxmlformats.org/officeDocument/2006/relationships/hyperlink" Target="https://podminky.urs.cz/item/CS_URS_2026_02/465511513" TargetMode="External"/><Relationship Id="rId33" Type="http://schemas.openxmlformats.org/officeDocument/2006/relationships/hyperlink" Target="https://podminky.urs.cz/item/CS_URS_2026_02/571905111" TargetMode="External"/><Relationship Id="rId38" Type="http://schemas.openxmlformats.org/officeDocument/2006/relationships/hyperlink" Target="https://podminky.urs.cz/item/CS_URS_2026_02/919521210" TargetMode="External"/><Relationship Id="rId46" Type="http://schemas.openxmlformats.org/officeDocument/2006/relationships/hyperlink" Target="https://podminky.urs.cz/item/CS_URS_2026_02/997211611" TargetMode="External"/><Relationship Id="rId2" Type="http://schemas.openxmlformats.org/officeDocument/2006/relationships/hyperlink" Target="https://podminky.urs.cz/item/CS_URS_2026_02/122151104" TargetMode="External"/><Relationship Id="rId16" Type="http://schemas.openxmlformats.org/officeDocument/2006/relationships/hyperlink" Target="https://podminky.urs.cz/item/CS_URS_2026_02/174151101" TargetMode="External"/><Relationship Id="rId20" Type="http://schemas.openxmlformats.org/officeDocument/2006/relationships/hyperlink" Target="https://podminky.urs.cz/item/CS_URS_2026_02/451311111" TargetMode="External"/><Relationship Id="rId29" Type="http://schemas.openxmlformats.org/officeDocument/2006/relationships/hyperlink" Target="https://podminky.urs.cz/item/CS_URS_2026_02/564952111" TargetMode="External"/><Relationship Id="rId41" Type="http://schemas.openxmlformats.org/officeDocument/2006/relationships/hyperlink" Target="https://podminky.urs.cz/item/CS_URS_2026_02/919716111" TargetMode="External"/><Relationship Id="rId1" Type="http://schemas.openxmlformats.org/officeDocument/2006/relationships/hyperlink" Target="https://podminky.urs.cz/item/CS_URS_2026_02/112101102" TargetMode="External"/><Relationship Id="rId6" Type="http://schemas.openxmlformats.org/officeDocument/2006/relationships/hyperlink" Target="https://podminky.urs.cz/item/CS_URS_2026_02/162201422" TargetMode="External"/><Relationship Id="rId11" Type="http://schemas.openxmlformats.org/officeDocument/2006/relationships/hyperlink" Target="https://podminky.urs.cz/item/CS_URS_2026_02/162751117" TargetMode="External"/><Relationship Id="rId24" Type="http://schemas.openxmlformats.org/officeDocument/2006/relationships/hyperlink" Target="https://podminky.urs.cz/item/CS_URS_2026_02/463211158" TargetMode="External"/><Relationship Id="rId32" Type="http://schemas.openxmlformats.org/officeDocument/2006/relationships/hyperlink" Target="https://podminky.urs.cz/item/CS_URS_2026_02/567511151" TargetMode="External"/><Relationship Id="rId37" Type="http://schemas.openxmlformats.org/officeDocument/2006/relationships/hyperlink" Target="https://podminky.urs.cz/item/CS_URS_2026_02/871390420" TargetMode="External"/><Relationship Id="rId40" Type="http://schemas.openxmlformats.org/officeDocument/2006/relationships/hyperlink" Target="https://podminky.urs.cz/item/CS_URS_2026_02/919542111" TargetMode="External"/><Relationship Id="rId45" Type="http://schemas.openxmlformats.org/officeDocument/2006/relationships/hyperlink" Target="https://podminky.urs.cz/item/CS_URS_2026_02/997211519" TargetMode="External"/><Relationship Id="rId5" Type="http://schemas.openxmlformats.org/officeDocument/2006/relationships/hyperlink" Target="https://podminky.urs.cz/item/CS_URS_2026_02/162201412" TargetMode="External"/><Relationship Id="rId15" Type="http://schemas.openxmlformats.org/officeDocument/2006/relationships/hyperlink" Target="https://podminky.urs.cz/item/CS_URS_2026_02/171251201" TargetMode="External"/><Relationship Id="rId23" Type="http://schemas.openxmlformats.org/officeDocument/2006/relationships/hyperlink" Target="https://podminky.urs.cz/item/CS_URS_2026_02/463211153" TargetMode="External"/><Relationship Id="rId28" Type="http://schemas.openxmlformats.org/officeDocument/2006/relationships/hyperlink" Target="https://podminky.urs.cz/item/CS_URS_2026_02/564871111" TargetMode="External"/><Relationship Id="rId36" Type="http://schemas.openxmlformats.org/officeDocument/2006/relationships/hyperlink" Target="https://podminky.urs.cz/item/CS_URS_2026_02/577134111" TargetMode="External"/><Relationship Id="rId49" Type="http://schemas.openxmlformats.org/officeDocument/2006/relationships/hyperlink" Target="https://podminky.urs.cz/item/CS_URS_2026_02/VRN.04" TargetMode="External"/><Relationship Id="rId10" Type="http://schemas.openxmlformats.org/officeDocument/2006/relationships/hyperlink" Target="https://podminky.urs.cz/item/CS_URS_2026_02/162301972" TargetMode="External"/><Relationship Id="rId19" Type="http://schemas.openxmlformats.org/officeDocument/2006/relationships/hyperlink" Target="https://podminky.urs.cz/item/CS_URS_2026_02/274313711" TargetMode="External"/><Relationship Id="rId31" Type="http://schemas.openxmlformats.org/officeDocument/2006/relationships/hyperlink" Target="https://podminky.urs.cz/item/CS_URS_2026_02/567122111" TargetMode="External"/><Relationship Id="rId44" Type="http://schemas.openxmlformats.org/officeDocument/2006/relationships/hyperlink" Target="https://podminky.urs.cz/item/CS_URS_2026_02/997211511" TargetMode="External"/><Relationship Id="rId4" Type="http://schemas.openxmlformats.org/officeDocument/2006/relationships/hyperlink" Target="https://podminky.urs.cz/item/CS_URS_2026_02/162201406" TargetMode="External"/><Relationship Id="rId9" Type="http://schemas.openxmlformats.org/officeDocument/2006/relationships/hyperlink" Target="https://podminky.urs.cz/item/CS_URS_2026_02/162301952" TargetMode="External"/><Relationship Id="rId14" Type="http://schemas.openxmlformats.org/officeDocument/2006/relationships/hyperlink" Target="https://podminky.urs.cz/item/CS_URS_2026_02/171203111" TargetMode="External"/><Relationship Id="rId22" Type="http://schemas.openxmlformats.org/officeDocument/2006/relationships/hyperlink" Target="https://podminky.urs.cz/item/CS_URS_2026_02/452311161" TargetMode="External"/><Relationship Id="rId27" Type="http://schemas.openxmlformats.org/officeDocument/2006/relationships/hyperlink" Target="https://podminky.urs.cz/item/CS_URS_2026_02/564861111" TargetMode="External"/><Relationship Id="rId30" Type="http://schemas.openxmlformats.org/officeDocument/2006/relationships/hyperlink" Target="https://podminky.urs.cz/item/CS_URS_2026_02/565155111" TargetMode="External"/><Relationship Id="rId35" Type="http://schemas.openxmlformats.org/officeDocument/2006/relationships/hyperlink" Target="https://podminky.urs.cz/item/CS_URS_2026_02/573211107" TargetMode="External"/><Relationship Id="rId43" Type="http://schemas.openxmlformats.org/officeDocument/2006/relationships/hyperlink" Target="https://podminky.urs.cz/item/CS_URS_2026_02/963051111" TargetMode="External"/><Relationship Id="rId48" Type="http://schemas.openxmlformats.org/officeDocument/2006/relationships/hyperlink" Target="https://podminky.urs.cz/item/CS_URS_2026_02/VRN.03" TargetMode="External"/><Relationship Id="rId8" Type="http://schemas.openxmlformats.org/officeDocument/2006/relationships/hyperlink" Target="https://podminky.urs.cz/item/CS_URS_2026_02/162301932" TargetMode="External"/><Relationship Id="rId5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https://podminky.urs.cz/item/CS_URS_2026_02/171151103" TargetMode="External"/><Relationship Id="rId7" Type="http://schemas.openxmlformats.org/officeDocument/2006/relationships/hyperlink" Target="https://podminky.urs.cz/item/CS_URS_2026_02/571905111" TargetMode="External"/><Relationship Id="rId2" Type="http://schemas.openxmlformats.org/officeDocument/2006/relationships/hyperlink" Target="https://podminky.urs.cz/item/CS_URS_2026_02/162351103" TargetMode="External"/><Relationship Id="rId1" Type="http://schemas.openxmlformats.org/officeDocument/2006/relationships/hyperlink" Target="https://podminky.urs.cz/item/CS_URS_2026_02/122151104" TargetMode="External"/><Relationship Id="rId6" Type="http://schemas.openxmlformats.org/officeDocument/2006/relationships/hyperlink" Target="https://podminky.urs.cz/item/CS_URS_2026_02/567511151" TargetMode="External"/><Relationship Id="rId5" Type="http://schemas.openxmlformats.org/officeDocument/2006/relationships/hyperlink" Target="https://podminky.urs.cz/item/CS_URS_2026_02/181951112" TargetMode="External"/><Relationship Id="rId4" Type="http://schemas.openxmlformats.org/officeDocument/2006/relationships/hyperlink" Target="https://podminky.urs.cz/item/CS_URS_2026_02/171251201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8"/>
  <sheetViews>
    <sheetView showGridLines="0" tabSelected="1" workbookViewId="0"/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" customHeight="1">
      <c r="AR2" s="280"/>
      <c r="AS2" s="280"/>
      <c r="AT2" s="280"/>
      <c r="AU2" s="280"/>
      <c r="AV2" s="280"/>
      <c r="AW2" s="280"/>
      <c r="AX2" s="280"/>
      <c r="AY2" s="280"/>
      <c r="AZ2" s="280"/>
      <c r="BA2" s="280"/>
      <c r="BB2" s="280"/>
      <c r="BC2" s="280"/>
      <c r="BD2" s="280"/>
      <c r="BE2" s="280"/>
      <c r="BS2" s="18" t="s">
        <v>6</v>
      </c>
      <c r="BT2" s="18" t="s">
        <v>7</v>
      </c>
    </row>
    <row r="3" spans="1:74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ht="12" customHeight="1">
      <c r="B5" s="21"/>
      <c r="D5" s="25" t="s">
        <v>13</v>
      </c>
      <c r="K5" s="279" t="s">
        <v>14</v>
      </c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R5" s="21"/>
      <c r="BE5" s="276" t="s">
        <v>15</v>
      </c>
      <c r="BS5" s="18" t="s">
        <v>6</v>
      </c>
    </row>
    <row r="6" spans="1:74" ht="36.9" customHeight="1">
      <c r="B6" s="21"/>
      <c r="D6" s="27" t="s">
        <v>16</v>
      </c>
      <c r="K6" s="281" t="s">
        <v>17</v>
      </c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280"/>
      <c r="AG6" s="280"/>
      <c r="AH6" s="280"/>
      <c r="AI6" s="280"/>
      <c r="AJ6" s="280"/>
      <c r="AK6" s="280"/>
      <c r="AL6" s="280"/>
      <c r="AM6" s="280"/>
      <c r="AN6" s="280"/>
      <c r="AO6" s="280"/>
      <c r="AR6" s="21"/>
      <c r="BE6" s="277"/>
      <c r="BS6" s="18" t="s">
        <v>6</v>
      </c>
    </row>
    <row r="7" spans="1:74" ht="12" customHeight="1">
      <c r="B7" s="21"/>
      <c r="D7" s="28" t="s">
        <v>18</v>
      </c>
      <c r="K7" s="26" t="s">
        <v>19</v>
      </c>
      <c r="AK7" s="28" t="s">
        <v>20</v>
      </c>
      <c r="AN7" s="26" t="s">
        <v>19</v>
      </c>
      <c r="AR7" s="21"/>
      <c r="BE7" s="277"/>
      <c r="BS7" s="18" t="s">
        <v>6</v>
      </c>
    </row>
    <row r="8" spans="1:74" ht="12" customHeight="1">
      <c r="B8" s="21"/>
      <c r="D8" s="28" t="s">
        <v>21</v>
      </c>
      <c r="K8" s="26" t="s">
        <v>22</v>
      </c>
      <c r="AK8" s="28" t="s">
        <v>23</v>
      </c>
      <c r="AN8" s="29" t="s">
        <v>24</v>
      </c>
      <c r="AR8" s="21"/>
      <c r="BE8" s="277"/>
      <c r="BS8" s="18" t="s">
        <v>6</v>
      </c>
    </row>
    <row r="9" spans="1:74" ht="14.4" customHeight="1">
      <c r="B9" s="21"/>
      <c r="AR9" s="21"/>
      <c r="BE9" s="277"/>
      <c r="BS9" s="18" t="s">
        <v>6</v>
      </c>
    </row>
    <row r="10" spans="1:74" ht="12" customHeight="1">
      <c r="B10" s="21"/>
      <c r="D10" s="28" t="s">
        <v>25</v>
      </c>
      <c r="AK10" s="28" t="s">
        <v>26</v>
      </c>
      <c r="AN10" s="26" t="s">
        <v>19</v>
      </c>
      <c r="AR10" s="21"/>
      <c r="BE10" s="277"/>
      <c r="BS10" s="18" t="s">
        <v>6</v>
      </c>
    </row>
    <row r="11" spans="1:74" ht="18.45" customHeight="1">
      <c r="B11" s="21"/>
      <c r="E11" s="26" t="s">
        <v>27</v>
      </c>
      <c r="AK11" s="28" t="s">
        <v>28</v>
      </c>
      <c r="AN11" s="26" t="s">
        <v>19</v>
      </c>
      <c r="AR11" s="21"/>
      <c r="BE11" s="277"/>
      <c r="BS11" s="18" t="s">
        <v>6</v>
      </c>
    </row>
    <row r="12" spans="1:74" ht="6.9" customHeight="1">
      <c r="B12" s="21"/>
      <c r="AR12" s="21"/>
      <c r="BE12" s="277"/>
      <c r="BS12" s="18" t="s">
        <v>6</v>
      </c>
    </row>
    <row r="13" spans="1:74" ht="12" customHeight="1">
      <c r="B13" s="21"/>
      <c r="D13" s="28" t="s">
        <v>29</v>
      </c>
      <c r="AK13" s="28" t="s">
        <v>26</v>
      </c>
      <c r="AN13" s="30" t="s">
        <v>30</v>
      </c>
      <c r="AR13" s="21"/>
      <c r="BE13" s="277"/>
      <c r="BS13" s="18" t="s">
        <v>6</v>
      </c>
    </row>
    <row r="14" spans="1:74" ht="13.2">
      <c r="B14" s="21"/>
      <c r="E14" s="282" t="s">
        <v>30</v>
      </c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3"/>
      <c r="AG14" s="283"/>
      <c r="AH14" s="283"/>
      <c r="AI14" s="283"/>
      <c r="AJ14" s="283"/>
      <c r="AK14" s="28" t="s">
        <v>28</v>
      </c>
      <c r="AN14" s="30" t="s">
        <v>30</v>
      </c>
      <c r="AR14" s="21"/>
      <c r="BE14" s="277"/>
      <c r="BS14" s="18" t="s">
        <v>6</v>
      </c>
    </row>
    <row r="15" spans="1:74" ht="6.9" customHeight="1">
      <c r="B15" s="21"/>
      <c r="AR15" s="21"/>
      <c r="BE15" s="277"/>
      <c r="BS15" s="18" t="s">
        <v>4</v>
      </c>
    </row>
    <row r="16" spans="1:74" ht="12" customHeight="1">
      <c r="B16" s="21"/>
      <c r="D16" s="28" t="s">
        <v>31</v>
      </c>
      <c r="AK16" s="28" t="s">
        <v>26</v>
      </c>
      <c r="AN16" s="26" t="s">
        <v>32</v>
      </c>
      <c r="AR16" s="21"/>
      <c r="BE16" s="277"/>
      <c r="BS16" s="18" t="s">
        <v>4</v>
      </c>
    </row>
    <row r="17" spans="2:71" ht="18.45" customHeight="1">
      <c r="B17" s="21"/>
      <c r="E17" s="26" t="s">
        <v>33</v>
      </c>
      <c r="AK17" s="28" t="s">
        <v>28</v>
      </c>
      <c r="AN17" s="26" t="s">
        <v>34</v>
      </c>
      <c r="AR17" s="21"/>
      <c r="BE17" s="277"/>
      <c r="BS17" s="18" t="s">
        <v>35</v>
      </c>
    </row>
    <row r="18" spans="2:71" ht="6.9" customHeight="1">
      <c r="B18" s="21"/>
      <c r="AR18" s="21"/>
      <c r="BE18" s="277"/>
      <c r="BS18" s="18" t="s">
        <v>6</v>
      </c>
    </row>
    <row r="19" spans="2:71" ht="12" customHeight="1">
      <c r="B19" s="21"/>
      <c r="D19" s="28" t="s">
        <v>36</v>
      </c>
      <c r="AK19" s="28" t="s">
        <v>26</v>
      </c>
      <c r="AN19" s="26" t="s">
        <v>19</v>
      </c>
      <c r="AR19" s="21"/>
      <c r="BE19" s="277"/>
      <c r="BS19" s="18" t="s">
        <v>6</v>
      </c>
    </row>
    <row r="20" spans="2:71" ht="18.45" customHeight="1">
      <c r="B20" s="21"/>
      <c r="E20" s="26" t="s">
        <v>37</v>
      </c>
      <c r="AK20" s="28" t="s">
        <v>28</v>
      </c>
      <c r="AN20" s="26" t="s">
        <v>19</v>
      </c>
      <c r="AR20" s="21"/>
      <c r="BE20" s="277"/>
      <c r="BS20" s="18" t="s">
        <v>4</v>
      </c>
    </row>
    <row r="21" spans="2:71" ht="6.9" customHeight="1">
      <c r="B21" s="21"/>
      <c r="AR21" s="21"/>
      <c r="BE21" s="277"/>
    </row>
    <row r="22" spans="2:71" ht="12" customHeight="1">
      <c r="B22" s="21"/>
      <c r="D22" s="28" t="s">
        <v>38</v>
      </c>
      <c r="AR22" s="21"/>
      <c r="BE22" s="277"/>
    </row>
    <row r="23" spans="2:71" ht="96" customHeight="1">
      <c r="B23" s="21"/>
      <c r="E23" s="284" t="s">
        <v>39</v>
      </c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  <c r="AF23" s="284"/>
      <c r="AG23" s="284"/>
      <c r="AH23" s="284"/>
      <c r="AI23" s="284"/>
      <c r="AJ23" s="284"/>
      <c r="AK23" s="284"/>
      <c r="AL23" s="284"/>
      <c r="AM23" s="284"/>
      <c r="AN23" s="284"/>
      <c r="AR23" s="21"/>
      <c r="BE23" s="277"/>
    </row>
    <row r="24" spans="2:71" ht="6.9" customHeight="1">
      <c r="B24" s="21"/>
      <c r="AR24" s="21"/>
      <c r="BE24" s="277"/>
    </row>
    <row r="25" spans="2:71" ht="6.9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77"/>
    </row>
    <row r="26" spans="2:71" s="1" customFormat="1" ht="25.95" customHeight="1">
      <c r="B26" s="33"/>
      <c r="D26" s="34" t="s">
        <v>40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85">
        <f>ROUND(AG54,2)</f>
        <v>0</v>
      </c>
      <c r="AL26" s="286"/>
      <c r="AM26" s="286"/>
      <c r="AN26" s="286"/>
      <c r="AO26" s="286"/>
      <c r="AR26" s="33"/>
      <c r="BE26" s="277"/>
    </row>
    <row r="27" spans="2:71" s="1" customFormat="1" ht="6.9" customHeight="1">
      <c r="B27" s="33"/>
      <c r="AR27" s="33"/>
      <c r="BE27" s="277"/>
    </row>
    <row r="28" spans="2:71" s="1" customFormat="1" ht="13.2">
      <c r="B28" s="33"/>
      <c r="L28" s="287" t="s">
        <v>41</v>
      </c>
      <c r="M28" s="287"/>
      <c r="N28" s="287"/>
      <c r="O28" s="287"/>
      <c r="P28" s="287"/>
      <c r="W28" s="287" t="s">
        <v>42</v>
      </c>
      <c r="X28" s="287"/>
      <c r="Y28" s="287"/>
      <c r="Z28" s="287"/>
      <c r="AA28" s="287"/>
      <c r="AB28" s="287"/>
      <c r="AC28" s="287"/>
      <c r="AD28" s="287"/>
      <c r="AE28" s="287"/>
      <c r="AK28" s="287" t="s">
        <v>43</v>
      </c>
      <c r="AL28" s="287"/>
      <c r="AM28" s="287"/>
      <c r="AN28" s="287"/>
      <c r="AO28" s="287"/>
      <c r="AR28" s="33"/>
      <c r="BE28" s="277"/>
    </row>
    <row r="29" spans="2:71" s="2" customFormat="1" ht="14.4" customHeight="1">
      <c r="B29" s="37"/>
      <c r="D29" s="28" t="s">
        <v>44</v>
      </c>
      <c r="F29" s="28" t="s">
        <v>45</v>
      </c>
      <c r="L29" s="290">
        <v>0.21</v>
      </c>
      <c r="M29" s="289"/>
      <c r="N29" s="289"/>
      <c r="O29" s="289"/>
      <c r="P29" s="289"/>
      <c r="W29" s="288">
        <f>ROUND(AZ54, 2)</f>
        <v>0</v>
      </c>
      <c r="X29" s="289"/>
      <c r="Y29" s="289"/>
      <c r="Z29" s="289"/>
      <c r="AA29" s="289"/>
      <c r="AB29" s="289"/>
      <c r="AC29" s="289"/>
      <c r="AD29" s="289"/>
      <c r="AE29" s="289"/>
      <c r="AK29" s="288">
        <f>ROUND(AV54, 2)</f>
        <v>0</v>
      </c>
      <c r="AL29" s="289"/>
      <c r="AM29" s="289"/>
      <c r="AN29" s="289"/>
      <c r="AO29" s="289"/>
      <c r="AR29" s="37"/>
      <c r="BE29" s="278"/>
    </row>
    <row r="30" spans="2:71" s="2" customFormat="1" ht="14.4" customHeight="1">
      <c r="B30" s="37"/>
      <c r="F30" s="28" t="s">
        <v>46</v>
      </c>
      <c r="L30" s="290">
        <v>0.12</v>
      </c>
      <c r="M30" s="289"/>
      <c r="N30" s="289"/>
      <c r="O30" s="289"/>
      <c r="P30" s="289"/>
      <c r="W30" s="288">
        <f>ROUND(BA54, 2)</f>
        <v>0</v>
      </c>
      <c r="X30" s="289"/>
      <c r="Y30" s="289"/>
      <c r="Z30" s="289"/>
      <c r="AA30" s="289"/>
      <c r="AB30" s="289"/>
      <c r="AC30" s="289"/>
      <c r="AD30" s="289"/>
      <c r="AE30" s="289"/>
      <c r="AK30" s="288">
        <f>ROUND(AW54, 2)</f>
        <v>0</v>
      </c>
      <c r="AL30" s="289"/>
      <c r="AM30" s="289"/>
      <c r="AN30" s="289"/>
      <c r="AO30" s="289"/>
      <c r="AR30" s="37"/>
      <c r="BE30" s="278"/>
    </row>
    <row r="31" spans="2:71" s="2" customFormat="1" ht="14.4" hidden="1" customHeight="1">
      <c r="B31" s="37"/>
      <c r="F31" s="28" t="s">
        <v>47</v>
      </c>
      <c r="L31" s="290">
        <v>0.21</v>
      </c>
      <c r="M31" s="289"/>
      <c r="N31" s="289"/>
      <c r="O31" s="289"/>
      <c r="P31" s="289"/>
      <c r="W31" s="288">
        <f>ROUND(BB54, 2)</f>
        <v>0</v>
      </c>
      <c r="X31" s="289"/>
      <c r="Y31" s="289"/>
      <c r="Z31" s="289"/>
      <c r="AA31" s="289"/>
      <c r="AB31" s="289"/>
      <c r="AC31" s="289"/>
      <c r="AD31" s="289"/>
      <c r="AE31" s="289"/>
      <c r="AK31" s="288">
        <v>0</v>
      </c>
      <c r="AL31" s="289"/>
      <c r="AM31" s="289"/>
      <c r="AN31" s="289"/>
      <c r="AO31" s="289"/>
      <c r="AR31" s="37"/>
      <c r="BE31" s="278"/>
    </row>
    <row r="32" spans="2:71" s="2" customFormat="1" ht="14.4" hidden="1" customHeight="1">
      <c r="B32" s="37"/>
      <c r="F32" s="28" t="s">
        <v>48</v>
      </c>
      <c r="L32" s="290">
        <v>0.12</v>
      </c>
      <c r="M32" s="289"/>
      <c r="N32" s="289"/>
      <c r="O32" s="289"/>
      <c r="P32" s="289"/>
      <c r="W32" s="288">
        <f>ROUND(BC54, 2)</f>
        <v>0</v>
      </c>
      <c r="X32" s="289"/>
      <c r="Y32" s="289"/>
      <c r="Z32" s="289"/>
      <c r="AA32" s="289"/>
      <c r="AB32" s="289"/>
      <c r="AC32" s="289"/>
      <c r="AD32" s="289"/>
      <c r="AE32" s="289"/>
      <c r="AK32" s="288">
        <v>0</v>
      </c>
      <c r="AL32" s="289"/>
      <c r="AM32" s="289"/>
      <c r="AN32" s="289"/>
      <c r="AO32" s="289"/>
      <c r="AR32" s="37"/>
      <c r="BE32" s="278"/>
    </row>
    <row r="33" spans="2:44" s="2" customFormat="1" ht="14.4" hidden="1" customHeight="1">
      <c r="B33" s="37"/>
      <c r="F33" s="28" t="s">
        <v>49</v>
      </c>
      <c r="L33" s="290">
        <v>0</v>
      </c>
      <c r="M33" s="289"/>
      <c r="N33" s="289"/>
      <c r="O33" s="289"/>
      <c r="P33" s="289"/>
      <c r="W33" s="288">
        <f>ROUND(BD54, 2)</f>
        <v>0</v>
      </c>
      <c r="X33" s="289"/>
      <c r="Y33" s="289"/>
      <c r="Z33" s="289"/>
      <c r="AA33" s="289"/>
      <c r="AB33" s="289"/>
      <c r="AC33" s="289"/>
      <c r="AD33" s="289"/>
      <c r="AE33" s="289"/>
      <c r="AK33" s="288">
        <v>0</v>
      </c>
      <c r="AL33" s="289"/>
      <c r="AM33" s="289"/>
      <c r="AN33" s="289"/>
      <c r="AO33" s="289"/>
      <c r="AR33" s="37"/>
    </row>
    <row r="34" spans="2:44" s="1" customFormat="1" ht="6.9" customHeight="1">
      <c r="B34" s="33"/>
      <c r="AR34" s="33"/>
    </row>
    <row r="35" spans="2:44" s="1" customFormat="1" ht="25.95" customHeight="1">
      <c r="B35" s="33"/>
      <c r="C35" s="38"/>
      <c r="D35" s="39" t="s">
        <v>50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51</v>
      </c>
      <c r="U35" s="40"/>
      <c r="V35" s="40"/>
      <c r="W35" s="40"/>
      <c r="X35" s="291" t="s">
        <v>52</v>
      </c>
      <c r="Y35" s="292"/>
      <c r="Z35" s="292"/>
      <c r="AA35" s="292"/>
      <c r="AB35" s="292"/>
      <c r="AC35" s="40"/>
      <c r="AD35" s="40"/>
      <c r="AE35" s="40"/>
      <c r="AF35" s="40"/>
      <c r="AG35" s="40"/>
      <c r="AH35" s="40"/>
      <c r="AI35" s="40"/>
      <c r="AJ35" s="40"/>
      <c r="AK35" s="293">
        <f>SUM(AK26:AK33)</f>
        <v>0</v>
      </c>
      <c r="AL35" s="292"/>
      <c r="AM35" s="292"/>
      <c r="AN35" s="292"/>
      <c r="AO35" s="294"/>
      <c r="AP35" s="38"/>
      <c r="AQ35" s="38"/>
      <c r="AR35" s="33"/>
    </row>
    <row r="36" spans="2:44" s="1" customFormat="1" ht="6.9" customHeight="1">
      <c r="B36" s="33"/>
      <c r="AR36" s="33"/>
    </row>
    <row r="37" spans="2:44" s="1" customFormat="1" ht="6.9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" customHeight="1">
      <c r="B42" s="33"/>
      <c r="C42" s="22" t="s">
        <v>53</v>
      </c>
      <c r="AR42" s="33"/>
    </row>
    <row r="43" spans="2:44" s="1" customFormat="1" ht="6.9" customHeight="1">
      <c r="B43" s="33"/>
      <c r="AR43" s="33"/>
    </row>
    <row r="44" spans="2:44" s="3" customFormat="1" ht="12" customHeight="1">
      <c r="B44" s="46"/>
      <c r="C44" s="28" t="s">
        <v>13</v>
      </c>
      <c r="L44" s="3" t="str">
        <f>K5</f>
        <v>221-20-031</v>
      </c>
      <c r="AR44" s="46"/>
    </row>
    <row r="45" spans="2:44" s="4" customFormat="1" ht="36.9" customHeight="1">
      <c r="B45" s="47"/>
      <c r="C45" s="48" t="s">
        <v>16</v>
      </c>
      <c r="L45" s="295" t="str">
        <f>K6</f>
        <v>Rekonstrukce LC Lhotky - Trubějov, Kramolna</v>
      </c>
      <c r="M45" s="296"/>
      <c r="N45" s="296"/>
      <c r="O45" s="296"/>
      <c r="P45" s="296"/>
      <c r="Q45" s="296"/>
      <c r="R45" s="296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296"/>
      <c r="AN45" s="296"/>
      <c r="AO45" s="296"/>
      <c r="AR45" s="47"/>
    </row>
    <row r="46" spans="2:44" s="1" customFormat="1" ht="6.9" customHeight="1">
      <c r="B46" s="33"/>
      <c r="AR46" s="33"/>
    </row>
    <row r="47" spans="2:44" s="1" customFormat="1" ht="12" customHeight="1">
      <c r="B47" s="33"/>
      <c r="C47" s="28" t="s">
        <v>21</v>
      </c>
      <c r="L47" s="49" t="str">
        <f>IF(K8="","",K8)</f>
        <v>Kramolna</v>
      </c>
      <c r="AI47" s="28" t="s">
        <v>23</v>
      </c>
      <c r="AM47" s="297" t="str">
        <f>IF(AN8= "","",AN8)</f>
        <v>22. 7. 2026</v>
      </c>
      <c r="AN47" s="297"/>
      <c r="AR47" s="33"/>
    </row>
    <row r="48" spans="2:44" s="1" customFormat="1" ht="6.9" customHeight="1">
      <c r="B48" s="33"/>
      <c r="AR48" s="33"/>
    </row>
    <row r="49" spans="1:91" s="1" customFormat="1" ht="25.65" customHeight="1">
      <c r="B49" s="33"/>
      <c r="C49" s="28" t="s">
        <v>25</v>
      </c>
      <c r="L49" s="3" t="str">
        <f>IF(E11= "","",E11)</f>
        <v>Obec Kramolna, Kramolna 172, 547 01 Náchod</v>
      </c>
      <c r="AI49" s="28" t="s">
        <v>31</v>
      </c>
      <c r="AM49" s="298" t="str">
        <f>IF(E17="","",E17)</f>
        <v>Hronovský – dopravní projekce s.r.o.</v>
      </c>
      <c r="AN49" s="299"/>
      <c r="AO49" s="299"/>
      <c r="AP49" s="299"/>
      <c r="AR49" s="33"/>
      <c r="AS49" s="300" t="s">
        <v>54</v>
      </c>
      <c r="AT49" s="301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15" customHeight="1">
      <c r="B50" s="33"/>
      <c r="C50" s="28" t="s">
        <v>29</v>
      </c>
      <c r="L50" s="3" t="str">
        <f>IF(E14= "Vyplň údaj","",E14)</f>
        <v/>
      </c>
      <c r="AI50" s="28" t="s">
        <v>36</v>
      </c>
      <c r="AM50" s="298" t="str">
        <f>IF(E20="","",E20)</f>
        <v xml:space="preserve">Kamil Hronovský </v>
      </c>
      <c r="AN50" s="299"/>
      <c r="AO50" s="299"/>
      <c r="AP50" s="299"/>
      <c r="AR50" s="33"/>
      <c r="AS50" s="302"/>
      <c r="AT50" s="303"/>
      <c r="BD50" s="54"/>
    </row>
    <row r="51" spans="1:91" s="1" customFormat="1" ht="10.8" customHeight="1">
      <c r="B51" s="33"/>
      <c r="AR51" s="33"/>
      <c r="AS51" s="302"/>
      <c r="AT51" s="303"/>
      <c r="BD51" s="54"/>
    </row>
    <row r="52" spans="1:91" s="1" customFormat="1" ht="29.25" customHeight="1">
      <c r="B52" s="33"/>
      <c r="C52" s="304" t="s">
        <v>55</v>
      </c>
      <c r="D52" s="305"/>
      <c r="E52" s="305"/>
      <c r="F52" s="305"/>
      <c r="G52" s="305"/>
      <c r="H52" s="55"/>
      <c r="I52" s="306" t="s">
        <v>56</v>
      </c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7" t="s">
        <v>57</v>
      </c>
      <c r="AH52" s="305"/>
      <c r="AI52" s="305"/>
      <c r="AJ52" s="305"/>
      <c r="AK52" s="305"/>
      <c r="AL52" s="305"/>
      <c r="AM52" s="305"/>
      <c r="AN52" s="306" t="s">
        <v>58</v>
      </c>
      <c r="AO52" s="305"/>
      <c r="AP52" s="305"/>
      <c r="AQ52" s="56" t="s">
        <v>59</v>
      </c>
      <c r="AR52" s="33"/>
      <c r="AS52" s="57" t="s">
        <v>60</v>
      </c>
      <c r="AT52" s="58" t="s">
        <v>61</v>
      </c>
      <c r="AU52" s="58" t="s">
        <v>62</v>
      </c>
      <c r="AV52" s="58" t="s">
        <v>63</v>
      </c>
      <c r="AW52" s="58" t="s">
        <v>64</v>
      </c>
      <c r="AX52" s="58" t="s">
        <v>65</v>
      </c>
      <c r="AY52" s="58" t="s">
        <v>66</v>
      </c>
      <c r="AZ52" s="58" t="s">
        <v>67</v>
      </c>
      <c r="BA52" s="58" t="s">
        <v>68</v>
      </c>
      <c r="BB52" s="58" t="s">
        <v>69</v>
      </c>
      <c r="BC52" s="58" t="s">
        <v>70</v>
      </c>
      <c r="BD52" s="59" t="s">
        <v>71</v>
      </c>
    </row>
    <row r="53" spans="1:91" s="1" customFormat="1" ht="10.8" customHeight="1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" customHeight="1">
      <c r="B54" s="61"/>
      <c r="C54" s="62" t="s">
        <v>72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311">
        <f>ROUND(SUM(AG55:AG56),2)</f>
        <v>0</v>
      </c>
      <c r="AH54" s="311"/>
      <c r="AI54" s="311"/>
      <c r="AJ54" s="311"/>
      <c r="AK54" s="311"/>
      <c r="AL54" s="311"/>
      <c r="AM54" s="311"/>
      <c r="AN54" s="312">
        <f>SUM(AG54,AT54)</f>
        <v>0</v>
      </c>
      <c r="AO54" s="312"/>
      <c r="AP54" s="312"/>
      <c r="AQ54" s="65" t="s">
        <v>19</v>
      </c>
      <c r="AR54" s="61"/>
      <c r="AS54" s="66">
        <f>ROUND(SUM(AS55:AS56),2)</f>
        <v>0</v>
      </c>
      <c r="AT54" s="67">
        <f>ROUND(SUM(AV54:AW54),2)</f>
        <v>0</v>
      </c>
      <c r="AU54" s="68">
        <f>ROUND(SUM(AU55:AU56),5)</f>
        <v>0</v>
      </c>
      <c r="AV54" s="67">
        <f>ROUND(AZ54*L29,2)</f>
        <v>0</v>
      </c>
      <c r="AW54" s="67">
        <f>ROUND(BA54*L30,2)</f>
        <v>0</v>
      </c>
      <c r="AX54" s="67">
        <f>ROUND(BB54*L29,2)</f>
        <v>0</v>
      </c>
      <c r="AY54" s="67">
        <f>ROUND(BC54*L30,2)</f>
        <v>0</v>
      </c>
      <c r="AZ54" s="67">
        <f>ROUND(SUM(AZ55:AZ56),2)</f>
        <v>0</v>
      </c>
      <c r="BA54" s="67">
        <f>ROUND(SUM(BA55:BA56),2)</f>
        <v>0</v>
      </c>
      <c r="BB54" s="67">
        <f>ROUND(SUM(BB55:BB56),2)</f>
        <v>0</v>
      </c>
      <c r="BC54" s="67">
        <f>ROUND(SUM(BC55:BC56),2)</f>
        <v>0</v>
      </c>
      <c r="BD54" s="69">
        <f>ROUND(SUM(BD55:BD56),2)</f>
        <v>0</v>
      </c>
      <c r="BS54" s="70" t="s">
        <v>73</v>
      </c>
      <c r="BT54" s="70" t="s">
        <v>74</v>
      </c>
      <c r="BU54" s="71" t="s">
        <v>75</v>
      </c>
      <c r="BV54" s="70" t="s">
        <v>76</v>
      </c>
      <c r="BW54" s="70" t="s">
        <v>5</v>
      </c>
      <c r="BX54" s="70" t="s">
        <v>77</v>
      </c>
      <c r="CL54" s="70" t="s">
        <v>19</v>
      </c>
    </row>
    <row r="55" spans="1:91" s="6" customFormat="1" ht="16.5" customHeight="1">
      <c r="A55" s="72" t="s">
        <v>78</v>
      </c>
      <c r="B55" s="73"/>
      <c r="C55" s="74"/>
      <c r="D55" s="310" t="s">
        <v>79</v>
      </c>
      <c r="E55" s="310"/>
      <c r="F55" s="310"/>
      <c r="G55" s="310"/>
      <c r="H55" s="310"/>
      <c r="I55" s="75"/>
      <c r="J55" s="310" t="s">
        <v>80</v>
      </c>
      <c r="K55" s="310"/>
      <c r="L55" s="310"/>
      <c r="M55" s="310"/>
      <c r="N55" s="310"/>
      <c r="O55" s="310"/>
      <c r="P55" s="310"/>
      <c r="Q55" s="310"/>
      <c r="R55" s="310"/>
      <c r="S55" s="310"/>
      <c r="T55" s="310"/>
      <c r="U55" s="310"/>
      <c r="V55" s="310"/>
      <c r="W55" s="310"/>
      <c r="X55" s="310"/>
      <c r="Y55" s="310"/>
      <c r="Z55" s="310"/>
      <c r="AA55" s="310"/>
      <c r="AB55" s="310"/>
      <c r="AC55" s="310"/>
      <c r="AD55" s="310"/>
      <c r="AE55" s="310"/>
      <c r="AF55" s="310"/>
      <c r="AG55" s="308">
        <f>'ZV - Způsobilé výdaje'!J30</f>
        <v>0</v>
      </c>
      <c r="AH55" s="309"/>
      <c r="AI55" s="309"/>
      <c r="AJ55" s="309"/>
      <c r="AK55" s="309"/>
      <c r="AL55" s="309"/>
      <c r="AM55" s="309"/>
      <c r="AN55" s="308">
        <f>SUM(AG55,AT55)</f>
        <v>0</v>
      </c>
      <c r="AO55" s="309"/>
      <c r="AP55" s="309"/>
      <c r="AQ55" s="76" t="s">
        <v>81</v>
      </c>
      <c r="AR55" s="73"/>
      <c r="AS55" s="77">
        <v>0</v>
      </c>
      <c r="AT55" s="78">
        <f>ROUND(SUM(AV55:AW55),2)</f>
        <v>0</v>
      </c>
      <c r="AU55" s="79">
        <f>'ZV - Způsobilé výdaje'!P90</f>
        <v>0</v>
      </c>
      <c r="AV55" s="78">
        <f>'ZV - Způsobilé výdaje'!J33</f>
        <v>0</v>
      </c>
      <c r="AW55" s="78">
        <f>'ZV - Způsobilé výdaje'!J34</f>
        <v>0</v>
      </c>
      <c r="AX55" s="78">
        <f>'ZV - Způsobilé výdaje'!J35</f>
        <v>0</v>
      </c>
      <c r="AY55" s="78">
        <f>'ZV - Způsobilé výdaje'!J36</f>
        <v>0</v>
      </c>
      <c r="AZ55" s="78">
        <f>'ZV - Způsobilé výdaje'!F33</f>
        <v>0</v>
      </c>
      <c r="BA55" s="78">
        <f>'ZV - Způsobilé výdaje'!F34</f>
        <v>0</v>
      </c>
      <c r="BB55" s="78">
        <f>'ZV - Způsobilé výdaje'!F35</f>
        <v>0</v>
      </c>
      <c r="BC55" s="78">
        <f>'ZV - Způsobilé výdaje'!F36</f>
        <v>0</v>
      </c>
      <c r="BD55" s="80">
        <f>'ZV - Způsobilé výdaje'!F37</f>
        <v>0</v>
      </c>
      <c r="BT55" s="81" t="s">
        <v>82</v>
      </c>
      <c r="BV55" s="81" t="s">
        <v>76</v>
      </c>
      <c r="BW55" s="81" t="s">
        <v>83</v>
      </c>
      <c r="BX55" s="81" t="s">
        <v>5</v>
      </c>
      <c r="CL55" s="81" t="s">
        <v>19</v>
      </c>
      <c r="CM55" s="81" t="s">
        <v>84</v>
      </c>
    </row>
    <row r="56" spans="1:91" s="6" customFormat="1" ht="16.5" customHeight="1">
      <c r="A56" s="72" t="s">
        <v>78</v>
      </c>
      <c r="B56" s="73"/>
      <c r="C56" s="74"/>
      <c r="D56" s="310" t="s">
        <v>85</v>
      </c>
      <c r="E56" s="310"/>
      <c r="F56" s="310"/>
      <c r="G56" s="310"/>
      <c r="H56" s="310"/>
      <c r="I56" s="75"/>
      <c r="J56" s="310" t="s">
        <v>86</v>
      </c>
      <c r="K56" s="310"/>
      <c r="L56" s="310"/>
      <c r="M56" s="310"/>
      <c r="N56" s="310"/>
      <c r="O56" s="310"/>
      <c r="P56" s="310"/>
      <c r="Q56" s="310"/>
      <c r="R56" s="310"/>
      <c r="S56" s="310"/>
      <c r="T56" s="310"/>
      <c r="U56" s="310"/>
      <c r="V56" s="310"/>
      <c r="W56" s="310"/>
      <c r="X56" s="310"/>
      <c r="Y56" s="310"/>
      <c r="Z56" s="310"/>
      <c r="AA56" s="310"/>
      <c r="AB56" s="310"/>
      <c r="AC56" s="310"/>
      <c r="AD56" s="310"/>
      <c r="AE56" s="310"/>
      <c r="AF56" s="310"/>
      <c r="AG56" s="308">
        <f>'NV - Nezpůsobilé výdaje'!J30</f>
        <v>0</v>
      </c>
      <c r="AH56" s="309"/>
      <c r="AI56" s="309"/>
      <c r="AJ56" s="309"/>
      <c r="AK56" s="309"/>
      <c r="AL56" s="309"/>
      <c r="AM56" s="309"/>
      <c r="AN56" s="308">
        <f>SUM(AG56,AT56)</f>
        <v>0</v>
      </c>
      <c r="AO56" s="309"/>
      <c r="AP56" s="309"/>
      <c r="AQ56" s="76" t="s">
        <v>81</v>
      </c>
      <c r="AR56" s="73"/>
      <c r="AS56" s="82">
        <v>0</v>
      </c>
      <c r="AT56" s="83">
        <f>ROUND(SUM(AV56:AW56),2)</f>
        <v>0</v>
      </c>
      <c r="AU56" s="84">
        <f>'NV - Nezpůsobilé výdaje'!P82</f>
        <v>0</v>
      </c>
      <c r="AV56" s="83">
        <f>'NV - Nezpůsobilé výdaje'!J33</f>
        <v>0</v>
      </c>
      <c r="AW56" s="83">
        <f>'NV - Nezpůsobilé výdaje'!J34</f>
        <v>0</v>
      </c>
      <c r="AX56" s="83">
        <f>'NV - Nezpůsobilé výdaje'!J35</f>
        <v>0</v>
      </c>
      <c r="AY56" s="83">
        <f>'NV - Nezpůsobilé výdaje'!J36</f>
        <v>0</v>
      </c>
      <c r="AZ56" s="83">
        <f>'NV - Nezpůsobilé výdaje'!F33</f>
        <v>0</v>
      </c>
      <c r="BA56" s="83">
        <f>'NV - Nezpůsobilé výdaje'!F34</f>
        <v>0</v>
      </c>
      <c r="BB56" s="83">
        <f>'NV - Nezpůsobilé výdaje'!F35</f>
        <v>0</v>
      </c>
      <c r="BC56" s="83">
        <f>'NV - Nezpůsobilé výdaje'!F36</f>
        <v>0</v>
      </c>
      <c r="BD56" s="85">
        <f>'NV - Nezpůsobilé výdaje'!F37</f>
        <v>0</v>
      </c>
      <c r="BT56" s="81" t="s">
        <v>82</v>
      </c>
      <c r="BV56" s="81" t="s">
        <v>76</v>
      </c>
      <c r="BW56" s="81" t="s">
        <v>87</v>
      </c>
      <c r="BX56" s="81" t="s">
        <v>5</v>
      </c>
      <c r="CL56" s="81" t="s">
        <v>19</v>
      </c>
      <c r="CM56" s="81" t="s">
        <v>84</v>
      </c>
    </row>
    <row r="57" spans="1:91" s="1" customFormat="1" ht="30" customHeight="1">
      <c r="B57" s="33"/>
      <c r="AR57" s="33"/>
    </row>
    <row r="58" spans="1:91" s="1" customFormat="1" ht="6.9" customHeight="1"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33"/>
    </row>
  </sheetData>
  <sheetProtection algorithmName="SHA-512" hashValue="XiBIM7ZL9DwnhXEuSdIuQbgvGpwUZRfwDd2/26j7t/iBTTGEGlM+2+S1LgmE+gq8bJy+7IytjZPwO8ys4D+05w==" saltValue="QMEmfN8jGZMcojTHh/iQJNr2X1yHB2/gWvgmnNsQZnIyfIHmis+zfXh0tMazkD3rIdAzJo6zgLWvLwmAh8dbDQ==" spinCount="100000" sheet="1" objects="1" scenarios="1" formatColumns="0" formatRows="0"/>
  <mergeCells count="46">
    <mergeCell ref="AR2:BE2"/>
    <mergeCell ref="AN56:AP56"/>
    <mergeCell ref="AG56:AM56"/>
    <mergeCell ref="D56:H56"/>
    <mergeCell ref="J56:AF56"/>
    <mergeCell ref="AG54:AM54"/>
    <mergeCell ref="AN54:AP54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ZV - Způsobilé výdaje'!C2" display="/" xr:uid="{00000000-0004-0000-0000-000000000000}"/>
    <hyperlink ref="A56" location="'NV - Nezpůsobilé výdaje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29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8" t="s">
        <v>83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84</v>
      </c>
    </row>
    <row r="4" spans="2:46" ht="24.9" customHeight="1">
      <c r="B4" s="21"/>
      <c r="D4" s="22" t="s">
        <v>88</v>
      </c>
      <c r="L4" s="21"/>
      <c r="M4" s="86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13" t="str">
        <f>'Rekapitulace stavby'!K6</f>
        <v>Rekonstrukce LC Lhotky - Trubějov, Kramolna</v>
      </c>
      <c r="F7" s="314"/>
      <c r="G7" s="314"/>
      <c r="H7" s="314"/>
      <c r="L7" s="21"/>
    </row>
    <row r="8" spans="2:46" s="1" customFormat="1" ht="12" customHeight="1">
      <c r="B8" s="33"/>
      <c r="D8" s="28" t="s">
        <v>89</v>
      </c>
      <c r="L8" s="33"/>
    </row>
    <row r="9" spans="2:46" s="1" customFormat="1" ht="16.5" customHeight="1">
      <c r="B9" s="33"/>
      <c r="E9" s="295" t="s">
        <v>90</v>
      </c>
      <c r="F9" s="315"/>
      <c r="G9" s="315"/>
      <c r="H9" s="315"/>
      <c r="L9" s="33"/>
    </row>
    <row r="10" spans="2:46" s="1" customFormat="1" ht="10.199999999999999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91</v>
      </c>
      <c r="I12" s="28" t="s">
        <v>23</v>
      </c>
      <c r="J12" s="50" t="str">
        <f>'Rekapitulace stavby'!AN8</f>
        <v>22. 7. 2026</v>
      </c>
      <c r="L12" s="33"/>
    </row>
    <row r="13" spans="2:46" s="1" customFormat="1" ht="10.8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91</v>
      </c>
      <c r="I15" s="28" t="s">
        <v>28</v>
      </c>
      <c r="J15" s="26" t="s">
        <v>19</v>
      </c>
      <c r="L15" s="33"/>
    </row>
    <row r="16" spans="2:46" s="1" customFormat="1" ht="6.9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16" t="str">
        <f>'Rekapitulace stavby'!E14</f>
        <v>Vyplň údaj</v>
      </c>
      <c r="F18" s="279"/>
      <c r="G18" s="279"/>
      <c r="H18" s="279"/>
      <c r="I18" s="28" t="s">
        <v>28</v>
      </c>
      <c r="J18" s="29" t="str">
        <f>'Rekapitulace stavby'!AN14</f>
        <v>Vyplň údaj</v>
      </c>
      <c r="L18" s="33"/>
    </row>
    <row r="19" spans="2:12" s="1" customFormat="1" ht="6.9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91</v>
      </c>
      <c r="I21" s="28" t="s">
        <v>28</v>
      </c>
      <c r="J21" s="26" t="s">
        <v>19</v>
      </c>
      <c r="L21" s="33"/>
    </row>
    <row r="22" spans="2:12" s="1" customFormat="1" ht="6.9" customHeight="1">
      <c r="B22" s="33"/>
      <c r="L22" s="33"/>
    </row>
    <row r="23" spans="2:12" s="1" customFormat="1" ht="12" customHeight="1">
      <c r="B23" s="33"/>
      <c r="D23" s="28" t="s">
        <v>36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37</v>
      </c>
      <c r="I24" s="28" t="s">
        <v>28</v>
      </c>
      <c r="J24" s="26" t="s">
        <v>19</v>
      </c>
      <c r="L24" s="33"/>
    </row>
    <row r="25" spans="2:12" s="1" customFormat="1" ht="6.9" customHeight="1">
      <c r="B25" s="33"/>
      <c r="L25" s="33"/>
    </row>
    <row r="26" spans="2:12" s="1" customFormat="1" ht="12" customHeight="1">
      <c r="B26" s="33"/>
      <c r="D26" s="28" t="s">
        <v>38</v>
      </c>
      <c r="L26" s="33"/>
    </row>
    <row r="27" spans="2:12" s="7" customFormat="1" ht="16.5" customHeight="1">
      <c r="B27" s="87"/>
      <c r="E27" s="284" t="s">
        <v>19</v>
      </c>
      <c r="F27" s="284"/>
      <c r="G27" s="284"/>
      <c r="H27" s="284"/>
      <c r="L27" s="87"/>
    </row>
    <row r="28" spans="2:12" s="1" customFormat="1" ht="6.9" customHeight="1">
      <c r="B28" s="33"/>
      <c r="L28" s="33"/>
    </row>
    <row r="29" spans="2:12" s="1" customFormat="1" ht="6.9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40</v>
      </c>
      <c r="J30" s="64">
        <f>ROUND(J90, 2)</f>
        <v>0</v>
      </c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" customHeight="1">
      <c r="B32" s="33"/>
      <c r="F32" s="36" t="s">
        <v>42</v>
      </c>
      <c r="I32" s="36" t="s">
        <v>41</v>
      </c>
      <c r="J32" s="36" t="s">
        <v>43</v>
      </c>
      <c r="L32" s="33"/>
    </row>
    <row r="33" spans="2:12" s="1" customFormat="1" ht="14.4" customHeight="1">
      <c r="B33" s="33"/>
      <c r="D33" s="53" t="s">
        <v>44</v>
      </c>
      <c r="E33" s="28" t="s">
        <v>45</v>
      </c>
      <c r="F33" s="89">
        <f>ROUND((SUM(BE90:BE328)),  2)</f>
        <v>0</v>
      </c>
      <c r="I33" s="90">
        <v>0.21</v>
      </c>
      <c r="J33" s="89">
        <f>ROUND(((SUM(BE90:BE328))*I33),  2)</f>
        <v>0</v>
      </c>
      <c r="L33" s="33"/>
    </row>
    <row r="34" spans="2:12" s="1" customFormat="1" ht="14.4" customHeight="1">
      <c r="B34" s="33"/>
      <c r="E34" s="28" t="s">
        <v>46</v>
      </c>
      <c r="F34" s="89">
        <f>ROUND((SUM(BF90:BF328)),  2)</f>
        <v>0</v>
      </c>
      <c r="I34" s="90">
        <v>0.12</v>
      </c>
      <c r="J34" s="89">
        <f>ROUND(((SUM(BF90:BF328))*I34),  2)</f>
        <v>0</v>
      </c>
      <c r="L34" s="33"/>
    </row>
    <row r="35" spans="2:12" s="1" customFormat="1" ht="14.4" hidden="1" customHeight="1">
      <c r="B35" s="33"/>
      <c r="E35" s="28" t="s">
        <v>47</v>
      </c>
      <c r="F35" s="89">
        <f>ROUND((SUM(BG90:BG328)),  2)</f>
        <v>0</v>
      </c>
      <c r="I35" s="90">
        <v>0.21</v>
      </c>
      <c r="J35" s="89">
        <f>0</f>
        <v>0</v>
      </c>
      <c r="L35" s="33"/>
    </row>
    <row r="36" spans="2:12" s="1" customFormat="1" ht="14.4" hidden="1" customHeight="1">
      <c r="B36" s="33"/>
      <c r="E36" s="28" t="s">
        <v>48</v>
      </c>
      <c r="F36" s="89">
        <f>ROUND((SUM(BH90:BH328)),  2)</f>
        <v>0</v>
      </c>
      <c r="I36" s="90">
        <v>0.12</v>
      </c>
      <c r="J36" s="89">
        <f>0</f>
        <v>0</v>
      </c>
      <c r="L36" s="33"/>
    </row>
    <row r="37" spans="2:12" s="1" customFormat="1" ht="14.4" hidden="1" customHeight="1">
      <c r="B37" s="33"/>
      <c r="E37" s="28" t="s">
        <v>49</v>
      </c>
      <c r="F37" s="89">
        <f>ROUND((SUM(BI90:BI328)),  2)</f>
        <v>0</v>
      </c>
      <c r="I37" s="90">
        <v>0</v>
      </c>
      <c r="J37" s="89">
        <f>0</f>
        <v>0</v>
      </c>
      <c r="L37" s="33"/>
    </row>
    <row r="38" spans="2:12" s="1" customFormat="1" ht="6.9" customHeight="1">
      <c r="B38" s="33"/>
      <c r="L38" s="33"/>
    </row>
    <row r="39" spans="2:12" s="1" customFormat="1" ht="25.35" customHeight="1">
      <c r="B39" s="33"/>
      <c r="C39" s="91"/>
      <c r="D39" s="92" t="s">
        <v>50</v>
      </c>
      <c r="E39" s="55"/>
      <c r="F39" s="55"/>
      <c r="G39" s="93" t="s">
        <v>51</v>
      </c>
      <c r="H39" s="94" t="s">
        <v>52</v>
      </c>
      <c r="I39" s="55"/>
      <c r="J39" s="95">
        <f>SUM(J30:J37)</f>
        <v>0</v>
      </c>
      <c r="K39" s="96"/>
      <c r="L39" s="33"/>
    </row>
    <row r="40" spans="2:12" s="1" customFormat="1" ht="14.4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" customHeight="1">
      <c r="B45" s="33"/>
      <c r="C45" s="22" t="s">
        <v>92</v>
      </c>
      <c r="L45" s="33"/>
    </row>
    <row r="46" spans="2:12" s="1" customFormat="1" ht="6.9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13" t="str">
        <f>E7</f>
        <v>Rekonstrukce LC Lhotky - Trubějov, Kramolna</v>
      </c>
      <c r="F48" s="314"/>
      <c r="G48" s="314"/>
      <c r="H48" s="314"/>
      <c r="L48" s="33"/>
    </row>
    <row r="49" spans="2:47" s="1" customFormat="1" ht="12" customHeight="1">
      <c r="B49" s="33"/>
      <c r="C49" s="28" t="s">
        <v>89</v>
      </c>
      <c r="L49" s="33"/>
    </row>
    <row r="50" spans="2:47" s="1" customFormat="1" ht="16.5" customHeight="1">
      <c r="B50" s="33"/>
      <c r="E50" s="295" t="str">
        <f>E9</f>
        <v>ZV - Způsobilé výdaje</v>
      </c>
      <c r="F50" s="315"/>
      <c r="G50" s="315"/>
      <c r="H50" s="315"/>
      <c r="L50" s="33"/>
    </row>
    <row r="51" spans="2:47" s="1" customFormat="1" ht="6.9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22. 7. 2026</v>
      </c>
      <c r="L52" s="33"/>
    </row>
    <row r="53" spans="2:47" s="1" customFormat="1" ht="6.9" customHeight="1">
      <c r="B53" s="33"/>
      <c r="L53" s="33"/>
    </row>
    <row r="54" spans="2:47" s="1" customFormat="1" ht="15.15" customHeight="1">
      <c r="B54" s="33"/>
      <c r="C54" s="28" t="s">
        <v>25</v>
      </c>
      <c r="F54" s="26" t="str">
        <f>E15</f>
        <v xml:space="preserve"> </v>
      </c>
      <c r="I54" s="28" t="s">
        <v>31</v>
      </c>
      <c r="J54" s="31" t="str">
        <f>E21</f>
        <v xml:space="preserve"> </v>
      </c>
      <c r="L54" s="33"/>
    </row>
    <row r="55" spans="2:47" s="1" customFormat="1" ht="15.15" customHeight="1">
      <c r="B55" s="33"/>
      <c r="C55" s="28" t="s">
        <v>29</v>
      </c>
      <c r="F55" s="26" t="str">
        <f>IF(E18="","",E18)</f>
        <v>Vyplň údaj</v>
      </c>
      <c r="I55" s="28" t="s">
        <v>36</v>
      </c>
      <c r="J55" s="31" t="str">
        <f>E24</f>
        <v xml:space="preserve">Kamil Hronovský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93</v>
      </c>
      <c r="D57" s="91"/>
      <c r="E57" s="91"/>
      <c r="F57" s="91"/>
      <c r="G57" s="91"/>
      <c r="H57" s="91"/>
      <c r="I57" s="91"/>
      <c r="J57" s="98" t="s">
        <v>94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8" customHeight="1">
      <c r="B59" s="33"/>
      <c r="C59" s="99" t="s">
        <v>72</v>
      </c>
      <c r="J59" s="64">
        <f>J90</f>
        <v>0</v>
      </c>
      <c r="L59" s="33"/>
      <c r="AU59" s="18" t="s">
        <v>95</v>
      </c>
    </row>
    <row r="60" spans="2:47" s="8" customFormat="1" ht="24.9" customHeight="1">
      <c r="B60" s="100"/>
      <c r="D60" s="101" t="s">
        <v>96</v>
      </c>
      <c r="E60" s="102"/>
      <c r="F60" s="102"/>
      <c r="G60" s="102"/>
      <c r="H60" s="102"/>
      <c r="I60" s="102"/>
      <c r="J60" s="103">
        <f>J91</f>
        <v>0</v>
      </c>
      <c r="L60" s="100"/>
    </row>
    <row r="61" spans="2:47" s="9" customFormat="1" ht="19.95" customHeight="1">
      <c r="B61" s="104"/>
      <c r="D61" s="105" t="s">
        <v>97</v>
      </c>
      <c r="E61" s="106"/>
      <c r="F61" s="106"/>
      <c r="G61" s="106"/>
      <c r="H61" s="106"/>
      <c r="I61" s="106"/>
      <c r="J61" s="107">
        <f>J92</f>
        <v>0</v>
      </c>
      <c r="L61" s="104"/>
    </row>
    <row r="62" spans="2:47" s="9" customFormat="1" ht="19.95" customHeight="1">
      <c r="B62" s="104"/>
      <c r="D62" s="105" t="s">
        <v>98</v>
      </c>
      <c r="E62" s="106"/>
      <c r="F62" s="106"/>
      <c r="G62" s="106"/>
      <c r="H62" s="106"/>
      <c r="I62" s="106"/>
      <c r="J62" s="107">
        <f>J177</f>
        <v>0</v>
      </c>
      <c r="L62" s="104"/>
    </row>
    <row r="63" spans="2:47" s="9" customFormat="1" ht="19.95" customHeight="1">
      <c r="B63" s="104"/>
      <c r="D63" s="105" t="s">
        <v>99</v>
      </c>
      <c r="E63" s="106"/>
      <c r="F63" s="106"/>
      <c r="G63" s="106"/>
      <c r="H63" s="106"/>
      <c r="I63" s="106"/>
      <c r="J63" s="107">
        <f>J182</f>
        <v>0</v>
      </c>
      <c r="L63" s="104"/>
    </row>
    <row r="64" spans="2:47" s="9" customFormat="1" ht="19.95" customHeight="1">
      <c r="B64" s="104"/>
      <c r="D64" s="105" t="s">
        <v>100</v>
      </c>
      <c r="E64" s="106"/>
      <c r="F64" s="106"/>
      <c r="G64" s="106"/>
      <c r="H64" s="106"/>
      <c r="I64" s="106"/>
      <c r="J64" s="107">
        <f>J186</f>
        <v>0</v>
      </c>
      <c r="L64" s="104"/>
    </row>
    <row r="65" spans="2:12" s="9" customFormat="1" ht="19.95" customHeight="1">
      <c r="B65" s="104"/>
      <c r="D65" s="105" t="s">
        <v>101</v>
      </c>
      <c r="E65" s="106"/>
      <c r="F65" s="106"/>
      <c r="G65" s="106"/>
      <c r="H65" s="106"/>
      <c r="I65" s="106"/>
      <c r="J65" s="107">
        <f>J215</f>
        <v>0</v>
      </c>
      <c r="L65" s="104"/>
    </row>
    <row r="66" spans="2:12" s="9" customFormat="1" ht="19.95" customHeight="1">
      <c r="B66" s="104"/>
      <c r="D66" s="105" t="s">
        <v>102</v>
      </c>
      <c r="E66" s="106"/>
      <c r="F66" s="106"/>
      <c r="G66" s="106"/>
      <c r="H66" s="106"/>
      <c r="I66" s="106"/>
      <c r="J66" s="107">
        <f>J266</f>
        <v>0</v>
      </c>
      <c r="L66" s="104"/>
    </row>
    <row r="67" spans="2:12" s="9" customFormat="1" ht="19.95" customHeight="1">
      <c r="B67" s="104"/>
      <c r="D67" s="105" t="s">
        <v>103</v>
      </c>
      <c r="E67" s="106"/>
      <c r="F67" s="106"/>
      <c r="G67" s="106"/>
      <c r="H67" s="106"/>
      <c r="I67" s="106"/>
      <c r="J67" s="107">
        <f>J275</f>
        <v>0</v>
      </c>
      <c r="L67" s="104"/>
    </row>
    <row r="68" spans="2:12" s="9" customFormat="1" ht="19.95" customHeight="1">
      <c r="B68" s="104"/>
      <c r="D68" s="105" t="s">
        <v>104</v>
      </c>
      <c r="E68" s="106"/>
      <c r="F68" s="106"/>
      <c r="G68" s="106"/>
      <c r="H68" s="106"/>
      <c r="I68" s="106"/>
      <c r="J68" s="107">
        <f>J306</f>
        <v>0</v>
      </c>
      <c r="L68" s="104"/>
    </row>
    <row r="69" spans="2:12" s="9" customFormat="1" ht="19.95" customHeight="1">
      <c r="B69" s="104"/>
      <c r="D69" s="105" t="s">
        <v>105</v>
      </c>
      <c r="E69" s="106"/>
      <c r="F69" s="106"/>
      <c r="G69" s="106"/>
      <c r="H69" s="106"/>
      <c r="I69" s="106"/>
      <c r="J69" s="107">
        <f>J314</f>
        <v>0</v>
      </c>
      <c r="L69" s="104"/>
    </row>
    <row r="70" spans="2:12" s="8" customFormat="1" ht="24.9" customHeight="1">
      <c r="B70" s="100"/>
      <c r="D70" s="101" t="s">
        <v>106</v>
      </c>
      <c r="E70" s="102"/>
      <c r="F70" s="102"/>
      <c r="G70" s="102"/>
      <c r="H70" s="102"/>
      <c r="I70" s="102"/>
      <c r="J70" s="103">
        <f>J317</f>
        <v>0</v>
      </c>
      <c r="L70" s="100"/>
    </row>
    <row r="71" spans="2:12" s="1" customFormat="1" ht="21.75" customHeight="1">
      <c r="B71" s="33"/>
      <c r="L71" s="33"/>
    </row>
    <row r="72" spans="2:12" s="1" customFormat="1" ht="6.9" customHeight="1"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33"/>
    </row>
    <row r="76" spans="2:12" s="1" customFormat="1" ht="6.9" customHeight="1"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33"/>
    </row>
    <row r="77" spans="2:12" s="1" customFormat="1" ht="24.9" customHeight="1">
      <c r="B77" s="33"/>
      <c r="C77" s="22" t="s">
        <v>107</v>
      </c>
      <c r="L77" s="33"/>
    </row>
    <row r="78" spans="2:12" s="1" customFormat="1" ht="6.9" customHeight="1">
      <c r="B78" s="33"/>
      <c r="L78" s="33"/>
    </row>
    <row r="79" spans="2:12" s="1" customFormat="1" ht="12" customHeight="1">
      <c r="B79" s="33"/>
      <c r="C79" s="28" t="s">
        <v>16</v>
      </c>
      <c r="L79" s="33"/>
    </row>
    <row r="80" spans="2:12" s="1" customFormat="1" ht="16.5" customHeight="1">
      <c r="B80" s="33"/>
      <c r="E80" s="313" t="str">
        <f>E7</f>
        <v>Rekonstrukce LC Lhotky - Trubějov, Kramolna</v>
      </c>
      <c r="F80" s="314"/>
      <c r="G80" s="314"/>
      <c r="H80" s="314"/>
      <c r="L80" s="33"/>
    </row>
    <row r="81" spans="2:65" s="1" customFormat="1" ht="12" customHeight="1">
      <c r="B81" s="33"/>
      <c r="C81" s="28" t="s">
        <v>89</v>
      </c>
      <c r="L81" s="33"/>
    </row>
    <row r="82" spans="2:65" s="1" customFormat="1" ht="16.5" customHeight="1">
      <c r="B82" s="33"/>
      <c r="E82" s="295" t="str">
        <f>E9</f>
        <v>ZV - Způsobilé výdaje</v>
      </c>
      <c r="F82" s="315"/>
      <c r="G82" s="315"/>
      <c r="H82" s="315"/>
      <c r="L82" s="33"/>
    </row>
    <row r="83" spans="2:65" s="1" customFormat="1" ht="6.9" customHeight="1">
      <c r="B83" s="33"/>
      <c r="L83" s="33"/>
    </row>
    <row r="84" spans="2:65" s="1" customFormat="1" ht="12" customHeight="1">
      <c r="B84" s="33"/>
      <c r="C84" s="28" t="s">
        <v>21</v>
      </c>
      <c r="F84" s="26" t="str">
        <f>F12</f>
        <v xml:space="preserve"> </v>
      </c>
      <c r="I84" s="28" t="s">
        <v>23</v>
      </c>
      <c r="J84" s="50" t="str">
        <f>IF(J12="","",J12)</f>
        <v>22. 7. 2026</v>
      </c>
      <c r="L84" s="33"/>
    </row>
    <row r="85" spans="2:65" s="1" customFormat="1" ht="6.9" customHeight="1">
      <c r="B85" s="33"/>
      <c r="L85" s="33"/>
    </row>
    <row r="86" spans="2:65" s="1" customFormat="1" ht="15.15" customHeight="1">
      <c r="B86" s="33"/>
      <c r="C86" s="28" t="s">
        <v>25</v>
      </c>
      <c r="F86" s="26" t="str">
        <f>E15</f>
        <v xml:space="preserve"> </v>
      </c>
      <c r="I86" s="28" t="s">
        <v>31</v>
      </c>
      <c r="J86" s="31" t="str">
        <f>E21</f>
        <v xml:space="preserve"> </v>
      </c>
      <c r="L86" s="33"/>
    </row>
    <row r="87" spans="2:65" s="1" customFormat="1" ht="15.15" customHeight="1">
      <c r="B87" s="33"/>
      <c r="C87" s="28" t="s">
        <v>29</v>
      </c>
      <c r="F87" s="26" t="str">
        <f>IF(E18="","",E18)</f>
        <v>Vyplň údaj</v>
      </c>
      <c r="I87" s="28" t="s">
        <v>36</v>
      </c>
      <c r="J87" s="31" t="str">
        <f>E24</f>
        <v xml:space="preserve">Kamil Hronovský </v>
      </c>
      <c r="L87" s="33"/>
    </row>
    <row r="88" spans="2:65" s="1" customFormat="1" ht="10.35" customHeight="1">
      <c r="B88" s="33"/>
      <c r="L88" s="33"/>
    </row>
    <row r="89" spans="2:65" s="10" customFormat="1" ht="29.25" customHeight="1">
      <c r="B89" s="108"/>
      <c r="C89" s="109" t="s">
        <v>108</v>
      </c>
      <c r="D89" s="110" t="s">
        <v>59</v>
      </c>
      <c r="E89" s="110" t="s">
        <v>55</v>
      </c>
      <c r="F89" s="110" t="s">
        <v>56</v>
      </c>
      <c r="G89" s="110" t="s">
        <v>109</v>
      </c>
      <c r="H89" s="110" t="s">
        <v>110</v>
      </c>
      <c r="I89" s="110" t="s">
        <v>111</v>
      </c>
      <c r="J89" s="110" t="s">
        <v>94</v>
      </c>
      <c r="K89" s="111" t="s">
        <v>112</v>
      </c>
      <c r="L89" s="108"/>
      <c r="M89" s="57" t="s">
        <v>19</v>
      </c>
      <c r="N89" s="58" t="s">
        <v>44</v>
      </c>
      <c r="O89" s="58" t="s">
        <v>113</v>
      </c>
      <c r="P89" s="58" t="s">
        <v>114</v>
      </c>
      <c r="Q89" s="58" t="s">
        <v>115</v>
      </c>
      <c r="R89" s="58" t="s">
        <v>116</v>
      </c>
      <c r="S89" s="58" t="s">
        <v>117</v>
      </c>
      <c r="T89" s="59" t="s">
        <v>118</v>
      </c>
    </row>
    <row r="90" spans="2:65" s="1" customFormat="1" ht="22.8" customHeight="1">
      <c r="B90" s="33"/>
      <c r="C90" s="62" t="s">
        <v>119</v>
      </c>
      <c r="J90" s="112">
        <f>BK90</f>
        <v>0</v>
      </c>
      <c r="L90" s="33"/>
      <c r="M90" s="60"/>
      <c r="N90" s="51"/>
      <c r="O90" s="51"/>
      <c r="P90" s="113">
        <f>P91+P317</f>
        <v>0</v>
      </c>
      <c r="Q90" s="51"/>
      <c r="R90" s="113">
        <f>R91+R317</f>
        <v>1176.15277059</v>
      </c>
      <c r="S90" s="51"/>
      <c r="T90" s="114">
        <f>T91+T317</f>
        <v>24.8812</v>
      </c>
      <c r="AT90" s="18" t="s">
        <v>73</v>
      </c>
      <c r="AU90" s="18" t="s">
        <v>95</v>
      </c>
      <c r="BK90" s="115">
        <f>BK91+BK317</f>
        <v>0</v>
      </c>
    </row>
    <row r="91" spans="2:65" s="11" customFormat="1" ht="25.95" customHeight="1">
      <c r="B91" s="116"/>
      <c r="D91" s="117" t="s">
        <v>73</v>
      </c>
      <c r="E91" s="118" t="s">
        <v>120</v>
      </c>
      <c r="F91" s="118" t="s">
        <v>121</v>
      </c>
      <c r="I91" s="119"/>
      <c r="J91" s="120">
        <f>BK91</f>
        <v>0</v>
      </c>
      <c r="L91" s="116"/>
      <c r="M91" s="121"/>
      <c r="P91" s="122">
        <f>P92+P177+P182+P186+P215+P266+P275+P306+P314</f>
        <v>0</v>
      </c>
      <c r="R91" s="122">
        <f>R92+R177+R182+R186+R215+R266+R275+R306+R314</f>
        <v>1176.15277059</v>
      </c>
      <c r="T91" s="123">
        <f>T92+T177+T182+T186+T215+T266+T275+T306+T314</f>
        <v>24.8812</v>
      </c>
      <c r="AR91" s="117" t="s">
        <v>82</v>
      </c>
      <c r="AT91" s="124" t="s">
        <v>73</v>
      </c>
      <c r="AU91" s="124" t="s">
        <v>74</v>
      </c>
      <c r="AY91" s="117" t="s">
        <v>122</v>
      </c>
      <c r="BK91" s="125">
        <f>BK92+BK177+BK182+BK186+BK215+BK266+BK275+BK306+BK314</f>
        <v>0</v>
      </c>
    </row>
    <row r="92" spans="2:65" s="11" customFormat="1" ht="22.8" customHeight="1">
      <c r="B92" s="116"/>
      <c r="D92" s="117" t="s">
        <v>73</v>
      </c>
      <c r="E92" s="126" t="s">
        <v>82</v>
      </c>
      <c r="F92" s="126" t="s">
        <v>123</v>
      </c>
      <c r="I92" s="119"/>
      <c r="J92" s="127">
        <f>BK92</f>
        <v>0</v>
      </c>
      <c r="L92" s="116"/>
      <c r="M92" s="121"/>
      <c r="P92" s="122">
        <f>SUM(P93:P176)</f>
        <v>0</v>
      </c>
      <c r="R92" s="122">
        <f>SUM(R93:R176)</f>
        <v>2.0000000000000001E-4</v>
      </c>
      <c r="T92" s="123">
        <f>SUM(T93:T176)</f>
        <v>0</v>
      </c>
      <c r="AR92" s="117" t="s">
        <v>82</v>
      </c>
      <c r="AT92" s="124" t="s">
        <v>73</v>
      </c>
      <c r="AU92" s="124" t="s">
        <v>82</v>
      </c>
      <c r="AY92" s="117" t="s">
        <v>122</v>
      </c>
      <c r="BK92" s="125">
        <f>SUM(BK93:BK176)</f>
        <v>0</v>
      </c>
    </row>
    <row r="93" spans="2:65" s="1" customFormat="1" ht="21.75" customHeight="1">
      <c r="B93" s="33"/>
      <c r="C93" s="128" t="s">
        <v>82</v>
      </c>
      <c r="D93" s="128" t="s">
        <v>124</v>
      </c>
      <c r="E93" s="129" t="s">
        <v>125</v>
      </c>
      <c r="F93" s="130" t="s">
        <v>126</v>
      </c>
      <c r="G93" s="131" t="s">
        <v>127</v>
      </c>
      <c r="H93" s="132">
        <v>4</v>
      </c>
      <c r="I93" s="133"/>
      <c r="J93" s="134">
        <f>ROUND(I93*H93,2)</f>
        <v>0</v>
      </c>
      <c r="K93" s="130" t="s">
        <v>128</v>
      </c>
      <c r="L93" s="33"/>
      <c r="M93" s="135" t="s">
        <v>19</v>
      </c>
      <c r="N93" s="136" t="s">
        <v>45</v>
      </c>
      <c r="P93" s="137">
        <f>O93*H93</f>
        <v>0</v>
      </c>
      <c r="Q93" s="137">
        <v>0</v>
      </c>
      <c r="R93" s="137">
        <f>Q93*H93</f>
        <v>0</v>
      </c>
      <c r="S93" s="137">
        <v>0</v>
      </c>
      <c r="T93" s="138">
        <f>S93*H93</f>
        <v>0</v>
      </c>
      <c r="AR93" s="139" t="s">
        <v>129</v>
      </c>
      <c r="AT93" s="139" t="s">
        <v>124</v>
      </c>
      <c r="AU93" s="139" t="s">
        <v>84</v>
      </c>
      <c r="AY93" s="18" t="s">
        <v>122</v>
      </c>
      <c r="BE93" s="140">
        <f>IF(N93="základní",J93,0)</f>
        <v>0</v>
      </c>
      <c r="BF93" s="140">
        <f>IF(N93="snížená",J93,0)</f>
        <v>0</v>
      </c>
      <c r="BG93" s="140">
        <f>IF(N93="zákl. přenesená",J93,0)</f>
        <v>0</v>
      </c>
      <c r="BH93" s="140">
        <f>IF(N93="sníž. přenesená",J93,0)</f>
        <v>0</v>
      </c>
      <c r="BI93" s="140">
        <f>IF(N93="nulová",J93,0)</f>
        <v>0</v>
      </c>
      <c r="BJ93" s="18" t="s">
        <v>82</v>
      </c>
      <c r="BK93" s="140">
        <f>ROUND(I93*H93,2)</f>
        <v>0</v>
      </c>
      <c r="BL93" s="18" t="s">
        <v>129</v>
      </c>
      <c r="BM93" s="139" t="s">
        <v>130</v>
      </c>
    </row>
    <row r="94" spans="2:65" s="1" customFormat="1" ht="10.199999999999999">
      <c r="B94" s="33"/>
      <c r="D94" s="141" t="s">
        <v>131</v>
      </c>
      <c r="F94" s="142" t="s">
        <v>132</v>
      </c>
      <c r="I94" s="143"/>
      <c r="L94" s="33"/>
      <c r="M94" s="144"/>
      <c r="T94" s="54"/>
      <c r="AT94" s="18" t="s">
        <v>131</v>
      </c>
      <c r="AU94" s="18" t="s">
        <v>84</v>
      </c>
    </row>
    <row r="95" spans="2:65" s="12" customFormat="1" ht="10.199999999999999">
      <c r="B95" s="145"/>
      <c r="D95" s="146" t="s">
        <v>133</v>
      </c>
      <c r="E95" s="147" t="s">
        <v>19</v>
      </c>
      <c r="F95" s="148" t="s">
        <v>129</v>
      </c>
      <c r="H95" s="149">
        <v>4</v>
      </c>
      <c r="I95" s="150"/>
      <c r="L95" s="145"/>
      <c r="M95" s="151"/>
      <c r="T95" s="152"/>
      <c r="AT95" s="147" t="s">
        <v>133</v>
      </c>
      <c r="AU95" s="147" t="s">
        <v>84</v>
      </c>
      <c r="AV95" s="12" t="s">
        <v>84</v>
      </c>
      <c r="AW95" s="12" t="s">
        <v>35</v>
      </c>
      <c r="AX95" s="12" t="s">
        <v>82</v>
      </c>
      <c r="AY95" s="147" t="s">
        <v>122</v>
      </c>
    </row>
    <row r="96" spans="2:65" s="13" customFormat="1" ht="10.199999999999999">
      <c r="B96" s="153"/>
      <c r="D96" s="146" t="s">
        <v>133</v>
      </c>
      <c r="E96" s="154" t="s">
        <v>19</v>
      </c>
      <c r="F96" s="155" t="s">
        <v>134</v>
      </c>
      <c r="H96" s="154" t="s">
        <v>19</v>
      </c>
      <c r="I96" s="156"/>
      <c r="L96" s="153"/>
      <c r="M96" s="157"/>
      <c r="T96" s="158"/>
      <c r="AT96" s="154" t="s">
        <v>133</v>
      </c>
      <c r="AU96" s="154" t="s">
        <v>84</v>
      </c>
      <c r="AV96" s="13" t="s">
        <v>82</v>
      </c>
      <c r="AW96" s="13" t="s">
        <v>35</v>
      </c>
      <c r="AX96" s="13" t="s">
        <v>74</v>
      </c>
      <c r="AY96" s="154" t="s">
        <v>122</v>
      </c>
    </row>
    <row r="97" spans="2:65" s="1" customFormat="1" ht="16.5" customHeight="1">
      <c r="B97" s="33"/>
      <c r="C97" s="128" t="s">
        <v>84</v>
      </c>
      <c r="D97" s="128" t="s">
        <v>124</v>
      </c>
      <c r="E97" s="129" t="s">
        <v>135</v>
      </c>
      <c r="F97" s="130" t="s">
        <v>136</v>
      </c>
      <c r="G97" s="131" t="s">
        <v>127</v>
      </c>
      <c r="H97" s="132">
        <v>4</v>
      </c>
      <c r="I97" s="133"/>
      <c r="J97" s="134">
        <f>ROUND(I97*H97,2)</f>
        <v>0</v>
      </c>
      <c r="K97" s="130" t="s">
        <v>19</v>
      </c>
      <c r="L97" s="33"/>
      <c r="M97" s="135" t="s">
        <v>19</v>
      </c>
      <c r="N97" s="136" t="s">
        <v>45</v>
      </c>
      <c r="P97" s="137">
        <f>O97*H97</f>
        <v>0</v>
      </c>
      <c r="Q97" s="137">
        <v>5.0000000000000002E-5</v>
      </c>
      <c r="R97" s="137">
        <f>Q97*H97</f>
        <v>2.0000000000000001E-4</v>
      </c>
      <c r="S97" s="137">
        <v>0</v>
      </c>
      <c r="T97" s="138">
        <f>S97*H97</f>
        <v>0</v>
      </c>
      <c r="AR97" s="139" t="s">
        <v>129</v>
      </c>
      <c r="AT97" s="139" t="s">
        <v>124</v>
      </c>
      <c r="AU97" s="139" t="s">
        <v>84</v>
      </c>
      <c r="AY97" s="18" t="s">
        <v>122</v>
      </c>
      <c r="BE97" s="140">
        <f>IF(N97="základní",J97,0)</f>
        <v>0</v>
      </c>
      <c r="BF97" s="140">
        <f>IF(N97="snížená",J97,0)</f>
        <v>0</v>
      </c>
      <c r="BG97" s="140">
        <f>IF(N97="zákl. přenesená",J97,0)</f>
        <v>0</v>
      </c>
      <c r="BH97" s="140">
        <f>IF(N97="sníž. přenesená",J97,0)</f>
        <v>0</v>
      </c>
      <c r="BI97" s="140">
        <f>IF(N97="nulová",J97,0)</f>
        <v>0</v>
      </c>
      <c r="BJ97" s="18" t="s">
        <v>82</v>
      </c>
      <c r="BK97" s="140">
        <f>ROUND(I97*H97,2)</f>
        <v>0</v>
      </c>
      <c r="BL97" s="18" t="s">
        <v>129</v>
      </c>
      <c r="BM97" s="139" t="s">
        <v>137</v>
      </c>
    </row>
    <row r="98" spans="2:65" s="12" customFormat="1" ht="10.199999999999999">
      <c r="B98" s="145"/>
      <c r="D98" s="146" t="s">
        <v>133</v>
      </c>
      <c r="E98" s="147" t="s">
        <v>19</v>
      </c>
      <c r="F98" s="148" t="s">
        <v>129</v>
      </c>
      <c r="H98" s="149">
        <v>4</v>
      </c>
      <c r="I98" s="150"/>
      <c r="L98" s="145"/>
      <c r="M98" s="151"/>
      <c r="T98" s="152"/>
      <c r="AT98" s="147" t="s">
        <v>133</v>
      </c>
      <c r="AU98" s="147" t="s">
        <v>84</v>
      </c>
      <c r="AV98" s="12" t="s">
        <v>84</v>
      </c>
      <c r="AW98" s="12" t="s">
        <v>35</v>
      </c>
      <c r="AX98" s="12" t="s">
        <v>82</v>
      </c>
      <c r="AY98" s="147" t="s">
        <v>122</v>
      </c>
    </row>
    <row r="99" spans="2:65" s="13" customFormat="1" ht="10.199999999999999">
      <c r="B99" s="153"/>
      <c r="D99" s="146" t="s">
        <v>133</v>
      </c>
      <c r="E99" s="154" t="s">
        <v>19</v>
      </c>
      <c r="F99" s="155" t="s">
        <v>134</v>
      </c>
      <c r="H99" s="154" t="s">
        <v>19</v>
      </c>
      <c r="I99" s="156"/>
      <c r="L99" s="153"/>
      <c r="M99" s="157"/>
      <c r="T99" s="158"/>
      <c r="AT99" s="154" t="s">
        <v>133</v>
      </c>
      <c r="AU99" s="154" t="s">
        <v>84</v>
      </c>
      <c r="AV99" s="13" t="s">
        <v>82</v>
      </c>
      <c r="AW99" s="13" t="s">
        <v>35</v>
      </c>
      <c r="AX99" s="13" t="s">
        <v>74</v>
      </c>
      <c r="AY99" s="154" t="s">
        <v>122</v>
      </c>
    </row>
    <row r="100" spans="2:65" s="1" customFormat="1" ht="16.5" customHeight="1">
      <c r="B100" s="33"/>
      <c r="C100" s="128" t="s">
        <v>138</v>
      </c>
      <c r="D100" s="128" t="s">
        <v>124</v>
      </c>
      <c r="E100" s="129" t="s">
        <v>139</v>
      </c>
      <c r="F100" s="130" t="s">
        <v>140</v>
      </c>
      <c r="G100" s="131" t="s">
        <v>141</v>
      </c>
      <c r="H100" s="132">
        <v>45</v>
      </c>
      <c r="I100" s="133"/>
      <c r="J100" s="134">
        <f>ROUND(I100*H100,2)</f>
        <v>0</v>
      </c>
      <c r="K100" s="130" t="s">
        <v>19</v>
      </c>
      <c r="L100" s="33"/>
      <c r="M100" s="135" t="s">
        <v>19</v>
      </c>
      <c r="N100" s="136" t="s">
        <v>45</v>
      </c>
      <c r="P100" s="137">
        <f>O100*H100</f>
        <v>0</v>
      </c>
      <c r="Q100" s="137">
        <v>0</v>
      </c>
      <c r="R100" s="137">
        <f>Q100*H100</f>
        <v>0</v>
      </c>
      <c r="S100" s="137">
        <v>0</v>
      </c>
      <c r="T100" s="138">
        <f>S100*H100</f>
        <v>0</v>
      </c>
      <c r="AR100" s="139" t="s">
        <v>129</v>
      </c>
      <c r="AT100" s="139" t="s">
        <v>124</v>
      </c>
      <c r="AU100" s="139" t="s">
        <v>84</v>
      </c>
      <c r="AY100" s="18" t="s">
        <v>122</v>
      </c>
      <c r="BE100" s="140">
        <f>IF(N100="základní",J100,0)</f>
        <v>0</v>
      </c>
      <c r="BF100" s="140">
        <f>IF(N100="snížená",J100,0)</f>
        <v>0</v>
      </c>
      <c r="BG100" s="140">
        <f>IF(N100="zákl. přenesená",J100,0)</f>
        <v>0</v>
      </c>
      <c r="BH100" s="140">
        <f>IF(N100="sníž. přenesená",J100,0)</f>
        <v>0</v>
      </c>
      <c r="BI100" s="140">
        <f>IF(N100="nulová",J100,0)</f>
        <v>0</v>
      </c>
      <c r="BJ100" s="18" t="s">
        <v>82</v>
      </c>
      <c r="BK100" s="140">
        <f>ROUND(I100*H100,2)</f>
        <v>0</v>
      </c>
      <c r="BL100" s="18" t="s">
        <v>129</v>
      </c>
      <c r="BM100" s="139" t="s">
        <v>142</v>
      </c>
    </row>
    <row r="101" spans="2:65" s="12" customFormat="1" ht="10.199999999999999">
      <c r="B101" s="145"/>
      <c r="D101" s="146" t="s">
        <v>133</v>
      </c>
      <c r="E101" s="147" t="s">
        <v>19</v>
      </c>
      <c r="F101" s="148" t="s">
        <v>143</v>
      </c>
      <c r="H101" s="149">
        <v>45</v>
      </c>
      <c r="I101" s="150"/>
      <c r="L101" s="145"/>
      <c r="M101" s="151"/>
      <c r="T101" s="152"/>
      <c r="AT101" s="147" t="s">
        <v>133</v>
      </c>
      <c r="AU101" s="147" t="s">
        <v>84</v>
      </c>
      <c r="AV101" s="12" t="s">
        <v>84</v>
      </c>
      <c r="AW101" s="12" t="s">
        <v>35</v>
      </c>
      <c r="AX101" s="12" t="s">
        <v>82</v>
      </c>
      <c r="AY101" s="147" t="s">
        <v>122</v>
      </c>
    </row>
    <row r="102" spans="2:65" s="13" customFormat="1" ht="10.199999999999999">
      <c r="B102" s="153"/>
      <c r="D102" s="146" t="s">
        <v>133</v>
      </c>
      <c r="E102" s="154" t="s">
        <v>19</v>
      </c>
      <c r="F102" s="155" t="s">
        <v>134</v>
      </c>
      <c r="H102" s="154" t="s">
        <v>19</v>
      </c>
      <c r="I102" s="156"/>
      <c r="L102" s="153"/>
      <c r="M102" s="157"/>
      <c r="T102" s="158"/>
      <c r="AT102" s="154" t="s">
        <v>133</v>
      </c>
      <c r="AU102" s="154" t="s">
        <v>84</v>
      </c>
      <c r="AV102" s="13" t="s">
        <v>82</v>
      </c>
      <c r="AW102" s="13" t="s">
        <v>35</v>
      </c>
      <c r="AX102" s="13" t="s">
        <v>74</v>
      </c>
      <c r="AY102" s="154" t="s">
        <v>122</v>
      </c>
    </row>
    <row r="103" spans="2:65" s="1" customFormat="1" ht="21.75" customHeight="1">
      <c r="B103" s="33"/>
      <c r="C103" s="128" t="s">
        <v>129</v>
      </c>
      <c r="D103" s="128" t="s">
        <v>124</v>
      </c>
      <c r="E103" s="129" t="s">
        <v>144</v>
      </c>
      <c r="F103" s="130" t="s">
        <v>145</v>
      </c>
      <c r="G103" s="131" t="s">
        <v>146</v>
      </c>
      <c r="H103" s="132">
        <v>309.7</v>
      </c>
      <c r="I103" s="133"/>
      <c r="J103" s="134">
        <f>ROUND(I103*H103,2)</f>
        <v>0</v>
      </c>
      <c r="K103" s="130" t="s">
        <v>128</v>
      </c>
      <c r="L103" s="33"/>
      <c r="M103" s="135" t="s">
        <v>19</v>
      </c>
      <c r="N103" s="136" t="s">
        <v>45</v>
      </c>
      <c r="P103" s="137">
        <f>O103*H103</f>
        <v>0</v>
      </c>
      <c r="Q103" s="137">
        <v>0</v>
      </c>
      <c r="R103" s="137">
        <f>Q103*H103</f>
        <v>0</v>
      </c>
      <c r="S103" s="137">
        <v>0</v>
      </c>
      <c r="T103" s="138">
        <f>S103*H103</f>
        <v>0</v>
      </c>
      <c r="AR103" s="139" t="s">
        <v>129</v>
      </c>
      <c r="AT103" s="139" t="s">
        <v>124</v>
      </c>
      <c r="AU103" s="139" t="s">
        <v>84</v>
      </c>
      <c r="AY103" s="18" t="s">
        <v>122</v>
      </c>
      <c r="BE103" s="140">
        <f>IF(N103="základní",J103,0)</f>
        <v>0</v>
      </c>
      <c r="BF103" s="140">
        <f>IF(N103="snížená",J103,0)</f>
        <v>0</v>
      </c>
      <c r="BG103" s="140">
        <f>IF(N103="zákl. přenesená",J103,0)</f>
        <v>0</v>
      </c>
      <c r="BH103" s="140">
        <f>IF(N103="sníž. přenesená",J103,0)</f>
        <v>0</v>
      </c>
      <c r="BI103" s="140">
        <f>IF(N103="nulová",J103,0)</f>
        <v>0</v>
      </c>
      <c r="BJ103" s="18" t="s">
        <v>82</v>
      </c>
      <c r="BK103" s="140">
        <f>ROUND(I103*H103,2)</f>
        <v>0</v>
      </c>
      <c r="BL103" s="18" t="s">
        <v>129</v>
      </c>
      <c r="BM103" s="139" t="s">
        <v>147</v>
      </c>
    </row>
    <row r="104" spans="2:65" s="1" customFormat="1" ht="10.199999999999999">
      <c r="B104" s="33"/>
      <c r="D104" s="141" t="s">
        <v>131</v>
      </c>
      <c r="F104" s="142" t="s">
        <v>148</v>
      </c>
      <c r="I104" s="143"/>
      <c r="L104" s="33"/>
      <c r="M104" s="144"/>
      <c r="T104" s="54"/>
      <c r="AT104" s="18" t="s">
        <v>131</v>
      </c>
      <c r="AU104" s="18" t="s">
        <v>84</v>
      </c>
    </row>
    <row r="105" spans="2:65" s="12" customFormat="1" ht="10.199999999999999">
      <c r="B105" s="145"/>
      <c r="D105" s="146" t="s">
        <v>133</v>
      </c>
      <c r="E105" s="147" t="s">
        <v>19</v>
      </c>
      <c r="F105" s="148" t="s">
        <v>149</v>
      </c>
      <c r="H105" s="149">
        <v>309.7</v>
      </c>
      <c r="I105" s="150"/>
      <c r="L105" s="145"/>
      <c r="M105" s="151"/>
      <c r="T105" s="152"/>
      <c r="AT105" s="147" t="s">
        <v>133</v>
      </c>
      <c r="AU105" s="147" t="s">
        <v>84</v>
      </c>
      <c r="AV105" s="12" t="s">
        <v>84</v>
      </c>
      <c r="AW105" s="12" t="s">
        <v>35</v>
      </c>
      <c r="AX105" s="12" t="s">
        <v>82</v>
      </c>
      <c r="AY105" s="147" t="s">
        <v>122</v>
      </c>
    </row>
    <row r="106" spans="2:65" s="13" customFormat="1" ht="10.199999999999999">
      <c r="B106" s="153"/>
      <c r="D106" s="146" t="s">
        <v>133</v>
      </c>
      <c r="E106" s="154" t="s">
        <v>19</v>
      </c>
      <c r="F106" s="155" t="s">
        <v>134</v>
      </c>
      <c r="H106" s="154" t="s">
        <v>19</v>
      </c>
      <c r="I106" s="156"/>
      <c r="L106" s="153"/>
      <c r="M106" s="157"/>
      <c r="T106" s="158"/>
      <c r="AT106" s="154" t="s">
        <v>133</v>
      </c>
      <c r="AU106" s="154" t="s">
        <v>84</v>
      </c>
      <c r="AV106" s="13" t="s">
        <v>82</v>
      </c>
      <c r="AW106" s="13" t="s">
        <v>35</v>
      </c>
      <c r="AX106" s="13" t="s">
        <v>74</v>
      </c>
      <c r="AY106" s="154" t="s">
        <v>122</v>
      </c>
    </row>
    <row r="107" spans="2:65" s="1" customFormat="1" ht="24.15" customHeight="1">
      <c r="B107" s="33"/>
      <c r="C107" s="128" t="s">
        <v>150</v>
      </c>
      <c r="D107" s="128" t="s">
        <v>124</v>
      </c>
      <c r="E107" s="129" t="s">
        <v>151</v>
      </c>
      <c r="F107" s="130" t="s">
        <v>152</v>
      </c>
      <c r="G107" s="131" t="s">
        <v>146</v>
      </c>
      <c r="H107" s="132">
        <v>111.91500000000001</v>
      </c>
      <c r="I107" s="133"/>
      <c r="J107" s="134">
        <f>ROUND(I107*H107,2)</f>
        <v>0</v>
      </c>
      <c r="K107" s="130" t="s">
        <v>128</v>
      </c>
      <c r="L107" s="33"/>
      <c r="M107" s="135" t="s">
        <v>19</v>
      </c>
      <c r="N107" s="136" t="s">
        <v>45</v>
      </c>
      <c r="P107" s="137">
        <f>O107*H107</f>
        <v>0</v>
      </c>
      <c r="Q107" s="137">
        <v>0</v>
      </c>
      <c r="R107" s="137">
        <f>Q107*H107</f>
        <v>0</v>
      </c>
      <c r="S107" s="137">
        <v>0</v>
      </c>
      <c r="T107" s="138">
        <f>S107*H107</f>
        <v>0</v>
      </c>
      <c r="AR107" s="139" t="s">
        <v>129</v>
      </c>
      <c r="AT107" s="139" t="s">
        <v>124</v>
      </c>
      <c r="AU107" s="139" t="s">
        <v>84</v>
      </c>
      <c r="AY107" s="18" t="s">
        <v>122</v>
      </c>
      <c r="BE107" s="140">
        <f>IF(N107="základní",J107,0)</f>
        <v>0</v>
      </c>
      <c r="BF107" s="140">
        <f>IF(N107="snížená",J107,0)</f>
        <v>0</v>
      </c>
      <c r="BG107" s="140">
        <f>IF(N107="zákl. přenesená",J107,0)</f>
        <v>0</v>
      </c>
      <c r="BH107" s="140">
        <f>IF(N107="sníž. přenesená",J107,0)</f>
        <v>0</v>
      </c>
      <c r="BI107" s="140">
        <f>IF(N107="nulová",J107,0)</f>
        <v>0</v>
      </c>
      <c r="BJ107" s="18" t="s">
        <v>82</v>
      </c>
      <c r="BK107" s="140">
        <f>ROUND(I107*H107,2)</f>
        <v>0</v>
      </c>
      <c r="BL107" s="18" t="s">
        <v>129</v>
      </c>
      <c r="BM107" s="139" t="s">
        <v>153</v>
      </c>
    </row>
    <row r="108" spans="2:65" s="1" customFormat="1" ht="10.199999999999999">
      <c r="B108" s="33"/>
      <c r="D108" s="141" t="s">
        <v>131</v>
      </c>
      <c r="F108" s="142" t="s">
        <v>154</v>
      </c>
      <c r="I108" s="143"/>
      <c r="L108" s="33"/>
      <c r="M108" s="144"/>
      <c r="T108" s="54"/>
      <c r="AT108" s="18" t="s">
        <v>131</v>
      </c>
      <c r="AU108" s="18" t="s">
        <v>84</v>
      </c>
    </row>
    <row r="109" spans="2:65" s="12" customFormat="1" ht="10.199999999999999">
      <c r="B109" s="145"/>
      <c r="D109" s="146" t="s">
        <v>133</v>
      </c>
      <c r="E109" s="147" t="s">
        <v>19</v>
      </c>
      <c r="F109" s="148" t="s">
        <v>155</v>
      </c>
      <c r="H109" s="149">
        <v>89.73</v>
      </c>
      <c r="I109" s="150"/>
      <c r="L109" s="145"/>
      <c r="M109" s="151"/>
      <c r="T109" s="152"/>
      <c r="AT109" s="147" t="s">
        <v>133</v>
      </c>
      <c r="AU109" s="147" t="s">
        <v>84</v>
      </c>
      <c r="AV109" s="12" t="s">
        <v>84</v>
      </c>
      <c r="AW109" s="12" t="s">
        <v>35</v>
      </c>
      <c r="AX109" s="12" t="s">
        <v>74</v>
      </c>
      <c r="AY109" s="147" t="s">
        <v>122</v>
      </c>
    </row>
    <row r="110" spans="2:65" s="14" customFormat="1" ht="10.199999999999999">
      <c r="B110" s="159"/>
      <c r="D110" s="146" t="s">
        <v>133</v>
      </c>
      <c r="E110" s="160" t="s">
        <v>19</v>
      </c>
      <c r="F110" s="161" t="s">
        <v>156</v>
      </c>
      <c r="H110" s="162">
        <v>89.73</v>
      </c>
      <c r="I110" s="163"/>
      <c r="L110" s="159"/>
      <c r="M110" s="164"/>
      <c r="T110" s="165"/>
      <c r="AT110" s="160" t="s">
        <v>133</v>
      </c>
      <c r="AU110" s="160" t="s">
        <v>84</v>
      </c>
      <c r="AV110" s="14" t="s">
        <v>138</v>
      </c>
      <c r="AW110" s="14" t="s">
        <v>35</v>
      </c>
      <c r="AX110" s="14" t="s">
        <v>74</v>
      </c>
      <c r="AY110" s="160" t="s">
        <v>122</v>
      </c>
    </row>
    <row r="111" spans="2:65" s="12" customFormat="1" ht="10.199999999999999">
      <c r="B111" s="145"/>
      <c r="D111" s="146" t="s">
        <v>133</v>
      </c>
      <c r="E111" s="147" t="s">
        <v>19</v>
      </c>
      <c r="F111" s="148" t="s">
        <v>157</v>
      </c>
      <c r="H111" s="149">
        <v>22.184999999999999</v>
      </c>
      <c r="I111" s="150"/>
      <c r="L111" s="145"/>
      <c r="M111" s="151"/>
      <c r="T111" s="152"/>
      <c r="AT111" s="147" t="s">
        <v>133</v>
      </c>
      <c r="AU111" s="147" t="s">
        <v>84</v>
      </c>
      <c r="AV111" s="12" t="s">
        <v>84</v>
      </c>
      <c r="AW111" s="12" t="s">
        <v>35</v>
      </c>
      <c r="AX111" s="12" t="s">
        <v>74</v>
      </c>
      <c r="AY111" s="147" t="s">
        <v>122</v>
      </c>
    </row>
    <row r="112" spans="2:65" s="14" customFormat="1" ht="10.199999999999999">
      <c r="B112" s="159"/>
      <c r="D112" s="146" t="s">
        <v>133</v>
      </c>
      <c r="E112" s="160" t="s">
        <v>19</v>
      </c>
      <c r="F112" s="161" t="s">
        <v>156</v>
      </c>
      <c r="H112" s="162">
        <v>22.184999999999999</v>
      </c>
      <c r="I112" s="163"/>
      <c r="L112" s="159"/>
      <c r="M112" s="164"/>
      <c r="T112" s="165"/>
      <c r="AT112" s="160" t="s">
        <v>133</v>
      </c>
      <c r="AU112" s="160" t="s">
        <v>84</v>
      </c>
      <c r="AV112" s="14" t="s">
        <v>138</v>
      </c>
      <c r="AW112" s="14" t="s">
        <v>35</v>
      </c>
      <c r="AX112" s="14" t="s">
        <v>74</v>
      </c>
      <c r="AY112" s="160" t="s">
        <v>122</v>
      </c>
    </row>
    <row r="113" spans="2:65" s="15" customFormat="1" ht="10.199999999999999">
      <c r="B113" s="166"/>
      <c r="D113" s="146" t="s">
        <v>133</v>
      </c>
      <c r="E113" s="167" t="s">
        <v>19</v>
      </c>
      <c r="F113" s="168" t="s">
        <v>158</v>
      </c>
      <c r="H113" s="169">
        <v>111.91500000000001</v>
      </c>
      <c r="I113" s="170"/>
      <c r="L113" s="166"/>
      <c r="M113" s="171"/>
      <c r="T113" s="172"/>
      <c r="AT113" s="167" t="s">
        <v>133</v>
      </c>
      <c r="AU113" s="167" t="s">
        <v>84</v>
      </c>
      <c r="AV113" s="15" t="s">
        <v>129</v>
      </c>
      <c r="AW113" s="15" t="s">
        <v>35</v>
      </c>
      <c r="AX113" s="15" t="s">
        <v>82</v>
      </c>
      <c r="AY113" s="167" t="s">
        <v>122</v>
      </c>
    </row>
    <row r="114" spans="2:65" s="13" customFormat="1" ht="10.199999999999999">
      <c r="B114" s="153"/>
      <c r="D114" s="146" t="s">
        <v>133</v>
      </c>
      <c r="E114" s="154" t="s">
        <v>19</v>
      </c>
      <c r="F114" s="155" t="s">
        <v>134</v>
      </c>
      <c r="H114" s="154" t="s">
        <v>19</v>
      </c>
      <c r="I114" s="156"/>
      <c r="L114" s="153"/>
      <c r="M114" s="157"/>
      <c r="T114" s="158"/>
      <c r="AT114" s="154" t="s">
        <v>133</v>
      </c>
      <c r="AU114" s="154" t="s">
        <v>84</v>
      </c>
      <c r="AV114" s="13" t="s">
        <v>82</v>
      </c>
      <c r="AW114" s="13" t="s">
        <v>35</v>
      </c>
      <c r="AX114" s="13" t="s">
        <v>74</v>
      </c>
      <c r="AY114" s="154" t="s">
        <v>122</v>
      </c>
    </row>
    <row r="115" spans="2:65" s="1" customFormat="1" ht="24.15" customHeight="1">
      <c r="B115" s="33"/>
      <c r="C115" s="128" t="s">
        <v>159</v>
      </c>
      <c r="D115" s="128" t="s">
        <v>124</v>
      </c>
      <c r="E115" s="129" t="s">
        <v>160</v>
      </c>
      <c r="F115" s="130" t="s">
        <v>161</v>
      </c>
      <c r="G115" s="131" t="s">
        <v>127</v>
      </c>
      <c r="H115" s="132">
        <v>4</v>
      </c>
      <c r="I115" s="133"/>
      <c r="J115" s="134">
        <f>ROUND(I115*H115,2)</f>
        <v>0</v>
      </c>
      <c r="K115" s="130" t="s">
        <v>128</v>
      </c>
      <c r="L115" s="33"/>
      <c r="M115" s="135" t="s">
        <v>19</v>
      </c>
      <c r="N115" s="136" t="s">
        <v>45</v>
      </c>
      <c r="P115" s="137">
        <f>O115*H115</f>
        <v>0</v>
      </c>
      <c r="Q115" s="137">
        <v>0</v>
      </c>
      <c r="R115" s="137">
        <f>Q115*H115</f>
        <v>0</v>
      </c>
      <c r="S115" s="137">
        <v>0</v>
      </c>
      <c r="T115" s="138">
        <f>S115*H115</f>
        <v>0</v>
      </c>
      <c r="AR115" s="139" t="s">
        <v>129</v>
      </c>
      <c r="AT115" s="139" t="s">
        <v>124</v>
      </c>
      <c r="AU115" s="139" t="s">
        <v>84</v>
      </c>
      <c r="AY115" s="18" t="s">
        <v>122</v>
      </c>
      <c r="BE115" s="140">
        <f>IF(N115="základní",J115,0)</f>
        <v>0</v>
      </c>
      <c r="BF115" s="140">
        <f>IF(N115="snížená",J115,0)</f>
        <v>0</v>
      </c>
      <c r="BG115" s="140">
        <f>IF(N115="zákl. přenesená",J115,0)</f>
        <v>0</v>
      </c>
      <c r="BH115" s="140">
        <f>IF(N115="sníž. přenesená",J115,0)</f>
        <v>0</v>
      </c>
      <c r="BI115" s="140">
        <f>IF(N115="nulová",J115,0)</f>
        <v>0</v>
      </c>
      <c r="BJ115" s="18" t="s">
        <v>82</v>
      </c>
      <c r="BK115" s="140">
        <f>ROUND(I115*H115,2)</f>
        <v>0</v>
      </c>
      <c r="BL115" s="18" t="s">
        <v>129</v>
      </c>
      <c r="BM115" s="139" t="s">
        <v>162</v>
      </c>
    </row>
    <row r="116" spans="2:65" s="1" customFormat="1" ht="10.199999999999999">
      <c r="B116" s="33"/>
      <c r="D116" s="141" t="s">
        <v>131</v>
      </c>
      <c r="F116" s="142" t="s">
        <v>163</v>
      </c>
      <c r="I116" s="143"/>
      <c r="L116" s="33"/>
      <c r="M116" s="144"/>
      <c r="T116" s="54"/>
      <c r="AT116" s="18" t="s">
        <v>131</v>
      </c>
      <c r="AU116" s="18" t="s">
        <v>84</v>
      </c>
    </row>
    <row r="117" spans="2:65" s="12" customFormat="1" ht="10.199999999999999">
      <c r="B117" s="145"/>
      <c r="D117" s="146" t="s">
        <v>133</v>
      </c>
      <c r="E117" s="147" t="s">
        <v>19</v>
      </c>
      <c r="F117" s="148" t="s">
        <v>129</v>
      </c>
      <c r="H117" s="149">
        <v>4</v>
      </c>
      <c r="I117" s="150"/>
      <c r="L117" s="145"/>
      <c r="M117" s="151"/>
      <c r="T117" s="152"/>
      <c r="AT117" s="147" t="s">
        <v>133</v>
      </c>
      <c r="AU117" s="147" t="s">
        <v>84</v>
      </c>
      <c r="AV117" s="12" t="s">
        <v>84</v>
      </c>
      <c r="AW117" s="12" t="s">
        <v>35</v>
      </c>
      <c r="AX117" s="12" t="s">
        <v>82</v>
      </c>
      <c r="AY117" s="147" t="s">
        <v>122</v>
      </c>
    </row>
    <row r="118" spans="2:65" s="13" customFormat="1" ht="10.199999999999999">
      <c r="B118" s="153"/>
      <c r="D118" s="146" t="s">
        <v>133</v>
      </c>
      <c r="E118" s="154" t="s">
        <v>19</v>
      </c>
      <c r="F118" s="155" t="s">
        <v>134</v>
      </c>
      <c r="H118" s="154" t="s">
        <v>19</v>
      </c>
      <c r="I118" s="156"/>
      <c r="L118" s="153"/>
      <c r="M118" s="157"/>
      <c r="T118" s="158"/>
      <c r="AT118" s="154" t="s">
        <v>133</v>
      </c>
      <c r="AU118" s="154" t="s">
        <v>84</v>
      </c>
      <c r="AV118" s="13" t="s">
        <v>82</v>
      </c>
      <c r="AW118" s="13" t="s">
        <v>35</v>
      </c>
      <c r="AX118" s="13" t="s">
        <v>74</v>
      </c>
      <c r="AY118" s="154" t="s">
        <v>122</v>
      </c>
    </row>
    <row r="119" spans="2:65" s="1" customFormat="1" ht="24.15" customHeight="1">
      <c r="B119" s="33"/>
      <c r="C119" s="128" t="s">
        <v>164</v>
      </c>
      <c r="D119" s="128" t="s">
        <v>124</v>
      </c>
      <c r="E119" s="129" t="s">
        <v>165</v>
      </c>
      <c r="F119" s="130" t="s">
        <v>166</v>
      </c>
      <c r="G119" s="131" t="s">
        <v>127</v>
      </c>
      <c r="H119" s="132">
        <v>4</v>
      </c>
      <c r="I119" s="133"/>
      <c r="J119" s="134">
        <f>ROUND(I119*H119,2)</f>
        <v>0</v>
      </c>
      <c r="K119" s="130" t="s">
        <v>128</v>
      </c>
      <c r="L119" s="33"/>
      <c r="M119" s="135" t="s">
        <v>19</v>
      </c>
      <c r="N119" s="136" t="s">
        <v>45</v>
      </c>
      <c r="P119" s="137">
        <f>O119*H119</f>
        <v>0</v>
      </c>
      <c r="Q119" s="137">
        <v>0</v>
      </c>
      <c r="R119" s="137">
        <f>Q119*H119</f>
        <v>0</v>
      </c>
      <c r="S119" s="137">
        <v>0</v>
      </c>
      <c r="T119" s="138">
        <f>S119*H119</f>
        <v>0</v>
      </c>
      <c r="AR119" s="139" t="s">
        <v>129</v>
      </c>
      <c r="AT119" s="139" t="s">
        <v>124</v>
      </c>
      <c r="AU119" s="139" t="s">
        <v>84</v>
      </c>
      <c r="AY119" s="18" t="s">
        <v>122</v>
      </c>
      <c r="BE119" s="140">
        <f>IF(N119="základní",J119,0)</f>
        <v>0</v>
      </c>
      <c r="BF119" s="140">
        <f>IF(N119="snížená",J119,0)</f>
        <v>0</v>
      </c>
      <c r="BG119" s="140">
        <f>IF(N119="zákl. přenesená",J119,0)</f>
        <v>0</v>
      </c>
      <c r="BH119" s="140">
        <f>IF(N119="sníž. přenesená",J119,0)</f>
        <v>0</v>
      </c>
      <c r="BI119" s="140">
        <f>IF(N119="nulová",J119,0)</f>
        <v>0</v>
      </c>
      <c r="BJ119" s="18" t="s">
        <v>82</v>
      </c>
      <c r="BK119" s="140">
        <f>ROUND(I119*H119,2)</f>
        <v>0</v>
      </c>
      <c r="BL119" s="18" t="s">
        <v>129</v>
      </c>
      <c r="BM119" s="139" t="s">
        <v>167</v>
      </c>
    </row>
    <row r="120" spans="2:65" s="1" customFormat="1" ht="10.199999999999999">
      <c r="B120" s="33"/>
      <c r="D120" s="141" t="s">
        <v>131</v>
      </c>
      <c r="F120" s="142" t="s">
        <v>168</v>
      </c>
      <c r="I120" s="143"/>
      <c r="L120" s="33"/>
      <c r="M120" s="144"/>
      <c r="T120" s="54"/>
      <c r="AT120" s="18" t="s">
        <v>131</v>
      </c>
      <c r="AU120" s="18" t="s">
        <v>84</v>
      </c>
    </row>
    <row r="121" spans="2:65" s="12" customFormat="1" ht="10.199999999999999">
      <c r="B121" s="145"/>
      <c r="D121" s="146" t="s">
        <v>133</v>
      </c>
      <c r="E121" s="147" t="s">
        <v>19</v>
      </c>
      <c r="F121" s="148" t="s">
        <v>129</v>
      </c>
      <c r="H121" s="149">
        <v>4</v>
      </c>
      <c r="I121" s="150"/>
      <c r="L121" s="145"/>
      <c r="M121" s="151"/>
      <c r="T121" s="152"/>
      <c r="AT121" s="147" t="s">
        <v>133</v>
      </c>
      <c r="AU121" s="147" t="s">
        <v>84</v>
      </c>
      <c r="AV121" s="12" t="s">
        <v>84</v>
      </c>
      <c r="AW121" s="12" t="s">
        <v>35</v>
      </c>
      <c r="AX121" s="12" t="s">
        <v>82</v>
      </c>
      <c r="AY121" s="147" t="s">
        <v>122</v>
      </c>
    </row>
    <row r="122" spans="2:65" s="13" customFormat="1" ht="10.199999999999999">
      <c r="B122" s="153"/>
      <c r="D122" s="146" t="s">
        <v>133</v>
      </c>
      <c r="E122" s="154" t="s">
        <v>19</v>
      </c>
      <c r="F122" s="155" t="s">
        <v>134</v>
      </c>
      <c r="H122" s="154" t="s">
        <v>19</v>
      </c>
      <c r="I122" s="156"/>
      <c r="L122" s="153"/>
      <c r="M122" s="157"/>
      <c r="T122" s="158"/>
      <c r="AT122" s="154" t="s">
        <v>133</v>
      </c>
      <c r="AU122" s="154" t="s">
        <v>84</v>
      </c>
      <c r="AV122" s="13" t="s">
        <v>82</v>
      </c>
      <c r="AW122" s="13" t="s">
        <v>35</v>
      </c>
      <c r="AX122" s="13" t="s">
        <v>74</v>
      </c>
      <c r="AY122" s="154" t="s">
        <v>122</v>
      </c>
    </row>
    <row r="123" spans="2:65" s="1" customFormat="1" ht="24.15" customHeight="1">
      <c r="B123" s="33"/>
      <c r="C123" s="128" t="s">
        <v>169</v>
      </c>
      <c r="D123" s="128" t="s">
        <v>124</v>
      </c>
      <c r="E123" s="129" t="s">
        <v>170</v>
      </c>
      <c r="F123" s="130" t="s">
        <v>171</v>
      </c>
      <c r="G123" s="131" t="s">
        <v>127</v>
      </c>
      <c r="H123" s="132">
        <v>4</v>
      </c>
      <c r="I123" s="133"/>
      <c r="J123" s="134">
        <f>ROUND(I123*H123,2)</f>
        <v>0</v>
      </c>
      <c r="K123" s="130" t="s">
        <v>128</v>
      </c>
      <c r="L123" s="33"/>
      <c r="M123" s="135" t="s">
        <v>19</v>
      </c>
      <c r="N123" s="136" t="s">
        <v>45</v>
      </c>
      <c r="P123" s="137">
        <f>O123*H123</f>
        <v>0</v>
      </c>
      <c r="Q123" s="137">
        <v>0</v>
      </c>
      <c r="R123" s="137">
        <f>Q123*H123</f>
        <v>0</v>
      </c>
      <c r="S123" s="137">
        <v>0</v>
      </c>
      <c r="T123" s="138">
        <f>S123*H123</f>
        <v>0</v>
      </c>
      <c r="AR123" s="139" t="s">
        <v>129</v>
      </c>
      <c r="AT123" s="139" t="s">
        <v>124</v>
      </c>
      <c r="AU123" s="139" t="s">
        <v>84</v>
      </c>
      <c r="AY123" s="18" t="s">
        <v>122</v>
      </c>
      <c r="BE123" s="140">
        <f>IF(N123="základní",J123,0)</f>
        <v>0</v>
      </c>
      <c r="BF123" s="140">
        <f>IF(N123="snížená",J123,0)</f>
        <v>0</v>
      </c>
      <c r="BG123" s="140">
        <f>IF(N123="zákl. přenesená",J123,0)</f>
        <v>0</v>
      </c>
      <c r="BH123" s="140">
        <f>IF(N123="sníž. přenesená",J123,0)</f>
        <v>0</v>
      </c>
      <c r="BI123" s="140">
        <f>IF(N123="nulová",J123,0)</f>
        <v>0</v>
      </c>
      <c r="BJ123" s="18" t="s">
        <v>82</v>
      </c>
      <c r="BK123" s="140">
        <f>ROUND(I123*H123,2)</f>
        <v>0</v>
      </c>
      <c r="BL123" s="18" t="s">
        <v>129</v>
      </c>
      <c r="BM123" s="139" t="s">
        <v>172</v>
      </c>
    </row>
    <row r="124" spans="2:65" s="1" customFormat="1" ht="10.199999999999999">
      <c r="B124" s="33"/>
      <c r="D124" s="141" t="s">
        <v>131</v>
      </c>
      <c r="F124" s="142" t="s">
        <v>173</v>
      </c>
      <c r="I124" s="143"/>
      <c r="L124" s="33"/>
      <c r="M124" s="144"/>
      <c r="T124" s="54"/>
      <c r="AT124" s="18" t="s">
        <v>131</v>
      </c>
      <c r="AU124" s="18" t="s">
        <v>84</v>
      </c>
    </row>
    <row r="125" spans="2:65" s="12" customFormat="1" ht="10.199999999999999">
      <c r="B125" s="145"/>
      <c r="D125" s="146" t="s">
        <v>133</v>
      </c>
      <c r="E125" s="147" t="s">
        <v>19</v>
      </c>
      <c r="F125" s="148" t="s">
        <v>129</v>
      </c>
      <c r="H125" s="149">
        <v>4</v>
      </c>
      <c r="I125" s="150"/>
      <c r="L125" s="145"/>
      <c r="M125" s="151"/>
      <c r="T125" s="152"/>
      <c r="AT125" s="147" t="s">
        <v>133</v>
      </c>
      <c r="AU125" s="147" t="s">
        <v>84</v>
      </c>
      <c r="AV125" s="12" t="s">
        <v>84</v>
      </c>
      <c r="AW125" s="12" t="s">
        <v>35</v>
      </c>
      <c r="AX125" s="12" t="s">
        <v>82</v>
      </c>
      <c r="AY125" s="147" t="s">
        <v>122</v>
      </c>
    </row>
    <row r="126" spans="2:65" s="13" customFormat="1" ht="10.199999999999999">
      <c r="B126" s="153"/>
      <c r="D126" s="146" t="s">
        <v>133</v>
      </c>
      <c r="E126" s="154" t="s">
        <v>19</v>
      </c>
      <c r="F126" s="155" t="s">
        <v>134</v>
      </c>
      <c r="H126" s="154" t="s">
        <v>19</v>
      </c>
      <c r="I126" s="156"/>
      <c r="L126" s="153"/>
      <c r="M126" s="157"/>
      <c r="T126" s="158"/>
      <c r="AT126" s="154" t="s">
        <v>133</v>
      </c>
      <c r="AU126" s="154" t="s">
        <v>84</v>
      </c>
      <c r="AV126" s="13" t="s">
        <v>82</v>
      </c>
      <c r="AW126" s="13" t="s">
        <v>35</v>
      </c>
      <c r="AX126" s="13" t="s">
        <v>74</v>
      </c>
      <c r="AY126" s="154" t="s">
        <v>122</v>
      </c>
    </row>
    <row r="127" spans="2:65" s="1" customFormat="1" ht="37.799999999999997" customHeight="1">
      <c r="B127" s="33"/>
      <c r="C127" s="128" t="s">
        <v>174</v>
      </c>
      <c r="D127" s="128" t="s">
        <v>124</v>
      </c>
      <c r="E127" s="129" t="s">
        <v>175</v>
      </c>
      <c r="F127" s="130" t="s">
        <v>176</v>
      </c>
      <c r="G127" s="131" t="s">
        <v>146</v>
      </c>
      <c r="H127" s="132">
        <v>309.7</v>
      </c>
      <c r="I127" s="133"/>
      <c r="J127" s="134">
        <f>ROUND(I127*H127,2)</f>
        <v>0</v>
      </c>
      <c r="K127" s="130" t="s">
        <v>128</v>
      </c>
      <c r="L127" s="33"/>
      <c r="M127" s="135" t="s">
        <v>19</v>
      </c>
      <c r="N127" s="136" t="s">
        <v>45</v>
      </c>
      <c r="P127" s="137">
        <f>O127*H127</f>
        <v>0</v>
      </c>
      <c r="Q127" s="137">
        <v>0</v>
      </c>
      <c r="R127" s="137">
        <f>Q127*H127</f>
        <v>0</v>
      </c>
      <c r="S127" s="137">
        <v>0</v>
      </c>
      <c r="T127" s="138">
        <f>S127*H127</f>
        <v>0</v>
      </c>
      <c r="AR127" s="139" t="s">
        <v>129</v>
      </c>
      <c r="AT127" s="139" t="s">
        <v>124</v>
      </c>
      <c r="AU127" s="139" t="s">
        <v>84</v>
      </c>
      <c r="AY127" s="18" t="s">
        <v>122</v>
      </c>
      <c r="BE127" s="140">
        <f>IF(N127="základní",J127,0)</f>
        <v>0</v>
      </c>
      <c r="BF127" s="140">
        <f>IF(N127="snížená",J127,0)</f>
        <v>0</v>
      </c>
      <c r="BG127" s="140">
        <f>IF(N127="zákl. přenesená",J127,0)</f>
        <v>0</v>
      </c>
      <c r="BH127" s="140">
        <f>IF(N127="sníž. přenesená",J127,0)</f>
        <v>0</v>
      </c>
      <c r="BI127" s="140">
        <f>IF(N127="nulová",J127,0)</f>
        <v>0</v>
      </c>
      <c r="BJ127" s="18" t="s">
        <v>82</v>
      </c>
      <c r="BK127" s="140">
        <f>ROUND(I127*H127,2)</f>
        <v>0</v>
      </c>
      <c r="BL127" s="18" t="s">
        <v>129</v>
      </c>
      <c r="BM127" s="139" t="s">
        <v>177</v>
      </c>
    </row>
    <row r="128" spans="2:65" s="1" customFormat="1" ht="10.199999999999999">
      <c r="B128" s="33"/>
      <c r="D128" s="141" t="s">
        <v>131</v>
      </c>
      <c r="F128" s="142" t="s">
        <v>178</v>
      </c>
      <c r="I128" s="143"/>
      <c r="L128" s="33"/>
      <c r="M128" s="144"/>
      <c r="T128" s="54"/>
      <c r="AT128" s="18" t="s">
        <v>131</v>
      </c>
      <c r="AU128" s="18" t="s">
        <v>84</v>
      </c>
    </row>
    <row r="129" spans="2:65" s="12" customFormat="1" ht="10.199999999999999">
      <c r="B129" s="145"/>
      <c r="D129" s="146" t="s">
        <v>133</v>
      </c>
      <c r="E129" s="147" t="s">
        <v>19</v>
      </c>
      <c r="F129" s="148" t="s">
        <v>149</v>
      </c>
      <c r="H129" s="149">
        <v>309.7</v>
      </c>
      <c r="I129" s="150"/>
      <c r="L129" s="145"/>
      <c r="M129" s="151"/>
      <c r="T129" s="152"/>
      <c r="AT129" s="147" t="s">
        <v>133</v>
      </c>
      <c r="AU129" s="147" t="s">
        <v>84</v>
      </c>
      <c r="AV129" s="12" t="s">
        <v>84</v>
      </c>
      <c r="AW129" s="12" t="s">
        <v>35</v>
      </c>
      <c r="AX129" s="12" t="s">
        <v>82</v>
      </c>
      <c r="AY129" s="147" t="s">
        <v>122</v>
      </c>
    </row>
    <row r="130" spans="2:65" s="13" customFormat="1" ht="10.199999999999999">
      <c r="B130" s="153"/>
      <c r="D130" s="146" t="s">
        <v>133</v>
      </c>
      <c r="E130" s="154" t="s">
        <v>19</v>
      </c>
      <c r="F130" s="155" t="s">
        <v>134</v>
      </c>
      <c r="H130" s="154" t="s">
        <v>19</v>
      </c>
      <c r="I130" s="156"/>
      <c r="L130" s="153"/>
      <c r="M130" s="157"/>
      <c r="T130" s="158"/>
      <c r="AT130" s="154" t="s">
        <v>133</v>
      </c>
      <c r="AU130" s="154" t="s">
        <v>84</v>
      </c>
      <c r="AV130" s="13" t="s">
        <v>82</v>
      </c>
      <c r="AW130" s="13" t="s">
        <v>35</v>
      </c>
      <c r="AX130" s="13" t="s">
        <v>74</v>
      </c>
      <c r="AY130" s="154" t="s">
        <v>122</v>
      </c>
    </row>
    <row r="131" spans="2:65" s="1" customFormat="1" ht="37.799999999999997" customHeight="1">
      <c r="B131" s="33"/>
      <c r="C131" s="128" t="s">
        <v>179</v>
      </c>
      <c r="D131" s="128" t="s">
        <v>124</v>
      </c>
      <c r="E131" s="129" t="s">
        <v>180</v>
      </c>
      <c r="F131" s="130" t="s">
        <v>181</v>
      </c>
      <c r="G131" s="131" t="s">
        <v>127</v>
      </c>
      <c r="H131" s="132">
        <v>36</v>
      </c>
      <c r="I131" s="133"/>
      <c r="J131" s="134">
        <f>ROUND(I131*H131,2)</f>
        <v>0</v>
      </c>
      <c r="K131" s="130" t="s">
        <v>128</v>
      </c>
      <c r="L131" s="33"/>
      <c r="M131" s="135" t="s">
        <v>19</v>
      </c>
      <c r="N131" s="136" t="s">
        <v>45</v>
      </c>
      <c r="P131" s="137">
        <f>O131*H131</f>
        <v>0</v>
      </c>
      <c r="Q131" s="137">
        <v>0</v>
      </c>
      <c r="R131" s="137">
        <f>Q131*H131</f>
        <v>0</v>
      </c>
      <c r="S131" s="137">
        <v>0</v>
      </c>
      <c r="T131" s="138">
        <f>S131*H131</f>
        <v>0</v>
      </c>
      <c r="AR131" s="139" t="s">
        <v>129</v>
      </c>
      <c r="AT131" s="139" t="s">
        <v>124</v>
      </c>
      <c r="AU131" s="139" t="s">
        <v>84</v>
      </c>
      <c r="AY131" s="18" t="s">
        <v>122</v>
      </c>
      <c r="BE131" s="140">
        <f>IF(N131="základní",J131,0)</f>
        <v>0</v>
      </c>
      <c r="BF131" s="140">
        <f>IF(N131="snížená",J131,0)</f>
        <v>0</v>
      </c>
      <c r="BG131" s="140">
        <f>IF(N131="zákl. přenesená",J131,0)</f>
        <v>0</v>
      </c>
      <c r="BH131" s="140">
        <f>IF(N131="sníž. přenesená",J131,0)</f>
        <v>0</v>
      </c>
      <c r="BI131" s="140">
        <f>IF(N131="nulová",J131,0)</f>
        <v>0</v>
      </c>
      <c r="BJ131" s="18" t="s">
        <v>82</v>
      </c>
      <c r="BK131" s="140">
        <f>ROUND(I131*H131,2)</f>
        <v>0</v>
      </c>
      <c r="BL131" s="18" t="s">
        <v>129</v>
      </c>
      <c r="BM131" s="139" t="s">
        <v>182</v>
      </c>
    </row>
    <row r="132" spans="2:65" s="1" customFormat="1" ht="10.199999999999999">
      <c r="B132" s="33"/>
      <c r="D132" s="141" t="s">
        <v>131</v>
      </c>
      <c r="F132" s="142" t="s">
        <v>183</v>
      </c>
      <c r="I132" s="143"/>
      <c r="L132" s="33"/>
      <c r="M132" s="144"/>
      <c r="T132" s="54"/>
      <c r="AT132" s="18" t="s">
        <v>131</v>
      </c>
      <c r="AU132" s="18" t="s">
        <v>84</v>
      </c>
    </row>
    <row r="133" spans="2:65" s="12" customFormat="1" ht="10.199999999999999">
      <c r="B133" s="145"/>
      <c r="D133" s="146" t="s">
        <v>133</v>
      </c>
      <c r="E133" s="147" t="s">
        <v>19</v>
      </c>
      <c r="F133" s="148" t="s">
        <v>184</v>
      </c>
      <c r="H133" s="149">
        <v>36</v>
      </c>
      <c r="I133" s="150"/>
      <c r="L133" s="145"/>
      <c r="M133" s="151"/>
      <c r="T133" s="152"/>
      <c r="AT133" s="147" t="s">
        <v>133</v>
      </c>
      <c r="AU133" s="147" t="s">
        <v>84</v>
      </c>
      <c r="AV133" s="12" t="s">
        <v>84</v>
      </c>
      <c r="AW133" s="12" t="s">
        <v>35</v>
      </c>
      <c r="AX133" s="12" t="s">
        <v>82</v>
      </c>
      <c r="AY133" s="147" t="s">
        <v>122</v>
      </c>
    </row>
    <row r="134" spans="2:65" s="13" customFormat="1" ht="10.199999999999999">
      <c r="B134" s="153"/>
      <c r="D134" s="146" t="s">
        <v>133</v>
      </c>
      <c r="E134" s="154" t="s">
        <v>19</v>
      </c>
      <c r="F134" s="155" t="s">
        <v>134</v>
      </c>
      <c r="H134" s="154" t="s">
        <v>19</v>
      </c>
      <c r="I134" s="156"/>
      <c r="L134" s="153"/>
      <c r="M134" s="157"/>
      <c r="T134" s="158"/>
      <c r="AT134" s="154" t="s">
        <v>133</v>
      </c>
      <c r="AU134" s="154" t="s">
        <v>84</v>
      </c>
      <c r="AV134" s="13" t="s">
        <v>82</v>
      </c>
      <c r="AW134" s="13" t="s">
        <v>35</v>
      </c>
      <c r="AX134" s="13" t="s">
        <v>74</v>
      </c>
      <c r="AY134" s="154" t="s">
        <v>122</v>
      </c>
    </row>
    <row r="135" spans="2:65" s="1" customFormat="1" ht="33" customHeight="1">
      <c r="B135" s="33"/>
      <c r="C135" s="128" t="s">
        <v>185</v>
      </c>
      <c r="D135" s="128" t="s">
        <v>124</v>
      </c>
      <c r="E135" s="129" t="s">
        <v>186</v>
      </c>
      <c r="F135" s="130" t="s">
        <v>187</v>
      </c>
      <c r="G135" s="131" t="s">
        <v>127</v>
      </c>
      <c r="H135" s="132">
        <v>36</v>
      </c>
      <c r="I135" s="133"/>
      <c r="J135" s="134">
        <f>ROUND(I135*H135,2)</f>
        <v>0</v>
      </c>
      <c r="K135" s="130" t="s">
        <v>128</v>
      </c>
      <c r="L135" s="33"/>
      <c r="M135" s="135" t="s">
        <v>19</v>
      </c>
      <c r="N135" s="136" t="s">
        <v>45</v>
      </c>
      <c r="P135" s="137">
        <f>O135*H135</f>
        <v>0</v>
      </c>
      <c r="Q135" s="137">
        <v>0</v>
      </c>
      <c r="R135" s="137">
        <f>Q135*H135</f>
        <v>0</v>
      </c>
      <c r="S135" s="137">
        <v>0</v>
      </c>
      <c r="T135" s="138">
        <f>S135*H135</f>
        <v>0</v>
      </c>
      <c r="AR135" s="139" t="s">
        <v>129</v>
      </c>
      <c r="AT135" s="139" t="s">
        <v>124</v>
      </c>
      <c r="AU135" s="139" t="s">
        <v>84</v>
      </c>
      <c r="AY135" s="18" t="s">
        <v>122</v>
      </c>
      <c r="BE135" s="140">
        <f>IF(N135="základní",J135,0)</f>
        <v>0</v>
      </c>
      <c r="BF135" s="140">
        <f>IF(N135="snížená",J135,0)</f>
        <v>0</v>
      </c>
      <c r="BG135" s="140">
        <f>IF(N135="zákl. přenesená",J135,0)</f>
        <v>0</v>
      </c>
      <c r="BH135" s="140">
        <f>IF(N135="sníž. přenesená",J135,0)</f>
        <v>0</v>
      </c>
      <c r="BI135" s="140">
        <f>IF(N135="nulová",J135,0)</f>
        <v>0</v>
      </c>
      <c r="BJ135" s="18" t="s">
        <v>82</v>
      </c>
      <c r="BK135" s="140">
        <f>ROUND(I135*H135,2)</f>
        <v>0</v>
      </c>
      <c r="BL135" s="18" t="s">
        <v>129</v>
      </c>
      <c r="BM135" s="139" t="s">
        <v>188</v>
      </c>
    </row>
    <row r="136" spans="2:65" s="1" customFormat="1" ht="10.199999999999999">
      <c r="B136" s="33"/>
      <c r="D136" s="141" t="s">
        <v>131</v>
      </c>
      <c r="F136" s="142" t="s">
        <v>189</v>
      </c>
      <c r="I136" s="143"/>
      <c r="L136" s="33"/>
      <c r="M136" s="144"/>
      <c r="T136" s="54"/>
      <c r="AT136" s="18" t="s">
        <v>131</v>
      </c>
      <c r="AU136" s="18" t="s">
        <v>84</v>
      </c>
    </row>
    <row r="137" spans="2:65" s="12" customFormat="1" ht="10.199999999999999">
      <c r="B137" s="145"/>
      <c r="D137" s="146" t="s">
        <v>133</v>
      </c>
      <c r="E137" s="147" t="s">
        <v>19</v>
      </c>
      <c r="F137" s="148" t="s">
        <v>184</v>
      </c>
      <c r="H137" s="149">
        <v>36</v>
      </c>
      <c r="I137" s="150"/>
      <c r="L137" s="145"/>
      <c r="M137" s="151"/>
      <c r="T137" s="152"/>
      <c r="AT137" s="147" t="s">
        <v>133</v>
      </c>
      <c r="AU137" s="147" t="s">
        <v>84</v>
      </c>
      <c r="AV137" s="12" t="s">
        <v>84</v>
      </c>
      <c r="AW137" s="12" t="s">
        <v>35</v>
      </c>
      <c r="AX137" s="12" t="s">
        <v>82</v>
      </c>
      <c r="AY137" s="147" t="s">
        <v>122</v>
      </c>
    </row>
    <row r="138" spans="2:65" s="13" customFormat="1" ht="10.199999999999999">
      <c r="B138" s="153"/>
      <c r="D138" s="146" t="s">
        <v>133</v>
      </c>
      <c r="E138" s="154" t="s">
        <v>19</v>
      </c>
      <c r="F138" s="155" t="s">
        <v>134</v>
      </c>
      <c r="H138" s="154" t="s">
        <v>19</v>
      </c>
      <c r="I138" s="156"/>
      <c r="L138" s="153"/>
      <c r="M138" s="157"/>
      <c r="T138" s="158"/>
      <c r="AT138" s="154" t="s">
        <v>133</v>
      </c>
      <c r="AU138" s="154" t="s">
        <v>84</v>
      </c>
      <c r="AV138" s="13" t="s">
        <v>82</v>
      </c>
      <c r="AW138" s="13" t="s">
        <v>35</v>
      </c>
      <c r="AX138" s="13" t="s">
        <v>74</v>
      </c>
      <c r="AY138" s="154" t="s">
        <v>122</v>
      </c>
    </row>
    <row r="139" spans="2:65" s="1" customFormat="1" ht="33" customHeight="1">
      <c r="B139" s="33"/>
      <c r="C139" s="128" t="s">
        <v>8</v>
      </c>
      <c r="D139" s="128" t="s">
        <v>124</v>
      </c>
      <c r="E139" s="129" t="s">
        <v>190</v>
      </c>
      <c r="F139" s="130" t="s">
        <v>191</v>
      </c>
      <c r="G139" s="131" t="s">
        <v>127</v>
      </c>
      <c r="H139" s="132">
        <v>36</v>
      </c>
      <c r="I139" s="133"/>
      <c r="J139" s="134">
        <f>ROUND(I139*H139,2)</f>
        <v>0</v>
      </c>
      <c r="K139" s="130" t="s">
        <v>128</v>
      </c>
      <c r="L139" s="33"/>
      <c r="M139" s="135" t="s">
        <v>19</v>
      </c>
      <c r="N139" s="136" t="s">
        <v>45</v>
      </c>
      <c r="P139" s="137">
        <f>O139*H139</f>
        <v>0</v>
      </c>
      <c r="Q139" s="137">
        <v>0</v>
      </c>
      <c r="R139" s="137">
        <f>Q139*H139</f>
        <v>0</v>
      </c>
      <c r="S139" s="137">
        <v>0</v>
      </c>
      <c r="T139" s="138">
        <f>S139*H139</f>
        <v>0</v>
      </c>
      <c r="AR139" s="139" t="s">
        <v>129</v>
      </c>
      <c r="AT139" s="139" t="s">
        <v>124</v>
      </c>
      <c r="AU139" s="139" t="s">
        <v>84</v>
      </c>
      <c r="AY139" s="18" t="s">
        <v>122</v>
      </c>
      <c r="BE139" s="140">
        <f>IF(N139="základní",J139,0)</f>
        <v>0</v>
      </c>
      <c r="BF139" s="140">
        <f>IF(N139="snížená",J139,0)</f>
        <v>0</v>
      </c>
      <c r="BG139" s="140">
        <f>IF(N139="zákl. přenesená",J139,0)</f>
        <v>0</v>
      </c>
      <c r="BH139" s="140">
        <f>IF(N139="sníž. přenesená",J139,0)</f>
        <v>0</v>
      </c>
      <c r="BI139" s="140">
        <f>IF(N139="nulová",J139,0)</f>
        <v>0</v>
      </c>
      <c r="BJ139" s="18" t="s">
        <v>82</v>
      </c>
      <c r="BK139" s="140">
        <f>ROUND(I139*H139,2)</f>
        <v>0</v>
      </c>
      <c r="BL139" s="18" t="s">
        <v>129</v>
      </c>
      <c r="BM139" s="139" t="s">
        <v>192</v>
      </c>
    </row>
    <row r="140" spans="2:65" s="1" customFormat="1" ht="10.199999999999999">
      <c r="B140" s="33"/>
      <c r="D140" s="141" t="s">
        <v>131</v>
      </c>
      <c r="F140" s="142" t="s">
        <v>193</v>
      </c>
      <c r="I140" s="143"/>
      <c r="L140" s="33"/>
      <c r="M140" s="144"/>
      <c r="T140" s="54"/>
      <c r="AT140" s="18" t="s">
        <v>131</v>
      </c>
      <c r="AU140" s="18" t="s">
        <v>84</v>
      </c>
    </row>
    <row r="141" spans="2:65" s="12" customFormat="1" ht="10.199999999999999">
      <c r="B141" s="145"/>
      <c r="D141" s="146" t="s">
        <v>133</v>
      </c>
      <c r="E141" s="147" t="s">
        <v>19</v>
      </c>
      <c r="F141" s="148" t="s">
        <v>184</v>
      </c>
      <c r="H141" s="149">
        <v>36</v>
      </c>
      <c r="I141" s="150"/>
      <c r="L141" s="145"/>
      <c r="M141" s="151"/>
      <c r="T141" s="152"/>
      <c r="AT141" s="147" t="s">
        <v>133</v>
      </c>
      <c r="AU141" s="147" t="s">
        <v>84</v>
      </c>
      <c r="AV141" s="12" t="s">
        <v>84</v>
      </c>
      <c r="AW141" s="12" t="s">
        <v>35</v>
      </c>
      <c r="AX141" s="12" t="s">
        <v>82</v>
      </c>
      <c r="AY141" s="147" t="s">
        <v>122</v>
      </c>
    </row>
    <row r="142" spans="2:65" s="13" customFormat="1" ht="10.199999999999999">
      <c r="B142" s="153"/>
      <c r="D142" s="146" t="s">
        <v>133</v>
      </c>
      <c r="E142" s="154" t="s">
        <v>19</v>
      </c>
      <c r="F142" s="155" t="s">
        <v>134</v>
      </c>
      <c r="H142" s="154" t="s">
        <v>19</v>
      </c>
      <c r="I142" s="156"/>
      <c r="L142" s="153"/>
      <c r="M142" s="157"/>
      <c r="T142" s="158"/>
      <c r="AT142" s="154" t="s">
        <v>133</v>
      </c>
      <c r="AU142" s="154" t="s">
        <v>84</v>
      </c>
      <c r="AV142" s="13" t="s">
        <v>82</v>
      </c>
      <c r="AW142" s="13" t="s">
        <v>35</v>
      </c>
      <c r="AX142" s="13" t="s">
        <v>74</v>
      </c>
      <c r="AY142" s="154" t="s">
        <v>122</v>
      </c>
    </row>
    <row r="143" spans="2:65" s="1" customFormat="1" ht="37.799999999999997" customHeight="1">
      <c r="B143" s="33"/>
      <c r="C143" s="128" t="s">
        <v>194</v>
      </c>
      <c r="D143" s="128" t="s">
        <v>124</v>
      </c>
      <c r="E143" s="129" t="s">
        <v>195</v>
      </c>
      <c r="F143" s="130" t="s">
        <v>196</v>
      </c>
      <c r="G143" s="131" t="s">
        <v>146</v>
      </c>
      <c r="H143" s="132">
        <v>111.91500000000001</v>
      </c>
      <c r="I143" s="133"/>
      <c r="J143" s="134">
        <f>ROUND(I143*H143,2)</f>
        <v>0</v>
      </c>
      <c r="K143" s="130" t="s">
        <v>128</v>
      </c>
      <c r="L143" s="33"/>
      <c r="M143" s="135" t="s">
        <v>19</v>
      </c>
      <c r="N143" s="136" t="s">
        <v>45</v>
      </c>
      <c r="P143" s="137">
        <f>O143*H143</f>
        <v>0</v>
      </c>
      <c r="Q143" s="137">
        <v>0</v>
      </c>
      <c r="R143" s="137">
        <f>Q143*H143</f>
        <v>0</v>
      </c>
      <c r="S143" s="137">
        <v>0</v>
      </c>
      <c r="T143" s="138">
        <f>S143*H143</f>
        <v>0</v>
      </c>
      <c r="AR143" s="139" t="s">
        <v>129</v>
      </c>
      <c r="AT143" s="139" t="s">
        <v>124</v>
      </c>
      <c r="AU143" s="139" t="s">
        <v>84</v>
      </c>
      <c r="AY143" s="18" t="s">
        <v>122</v>
      </c>
      <c r="BE143" s="140">
        <f>IF(N143="základní",J143,0)</f>
        <v>0</v>
      </c>
      <c r="BF143" s="140">
        <f>IF(N143="snížená",J143,0)</f>
        <v>0</v>
      </c>
      <c r="BG143" s="140">
        <f>IF(N143="zákl. přenesená",J143,0)</f>
        <v>0</v>
      </c>
      <c r="BH143" s="140">
        <f>IF(N143="sníž. přenesená",J143,0)</f>
        <v>0</v>
      </c>
      <c r="BI143" s="140">
        <f>IF(N143="nulová",J143,0)</f>
        <v>0</v>
      </c>
      <c r="BJ143" s="18" t="s">
        <v>82</v>
      </c>
      <c r="BK143" s="140">
        <f>ROUND(I143*H143,2)</f>
        <v>0</v>
      </c>
      <c r="BL143" s="18" t="s">
        <v>129</v>
      </c>
      <c r="BM143" s="139" t="s">
        <v>197</v>
      </c>
    </row>
    <row r="144" spans="2:65" s="1" customFormat="1" ht="10.199999999999999">
      <c r="B144" s="33"/>
      <c r="D144" s="141" t="s">
        <v>131</v>
      </c>
      <c r="F144" s="142" t="s">
        <v>198</v>
      </c>
      <c r="I144" s="143"/>
      <c r="L144" s="33"/>
      <c r="M144" s="144"/>
      <c r="T144" s="54"/>
      <c r="AT144" s="18" t="s">
        <v>131</v>
      </c>
      <c r="AU144" s="18" t="s">
        <v>84</v>
      </c>
    </row>
    <row r="145" spans="2:65" s="12" customFormat="1" ht="10.199999999999999">
      <c r="B145" s="145"/>
      <c r="D145" s="146" t="s">
        <v>133</v>
      </c>
      <c r="E145" s="147" t="s">
        <v>19</v>
      </c>
      <c r="F145" s="148" t="s">
        <v>199</v>
      </c>
      <c r="H145" s="149">
        <v>111.91500000000001</v>
      </c>
      <c r="I145" s="150"/>
      <c r="L145" s="145"/>
      <c r="M145" s="151"/>
      <c r="T145" s="152"/>
      <c r="AT145" s="147" t="s">
        <v>133</v>
      </c>
      <c r="AU145" s="147" t="s">
        <v>84</v>
      </c>
      <c r="AV145" s="12" t="s">
        <v>84</v>
      </c>
      <c r="AW145" s="12" t="s">
        <v>35</v>
      </c>
      <c r="AX145" s="12" t="s">
        <v>82</v>
      </c>
      <c r="AY145" s="147" t="s">
        <v>122</v>
      </c>
    </row>
    <row r="146" spans="2:65" s="13" customFormat="1" ht="10.199999999999999">
      <c r="B146" s="153"/>
      <c r="D146" s="146" t="s">
        <v>133</v>
      </c>
      <c r="E146" s="154" t="s">
        <v>19</v>
      </c>
      <c r="F146" s="155" t="s">
        <v>134</v>
      </c>
      <c r="H146" s="154" t="s">
        <v>19</v>
      </c>
      <c r="I146" s="156"/>
      <c r="L146" s="153"/>
      <c r="M146" s="157"/>
      <c r="T146" s="158"/>
      <c r="AT146" s="154" t="s">
        <v>133</v>
      </c>
      <c r="AU146" s="154" t="s">
        <v>84</v>
      </c>
      <c r="AV146" s="13" t="s">
        <v>82</v>
      </c>
      <c r="AW146" s="13" t="s">
        <v>35</v>
      </c>
      <c r="AX146" s="13" t="s">
        <v>74</v>
      </c>
      <c r="AY146" s="154" t="s">
        <v>122</v>
      </c>
    </row>
    <row r="147" spans="2:65" s="1" customFormat="1" ht="24.15" customHeight="1">
      <c r="B147" s="33"/>
      <c r="C147" s="128" t="s">
        <v>200</v>
      </c>
      <c r="D147" s="128" t="s">
        <v>124</v>
      </c>
      <c r="E147" s="129" t="s">
        <v>201</v>
      </c>
      <c r="F147" s="130" t="s">
        <v>202</v>
      </c>
      <c r="G147" s="131" t="s">
        <v>146</v>
      </c>
      <c r="H147" s="132">
        <v>830.7</v>
      </c>
      <c r="I147" s="133"/>
      <c r="J147" s="134">
        <f>ROUND(I147*H147,2)</f>
        <v>0</v>
      </c>
      <c r="K147" s="130" t="s">
        <v>128</v>
      </c>
      <c r="L147" s="33"/>
      <c r="M147" s="135" t="s">
        <v>19</v>
      </c>
      <c r="N147" s="136" t="s">
        <v>45</v>
      </c>
      <c r="P147" s="137">
        <f>O147*H147</f>
        <v>0</v>
      </c>
      <c r="Q147" s="137">
        <v>0</v>
      </c>
      <c r="R147" s="137">
        <f>Q147*H147</f>
        <v>0</v>
      </c>
      <c r="S147" s="137">
        <v>0</v>
      </c>
      <c r="T147" s="138">
        <f>S147*H147</f>
        <v>0</v>
      </c>
      <c r="AR147" s="139" t="s">
        <v>129</v>
      </c>
      <c r="AT147" s="139" t="s">
        <v>124</v>
      </c>
      <c r="AU147" s="139" t="s">
        <v>84</v>
      </c>
      <c r="AY147" s="18" t="s">
        <v>122</v>
      </c>
      <c r="BE147" s="140">
        <f>IF(N147="základní",J147,0)</f>
        <v>0</v>
      </c>
      <c r="BF147" s="140">
        <f>IF(N147="snížená",J147,0)</f>
        <v>0</v>
      </c>
      <c r="BG147" s="140">
        <f>IF(N147="zákl. přenesená",J147,0)</f>
        <v>0</v>
      </c>
      <c r="BH147" s="140">
        <f>IF(N147="sníž. přenesená",J147,0)</f>
        <v>0</v>
      </c>
      <c r="BI147" s="140">
        <f>IF(N147="nulová",J147,0)</f>
        <v>0</v>
      </c>
      <c r="BJ147" s="18" t="s">
        <v>82</v>
      </c>
      <c r="BK147" s="140">
        <f>ROUND(I147*H147,2)</f>
        <v>0</v>
      </c>
      <c r="BL147" s="18" t="s">
        <v>129</v>
      </c>
      <c r="BM147" s="139" t="s">
        <v>203</v>
      </c>
    </row>
    <row r="148" spans="2:65" s="1" customFormat="1" ht="10.199999999999999">
      <c r="B148" s="33"/>
      <c r="D148" s="141" t="s">
        <v>131</v>
      </c>
      <c r="F148" s="142" t="s">
        <v>204</v>
      </c>
      <c r="I148" s="143"/>
      <c r="L148" s="33"/>
      <c r="M148" s="144"/>
      <c r="T148" s="54"/>
      <c r="AT148" s="18" t="s">
        <v>131</v>
      </c>
      <c r="AU148" s="18" t="s">
        <v>84</v>
      </c>
    </row>
    <row r="149" spans="2:65" s="12" customFormat="1" ht="10.199999999999999">
      <c r="B149" s="145"/>
      <c r="D149" s="146" t="s">
        <v>133</v>
      </c>
      <c r="E149" s="147" t="s">
        <v>19</v>
      </c>
      <c r="F149" s="148" t="s">
        <v>205</v>
      </c>
      <c r="H149" s="149">
        <v>830.7</v>
      </c>
      <c r="I149" s="150"/>
      <c r="L149" s="145"/>
      <c r="M149" s="151"/>
      <c r="T149" s="152"/>
      <c r="AT149" s="147" t="s">
        <v>133</v>
      </c>
      <c r="AU149" s="147" t="s">
        <v>84</v>
      </c>
      <c r="AV149" s="12" t="s">
        <v>84</v>
      </c>
      <c r="AW149" s="12" t="s">
        <v>35</v>
      </c>
      <c r="AX149" s="12" t="s">
        <v>82</v>
      </c>
      <c r="AY149" s="147" t="s">
        <v>122</v>
      </c>
    </row>
    <row r="150" spans="2:65" s="13" customFormat="1" ht="10.199999999999999">
      <c r="B150" s="153"/>
      <c r="D150" s="146" t="s">
        <v>133</v>
      </c>
      <c r="E150" s="154" t="s">
        <v>19</v>
      </c>
      <c r="F150" s="155" t="s">
        <v>134</v>
      </c>
      <c r="H150" s="154" t="s">
        <v>19</v>
      </c>
      <c r="I150" s="156"/>
      <c r="L150" s="153"/>
      <c r="M150" s="157"/>
      <c r="T150" s="158"/>
      <c r="AT150" s="154" t="s">
        <v>133</v>
      </c>
      <c r="AU150" s="154" t="s">
        <v>84</v>
      </c>
      <c r="AV150" s="13" t="s">
        <v>82</v>
      </c>
      <c r="AW150" s="13" t="s">
        <v>35</v>
      </c>
      <c r="AX150" s="13" t="s">
        <v>74</v>
      </c>
      <c r="AY150" s="154" t="s">
        <v>122</v>
      </c>
    </row>
    <row r="151" spans="2:65" s="1" customFormat="1" ht="24.15" customHeight="1">
      <c r="B151" s="33"/>
      <c r="C151" s="128" t="s">
        <v>206</v>
      </c>
      <c r="D151" s="128" t="s">
        <v>124</v>
      </c>
      <c r="E151" s="129" t="s">
        <v>207</v>
      </c>
      <c r="F151" s="130" t="s">
        <v>208</v>
      </c>
      <c r="G151" s="131" t="s">
        <v>209</v>
      </c>
      <c r="H151" s="132">
        <v>201.447</v>
      </c>
      <c r="I151" s="133"/>
      <c r="J151" s="134">
        <f>ROUND(I151*H151,2)</f>
        <v>0</v>
      </c>
      <c r="K151" s="130" t="s">
        <v>128</v>
      </c>
      <c r="L151" s="33"/>
      <c r="M151" s="135" t="s">
        <v>19</v>
      </c>
      <c r="N151" s="136" t="s">
        <v>45</v>
      </c>
      <c r="P151" s="137">
        <f>O151*H151</f>
        <v>0</v>
      </c>
      <c r="Q151" s="137">
        <v>0</v>
      </c>
      <c r="R151" s="137">
        <f>Q151*H151</f>
        <v>0</v>
      </c>
      <c r="S151" s="137">
        <v>0</v>
      </c>
      <c r="T151" s="138">
        <f>S151*H151</f>
        <v>0</v>
      </c>
      <c r="AR151" s="139" t="s">
        <v>129</v>
      </c>
      <c r="AT151" s="139" t="s">
        <v>124</v>
      </c>
      <c r="AU151" s="139" t="s">
        <v>84</v>
      </c>
      <c r="AY151" s="18" t="s">
        <v>122</v>
      </c>
      <c r="BE151" s="140">
        <f>IF(N151="základní",J151,0)</f>
        <v>0</v>
      </c>
      <c r="BF151" s="140">
        <f>IF(N151="snížená",J151,0)</f>
        <v>0</v>
      </c>
      <c r="BG151" s="140">
        <f>IF(N151="zákl. přenesená",J151,0)</f>
        <v>0</v>
      </c>
      <c r="BH151" s="140">
        <f>IF(N151="sníž. přenesená",J151,0)</f>
        <v>0</v>
      </c>
      <c r="BI151" s="140">
        <f>IF(N151="nulová",J151,0)</f>
        <v>0</v>
      </c>
      <c r="BJ151" s="18" t="s">
        <v>82</v>
      </c>
      <c r="BK151" s="140">
        <f>ROUND(I151*H151,2)</f>
        <v>0</v>
      </c>
      <c r="BL151" s="18" t="s">
        <v>129</v>
      </c>
      <c r="BM151" s="139" t="s">
        <v>210</v>
      </c>
    </row>
    <row r="152" spans="2:65" s="1" customFormat="1" ht="10.199999999999999">
      <c r="B152" s="33"/>
      <c r="D152" s="141" t="s">
        <v>131</v>
      </c>
      <c r="F152" s="142" t="s">
        <v>211</v>
      </c>
      <c r="I152" s="143"/>
      <c r="L152" s="33"/>
      <c r="M152" s="144"/>
      <c r="T152" s="54"/>
      <c r="AT152" s="18" t="s">
        <v>131</v>
      </c>
      <c r="AU152" s="18" t="s">
        <v>84</v>
      </c>
    </row>
    <row r="153" spans="2:65" s="12" customFormat="1" ht="10.199999999999999">
      <c r="B153" s="145"/>
      <c r="D153" s="146" t="s">
        <v>133</v>
      </c>
      <c r="F153" s="148" t="s">
        <v>212</v>
      </c>
      <c r="H153" s="149">
        <v>201.447</v>
      </c>
      <c r="I153" s="150"/>
      <c r="L153" s="145"/>
      <c r="M153" s="151"/>
      <c r="T153" s="152"/>
      <c r="AT153" s="147" t="s">
        <v>133</v>
      </c>
      <c r="AU153" s="147" t="s">
        <v>84</v>
      </c>
      <c r="AV153" s="12" t="s">
        <v>84</v>
      </c>
      <c r="AW153" s="12" t="s">
        <v>4</v>
      </c>
      <c r="AX153" s="12" t="s">
        <v>82</v>
      </c>
      <c r="AY153" s="147" t="s">
        <v>122</v>
      </c>
    </row>
    <row r="154" spans="2:65" s="1" customFormat="1" ht="16.5" customHeight="1">
      <c r="B154" s="33"/>
      <c r="C154" s="128" t="s">
        <v>213</v>
      </c>
      <c r="D154" s="128" t="s">
        <v>124</v>
      </c>
      <c r="E154" s="129" t="s">
        <v>214</v>
      </c>
      <c r="F154" s="130" t="s">
        <v>215</v>
      </c>
      <c r="G154" s="131" t="s">
        <v>146</v>
      </c>
      <c r="H154" s="132">
        <v>465.60500000000002</v>
      </c>
      <c r="I154" s="133"/>
      <c r="J154" s="134">
        <f>ROUND(I154*H154,2)</f>
        <v>0</v>
      </c>
      <c r="K154" s="130" t="s">
        <v>128</v>
      </c>
      <c r="L154" s="33"/>
      <c r="M154" s="135" t="s">
        <v>19</v>
      </c>
      <c r="N154" s="136" t="s">
        <v>45</v>
      </c>
      <c r="P154" s="137">
        <f>O154*H154</f>
        <v>0</v>
      </c>
      <c r="Q154" s="137">
        <v>0</v>
      </c>
      <c r="R154" s="137">
        <f>Q154*H154</f>
        <v>0</v>
      </c>
      <c r="S154" s="137">
        <v>0</v>
      </c>
      <c r="T154" s="138">
        <f>S154*H154</f>
        <v>0</v>
      </c>
      <c r="AR154" s="139" t="s">
        <v>129</v>
      </c>
      <c r="AT154" s="139" t="s">
        <v>124</v>
      </c>
      <c r="AU154" s="139" t="s">
        <v>84</v>
      </c>
      <c r="AY154" s="18" t="s">
        <v>122</v>
      </c>
      <c r="BE154" s="140">
        <f>IF(N154="základní",J154,0)</f>
        <v>0</v>
      </c>
      <c r="BF154" s="140">
        <f>IF(N154="snížená",J154,0)</f>
        <v>0</v>
      </c>
      <c r="BG154" s="140">
        <f>IF(N154="zákl. přenesená",J154,0)</f>
        <v>0</v>
      </c>
      <c r="BH154" s="140">
        <f>IF(N154="sníž. přenesená",J154,0)</f>
        <v>0</v>
      </c>
      <c r="BI154" s="140">
        <f>IF(N154="nulová",J154,0)</f>
        <v>0</v>
      </c>
      <c r="BJ154" s="18" t="s">
        <v>82</v>
      </c>
      <c r="BK154" s="140">
        <f>ROUND(I154*H154,2)</f>
        <v>0</v>
      </c>
      <c r="BL154" s="18" t="s">
        <v>129</v>
      </c>
      <c r="BM154" s="139" t="s">
        <v>216</v>
      </c>
    </row>
    <row r="155" spans="2:65" s="1" customFormat="1" ht="10.199999999999999">
      <c r="B155" s="33"/>
      <c r="D155" s="141" t="s">
        <v>131</v>
      </c>
      <c r="F155" s="142" t="s">
        <v>217</v>
      </c>
      <c r="I155" s="143"/>
      <c r="L155" s="33"/>
      <c r="M155" s="144"/>
      <c r="T155" s="54"/>
      <c r="AT155" s="18" t="s">
        <v>131</v>
      </c>
      <c r="AU155" s="18" t="s">
        <v>84</v>
      </c>
    </row>
    <row r="156" spans="2:65" s="12" customFormat="1" ht="10.199999999999999">
      <c r="B156" s="145"/>
      <c r="D156" s="146" t="s">
        <v>133</v>
      </c>
      <c r="E156" s="147" t="s">
        <v>19</v>
      </c>
      <c r="F156" s="148" t="s">
        <v>218</v>
      </c>
      <c r="H156" s="149">
        <v>465.60500000000002</v>
      </c>
      <c r="I156" s="150"/>
      <c r="L156" s="145"/>
      <c r="M156" s="151"/>
      <c r="T156" s="152"/>
      <c r="AT156" s="147" t="s">
        <v>133</v>
      </c>
      <c r="AU156" s="147" t="s">
        <v>84</v>
      </c>
      <c r="AV156" s="12" t="s">
        <v>84</v>
      </c>
      <c r="AW156" s="12" t="s">
        <v>35</v>
      </c>
      <c r="AX156" s="12" t="s">
        <v>82</v>
      </c>
      <c r="AY156" s="147" t="s">
        <v>122</v>
      </c>
    </row>
    <row r="157" spans="2:65" s="13" customFormat="1" ht="10.199999999999999">
      <c r="B157" s="153"/>
      <c r="D157" s="146" t="s">
        <v>133</v>
      </c>
      <c r="E157" s="154" t="s">
        <v>19</v>
      </c>
      <c r="F157" s="155" t="s">
        <v>134</v>
      </c>
      <c r="H157" s="154" t="s">
        <v>19</v>
      </c>
      <c r="I157" s="156"/>
      <c r="L157" s="153"/>
      <c r="M157" s="157"/>
      <c r="T157" s="158"/>
      <c r="AT157" s="154" t="s">
        <v>133</v>
      </c>
      <c r="AU157" s="154" t="s">
        <v>84</v>
      </c>
      <c r="AV157" s="13" t="s">
        <v>82</v>
      </c>
      <c r="AW157" s="13" t="s">
        <v>35</v>
      </c>
      <c r="AX157" s="13" t="s">
        <v>74</v>
      </c>
      <c r="AY157" s="154" t="s">
        <v>122</v>
      </c>
    </row>
    <row r="158" spans="2:65" s="1" customFormat="1" ht="24.15" customHeight="1">
      <c r="B158" s="33"/>
      <c r="C158" s="128" t="s">
        <v>219</v>
      </c>
      <c r="D158" s="128" t="s">
        <v>124</v>
      </c>
      <c r="E158" s="129" t="s">
        <v>220</v>
      </c>
      <c r="F158" s="130" t="s">
        <v>221</v>
      </c>
      <c r="G158" s="131" t="s">
        <v>146</v>
      </c>
      <c r="H158" s="132">
        <v>111.91500000000001</v>
      </c>
      <c r="I158" s="133"/>
      <c r="J158" s="134">
        <f>ROUND(I158*H158,2)</f>
        <v>0</v>
      </c>
      <c r="K158" s="130" t="s">
        <v>128</v>
      </c>
      <c r="L158" s="33"/>
      <c r="M158" s="135" t="s">
        <v>19</v>
      </c>
      <c r="N158" s="136" t="s">
        <v>45</v>
      </c>
      <c r="P158" s="137">
        <f>O158*H158</f>
        <v>0</v>
      </c>
      <c r="Q158" s="137">
        <v>0</v>
      </c>
      <c r="R158" s="137">
        <f>Q158*H158</f>
        <v>0</v>
      </c>
      <c r="S158" s="137">
        <v>0</v>
      </c>
      <c r="T158" s="138">
        <f>S158*H158</f>
        <v>0</v>
      </c>
      <c r="AR158" s="139" t="s">
        <v>129</v>
      </c>
      <c r="AT158" s="139" t="s">
        <v>124</v>
      </c>
      <c r="AU158" s="139" t="s">
        <v>84</v>
      </c>
      <c r="AY158" s="18" t="s">
        <v>122</v>
      </c>
      <c r="BE158" s="140">
        <f>IF(N158="základní",J158,0)</f>
        <v>0</v>
      </c>
      <c r="BF158" s="140">
        <f>IF(N158="snížená",J158,0)</f>
        <v>0</v>
      </c>
      <c r="BG158" s="140">
        <f>IF(N158="zákl. přenesená",J158,0)</f>
        <v>0</v>
      </c>
      <c r="BH158" s="140">
        <f>IF(N158="sníž. přenesená",J158,0)</f>
        <v>0</v>
      </c>
      <c r="BI158" s="140">
        <f>IF(N158="nulová",J158,0)</f>
        <v>0</v>
      </c>
      <c r="BJ158" s="18" t="s">
        <v>82</v>
      </c>
      <c r="BK158" s="140">
        <f>ROUND(I158*H158,2)</f>
        <v>0</v>
      </c>
      <c r="BL158" s="18" t="s">
        <v>129</v>
      </c>
      <c r="BM158" s="139" t="s">
        <v>222</v>
      </c>
    </row>
    <row r="159" spans="2:65" s="1" customFormat="1" ht="10.199999999999999">
      <c r="B159" s="33"/>
      <c r="D159" s="141" t="s">
        <v>131</v>
      </c>
      <c r="F159" s="142" t="s">
        <v>223</v>
      </c>
      <c r="I159" s="143"/>
      <c r="L159" s="33"/>
      <c r="M159" s="144"/>
      <c r="T159" s="54"/>
      <c r="AT159" s="18" t="s">
        <v>131</v>
      </c>
      <c r="AU159" s="18" t="s">
        <v>84</v>
      </c>
    </row>
    <row r="160" spans="2:65" s="12" customFormat="1" ht="10.199999999999999">
      <c r="B160" s="145"/>
      <c r="D160" s="146" t="s">
        <v>133</v>
      </c>
      <c r="E160" s="147" t="s">
        <v>19</v>
      </c>
      <c r="F160" s="148" t="s">
        <v>199</v>
      </c>
      <c r="H160" s="149">
        <v>111.91500000000001</v>
      </c>
      <c r="I160" s="150"/>
      <c r="L160" s="145"/>
      <c r="M160" s="151"/>
      <c r="T160" s="152"/>
      <c r="AT160" s="147" t="s">
        <v>133</v>
      </c>
      <c r="AU160" s="147" t="s">
        <v>84</v>
      </c>
      <c r="AV160" s="12" t="s">
        <v>84</v>
      </c>
      <c r="AW160" s="12" t="s">
        <v>35</v>
      </c>
      <c r="AX160" s="12" t="s">
        <v>82</v>
      </c>
      <c r="AY160" s="147" t="s">
        <v>122</v>
      </c>
    </row>
    <row r="161" spans="2:65" s="13" customFormat="1" ht="10.199999999999999">
      <c r="B161" s="153"/>
      <c r="D161" s="146" t="s">
        <v>133</v>
      </c>
      <c r="E161" s="154" t="s">
        <v>19</v>
      </c>
      <c r="F161" s="155" t="s">
        <v>134</v>
      </c>
      <c r="H161" s="154" t="s">
        <v>19</v>
      </c>
      <c r="I161" s="156"/>
      <c r="L161" s="153"/>
      <c r="M161" s="157"/>
      <c r="T161" s="158"/>
      <c r="AT161" s="154" t="s">
        <v>133</v>
      </c>
      <c r="AU161" s="154" t="s">
        <v>84</v>
      </c>
      <c r="AV161" s="13" t="s">
        <v>82</v>
      </c>
      <c r="AW161" s="13" t="s">
        <v>35</v>
      </c>
      <c r="AX161" s="13" t="s">
        <v>74</v>
      </c>
      <c r="AY161" s="154" t="s">
        <v>122</v>
      </c>
    </row>
    <row r="162" spans="2:65" s="1" customFormat="1" ht="24.15" customHeight="1">
      <c r="B162" s="33"/>
      <c r="C162" s="128" t="s">
        <v>224</v>
      </c>
      <c r="D162" s="128" t="s">
        <v>124</v>
      </c>
      <c r="E162" s="129" t="s">
        <v>225</v>
      </c>
      <c r="F162" s="130" t="s">
        <v>226</v>
      </c>
      <c r="G162" s="131" t="s">
        <v>146</v>
      </c>
      <c r="H162" s="132">
        <v>76.209999999999994</v>
      </c>
      <c r="I162" s="133"/>
      <c r="J162" s="134">
        <f>ROUND(I162*H162,2)</f>
        <v>0</v>
      </c>
      <c r="K162" s="130" t="s">
        <v>128</v>
      </c>
      <c r="L162" s="33"/>
      <c r="M162" s="135" t="s">
        <v>19</v>
      </c>
      <c r="N162" s="136" t="s">
        <v>45</v>
      </c>
      <c r="P162" s="137">
        <f>O162*H162</f>
        <v>0</v>
      </c>
      <c r="Q162" s="137">
        <v>0</v>
      </c>
      <c r="R162" s="137">
        <f>Q162*H162</f>
        <v>0</v>
      </c>
      <c r="S162" s="137">
        <v>0</v>
      </c>
      <c r="T162" s="138">
        <f>S162*H162</f>
        <v>0</v>
      </c>
      <c r="AR162" s="139" t="s">
        <v>129</v>
      </c>
      <c r="AT162" s="139" t="s">
        <v>124</v>
      </c>
      <c r="AU162" s="139" t="s">
        <v>84</v>
      </c>
      <c r="AY162" s="18" t="s">
        <v>122</v>
      </c>
      <c r="BE162" s="140">
        <f>IF(N162="základní",J162,0)</f>
        <v>0</v>
      </c>
      <c r="BF162" s="140">
        <f>IF(N162="snížená",J162,0)</f>
        <v>0</v>
      </c>
      <c r="BG162" s="140">
        <f>IF(N162="zákl. přenesená",J162,0)</f>
        <v>0</v>
      </c>
      <c r="BH162" s="140">
        <f>IF(N162="sníž. přenesená",J162,0)</f>
        <v>0</v>
      </c>
      <c r="BI162" s="140">
        <f>IF(N162="nulová",J162,0)</f>
        <v>0</v>
      </c>
      <c r="BJ162" s="18" t="s">
        <v>82</v>
      </c>
      <c r="BK162" s="140">
        <f>ROUND(I162*H162,2)</f>
        <v>0</v>
      </c>
      <c r="BL162" s="18" t="s">
        <v>129</v>
      </c>
      <c r="BM162" s="139" t="s">
        <v>227</v>
      </c>
    </row>
    <row r="163" spans="2:65" s="1" customFormat="1" ht="10.199999999999999">
      <c r="B163" s="33"/>
      <c r="D163" s="141" t="s">
        <v>131</v>
      </c>
      <c r="F163" s="142" t="s">
        <v>228</v>
      </c>
      <c r="I163" s="143"/>
      <c r="L163" s="33"/>
      <c r="M163" s="144"/>
      <c r="T163" s="54"/>
      <c r="AT163" s="18" t="s">
        <v>131</v>
      </c>
      <c r="AU163" s="18" t="s">
        <v>84</v>
      </c>
    </row>
    <row r="164" spans="2:65" s="12" customFormat="1" ht="10.199999999999999">
      <c r="B164" s="145"/>
      <c r="D164" s="146" t="s">
        <v>133</v>
      </c>
      <c r="E164" s="147" t="s">
        <v>19</v>
      </c>
      <c r="F164" s="148" t="s">
        <v>229</v>
      </c>
      <c r="H164" s="149">
        <v>76.209999999999994</v>
      </c>
      <c r="I164" s="150"/>
      <c r="L164" s="145"/>
      <c r="M164" s="151"/>
      <c r="T164" s="152"/>
      <c r="AT164" s="147" t="s">
        <v>133</v>
      </c>
      <c r="AU164" s="147" t="s">
        <v>84</v>
      </c>
      <c r="AV164" s="12" t="s">
        <v>84</v>
      </c>
      <c r="AW164" s="12" t="s">
        <v>35</v>
      </c>
      <c r="AX164" s="12" t="s">
        <v>82</v>
      </c>
      <c r="AY164" s="147" t="s">
        <v>122</v>
      </c>
    </row>
    <row r="165" spans="2:65" s="13" customFormat="1" ht="10.199999999999999">
      <c r="B165" s="153"/>
      <c r="D165" s="146" t="s">
        <v>133</v>
      </c>
      <c r="E165" s="154" t="s">
        <v>19</v>
      </c>
      <c r="F165" s="155" t="s">
        <v>134</v>
      </c>
      <c r="H165" s="154" t="s">
        <v>19</v>
      </c>
      <c r="I165" s="156"/>
      <c r="L165" s="153"/>
      <c r="M165" s="157"/>
      <c r="T165" s="158"/>
      <c r="AT165" s="154" t="s">
        <v>133</v>
      </c>
      <c r="AU165" s="154" t="s">
        <v>84</v>
      </c>
      <c r="AV165" s="13" t="s">
        <v>82</v>
      </c>
      <c r="AW165" s="13" t="s">
        <v>35</v>
      </c>
      <c r="AX165" s="13" t="s">
        <v>74</v>
      </c>
      <c r="AY165" s="154" t="s">
        <v>122</v>
      </c>
    </row>
    <row r="166" spans="2:65" s="1" customFormat="1" ht="16.5" customHeight="1">
      <c r="B166" s="33"/>
      <c r="C166" s="128" t="s">
        <v>230</v>
      </c>
      <c r="D166" s="128" t="s">
        <v>124</v>
      </c>
      <c r="E166" s="129" t="s">
        <v>231</v>
      </c>
      <c r="F166" s="130" t="s">
        <v>232</v>
      </c>
      <c r="G166" s="131" t="s">
        <v>146</v>
      </c>
      <c r="H166" s="132">
        <v>11.62</v>
      </c>
      <c r="I166" s="133"/>
      <c r="J166" s="134">
        <f>ROUND(I166*H166,2)</f>
        <v>0</v>
      </c>
      <c r="K166" s="130" t="s">
        <v>128</v>
      </c>
      <c r="L166" s="33"/>
      <c r="M166" s="135" t="s">
        <v>19</v>
      </c>
      <c r="N166" s="136" t="s">
        <v>45</v>
      </c>
      <c r="P166" s="137">
        <f>O166*H166</f>
        <v>0</v>
      </c>
      <c r="Q166" s="137">
        <v>0</v>
      </c>
      <c r="R166" s="137">
        <f>Q166*H166</f>
        <v>0</v>
      </c>
      <c r="S166" s="137">
        <v>0</v>
      </c>
      <c r="T166" s="138">
        <f>S166*H166</f>
        <v>0</v>
      </c>
      <c r="AR166" s="139" t="s">
        <v>129</v>
      </c>
      <c r="AT166" s="139" t="s">
        <v>124</v>
      </c>
      <c r="AU166" s="139" t="s">
        <v>84</v>
      </c>
      <c r="AY166" s="18" t="s">
        <v>122</v>
      </c>
      <c r="BE166" s="140">
        <f>IF(N166="základní",J166,0)</f>
        <v>0</v>
      </c>
      <c r="BF166" s="140">
        <f>IF(N166="snížená",J166,0)</f>
        <v>0</v>
      </c>
      <c r="BG166" s="140">
        <f>IF(N166="zákl. přenesená",J166,0)</f>
        <v>0</v>
      </c>
      <c r="BH166" s="140">
        <f>IF(N166="sníž. přenesená",J166,0)</f>
        <v>0</v>
      </c>
      <c r="BI166" s="140">
        <f>IF(N166="nulová",J166,0)</f>
        <v>0</v>
      </c>
      <c r="BJ166" s="18" t="s">
        <v>82</v>
      </c>
      <c r="BK166" s="140">
        <f>ROUND(I166*H166,2)</f>
        <v>0</v>
      </c>
      <c r="BL166" s="18" t="s">
        <v>129</v>
      </c>
      <c r="BM166" s="139" t="s">
        <v>233</v>
      </c>
    </row>
    <row r="167" spans="2:65" s="1" customFormat="1" ht="10.199999999999999">
      <c r="B167" s="33"/>
      <c r="D167" s="141" t="s">
        <v>131</v>
      </c>
      <c r="F167" s="142" t="s">
        <v>234</v>
      </c>
      <c r="I167" s="143"/>
      <c r="L167" s="33"/>
      <c r="M167" s="144"/>
      <c r="T167" s="54"/>
      <c r="AT167" s="18" t="s">
        <v>131</v>
      </c>
      <c r="AU167" s="18" t="s">
        <v>84</v>
      </c>
    </row>
    <row r="168" spans="2:65" s="12" customFormat="1" ht="10.199999999999999">
      <c r="B168" s="145"/>
      <c r="D168" s="146" t="s">
        <v>133</v>
      </c>
      <c r="E168" s="147" t="s">
        <v>19</v>
      </c>
      <c r="F168" s="148" t="s">
        <v>235</v>
      </c>
      <c r="H168" s="149">
        <v>11.62</v>
      </c>
      <c r="I168" s="150"/>
      <c r="L168" s="145"/>
      <c r="M168" s="151"/>
      <c r="T168" s="152"/>
      <c r="AT168" s="147" t="s">
        <v>133</v>
      </c>
      <c r="AU168" s="147" t="s">
        <v>84</v>
      </c>
      <c r="AV168" s="12" t="s">
        <v>84</v>
      </c>
      <c r="AW168" s="12" t="s">
        <v>35</v>
      </c>
      <c r="AX168" s="12" t="s">
        <v>82</v>
      </c>
      <c r="AY168" s="147" t="s">
        <v>122</v>
      </c>
    </row>
    <row r="169" spans="2:65" s="13" customFormat="1" ht="10.199999999999999">
      <c r="B169" s="153"/>
      <c r="D169" s="146" t="s">
        <v>133</v>
      </c>
      <c r="E169" s="154" t="s">
        <v>19</v>
      </c>
      <c r="F169" s="155" t="s">
        <v>134</v>
      </c>
      <c r="H169" s="154" t="s">
        <v>19</v>
      </c>
      <c r="I169" s="156"/>
      <c r="L169" s="153"/>
      <c r="M169" s="157"/>
      <c r="T169" s="158"/>
      <c r="AT169" s="154" t="s">
        <v>133</v>
      </c>
      <c r="AU169" s="154" t="s">
        <v>84</v>
      </c>
      <c r="AV169" s="13" t="s">
        <v>82</v>
      </c>
      <c r="AW169" s="13" t="s">
        <v>35</v>
      </c>
      <c r="AX169" s="13" t="s">
        <v>74</v>
      </c>
      <c r="AY169" s="154" t="s">
        <v>122</v>
      </c>
    </row>
    <row r="170" spans="2:65" s="1" customFormat="1" ht="21.75" customHeight="1">
      <c r="B170" s="33"/>
      <c r="C170" s="128" t="s">
        <v>236</v>
      </c>
      <c r="D170" s="128" t="s">
        <v>124</v>
      </c>
      <c r="E170" s="129" t="s">
        <v>237</v>
      </c>
      <c r="F170" s="130" t="s">
        <v>238</v>
      </c>
      <c r="G170" s="131" t="s">
        <v>141</v>
      </c>
      <c r="H170" s="132">
        <v>3300.2</v>
      </c>
      <c r="I170" s="133"/>
      <c r="J170" s="134">
        <f>ROUND(I170*H170,2)</f>
        <v>0</v>
      </c>
      <c r="K170" s="130" t="s">
        <v>128</v>
      </c>
      <c r="L170" s="33"/>
      <c r="M170" s="135" t="s">
        <v>19</v>
      </c>
      <c r="N170" s="136" t="s">
        <v>45</v>
      </c>
      <c r="P170" s="137">
        <f>O170*H170</f>
        <v>0</v>
      </c>
      <c r="Q170" s="137">
        <v>0</v>
      </c>
      <c r="R170" s="137">
        <f>Q170*H170</f>
        <v>0</v>
      </c>
      <c r="S170" s="137">
        <v>0</v>
      </c>
      <c r="T170" s="138">
        <f>S170*H170</f>
        <v>0</v>
      </c>
      <c r="AR170" s="139" t="s">
        <v>129</v>
      </c>
      <c r="AT170" s="139" t="s">
        <v>124</v>
      </c>
      <c r="AU170" s="139" t="s">
        <v>84</v>
      </c>
      <c r="AY170" s="18" t="s">
        <v>122</v>
      </c>
      <c r="BE170" s="140">
        <f>IF(N170="základní",J170,0)</f>
        <v>0</v>
      </c>
      <c r="BF170" s="140">
        <f>IF(N170="snížená",J170,0)</f>
        <v>0</v>
      </c>
      <c r="BG170" s="140">
        <f>IF(N170="zákl. přenesená",J170,0)</f>
        <v>0</v>
      </c>
      <c r="BH170" s="140">
        <f>IF(N170="sníž. přenesená",J170,0)</f>
        <v>0</v>
      </c>
      <c r="BI170" s="140">
        <f>IF(N170="nulová",J170,0)</f>
        <v>0</v>
      </c>
      <c r="BJ170" s="18" t="s">
        <v>82</v>
      </c>
      <c r="BK170" s="140">
        <f>ROUND(I170*H170,2)</f>
        <v>0</v>
      </c>
      <c r="BL170" s="18" t="s">
        <v>129</v>
      </c>
      <c r="BM170" s="139" t="s">
        <v>239</v>
      </c>
    </row>
    <row r="171" spans="2:65" s="1" customFormat="1" ht="10.199999999999999">
      <c r="B171" s="33"/>
      <c r="D171" s="141" t="s">
        <v>131</v>
      </c>
      <c r="F171" s="142" t="s">
        <v>240</v>
      </c>
      <c r="I171" s="143"/>
      <c r="L171" s="33"/>
      <c r="M171" s="144"/>
      <c r="T171" s="54"/>
      <c r="AT171" s="18" t="s">
        <v>131</v>
      </c>
      <c r="AU171" s="18" t="s">
        <v>84</v>
      </c>
    </row>
    <row r="172" spans="2:65" s="12" customFormat="1" ht="10.199999999999999">
      <c r="B172" s="145"/>
      <c r="D172" s="146" t="s">
        <v>133</v>
      </c>
      <c r="E172" s="147" t="s">
        <v>19</v>
      </c>
      <c r="F172" s="148" t="s">
        <v>241</v>
      </c>
      <c r="H172" s="149">
        <v>3300.2</v>
      </c>
      <c r="I172" s="150"/>
      <c r="L172" s="145"/>
      <c r="M172" s="151"/>
      <c r="T172" s="152"/>
      <c r="AT172" s="147" t="s">
        <v>133</v>
      </c>
      <c r="AU172" s="147" t="s">
        <v>84</v>
      </c>
      <c r="AV172" s="12" t="s">
        <v>84</v>
      </c>
      <c r="AW172" s="12" t="s">
        <v>35</v>
      </c>
      <c r="AX172" s="12" t="s">
        <v>82</v>
      </c>
      <c r="AY172" s="147" t="s">
        <v>122</v>
      </c>
    </row>
    <row r="173" spans="2:65" s="13" customFormat="1" ht="10.199999999999999">
      <c r="B173" s="153"/>
      <c r="D173" s="146" t="s">
        <v>133</v>
      </c>
      <c r="E173" s="154" t="s">
        <v>19</v>
      </c>
      <c r="F173" s="155" t="s">
        <v>134</v>
      </c>
      <c r="H173" s="154" t="s">
        <v>19</v>
      </c>
      <c r="I173" s="156"/>
      <c r="L173" s="153"/>
      <c r="M173" s="157"/>
      <c r="T173" s="158"/>
      <c r="AT173" s="154" t="s">
        <v>133</v>
      </c>
      <c r="AU173" s="154" t="s">
        <v>84</v>
      </c>
      <c r="AV173" s="13" t="s">
        <v>82</v>
      </c>
      <c r="AW173" s="13" t="s">
        <v>35</v>
      </c>
      <c r="AX173" s="13" t="s">
        <v>74</v>
      </c>
      <c r="AY173" s="154" t="s">
        <v>122</v>
      </c>
    </row>
    <row r="174" spans="2:65" s="1" customFormat="1" ht="16.5" customHeight="1">
      <c r="B174" s="33"/>
      <c r="C174" s="128" t="s">
        <v>7</v>
      </c>
      <c r="D174" s="128" t="s">
        <v>124</v>
      </c>
      <c r="E174" s="129" t="s">
        <v>242</v>
      </c>
      <c r="F174" s="130" t="s">
        <v>243</v>
      </c>
      <c r="G174" s="131" t="s">
        <v>244</v>
      </c>
      <c r="H174" s="132">
        <v>1</v>
      </c>
      <c r="I174" s="133"/>
      <c r="J174" s="134">
        <f>ROUND(I174*H174,2)</f>
        <v>0</v>
      </c>
      <c r="K174" s="130" t="s">
        <v>19</v>
      </c>
      <c r="L174" s="33"/>
      <c r="M174" s="135" t="s">
        <v>19</v>
      </c>
      <c r="N174" s="136" t="s">
        <v>45</v>
      </c>
      <c r="P174" s="137">
        <f>O174*H174</f>
        <v>0</v>
      </c>
      <c r="Q174" s="137">
        <v>0</v>
      </c>
      <c r="R174" s="137">
        <f>Q174*H174</f>
        <v>0</v>
      </c>
      <c r="S174" s="137">
        <v>0</v>
      </c>
      <c r="T174" s="138">
        <f>S174*H174</f>
        <v>0</v>
      </c>
      <c r="AR174" s="139" t="s">
        <v>129</v>
      </c>
      <c r="AT174" s="139" t="s">
        <v>124</v>
      </c>
      <c r="AU174" s="139" t="s">
        <v>84</v>
      </c>
      <c r="AY174" s="18" t="s">
        <v>122</v>
      </c>
      <c r="BE174" s="140">
        <f>IF(N174="základní",J174,0)</f>
        <v>0</v>
      </c>
      <c r="BF174" s="140">
        <f>IF(N174="snížená",J174,0)</f>
        <v>0</v>
      </c>
      <c r="BG174" s="140">
        <f>IF(N174="zákl. přenesená",J174,0)</f>
        <v>0</v>
      </c>
      <c r="BH174" s="140">
        <f>IF(N174="sníž. přenesená",J174,0)</f>
        <v>0</v>
      </c>
      <c r="BI174" s="140">
        <f>IF(N174="nulová",J174,0)</f>
        <v>0</v>
      </c>
      <c r="BJ174" s="18" t="s">
        <v>82</v>
      </c>
      <c r="BK174" s="140">
        <f>ROUND(I174*H174,2)</f>
        <v>0</v>
      </c>
      <c r="BL174" s="18" t="s">
        <v>129</v>
      </c>
      <c r="BM174" s="139" t="s">
        <v>245</v>
      </c>
    </row>
    <row r="175" spans="2:65" s="12" customFormat="1" ht="10.199999999999999">
      <c r="B175" s="145"/>
      <c r="D175" s="146" t="s">
        <v>133</v>
      </c>
      <c r="E175" s="147" t="s">
        <v>19</v>
      </c>
      <c r="F175" s="148" t="s">
        <v>82</v>
      </c>
      <c r="H175" s="149">
        <v>1</v>
      </c>
      <c r="I175" s="150"/>
      <c r="L175" s="145"/>
      <c r="M175" s="151"/>
      <c r="T175" s="152"/>
      <c r="AT175" s="147" t="s">
        <v>133</v>
      </c>
      <c r="AU175" s="147" t="s">
        <v>84</v>
      </c>
      <c r="AV175" s="12" t="s">
        <v>84</v>
      </c>
      <c r="AW175" s="12" t="s">
        <v>35</v>
      </c>
      <c r="AX175" s="12" t="s">
        <v>82</v>
      </c>
      <c r="AY175" s="147" t="s">
        <v>122</v>
      </c>
    </row>
    <row r="176" spans="2:65" s="13" customFormat="1" ht="10.199999999999999">
      <c r="B176" s="153"/>
      <c r="D176" s="146" t="s">
        <v>133</v>
      </c>
      <c r="E176" s="154" t="s">
        <v>19</v>
      </c>
      <c r="F176" s="155" t="s">
        <v>134</v>
      </c>
      <c r="H176" s="154" t="s">
        <v>19</v>
      </c>
      <c r="I176" s="156"/>
      <c r="L176" s="153"/>
      <c r="M176" s="157"/>
      <c r="T176" s="158"/>
      <c r="AT176" s="154" t="s">
        <v>133</v>
      </c>
      <c r="AU176" s="154" t="s">
        <v>84</v>
      </c>
      <c r="AV176" s="13" t="s">
        <v>82</v>
      </c>
      <c r="AW176" s="13" t="s">
        <v>35</v>
      </c>
      <c r="AX176" s="13" t="s">
        <v>74</v>
      </c>
      <c r="AY176" s="154" t="s">
        <v>122</v>
      </c>
    </row>
    <row r="177" spans="2:65" s="11" customFormat="1" ht="22.8" customHeight="1">
      <c r="B177" s="116"/>
      <c r="D177" s="117" t="s">
        <v>73</v>
      </c>
      <c r="E177" s="126" t="s">
        <v>84</v>
      </c>
      <c r="F177" s="126" t="s">
        <v>246</v>
      </c>
      <c r="I177" s="119"/>
      <c r="J177" s="127">
        <f>BK177</f>
        <v>0</v>
      </c>
      <c r="L177" s="116"/>
      <c r="M177" s="121"/>
      <c r="P177" s="122">
        <f>SUM(P178:P181)</f>
        <v>0</v>
      </c>
      <c r="R177" s="122">
        <f>SUM(R178:R181)</f>
        <v>11.258414999999999</v>
      </c>
      <c r="T177" s="123">
        <f>SUM(T178:T181)</f>
        <v>0</v>
      </c>
      <c r="AR177" s="117" t="s">
        <v>82</v>
      </c>
      <c r="AT177" s="124" t="s">
        <v>73</v>
      </c>
      <c r="AU177" s="124" t="s">
        <v>82</v>
      </c>
      <c r="AY177" s="117" t="s">
        <v>122</v>
      </c>
      <c r="BK177" s="125">
        <f>SUM(BK178:BK181)</f>
        <v>0</v>
      </c>
    </row>
    <row r="178" spans="2:65" s="1" customFormat="1" ht="16.5" customHeight="1">
      <c r="B178" s="33"/>
      <c r="C178" s="128" t="s">
        <v>247</v>
      </c>
      <c r="D178" s="128" t="s">
        <v>124</v>
      </c>
      <c r="E178" s="129" t="s">
        <v>248</v>
      </c>
      <c r="F178" s="130" t="s">
        <v>249</v>
      </c>
      <c r="G178" s="131" t="s">
        <v>146</v>
      </c>
      <c r="H178" s="132">
        <v>4.5</v>
      </c>
      <c r="I178" s="133"/>
      <c r="J178" s="134">
        <f>ROUND(I178*H178,2)</f>
        <v>0</v>
      </c>
      <c r="K178" s="130" t="s">
        <v>128</v>
      </c>
      <c r="L178" s="33"/>
      <c r="M178" s="135" t="s">
        <v>19</v>
      </c>
      <c r="N178" s="136" t="s">
        <v>45</v>
      </c>
      <c r="P178" s="137">
        <f>O178*H178</f>
        <v>0</v>
      </c>
      <c r="Q178" s="137">
        <v>2.5018699999999998</v>
      </c>
      <c r="R178" s="137">
        <f>Q178*H178</f>
        <v>11.258414999999999</v>
      </c>
      <c r="S178" s="137">
        <v>0</v>
      </c>
      <c r="T178" s="138">
        <f>S178*H178</f>
        <v>0</v>
      </c>
      <c r="AR178" s="139" t="s">
        <v>129</v>
      </c>
      <c r="AT178" s="139" t="s">
        <v>124</v>
      </c>
      <c r="AU178" s="139" t="s">
        <v>84</v>
      </c>
      <c r="AY178" s="18" t="s">
        <v>122</v>
      </c>
      <c r="BE178" s="140">
        <f>IF(N178="základní",J178,0)</f>
        <v>0</v>
      </c>
      <c r="BF178" s="140">
        <f>IF(N178="snížená",J178,0)</f>
        <v>0</v>
      </c>
      <c r="BG178" s="140">
        <f>IF(N178="zákl. přenesená",J178,0)</f>
        <v>0</v>
      </c>
      <c r="BH178" s="140">
        <f>IF(N178="sníž. přenesená",J178,0)</f>
        <v>0</v>
      </c>
      <c r="BI178" s="140">
        <f>IF(N178="nulová",J178,0)</f>
        <v>0</v>
      </c>
      <c r="BJ178" s="18" t="s">
        <v>82</v>
      </c>
      <c r="BK178" s="140">
        <f>ROUND(I178*H178,2)</f>
        <v>0</v>
      </c>
      <c r="BL178" s="18" t="s">
        <v>129</v>
      </c>
      <c r="BM178" s="139" t="s">
        <v>250</v>
      </c>
    </row>
    <row r="179" spans="2:65" s="1" customFormat="1" ht="10.199999999999999">
      <c r="B179" s="33"/>
      <c r="D179" s="141" t="s">
        <v>131</v>
      </c>
      <c r="F179" s="142" t="s">
        <v>251</v>
      </c>
      <c r="I179" s="143"/>
      <c r="L179" s="33"/>
      <c r="M179" s="144"/>
      <c r="T179" s="54"/>
      <c r="AT179" s="18" t="s">
        <v>131</v>
      </c>
      <c r="AU179" s="18" t="s">
        <v>84</v>
      </c>
    </row>
    <row r="180" spans="2:65" s="12" customFormat="1" ht="10.199999999999999">
      <c r="B180" s="145"/>
      <c r="D180" s="146" t="s">
        <v>133</v>
      </c>
      <c r="E180" s="147" t="s">
        <v>19</v>
      </c>
      <c r="F180" s="148" t="s">
        <v>252</v>
      </c>
      <c r="H180" s="149">
        <v>4.5</v>
      </c>
      <c r="I180" s="150"/>
      <c r="L180" s="145"/>
      <c r="M180" s="151"/>
      <c r="T180" s="152"/>
      <c r="AT180" s="147" t="s">
        <v>133</v>
      </c>
      <c r="AU180" s="147" t="s">
        <v>84</v>
      </c>
      <c r="AV180" s="12" t="s">
        <v>84</v>
      </c>
      <c r="AW180" s="12" t="s">
        <v>35</v>
      </c>
      <c r="AX180" s="12" t="s">
        <v>82</v>
      </c>
      <c r="AY180" s="147" t="s">
        <v>122</v>
      </c>
    </row>
    <row r="181" spans="2:65" s="13" customFormat="1" ht="10.199999999999999">
      <c r="B181" s="153"/>
      <c r="D181" s="146" t="s">
        <v>133</v>
      </c>
      <c r="E181" s="154" t="s">
        <v>19</v>
      </c>
      <c r="F181" s="155" t="s">
        <v>134</v>
      </c>
      <c r="H181" s="154" t="s">
        <v>19</v>
      </c>
      <c r="I181" s="156"/>
      <c r="L181" s="153"/>
      <c r="M181" s="157"/>
      <c r="T181" s="158"/>
      <c r="AT181" s="154" t="s">
        <v>133</v>
      </c>
      <c r="AU181" s="154" t="s">
        <v>84</v>
      </c>
      <c r="AV181" s="13" t="s">
        <v>82</v>
      </c>
      <c r="AW181" s="13" t="s">
        <v>35</v>
      </c>
      <c r="AX181" s="13" t="s">
        <v>74</v>
      </c>
      <c r="AY181" s="154" t="s">
        <v>122</v>
      </c>
    </row>
    <row r="182" spans="2:65" s="11" customFormat="1" ht="22.8" customHeight="1">
      <c r="B182" s="116"/>
      <c r="D182" s="117" t="s">
        <v>73</v>
      </c>
      <c r="E182" s="126" t="s">
        <v>138</v>
      </c>
      <c r="F182" s="126" t="s">
        <v>253</v>
      </c>
      <c r="I182" s="119"/>
      <c r="J182" s="127">
        <f>BK182</f>
        <v>0</v>
      </c>
      <c r="L182" s="116"/>
      <c r="M182" s="121"/>
      <c r="P182" s="122">
        <f>SUM(P183:P185)</f>
        <v>0</v>
      </c>
      <c r="R182" s="122">
        <f>SUM(R183:R185)</f>
        <v>144.52745999999999</v>
      </c>
      <c r="T182" s="123">
        <f>SUM(T183:T185)</f>
        <v>0</v>
      </c>
      <c r="AR182" s="117" t="s">
        <v>82</v>
      </c>
      <c r="AT182" s="124" t="s">
        <v>73</v>
      </c>
      <c r="AU182" s="124" t="s">
        <v>82</v>
      </c>
      <c r="AY182" s="117" t="s">
        <v>122</v>
      </c>
      <c r="BK182" s="125">
        <f>SUM(BK183:BK185)</f>
        <v>0</v>
      </c>
    </row>
    <row r="183" spans="2:65" s="1" customFormat="1" ht="16.5" customHeight="1">
      <c r="B183" s="33"/>
      <c r="C183" s="128" t="s">
        <v>254</v>
      </c>
      <c r="D183" s="128" t="s">
        <v>124</v>
      </c>
      <c r="E183" s="129" t="s">
        <v>255</v>
      </c>
      <c r="F183" s="130" t="s">
        <v>256</v>
      </c>
      <c r="G183" s="131" t="s">
        <v>146</v>
      </c>
      <c r="H183" s="132">
        <v>53.9</v>
      </c>
      <c r="I183" s="133"/>
      <c r="J183" s="134">
        <f>ROUND(I183*H183,2)</f>
        <v>0</v>
      </c>
      <c r="K183" s="130" t="s">
        <v>19</v>
      </c>
      <c r="L183" s="33"/>
      <c r="M183" s="135" t="s">
        <v>19</v>
      </c>
      <c r="N183" s="136" t="s">
        <v>45</v>
      </c>
      <c r="P183" s="137">
        <f>O183*H183</f>
        <v>0</v>
      </c>
      <c r="Q183" s="137">
        <v>2.6814</v>
      </c>
      <c r="R183" s="137">
        <f>Q183*H183</f>
        <v>144.52745999999999</v>
      </c>
      <c r="S183" s="137">
        <v>0</v>
      </c>
      <c r="T183" s="138">
        <f>S183*H183</f>
        <v>0</v>
      </c>
      <c r="AR183" s="139" t="s">
        <v>129</v>
      </c>
      <c r="AT183" s="139" t="s">
        <v>124</v>
      </c>
      <c r="AU183" s="139" t="s">
        <v>84</v>
      </c>
      <c r="AY183" s="18" t="s">
        <v>122</v>
      </c>
      <c r="BE183" s="140">
        <f>IF(N183="základní",J183,0)</f>
        <v>0</v>
      </c>
      <c r="BF183" s="140">
        <f>IF(N183="snížená",J183,0)</f>
        <v>0</v>
      </c>
      <c r="BG183" s="140">
        <f>IF(N183="zákl. přenesená",J183,0)</f>
        <v>0</v>
      </c>
      <c r="BH183" s="140">
        <f>IF(N183="sníž. přenesená",J183,0)</f>
        <v>0</v>
      </c>
      <c r="BI183" s="140">
        <f>IF(N183="nulová",J183,0)</f>
        <v>0</v>
      </c>
      <c r="BJ183" s="18" t="s">
        <v>82</v>
      </c>
      <c r="BK183" s="140">
        <f>ROUND(I183*H183,2)</f>
        <v>0</v>
      </c>
      <c r="BL183" s="18" t="s">
        <v>129</v>
      </c>
      <c r="BM183" s="139" t="s">
        <v>257</v>
      </c>
    </row>
    <row r="184" spans="2:65" s="12" customFormat="1" ht="10.199999999999999">
      <c r="B184" s="145"/>
      <c r="D184" s="146" t="s">
        <v>133</v>
      </c>
      <c r="E184" s="147" t="s">
        <v>19</v>
      </c>
      <c r="F184" s="148" t="s">
        <v>258</v>
      </c>
      <c r="H184" s="149">
        <v>53.9</v>
      </c>
      <c r="I184" s="150"/>
      <c r="L184" s="145"/>
      <c r="M184" s="151"/>
      <c r="T184" s="152"/>
      <c r="AT184" s="147" t="s">
        <v>133</v>
      </c>
      <c r="AU184" s="147" t="s">
        <v>84</v>
      </c>
      <c r="AV184" s="12" t="s">
        <v>84</v>
      </c>
      <c r="AW184" s="12" t="s">
        <v>35</v>
      </c>
      <c r="AX184" s="12" t="s">
        <v>82</v>
      </c>
      <c r="AY184" s="147" t="s">
        <v>122</v>
      </c>
    </row>
    <row r="185" spans="2:65" s="13" customFormat="1" ht="10.199999999999999">
      <c r="B185" s="153"/>
      <c r="D185" s="146" t="s">
        <v>133</v>
      </c>
      <c r="E185" s="154" t="s">
        <v>19</v>
      </c>
      <c r="F185" s="155" t="s">
        <v>134</v>
      </c>
      <c r="H185" s="154" t="s">
        <v>19</v>
      </c>
      <c r="I185" s="156"/>
      <c r="L185" s="153"/>
      <c r="M185" s="157"/>
      <c r="T185" s="158"/>
      <c r="AT185" s="154" t="s">
        <v>133</v>
      </c>
      <c r="AU185" s="154" t="s">
        <v>84</v>
      </c>
      <c r="AV185" s="13" t="s">
        <v>82</v>
      </c>
      <c r="AW185" s="13" t="s">
        <v>35</v>
      </c>
      <c r="AX185" s="13" t="s">
        <v>74</v>
      </c>
      <c r="AY185" s="154" t="s">
        <v>122</v>
      </c>
    </row>
    <row r="186" spans="2:65" s="11" customFormat="1" ht="22.8" customHeight="1">
      <c r="B186" s="116"/>
      <c r="D186" s="117" t="s">
        <v>73</v>
      </c>
      <c r="E186" s="126" t="s">
        <v>129</v>
      </c>
      <c r="F186" s="126" t="s">
        <v>259</v>
      </c>
      <c r="I186" s="119"/>
      <c r="J186" s="127">
        <f>BK186</f>
        <v>0</v>
      </c>
      <c r="L186" s="116"/>
      <c r="M186" s="121"/>
      <c r="P186" s="122">
        <f>SUM(P187:P214)</f>
        <v>0</v>
      </c>
      <c r="R186" s="122">
        <f>SUM(R187:R214)</f>
        <v>48.355012299999999</v>
      </c>
      <c r="T186" s="123">
        <f>SUM(T187:T214)</f>
        <v>0</v>
      </c>
      <c r="AR186" s="117" t="s">
        <v>82</v>
      </c>
      <c r="AT186" s="124" t="s">
        <v>73</v>
      </c>
      <c r="AU186" s="124" t="s">
        <v>82</v>
      </c>
      <c r="AY186" s="117" t="s">
        <v>122</v>
      </c>
      <c r="BK186" s="125">
        <f>SUM(BK187:BK214)</f>
        <v>0</v>
      </c>
    </row>
    <row r="187" spans="2:65" s="1" customFormat="1" ht="21.75" customHeight="1">
      <c r="B187" s="33"/>
      <c r="C187" s="128" t="s">
        <v>260</v>
      </c>
      <c r="D187" s="128" t="s">
        <v>124</v>
      </c>
      <c r="E187" s="129" t="s">
        <v>261</v>
      </c>
      <c r="F187" s="130" t="s">
        <v>262</v>
      </c>
      <c r="G187" s="131" t="s">
        <v>141</v>
      </c>
      <c r="H187" s="132">
        <v>7.56</v>
      </c>
      <c r="I187" s="133"/>
      <c r="J187" s="134">
        <f>ROUND(I187*H187,2)</f>
        <v>0</v>
      </c>
      <c r="K187" s="130" t="s">
        <v>128</v>
      </c>
      <c r="L187" s="33"/>
      <c r="M187" s="135" t="s">
        <v>19</v>
      </c>
      <c r="N187" s="136" t="s">
        <v>45</v>
      </c>
      <c r="P187" s="137">
        <f>O187*H187</f>
        <v>0</v>
      </c>
      <c r="Q187" s="137">
        <v>0.2429</v>
      </c>
      <c r="R187" s="137">
        <f>Q187*H187</f>
        <v>1.8363239999999998</v>
      </c>
      <c r="S187" s="137">
        <v>0</v>
      </c>
      <c r="T187" s="138">
        <f>S187*H187</f>
        <v>0</v>
      </c>
      <c r="AR187" s="139" t="s">
        <v>129</v>
      </c>
      <c r="AT187" s="139" t="s">
        <v>124</v>
      </c>
      <c r="AU187" s="139" t="s">
        <v>84</v>
      </c>
      <c r="AY187" s="18" t="s">
        <v>122</v>
      </c>
      <c r="BE187" s="140">
        <f>IF(N187="základní",J187,0)</f>
        <v>0</v>
      </c>
      <c r="BF187" s="140">
        <f>IF(N187="snížená",J187,0)</f>
        <v>0</v>
      </c>
      <c r="BG187" s="140">
        <f>IF(N187="zákl. přenesená",J187,0)</f>
        <v>0</v>
      </c>
      <c r="BH187" s="140">
        <f>IF(N187="sníž. přenesená",J187,0)</f>
        <v>0</v>
      </c>
      <c r="BI187" s="140">
        <f>IF(N187="nulová",J187,0)</f>
        <v>0</v>
      </c>
      <c r="BJ187" s="18" t="s">
        <v>82</v>
      </c>
      <c r="BK187" s="140">
        <f>ROUND(I187*H187,2)</f>
        <v>0</v>
      </c>
      <c r="BL187" s="18" t="s">
        <v>129</v>
      </c>
      <c r="BM187" s="139" t="s">
        <v>263</v>
      </c>
    </row>
    <row r="188" spans="2:65" s="1" customFormat="1" ht="10.199999999999999">
      <c r="B188" s="33"/>
      <c r="D188" s="141" t="s">
        <v>131</v>
      </c>
      <c r="F188" s="142" t="s">
        <v>264</v>
      </c>
      <c r="I188" s="143"/>
      <c r="L188" s="33"/>
      <c r="M188" s="144"/>
      <c r="T188" s="54"/>
      <c r="AT188" s="18" t="s">
        <v>131</v>
      </c>
      <c r="AU188" s="18" t="s">
        <v>84</v>
      </c>
    </row>
    <row r="189" spans="2:65" s="12" customFormat="1" ht="10.199999999999999">
      <c r="B189" s="145"/>
      <c r="D189" s="146" t="s">
        <v>133</v>
      </c>
      <c r="E189" s="147" t="s">
        <v>19</v>
      </c>
      <c r="F189" s="148" t="s">
        <v>265</v>
      </c>
      <c r="H189" s="149">
        <v>7.56</v>
      </c>
      <c r="I189" s="150"/>
      <c r="L189" s="145"/>
      <c r="M189" s="151"/>
      <c r="T189" s="152"/>
      <c r="AT189" s="147" t="s">
        <v>133</v>
      </c>
      <c r="AU189" s="147" t="s">
        <v>84</v>
      </c>
      <c r="AV189" s="12" t="s">
        <v>84</v>
      </c>
      <c r="AW189" s="12" t="s">
        <v>35</v>
      </c>
      <c r="AX189" s="12" t="s">
        <v>82</v>
      </c>
      <c r="AY189" s="147" t="s">
        <v>122</v>
      </c>
    </row>
    <row r="190" spans="2:65" s="13" customFormat="1" ht="10.199999999999999">
      <c r="B190" s="153"/>
      <c r="D190" s="146" t="s">
        <v>133</v>
      </c>
      <c r="E190" s="154" t="s">
        <v>19</v>
      </c>
      <c r="F190" s="155" t="s">
        <v>134</v>
      </c>
      <c r="H190" s="154" t="s">
        <v>19</v>
      </c>
      <c r="I190" s="156"/>
      <c r="L190" s="153"/>
      <c r="M190" s="157"/>
      <c r="T190" s="158"/>
      <c r="AT190" s="154" t="s">
        <v>133</v>
      </c>
      <c r="AU190" s="154" t="s">
        <v>84</v>
      </c>
      <c r="AV190" s="13" t="s">
        <v>82</v>
      </c>
      <c r="AW190" s="13" t="s">
        <v>35</v>
      </c>
      <c r="AX190" s="13" t="s">
        <v>74</v>
      </c>
      <c r="AY190" s="154" t="s">
        <v>122</v>
      </c>
    </row>
    <row r="191" spans="2:65" s="1" customFormat="1" ht="16.5" customHeight="1">
      <c r="B191" s="33"/>
      <c r="C191" s="128" t="s">
        <v>266</v>
      </c>
      <c r="D191" s="128" t="s">
        <v>124</v>
      </c>
      <c r="E191" s="129" t="s">
        <v>267</v>
      </c>
      <c r="F191" s="130" t="s">
        <v>268</v>
      </c>
      <c r="G191" s="131" t="s">
        <v>146</v>
      </c>
      <c r="H191" s="132">
        <v>4.28</v>
      </c>
      <c r="I191" s="133"/>
      <c r="J191" s="134">
        <f>ROUND(I191*H191,2)</f>
        <v>0</v>
      </c>
      <c r="K191" s="130" t="s">
        <v>128</v>
      </c>
      <c r="L191" s="33"/>
      <c r="M191" s="135" t="s">
        <v>19</v>
      </c>
      <c r="N191" s="136" t="s">
        <v>45</v>
      </c>
      <c r="P191" s="137">
        <f>O191*H191</f>
        <v>0</v>
      </c>
      <c r="Q191" s="137">
        <v>1.8907700000000001</v>
      </c>
      <c r="R191" s="137">
        <f>Q191*H191</f>
        <v>8.0924956000000012</v>
      </c>
      <c r="S191" s="137">
        <v>0</v>
      </c>
      <c r="T191" s="138">
        <f>S191*H191</f>
        <v>0</v>
      </c>
      <c r="AR191" s="139" t="s">
        <v>129</v>
      </c>
      <c r="AT191" s="139" t="s">
        <v>124</v>
      </c>
      <c r="AU191" s="139" t="s">
        <v>84</v>
      </c>
      <c r="AY191" s="18" t="s">
        <v>122</v>
      </c>
      <c r="BE191" s="140">
        <f>IF(N191="základní",J191,0)</f>
        <v>0</v>
      </c>
      <c r="BF191" s="140">
        <f>IF(N191="snížená",J191,0)</f>
        <v>0</v>
      </c>
      <c r="BG191" s="140">
        <f>IF(N191="zákl. přenesená",J191,0)</f>
        <v>0</v>
      </c>
      <c r="BH191" s="140">
        <f>IF(N191="sníž. přenesená",J191,0)</f>
        <v>0</v>
      </c>
      <c r="BI191" s="140">
        <f>IF(N191="nulová",J191,0)</f>
        <v>0</v>
      </c>
      <c r="BJ191" s="18" t="s">
        <v>82</v>
      </c>
      <c r="BK191" s="140">
        <f>ROUND(I191*H191,2)</f>
        <v>0</v>
      </c>
      <c r="BL191" s="18" t="s">
        <v>129</v>
      </c>
      <c r="BM191" s="139" t="s">
        <v>269</v>
      </c>
    </row>
    <row r="192" spans="2:65" s="1" customFormat="1" ht="10.199999999999999">
      <c r="B192" s="33"/>
      <c r="D192" s="141" t="s">
        <v>131</v>
      </c>
      <c r="F192" s="142" t="s">
        <v>270</v>
      </c>
      <c r="I192" s="143"/>
      <c r="L192" s="33"/>
      <c r="M192" s="144"/>
      <c r="T192" s="54"/>
      <c r="AT192" s="18" t="s">
        <v>131</v>
      </c>
      <c r="AU192" s="18" t="s">
        <v>84</v>
      </c>
    </row>
    <row r="193" spans="2:65" s="12" customFormat="1" ht="10.199999999999999">
      <c r="B193" s="145"/>
      <c r="D193" s="146" t="s">
        <v>133</v>
      </c>
      <c r="E193" s="147" t="s">
        <v>19</v>
      </c>
      <c r="F193" s="148" t="s">
        <v>271</v>
      </c>
      <c r="H193" s="149">
        <v>2.25</v>
      </c>
      <c r="I193" s="150"/>
      <c r="L193" s="145"/>
      <c r="M193" s="151"/>
      <c r="T193" s="152"/>
      <c r="AT193" s="147" t="s">
        <v>133</v>
      </c>
      <c r="AU193" s="147" t="s">
        <v>84</v>
      </c>
      <c r="AV193" s="12" t="s">
        <v>84</v>
      </c>
      <c r="AW193" s="12" t="s">
        <v>35</v>
      </c>
      <c r="AX193" s="12" t="s">
        <v>74</v>
      </c>
      <c r="AY193" s="147" t="s">
        <v>122</v>
      </c>
    </row>
    <row r="194" spans="2:65" s="14" customFormat="1" ht="10.199999999999999">
      <c r="B194" s="159"/>
      <c r="D194" s="146" t="s">
        <v>133</v>
      </c>
      <c r="E194" s="160" t="s">
        <v>19</v>
      </c>
      <c r="F194" s="161" t="s">
        <v>156</v>
      </c>
      <c r="H194" s="162">
        <v>2.25</v>
      </c>
      <c r="I194" s="163"/>
      <c r="L194" s="159"/>
      <c r="M194" s="164"/>
      <c r="T194" s="165"/>
      <c r="AT194" s="160" t="s">
        <v>133</v>
      </c>
      <c r="AU194" s="160" t="s">
        <v>84</v>
      </c>
      <c r="AV194" s="14" t="s">
        <v>138</v>
      </c>
      <c r="AW194" s="14" t="s">
        <v>35</v>
      </c>
      <c r="AX194" s="14" t="s">
        <v>74</v>
      </c>
      <c r="AY194" s="160" t="s">
        <v>122</v>
      </c>
    </row>
    <row r="195" spans="2:65" s="12" customFormat="1" ht="10.199999999999999">
      <c r="B195" s="145"/>
      <c r="D195" s="146" t="s">
        <v>133</v>
      </c>
      <c r="E195" s="147" t="s">
        <v>19</v>
      </c>
      <c r="F195" s="148" t="s">
        <v>272</v>
      </c>
      <c r="H195" s="149">
        <v>2.0299999999999998</v>
      </c>
      <c r="I195" s="150"/>
      <c r="L195" s="145"/>
      <c r="M195" s="151"/>
      <c r="T195" s="152"/>
      <c r="AT195" s="147" t="s">
        <v>133</v>
      </c>
      <c r="AU195" s="147" t="s">
        <v>84</v>
      </c>
      <c r="AV195" s="12" t="s">
        <v>84</v>
      </c>
      <c r="AW195" s="12" t="s">
        <v>35</v>
      </c>
      <c r="AX195" s="12" t="s">
        <v>74</v>
      </c>
      <c r="AY195" s="147" t="s">
        <v>122</v>
      </c>
    </row>
    <row r="196" spans="2:65" s="14" customFormat="1" ht="10.199999999999999">
      <c r="B196" s="159"/>
      <c r="D196" s="146" t="s">
        <v>133</v>
      </c>
      <c r="E196" s="160" t="s">
        <v>19</v>
      </c>
      <c r="F196" s="161" t="s">
        <v>156</v>
      </c>
      <c r="H196" s="162">
        <v>2.0299999999999998</v>
      </c>
      <c r="I196" s="163"/>
      <c r="L196" s="159"/>
      <c r="M196" s="164"/>
      <c r="T196" s="165"/>
      <c r="AT196" s="160" t="s">
        <v>133</v>
      </c>
      <c r="AU196" s="160" t="s">
        <v>84</v>
      </c>
      <c r="AV196" s="14" t="s">
        <v>138</v>
      </c>
      <c r="AW196" s="14" t="s">
        <v>35</v>
      </c>
      <c r="AX196" s="14" t="s">
        <v>74</v>
      </c>
      <c r="AY196" s="160" t="s">
        <v>122</v>
      </c>
    </row>
    <row r="197" spans="2:65" s="15" customFormat="1" ht="10.199999999999999">
      <c r="B197" s="166"/>
      <c r="D197" s="146" t="s">
        <v>133</v>
      </c>
      <c r="E197" s="167" t="s">
        <v>19</v>
      </c>
      <c r="F197" s="168" t="s">
        <v>158</v>
      </c>
      <c r="H197" s="169">
        <v>4.2799999999999994</v>
      </c>
      <c r="I197" s="170"/>
      <c r="L197" s="166"/>
      <c r="M197" s="171"/>
      <c r="T197" s="172"/>
      <c r="AT197" s="167" t="s">
        <v>133</v>
      </c>
      <c r="AU197" s="167" t="s">
        <v>84</v>
      </c>
      <c r="AV197" s="15" t="s">
        <v>129</v>
      </c>
      <c r="AW197" s="15" t="s">
        <v>35</v>
      </c>
      <c r="AX197" s="15" t="s">
        <v>82</v>
      </c>
      <c r="AY197" s="167" t="s">
        <v>122</v>
      </c>
    </row>
    <row r="198" spans="2:65" s="13" customFormat="1" ht="10.199999999999999">
      <c r="B198" s="153"/>
      <c r="D198" s="146" t="s">
        <v>133</v>
      </c>
      <c r="E198" s="154" t="s">
        <v>19</v>
      </c>
      <c r="F198" s="155" t="s">
        <v>134</v>
      </c>
      <c r="H198" s="154" t="s">
        <v>19</v>
      </c>
      <c r="I198" s="156"/>
      <c r="L198" s="153"/>
      <c r="M198" s="157"/>
      <c r="T198" s="158"/>
      <c r="AT198" s="154" t="s">
        <v>133</v>
      </c>
      <c r="AU198" s="154" t="s">
        <v>84</v>
      </c>
      <c r="AV198" s="13" t="s">
        <v>82</v>
      </c>
      <c r="AW198" s="13" t="s">
        <v>35</v>
      </c>
      <c r="AX198" s="13" t="s">
        <v>74</v>
      </c>
      <c r="AY198" s="154" t="s">
        <v>122</v>
      </c>
    </row>
    <row r="199" spans="2:65" s="1" customFormat="1" ht="24.15" customHeight="1">
      <c r="B199" s="33"/>
      <c r="C199" s="128" t="s">
        <v>273</v>
      </c>
      <c r="D199" s="128" t="s">
        <v>124</v>
      </c>
      <c r="E199" s="129" t="s">
        <v>274</v>
      </c>
      <c r="F199" s="130" t="s">
        <v>275</v>
      </c>
      <c r="G199" s="131" t="s">
        <v>146</v>
      </c>
      <c r="H199" s="132">
        <v>3.33</v>
      </c>
      <c r="I199" s="133"/>
      <c r="J199" s="134">
        <f>ROUND(I199*H199,2)</f>
        <v>0</v>
      </c>
      <c r="K199" s="130" t="s">
        <v>128</v>
      </c>
      <c r="L199" s="33"/>
      <c r="M199" s="135" t="s">
        <v>19</v>
      </c>
      <c r="N199" s="136" t="s">
        <v>45</v>
      </c>
      <c r="P199" s="137">
        <f>O199*H199</f>
        <v>0</v>
      </c>
      <c r="Q199" s="137">
        <v>2.5018699999999998</v>
      </c>
      <c r="R199" s="137">
        <f>Q199*H199</f>
        <v>8.3312270999999996</v>
      </c>
      <c r="S199" s="137">
        <v>0</v>
      </c>
      <c r="T199" s="138">
        <f>S199*H199</f>
        <v>0</v>
      </c>
      <c r="AR199" s="139" t="s">
        <v>129</v>
      </c>
      <c r="AT199" s="139" t="s">
        <v>124</v>
      </c>
      <c r="AU199" s="139" t="s">
        <v>84</v>
      </c>
      <c r="AY199" s="18" t="s">
        <v>122</v>
      </c>
      <c r="BE199" s="140">
        <f>IF(N199="základní",J199,0)</f>
        <v>0</v>
      </c>
      <c r="BF199" s="140">
        <f>IF(N199="snížená",J199,0)</f>
        <v>0</v>
      </c>
      <c r="BG199" s="140">
        <f>IF(N199="zákl. přenesená",J199,0)</f>
        <v>0</v>
      </c>
      <c r="BH199" s="140">
        <f>IF(N199="sníž. přenesená",J199,0)</f>
        <v>0</v>
      </c>
      <c r="BI199" s="140">
        <f>IF(N199="nulová",J199,0)</f>
        <v>0</v>
      </c>
      <c r="BJ199" s="18" t="s">
        <v>82</v>
      </c>
      <c r="BK199" s="140">
        <f>ROUND(I199*H199,2)</f>
        <v>0</v>
      </c>
      <c r="BL199" s="18" t="s">
        <v>129</v>
      </c>
      <c r="BM199" s="139" t="s">
        <v>276</v>
      </c>
    </row>
    <row r="200" spans="2:65" s="1" customFormat="1" ht="10.199999999999999">
      <c r="B200" s="33"/>
      <c r="D200" s="141" t="s">
        <v>131</v>
      </c>
      <c r="F200" s="142" t="s">
        <v>277</v>
      </c>
      <c r="I200" s="143"/>
      <c r="L200" s="33"/>
      <c r="M200" s="144"/>
      <c r="T200" s="54"/>
      <c r="AT200" s="18" t="s">
        <v>131</v>
      </c>
      <c r="AU200" s="18" t="s">
        <v>84</v>
      </c>
    </row>
    <row r="201" spans="2:65" s="12" customFormat="1" ht="10.199999999999999">
      <c r="B201" s="145"/>
      <c r="D201" s="146" t="s">
        <v>133</v>
      </c>
      <c r="E201" s="147" t="s">
        <v>19</v>
      </c>
      <c r="F201" s="148" t="s">
        <v>278</v>
      </c>
      <c r="H201" s="149">
        <v>3.33</v>
      </c>
      <c r="I201" s="150"/>
      <c r="L201" s="145"/>
      <c r="M201" s="151"/>
      <c r="T201" s="152"/>
      <c r="AT201" s="147" t="s">
        <v>133</v>
      </c>
      <c r="AU201" s="147" t="s">
        <v>84</v>
      </c>
      <c r="AV201" s="12" t="s">
        <v>84</v>
      </c>
      <c r="AW201" s="12" t="s">
        <v>35</v>
      </c>
      <c r="AX201" s="12" t="s">
        <v>82</v>
      </c>
      <c r="AY201" s="147" t="s">
        <v>122</v>
      </c>
    </row>
    <row r="202" spans="2:65" s="13" customFormat="1" ht="10.199999999999999">
      <c r="B202" s="153"/>
      <c r="D202" s="146" t="s">
        <v>133</v>
      </c>
      <c r="E202" s="154" t="s">
        <v>19</v>
      </c>
      <c r="F202" s="155" t="s">
        <v>134</v>
      </c>
      <c r="H202" s="154" t="s">
        <v>19</v>
      </c>
      <c r="I202" s="156"/>
      <c r="L202" s="153"/>
      <c r="M202" s="157"/>
      <c r="T202" s="158"/>
      <c r="AT202" s="154" t="s">
        <v>133</v>
      </c>
      <c r="AU202" s="154" t="s">
        <v>84</v>
      </c>
      <c r="AV202" s="13" t="s">
        <v>82</v>
      </c>
      <c r="AW202" s="13" t="s">
        <v>35</v>
      </c>
      <c r="AX202" s="13" t="s">
        <v>74</v>
      </c>
      <c r="AY202" s="154" t="s">
        <v>122</v>
      </c>
    </row>
    <row r="203" spans="2:65" s="1" customFormat="1" ht="37.799999999999997" customHeight="1">
      <c r="B203" s="33"/>
      <c r="C203" s="128" t="s">
        <v>279</v>
      </c>
      <c r="D203" s="128" t="s">
        <v>124</v>
      </c>
      <c r="E203" s="129" t="s">
        <v>280</v>
      </c>
      <c r="F203" s="130" t="s">
        <v>281</v>
      </c>
      <c r="G203" s="131" t="s">
        <v>146</v>
      </c>
      <c r="H203" s="132">
        <v>10.199999999999999</v>
      </c>
      <c r="I203" s="133"/>
      <c r="J203" s="134">
        <f>ROUND(I203*H203,2)</f>
        <v>0</v>
      </c>
      <c r="K203" s="130" t="s">
        <v>128</v>
      </c>
      <c r="L203" s="33"/>
      <c r="M203" s="135" t="s">
        <v>19</v>
      </c>
      <c r="N203" s="136" t="s">
        <v>45</v>
      </c>
      <c r="P203" s="137">
        <f>O203*H203</f>
        <v>0</v>
      </c>
      <c r="Q203" s="137">
        <v>1.8480000000000001</v>
      </c>
      <c r="R203" s="137">
        <f>Q203*H203</f>
        <v>18.849599999999999</v>
      </c>
      <c r="S203" s="137">
        <v>0</v>
      </c>
      <c r="T203" s="138">
        <f>S203*H203</f>
        <v>0</v>
      </c>
      <c r="AR203" s="139" t="s">
        <v>129</v>
      </c>
      <c r="AT203" s="139" t="s">
        <v>124</v>
      </c>
      <c r="AU203" s="139" t="s">
        <v>84</v>
      </c>
      <c r="AY203" s="18" t="s">
        <v>122</v>
      </c>
      <c r="BE203" s="140">
        <f>IF(N203="základní",J203,0)</f>
        <v>0</v>
      </c>
      <c r="BF203" s="140">
        <f>IF(N203="snížená",J203,0)</f>
        <v>0</v>
      </c>
      <c r="BG203" s="140">
        <f>IF(N203="zákl. přenesená",J203,0)</f>
        <v>0</v>
      </c>
      <c r="BH203" s="140">
        <f>IF(N203="sníž. přenesená",J203,0)</f>
        <v>0</v>
      </c>
      <c r="BI203" s="140">
        <f>IF(N203="nulová",J203,0)</f>
        <v>0</v>
      </c>
      <c r="BJ203" s="18" t="s">
        <v>82</v>
      </c>
      <c r="BK203" s="140">
        <f>ROUND(I203*H203,2)</f>
        <v>0</v>
      </c>
      <c r="BL203" s="18" t="s">
        <v>129</v>
      </c>
      <c r="BM203" s="139" t="s">
        <v>282</v>
      </c>
    </row>
    <row r="204" spans="2:65" s="1" customFormat="1" ht="10.199999999999999">
      <c r="B204" s="33"/>
      <c r="D204" s="141" t="s">
        <v>131</v>
      </c>
      <c r="F204" s="142" t="s">
        <v>283</v>
      </c>
      <c r="I204" s="143"/>
      <c r="L204" s="33"/>
      <c r="M204" s="144"/>
      <c r="T204" s="54"/>
      <c r="AT204" s="18" t="s">
        <v>131</v>
      </c>
      <c r="AU204" s="18" t="s">
        <v>84</v>
      </c>
    </row>
    <row r="205" spans="2:65" s="12" customFormat="1" ht="10.199999999999999">
      <c r="B205" s="145"/>
      <c r="D205" s="146" t="s">
        <v>133</v>
      </c>
      <c r="E205" s="147" t="s">
        <v>19</v>
      </c>
      <c r="F205" s="148" t="s">
        <v>284</v>
      </c>
      <c r="H205" s="149">
        <v>10.199999999999999</v>
      </c>
      <c r="I205" s="150"/>
      <c r="L205" s="145"/>
      <c r="M205" s="151"/>
      <c r="T205" s="152"/>
      <c r="AT205" s="147" t="s">
        <v>133</v>
      </c>
      <c r="AU205" s="147" t="s">
        <v>84</v>
      </c>
      <c r="AV205" s="12" t="s">
        <v>84</v>
      </c>
      <c r="AW205" s="12" t="s">
        <v>35</v>
      </c>
      <c r="AX205" s="12" t="s">
        <v>82</v>
      </c>
      <c r="AY205" s="147" t="s">
        <v>122</v>
      </c>
    </row>
    <row r="206" spans="2:65" s="13" customFormat="1" ht="10.199999999999999">
      <c r="B206" s="153"/>
      <c r="D206" s="146" t="s">
        <v>133</v>
      </c>
      <c r="E206" s="154" t="s">
        <v>19</v>
      </c>
      <c r="F206" s="155" t="s">
        <v>134</v>
      </c>
      <c r="H206" s="154" t="s">
        <v>19</v>
      </c>
      <c r="I206" s="156"/>
      <c r="L206" s="153"/>
      <c r="M206" s="157"/>
      <c r="T206" s="158"/>
      <c r="AT206" s="154" t="s">
        <v>133</v>
      </c>
      <c r="AU206" s="154" t="s">
        <v>84</v>
      </c>
      <c r="AV206" s="13" t="s">
        <v>82</v>
      </c>
      <c r="AW206" s="13" t="s">
        <v>35</v>
      </c>
      <c r="AX206" s="13" t="s">
        <v>74</v>
      </c>
      <c r="AY206" s="154" t="s">
        <v>122</v>
      </c>
    </row>
    <row r="207" spans="2:65" s="1" customFormat="1" ht="33" customHeight="1">
      <c r="B207" s="33"/>
      <c r="C207" s="128" t="s">
        <v>285</v>
      </c>
      <c r="D207" s="128" t="s">
        <v>124</v>
      </c>
      <c r="E207" s="129" t="s">
        <v>286</v>
      </c>
      <c r="F207" s="130" t="s">
        <v>287</v>
      </c>
      <c r="G207" s="131" t="s">
        <v>146</v>
      </c>
      <c r="H207" s="132">
        <v>2.2200000000000002</v>
      </c>
      <c r="I207" s="133"/>
      <c r="J207" s="134">
        <f>ROUND(I207*H207,2)</f>
        <v>0</v>
      </c>
      <c r="K207" s="130" t="s">
        <v>128</v>
      </c>
      <c r="L207" s="33"/>
      <c r="M207" s="135" t="s">
        <v>19</v>
      </c>
      <c r="N207" s="136" t="s">
        <v>45</v>
      </c>
      <c r="P207" s="137">
        <f>O207*H207</f>
        <v>0</v>
      </c>
      <c r="Q207" s="137">
        <v>1.54</v>
      </c>
      <c r="R207" s="137">
        <f>Q207*H207</f>
        <v>3.4188000000000005</v>
      </c>
      <c r="S207" s="137">
        <v>0</v>
      </c>
      <c r="T207" s="138">
        <f>S207*H207</f>
        <v>0</v>
      </c>
      <c r="AR207" s="139" t="s">
        <v>129</v>
      </c>
      <c r="AT207" s="139" t="s">
        <v>124</v>
      </c>
      <c r="AU207" s="139" t="s">
        <v>84</v>
      </c>
      <c r="AY207" s="18" t="s">
        <v>122</v>
      </c>
      <c r="BE207" s="140">
        <f>IF(N207="základní",J207,0)</f>
        <v>0</v>
      </c>
      <c r="BF207" s="140">
        <f>IF(N207="snížená",J207,0)</f>
        <v>0</v>
      </c>
      <c r="BG207" s="140">
        <f>IF(N207="zákl. přenesená",J207,0)</f>
        <v>0</v>
      </c>
      <c r="BH207" s="140">
        <f>IF(N207="sníž. přenesená",J207,0)</f>
        <v>0</v>
      </c>
      <c r="BI207" s="140">
        <f>IF(N207="nulová",J207,0)</f>
        <v>0</v>
      </c>
      <c r="BJ207" s="18" t="s">
        <v>82</v>
      </c>
      <c r="BK207" s="140">
        <f>ROUND(I207*H207,2)</f>
        <v>0</v>
      </c>
      <c r="BL207" s="18" t="s">
        <v>129</v>
      </c>
      <c r="BM207" s="139" t="s">
        <v>288</v>
      </c>
    </row>
    <row r="208" spans="2:65" s="1" customFormat="1" ht="10.199999999999999">
      <c r="B208" s="33"/>
      <c r="D208" s="141" t="s">
        <v>131</v>
      </c>
      <c r="F208" s="142" t="s">
        <v>289</v>
      </c>
      <c r="I208" s="143"/>
      <c r="L208" s="33"/>
      <c r="M208" s="144"/>
      <c r="T208" s="54"/>
      <c r="AT208" s="18" t="s">
        <v>131</v>
      </c>
      <c r="AU208" s="18" t="s">
        <v>84</v>
      </c>
    </row>
    <row r="209" spans="2:65" s="12" customFormat="1" ht="10.199999999999999">
      <c r="B209" s="145"/>
      <c r="D209" s="146" t="s">
        <v>133</v>
      </c>
      <c r="E209" s="147" t="s">
        <v>19</v>
      </c>
      <c r="F209" s="148" t="s">
        <v>290</v>
      </c>
      <c r="H209" s="149">
        <v>2.2200000000000002</v>
      </c>
      <c r="I209" s="150"/>
      <c r="L209" s="145"/>
      <c r="M209" s="151"/>
      <c r="T209" s="152"/>
      <c r="AT209" s="147" t="s">
        <v>133</v>
      </c>
      <c r="AU209" s="147" t="s">
        <v>84</v>
      </c>
      <c r="AV209" s="12" t="s">
        <v>84</v>
      </c>
      <c r="AW209" s="12" t="s">
        <v>35</v>
      </c>
      <c r="AX209" s="12" t="s">
        <v>82</v>
      </c>
      <c r="AY209" s="147" t="s">
        <v>122</v>
      </c>
    </row>
    <row r="210" spans="2:65" s="13" customFormat="1" ht="10.199999999999999">
      <c r="B210" s="153"/>
      <c r="D210" s="146" t="s">
        <v>133</v>
      </c>
      <c r="E210" s="154" t="s">
        <v>19</v>
      </c>
      <c r="F210" s="155" t="s">
        <v>134</v>
      </c>
      <c r="H210" s="154" t="s">
        <v>19</v>
      </c>
      <c r="I210" s="156"/>
      <c r="L210" s="153"/>
      <c r="M210" s="157"/>
      <c r="T210" s="158"/>
      <c r="AT210" s="154" t="s">
        <v>133</v>
      </c>
      <c r="AU210" s="154" t="s">
        <v>84</v>
      </c>
      <c r="AV210" s="13" t="s">
        <v>82</v>
      </c>
      <c r="AW210" s="13" t="s">
        <v>35</v>
      </c>
      <c r="AX210" s="13" t="s">
        <v>74</v>
      </c>
      <c r="AY210" s="154" t="s">
        <v>122</v>
      </c>
    </row>
    <row r="211" spans="2:65" s="1" customFormat="1" ht="33" customHeight="1">
      <c r="B211" s="33"/>
      <c r="C211" s="128" t="s">
        <v>291</v>
      </c>
      <c r="D211" s="128" t="s">
        <v>124</v>
      </c>
      <c r="E211" s="129" t="s">
        <v>292</v>
      </c>
      <c r="F211" s="130" t="s">
        <v>293</v>
      </c>
      <c r="G211" s="131" t="s">
        <v>141</v>
      </c>
      <c r="H211" s="132">
        <v>7.56</v>
      </c>
      <c r="I211" s="133"/>
      <c r="J211" s="134">
        <f>ROUND(I211*H211,2)</f>
        <v>0</v>
      </c>
      <c r="K211" s="130" t="s">
        <v>128</v>
      </c>
      <c r="L211" s="33"/>
      <c r="M211" s="135" t="s">
        <v>19</v>
      </c>
      <c r="N211" s="136" t="s">
        <v>45</v>
      </c>
      <c r="P211" s="137">
        <f>O211*H211</f>
        <v>0</v>
      </c>
      <c r="Q211" s="137">
        <v>1.0352600000000001</v>
      </c>
      <c r="R211" s="137">
        <f>Q211*H211</f>
        <v>7.8265656000000003</v>
      </c>
      <c r="S211" s="137">
        <v>0</v>
      </c>
      <c r="T211" s="138">
        <f>S211*H211</f>
        <v>0</v>
      </c>
      <c r="AR211" s="139" t="s">
        <v>129</v>
      </c>
      <c r="AT211" s="139" t="s">
        <v>124</v>
      </c>
      <c r="AU211" s="139" t="s">
        <v>84</v>
      </c>
      <c r="AY211" s="18" t="s">
        <v>122</v>
      </c>
      <c r="BE211" s="140">
        <f>IF(N211="základní",J211,0)</f>
        <v>0</v>
      </c>
      <c r="BF211" s="140">
        <f>IF(N211="snížená",J211,0)</f>
        <v>0</v>
      </c>
      <c r="BG211" s="140">
        <f>IF(N211="zákl. přenesená",J211,0)</f>
        <v>0</v>
      </c>
      <c r="BH211" s="140">
        <f>IF(N211="sníž. přenesená",J211,0)</f>
        <v>0</v>
      </c>
      <c r="BI211" s="140">
        <f>IF(N211="nulová",J211,0)</f>
        <v>0</v>
      </c>
      <c r="BJ211" s="18" t="s">
        <v>82</v>
      </c>
      <c r="BK211" s="140">
        <f>ROUND(I211*H211,2)</f>
        <v>0</v>
      </c>
      <c r="BL211" s="18" t="s">
        <v>129</v>
      </c>
      <c r="BM211" s="139" t="s">
        <v>294</v>
      </c>
    </row>
    <row r="212" spans="2:65" s="1" customFormat="1" ht="10.199999999999999">
      <c r="B212" s="33"/>
      <c r="D212" s="141" t="s">
        <v>131</v>
      </c>
      <c r="F212" s="142" t="s">
        <v>295</v>
      </c>
      <c r="I212" s="143"/>
      <c r="L212" s="33"/>
      <c r="M212" s="144"/>
      <c r="T212" s="54"/>
      <c r="AT212" s="18" t="s">
        <v>131</v>
      </c>
      <c r="AU212" s="18" t="s">
        <v>84</v>
      </c>
    </row>
    <row r="213" spans="2:65" s="12" customFormat="1" ht="10.199999999999999">
      <c r="B213" s="145"/>
      <c r="D213" s="146" t="s">
        <v>133</v>
      </c>
      <c r="E213" s="147" t="s">
        <v>19</v>
      </c>
      <c r="F213" s="148" t="s">
        <v>265</v>
      </c>
      <c r="H213" s="149">
        <v>7.56</v>
      </c>
      <c r="I213" s="150"/>
      <c r="L213" s="145"/>
      <c r="M213" s="151"/>
      <c r="T213" s="152"/>
      <c r="AT213" s="147" t="s">
        <v>133</v>
      </c>
      <c r="AU213" s="147" t="s">
        <v>84</v>
      </c>
      <c r="AV213" s="12" t="s">
        <v>84</v>
      </c>
      <c r="AW213" s="12" t="s">
        <v>35</v>
      </c>
      <c r="AX213" s="12" t="s">
        <v>82</v>
      </c>
      <c r="AY213" s="147" t="s">
        <v>122</v>
      </c>
    </row>
    <row r="214" spans="2:65" s="13" customFormat="1" ht="10.199999999999999">
      <c r="B214" s="153"/>
      <c r="D214" s="146" t="s">
        <v>133</v>
      </c>
      <c r="E214" s="154" t="s">
        <v>19</v>
      </c>
      <c r="F214" s="155" t="s">
        <v>134</v>
      </c>
      <c r="H214" s="154" t="s">
        <v>19</v>
      </c>
      <c r="I214" s="156"/>
      <c r="L214" s="153"/>
      <c r="M214" s="157"/>
      <c r="T214" s="158"/>
      <c r="AT214" s="154" t="s">
        <v>133</v>
      </c>
      <c r="AU214" s="154" t="s">
        <v>84</v>
      </c>
      <c r="AV214" s="13" t="s">
        <v>82</v>
      </c>
      <c r="AW214" s="13" t="s">
        <v>35</v>
      </c>
      <c r="AX214" s="13" t="s">
        <v>74</v>
      </c>
      <c r="AY214" s="154" t="s">
        <v>122</v>
      </c>
    </row>
    <row r="215" spans="2:65" s="11" customFormat="1" ht="22.8" customHeight="1">
      <c r="B215" s="116"/>
      <c r="D215" s="117" t="s">
        <v>73</v>
      </c>
      <c r="E215" s="126" t="s">
        <v>150</v>
      </c>
      <c r="F215" s="126" t="s">
        <v>296</v>
      </c>
      <c r="I215" s="119"/>
      <c r="J215" s="127">
        <f>BK215</f>
        <v>0</v>
      </c>
      <c r="L215" s="116"/>
      <c r="M215" s="121"/>
      <c r="P215" s="122">
        <f>SUM(P216:P265)</f>
        <v>0</v>
      </c>
      <c r="R215" s="122">
        <f>SUM(R216:R265)</f>
        <v>908.65742135000005</v>
      </c>
      <c r="T215" s="123">
        <f>SUM(T216:T265)</f>
        <v>0</v>
      </c>
      <c r="AR215" s="117" t="s">
        <v>82</v>
      </c>
      <c r="AT215" s="124" t="s">
        <v>73</v>
      </c>
      <c r="AU215" s="124" t="s">
        <v>82</v>
      </c>
      <c r="AY215" s="117" t="s">
        <v>122</v>
      </c>
      <c r="BK215" s="125">
        <f>SUM(BK216:BK265)</f>
        <v>0</v>
      </c>
    </row>
    <row r="216" spans="2:65" s="1" customFormat="1" ht="24.15" customHeight="1">
      <c r="B216" s="33"/>
      <c r="C216" s="128" t="s">
        <v>297</v>
      </c>
      <c r="D216" s="128" t="s">
        <v>124</v>
      </c>
      <c r="E216" s="129" t="s">
        <v>298</v>
      </c>
      <c r="F216" s="130" t="s">
        <v>299</v>
      </c>
      <c r="G216" s="131" t="s">
        <v>141</v>
      </c>
      <c r="H216" s="132">
        <v>62.4</v>
      </c>
      <c r="I216" s="133"/>
      <c r="J216" s="134">
        <f>ROUND(I216*H216,2)</f>
        <v>0</v>
      </c>
      <c r="K216" s="130" t="s">
        <v>128</v>
      </c>
      <c r="L216" s="33"/>
      <c r="M216" s="135" t="s">
        <v>19</v>
      </c>
      <c r="N216" s="136" t="s">
        <v>45</v>
      </c>
      <c r="P216" s="137">
        <f>O216*H216</f>
        <v>0</v>
      </c>
      <c r="Q216" s="137">
        <v>0.23</v>
      </c>
      <c r="R216" s="137">
        <f>Q216*H216</f>
        <v>14.352</v>
      </c>
      <c r="S216" s="137">
        <v>0</v>
      </c>
      <c r="T216" s="138">
        <f>S216*H216</f>
        <v>0</v>
      </c>
      <c r="AR216" s="139" t="s">
        <v>129</v>
      </c>
      <c r="AT216" s="139" t="s">
        <v>124</v>
      </c>
      <c r="AU216" s="139" t="s">
        <v>84</v>
      </c>
      <c r="AY216" s="18" t="s">
        <v>122</v>
      </c>
      <c r="BE216" s="140">
        <f>IF(N216="základní",J216,0)</f>
        <v>0</v>
      </c>
      <c r="BF216" s="140">
        <f>IF(N216="snížená",J216,0)</f>
        <v>0</v>
      </c>
      <c r="BG216" s="140">
        <f>IF(N216="zákl. přenesená",J216,0)</f>
        <v>0</v>
      </c>
      <c r="BH216" s="140">
        <f>IF(N216="sníž. přenesená",J216,0)</f>
        <v>0</v>
      </c>
      <c r="BI216" s="140">
        <f>IF(N216="nulová",J216,0)</f>
        <v>0</v>
      </c>
      <c r="BJ216" s="18" t="s">
        <v>82</v>
      </c>
      <c r="BK216" s="140">
        <f>ROUND(I216*H216,2)</f>
        <v>0</v>
      </c>
      <c r="BL216" s="18" t="s">
        <v>129</v>
      </c>
      <c r="BM216" s="139" t="s">
        <v>300</v>
      </c>
    </row>
    <row r="217" spans="2:65" s="1" customFormat="1" ht="10.199999999999999">
      <c r="B217" s="33"/>
      <c r="D217" s="141" t="s">
        <v>131</v>
      </c>
      <c r="F217" s="142" t="s">
        <v>301</v>
      </c>
      <c r="I217" s="143"/>
      <c r="L217" s="33"/>
      <c r="M217" s="144"/>
      <c r="T217" s="54"/>
      <c r="AT217" s="18" t="s">
        <v>131</v>
      </c>
      <c r="AU217" s="18" t="s">
        <v>84</v>
      </c>
    </row>
    <row r="218" spans="2:65" s="12" customFormat="1" ht="10.199999999999999">
      <c r="B218" s="145"/>
      <c r="D218" s="146" t="s">
        <v>133</v>
      </c>
      <c r="E218" s="147" t="s">
        <v>19</v>
      </c>
      <c r="F218" s="148" t="s">
        <v>302</v>
      </c>
      <c r="H218" s="149">
        <v>62.4</v>
      </c>
      <c r="I218" s="150"/>
      <c r="L218" s="145"/>
      <c r="M218" s="151"/>
      <c r="T218" s="152"/>
      <c r="AT218" s="147" t="s">
        <v>133</v>
      </c>
      <c r="AU218" s="147" t="s">
        <v>84</v>
      </c>
      <c r="AV218" s="12" t="s">
        <v>84</v>
      </c>
      <c r="AW218" s="12" t="s">
        <v>35</v>
      </c>
      <c r="AX218" s="12" t="s">
        <v>82</v>
      </c>
      <c r="AY218" s="147" t="s">
        <v>122</v>
      </c>
    </row>
    <row r="219" spans="2:65" s="13" customFormat="1" ht="10.199999999999999">
      <c r="B219" s="153"/>
      <c r="D219" s="146" t="s">
        <v>133</v>
      </c>
      <c r="E219" s="154" t="s">
        <v>19</v>
      </c>
      <c r="F219" s="155" t="s">
        <v>134</v>
      </c>
      <c r="H219" s="154" t="s">
        <v>19</v>
      </c>
      <c r="I219" s="156"/>
      <c r="L219" s="153"/>
      <c r="M219" s="157"/>
      <c r="T219" s="158"/>
      <c r="AT219" s="154" t="s">
        <v>133</v>
      </c>
      <c r="AU219" s="154" t="s">
        <v>84</v>
      </c>
      <c r="AV219" s="13" t="s">
        <v>82</v>
      </c>
      <c r="AW219" s="13" t="s">
        <v>35</v>
      </c>
      <c r="AX219" s="13" t="s">
        <v>74</v>
      </c>
      <c r="AY219" s="154" t="s">
        <v>122</v>
      </c>
    </row>
    <row r="220" spans="2:65" s="1" customFormat="1" ht="16.5" customHeight="1">
      <c r="B220" s="33"/>
      <c r="C220" s="128" t="s">
        <v>303</v>
      </c>
      <c r="D220" s="128" t="s">
        <v>124</v>
      </c>
      <c r="E220" s="129" t="s">
        <v>304</v>
      </c>
      <c r="F220" s="130" t="s">
        <v>305</v>
      </c>
      <c r="G220" s="131" t="s">
        <v>146</v>
      </c>
      <c r="H220" s="132">
        <v>580.38</v>
      </c>
      <c r="I220" s="133"/>
      <c r="J220" s="134">
        <f>ROUND(I220*H220,2)</f>
        <v>0</v>
      </c>
      <c r="K220" s="130" t="s">
        <v>19</v>
      </c>
      <c r="L220" s="33"/>
      <c r="M220" s="135" t="s">
        <v>19</v>
      </c>
      <c r="N220" s="136" t="s">
        <v>45</v>
      </c>
      <c r="P220" s="137">
        <f>O220*H220</f>
        <v>0</v>
      </c>
      <c r="Q220" s="137">
        <v>0</v>
      </c>
      <c r="R220" s="137">
        <f>Q220*H220</f>
        <v>0</v>
      </c>
      <c r="S220" s="137">
        <v>0</v>
      </c>
      <c r="T220" s="138">
        <f>S220*H220</f>
        <v>0</v>
      </c>
      <c r="AR220" s="139" t="s">
        <v>129</v>
      </c>
      <c r="AT220" s="139" t="s">
        <v>124</v>
      </c>
      <c r="AU220" s="139" t="s">
        <v>84</v>
      </c>
      <c r="AY220" s="18" t="s">
        <v>122</v>
      </c>
      <c r="BE220" s="140">
        <f>IF(N220="základní",J220,0)</f>
        <v>0</v>
      </c>
      <c r="BF220" s="140">
        <f>IF(N220="snížená",J220,0)</f>
        <v>0</v>
      </c>
      <c r="BG220" s="140">
        <f>IF(N220="zákl. přenesená",J220,0)</f>
        <v>0</v>
      </c>
      <c r="BH220" s="140">
        <f>IF(N220="sníž. přenesená",J220,0)</f>
        <v>0</v>
      </c>
      <c r="BI220" s="140">
        <f>IF(N220="nulová",J220,0)</f>
        <v>0</v>
      </c>
      <c r="BJ220" s="18" t="s">
        <v>82</v>
      </c>
      <c r="BK220" s="140">
        <f>ROUND(I220*H220,2)</f>
        <v>0</v>
      </c>
      <c r="BL220" s="18" t="s">
        <v>129</v>
      </c>
      <c r="BM220" s="139" t="s">
        <v>306</v>
      </c>
    </row>
    <row r="221" spans="2:65" s="12" customFormat="1" ht="10.199999999999999">
      <c r="B221" s="145"/>
      <c r="D221" s="146" t="s">
        <v>133</v>
      </c>
      <c r="E221" s="147" t="s">
        <v>19</v>
      </c>
      <c r="F221" s="148" t="s">
        <v>307</v>
      </c>
      <c r="H221" s="149">
        <v>580.38</v>
      </c>
      <c r="I221" s="150"/>
      <c r="L221" s="145"/>
      <c r="M221" s="151"/>
      <c r="T221" s="152"/>
      <c r="AT221" s="147" t="s">
        <v>133</v>
      </c>
      <c r="AU221" s="147" t="s">
        <v>84</v>
      </c>
      <c r="AV221" s="12" t="s">
        <v>84</v>
      </c>
      <c r="AW221" s="12" t="s">
        <v>35</v>
      </c>
      <c r="AX221" s="12" t="s">
        <v>82</v>
      </c>
      <c r="AY221" s="147" t="s">
        <v>122</v>
      </c>
    </row>
    <row r="222" spans="2:65" s="13" customFormat="1" ht="10.199999999999999">
      <c r="B222" s="153"/>
      <c r="D222" s="146" t="s">
        <v>133</v>
      </c>
      <c r="E222" s="154" t="s">
        <v>19</v>
      </c>
      <c r="F222" s="155" t="s">
        <v>134</v>
      </c>
      <c r="H222" s="154" t="s">
        <v>19</v>
      </c>
      <c r="I222" s="156"/>
      <c r="L222" s="153"/>
      <c r="M222" s="157"/>
      <c r="T222" s="158"/>
      <c r="AT222" s="154" t="s">
        <v>133</v>
      </c>
      <c r="AU222" s="154" t="s">
        <v>84</v>
      </c>
      <c r="AV222" s="13" t="s">
        <v>82</v>
      </c>
      <c r="AW222" s="13" t="s">
        <v>35</v>
      </c>
      <c r="AX222" s="13" t="s">
        <v>74</v>
      </c>
      <c r="AY222" s="154" t="s">
        <v>122</v>
      </c>
    </row>
    <row r="223" spans="2:65" s="1" customFormat="1" ht="21.75" customHeight="1">
      <c r="B223" s="33"/>
      <c r="C223" s="128" t="s">
        <v>308</v>
      </c>
      <c r="D223" s="128" t="s">
        <v>124</v>
      </c>
      <c r="E223" s="129" t="s">
        <v>309</v>
      </c>
      <c r="F223" s="130" t="s">
        <v>310</v>
      </c>
      <c r="G223" s="131" t="s">
        <v>141</v>
      </c>
      <c r="H223" s="132">
        <v>602.98</v>
      </c>
      <c r="I223" s="133"/>
      <c r="J223" s="134">
        <f>ROUND(I223*H223,2)</f>
        <v>0</v>
      </c>
      <c r="K223" s="130" t="s">
        <v>128</v>
      </c>
      <c r="L223" s="33"/>
      <c r="M223" s="135" t="s">
        <v>19</v>
      </c>
      <c r="N223" s="136" t="s">
        <v>45</v>
      </c>
      <c r="P223" s="137">
        <f>O223*H223</f>
        <v>0</v>
      </c>
      <c r="Q223" s="137">
        <v>0.46</v>
      </c>
      <c r="R223" s="137">
        <f>Q223*H223</f>
        <v>277.37080000000003</v>
      </c>
      <c r="S223" s="137">
        <v>0</v>
      </c>
      <c r="T223" s="138">
        <f>S223*H223</f>
        <v>0</v>
      </c>
      <c r="AR223" s="139" t="s">
        <v>129</v>
      </c>
      <c r="AT223" s="139" t="s">
        <v>124</v>
      </c>
      <c r="AU223" s="139" t="s">
        <v>84</v>
      </c>
      <c r="AY223" s="18" t="s">
        <v>122</v>
      </c>
      <c r="BE223" s="140">
        <f>IF(N223="základní",J223,0)</f>
        <v>0</v>
      </c>
      <c r="BF223" s="140">
        <f>IF(N223="snížená",J223,0)</f>
        <v>0</v>
      </c>
      <c r="BG223" s="140">
        <f>IF(N223="zákl. přenesená",J223,0)</f>
        <v>0</v>
      </c>
      <c r="BH223" s="140">
        <f>IF(N223="sníž. přenesená",J223,0)</f>
        <v>0</v>
      </c>
      <c r="BI223" s="140">
        <f>IF(N223="nulová",J223,0)</f>
        <v>0</v>
      </c>
      <c r="BJ223" s="18" t="s">
        <v>82</v>
      </c>
      <c r="BK223" s="140">
        <f>ROUND(I223*H223,2)</f>
        <v>0</v>
      </c>
      <c r="BL223" s="18" t="s">
        <v>129</v>
      </c>
      <c r="BM223" s="139" t="s">
        <v>311</v>
      </c>
    </row>
    <row r="224" spans="2:65" s="1" customFormat="1" ht="10.199999999999999">
      <c r="B224" s="33"/>
      <c r="D224" s="141" t="s">
        <v>131</v>
      </c>
      <c r="F224" s="142" t="s">
        <v>312</v>
      </c>
      <c r="I224" s="143"/>
      <c r="L224" s="33"/>
      <c r="M224" s="144"/>
      <c r="T224" s="54"/>
      <c r="AT224" s="18" t="s">
        <v>131</v>
      </c>
      <c r="AU224" s="18" t="s">
        <v>84</v>
      </c>
    </row>
    <row r="225" spans="2:65" s="12" customFormat="1" ht="10.199999999999999">
      <c r="B225" s="145"/>
      <c r="D225" s="146" t="s">
        <v>133</v>
      </c>
      <c r="E225" s="147" t="s">
        <v>19</v>
      </c>
      <c r="F225" s="148" t="s">
        <v>313</v>
      </c>
      <c r="H225" s="149">
        <v>602.98</v>
      </c>
      <c r="I225" s="150"/>
      <c r="L225" s="145"/>
      <c r="M225" s="151"/>
      <c r="T225" s="152"/>
      <c r="AT225" s="147" t="s">
        <v>133</v>
      </c>
      <c r="AU225" s="147" t="s">
        <v>84</v>
      </c>
      <c r="AV225" s="12" t="s">
        <v>84</v>
      </c>
      <c r="AW225" s="12" t="s">
        <v>35</v>
      </c>
      <c r="AX225" s="12" t="s">
        <v>82</v>
      </c>
      <c r="AY225" s="147" t="s">
        <v>122</v>
      </c>
    </row>
    <row r="226" spans="2:65" s="13" customFormat="1" ht="10.199999999999999">
      <c r="B226" s="153"/>
      <c r="D226" s="146" t="s">
        <v>133</v>
      </c>
      <c r="E226" s="154" t="s">
        <v>19</v>
      </c>
      <c r="F226" s="155" t="s">
        <v>134</v>
      </c>
      <c r="H226" s="154" t="s">
        <v>19</v>
      </c>
      <c r="I226" s="156"/>
      <c r="L226" s="153"/>
      <c r="M226" s="157"/>
      <c r="T226" s="158"/>
      <c r="AT226" s="154" t="s">
        <v>133</v>
      </c>
      <c r="AU226" s="154" t="s">
        <v>84</v>
      </c>
      <c r="AV226" s="13" t="s">
        <v>82</v>
      </c>
      <c r="AW226" s="13" t="s">
        <v>35</v>
      </c>
      <c r="AX226" s="13" t="s">
        <v>74</v>
      </c>
      <c r="AY226" s="154" t="s">
        <v>122</v>
      </c>
    </row>
    <row r="227" spans="2:65" s="1" customFormat="1" ht="21.75" customHeight="1">
      <c r="B227" s="33"/>
      <c r="C227" s="128" t="s">
        <v>314</v>
      </c>
      <c r="D227" s="128" t="s">
        <v>124</v>
      </c>
      <c r="E227" s="129" t="s">
        <v>315</v>
      </c>
      <c r="F227" s="130" t="s">
        <v>316</v>
      </c>
      <c r="G227" s="131" t="s">
        <v>141</v>
      </c>
      <c r="H227" s="132">
        <v>295.8</v>
      </c>
      <c r="I227" s="133"/>
      <c r="J227" s="134">
        <f>ROUND(I227*H227,2)</f>
        <v>0</v>
      </c>
      <c r="K227" s="130" t="s">
        <v>128</v>
      </c>
      <c r="L227" s="33"/>
      <c r="M227" s="135" t="s">
        <v>19</v>
      </c>
      <c r="N227" s="136" t="s">
        <v>45</v>
      </c>
      <c r="P227" s="137">
        <f>O227*H227</f>
        <v>0</v>
      </c>
      <c r="Q227" s="137">
        <v>0.57499999999999996</v>
      </c>
      <c r="R227" s="137">
        <f>Q227*H227</f>
        <v>170.08499999999998</v>
      </c>
      <c r="S227" s="137">
        <v>0</v>
      </c>
      <c r="T227" s="138">
        <f>S227*H227</f>
        <v>0</v>
      </c>
      <c r="AR227" s="139" t="s">
        <v>129</v>
      </c>
      <c r="AT227" s="139" t="s">
        <v>124</v>
      </c>
      <c r="AU227" s="139" t="s">
        <v>84</v>
      </c>
      <c r="AY227" s="18" t="s">
        <v>122</v>
      </c>
      <c r="BE227" s="140">
        <f>IF(N227="základní",J227,0)</f>
        <v>0</v>
      </c>
      <c r="BF227" s="140">
        <f>IF(N227="snížená",J227,0)</f>
        <v>0</v>
      </c>
      <c r="BG227" s="140">
        <f>IF(N227="zákl. přenesená",J227,0)</f>
        <v>0</v>
      </c>
      <c r="BH227" s="140">
        <f>IF(N227="sníž. přenesená",J227,0)</f>
        <v>0</v>
      </c>
      <c r="BI227" s="140">
        <f>IF(N227="nulová",J227,0)</f>
        <v>0</v>
      </c>
      <c r="BJ227" s="18" t="s">
        <v>82</v>
      </c>
      <c r="BK227" s="140">
        <f>ROUND(I227*H227,2)</f>
        <v>0</v>
      </c>
      <c r="BL227" s="18" t="s">
        <v>129</v>
      </c>
      <c r="BM227" s="139" t="s">
        <v>317</v>
      </c>
    </row>
    <row r="228" spans="2:65" s="1" customFormat="1" ht="10.199999999999999">
      <c r="B228" s="33"/>
      <c r="D228" s="141" t="s">
        <v>131</v>
      </c>
      <c r="F228" s="142" t="s">
        <v>318</v>
      </c>
      <c r="I228" s="143"/>
      <c r="L228" s="33"/>
      <c r="M228" s="144"/>
      <c r="T228" s="54"/>
      <c r="AT228" s="18" t="s">
        <v>131</v>
      </c>
      <c r="AU228" s="18" t="s">
        <v>84</v>
      </c>
    </row>
    <row r="229" spans="2:65" s="12" customFormat="1" ht="10.199999999999999">
      <c r="B229" s="145"/>
      <c r="D229" s="146" t="s">
        <v>133</v>
      </c>
      <c r="E229" s="147" t="s">
        <v>19</v>
      </c>
      <c r="F229" s="148" t="s">
        <v>319</v>
      </c>
      <c r="H229" s="149">
        <v>295.8</v>
      </c>
      <c r="I229" s="150"/>
      <c r="L229" s="145"/>
      <c r="M229" s="151"/>
      <c r="T229" s="152"/>
      <c r="AT229" s="147" t="s">
        <v>133</v>
      </c>
      <c r="AU229" s="147" t="s">
        <v>84</v>
      </c>
      <c r="AV229" s="12" t="s">
        <v>84</v>
      </c>
      <c r="AW229" s="12" t="s">
        <v>35</v>
      </c>
      <c r="AX229" s="12" t="s">
        <v>82</v>
      </c>
      <c r="AY229" s="147" t="s">
        <v>122</v>
      </c>
    </row>
    <row r="230" spans="2:65" s="13" customFormat="1" ht="10.199999999999999">
      <c r="B230" s="153"/>
      <c r="D230" s="146" t="s">
        <v>133</v>
      </c>
      <c r="E230" s="154" t="s">
        <v>19</v>
      </c>
      <c r="F230" s="155" t="s">
        <v>134</v>
      </c>
      <c r="H230" s="154" t="s">
        <v>19</v>
      </c>
      <c r="I230" s="156"/>
      <c r="L230" s="153"/>
      <c r="M230" s="157"/>
      <c r="T230" s="158"/>
      <c r="AT230" s="154" t="s">
        <v>133</v>
      </c>
      <c r="AU230" s="154" t="s">
        <v>84</v>
      </c>
      <c r="AV230" s="13" t="s">
        <v>82</v>
      </c>
      <c r="AW230" s="13" t="s">
        <v>35</v>
      </c>
      <c r="AX230" s="13" t="s">
        <v>74</v>
      </c>
      <c r="AY230" s="154" t="s">
        <v>122</v>
      </c>
    </row>
    <row r="231" spans="2:65" s="1" customFormat="1" ht="24.15" customHeight="1">
      <c r="B231" s="33"/>
      <c r="C231" s="128" t="s">
        <v>320</v>
      </c>
      <c r="D231" s="128" t="s">
        <v>124</v>
      </c>
      <c r="E231" s="129" t="s">
        <v>321</v>
      </c>
      <c r="F231" s="130" t="s">
        <v>322</v>
      </c>
      <c r="G231" s="131" t="s">
        <v>141</v>
      </c>
      <c r="H231" s="132">
        <v>255</v>
      </c>
      <c r="I231" s="133"/>
      <c r="J231" s="134">
        <f>ROUND(I231*H231,2)</f>
        <v>0</v>
      </c>
      <c r="K231" s="130" t="s">
        <v>128</v>
      </c>
      <c r="L231" s="33"/>
      <c r="M231" s="135" t="s">
        <v>19</v>
      </c>
      <c r="N231" s="136" t="s">
        <v>45</v>
      </c>
      <c r="P231" s="137">
        <f>O231*H231</f>
        <v>0</v>
      </c>
      <c r="Q231" s="137">
        <v>0.37190000000000001</v>
      </c>
      <c r="R231" s="137">
        <f>Q231*H231</f>
        <v>94.834500000000006</v>
      </c>
      <c r="S231" s="137">
        <v>0</v>
      </c>
      <c r="T231" s="138">
        <f>S231*H231</f>
        <v>0</v>
      </c>
      <c r="AR231" s="139" t="s">
        <v>129</v>
      </c>
      <c r="AT231" s="139" t="s">
        <v>124</v>
      </c>
      <c r="AU231" s="139" t="s">
        <v>84</v>
      </c>
      <c r="AY231" s="18" t="s">
        <v>122</v>
      </c>
      <c r="BE231" s="140">
        <f>IF(N231="základní",J231,0)</f>
        <v>0</v>
      </c>
      <c r="BF231" s="140">
        <f>IF(N231="snížená",J231,0)</f>
        <v>0</v>
      </c>
      <c r="BG231" s="140">
        <f>IF(N231="zákl. přenesená",J231,0)</f>
        <v>0</v>
      </c>
      <c r="BH231" s="140">
        <f>IF(N231="sníž. přenesená",J231,0)</f>
        <v>0</v>
      </c>
      <c r="BI231" s="140">
        <f>IF(N231="nulová",J231,0)</f>
        <v>0</v>
      </c>
      <c r="BJ231" s="18" t="s">
        <v>82</v>
      </c>
      <c r="BK231" s="140">
        <f>ROUND(I231*H231,2)</f>
        <v>0</v>
      </c>
      <c r="BL231" s="18" t="s">
        <v>129</v>
      </c>
      <c r="BM231" s="139" t="s">
        <v>323</v>
      </c>
    </row>
    <row r="232" spans="2:65" s="1" customFormat="1" ht="10.199999999999999">
      <c r="B232" s="33"/>
      <c r="D232" s="141" t="s">
        <v>131</v>
      </c>
      <c r="F232" s="142" t="s">
        <v>324</v>
      </c>
      <c r="I232" s="143"/>
      <c r="L232" s="33"/>
      <c r="M232" s="144"/>
      <c r="T232" s="54"/>
      <c r="AT232" s="18" t="s">
        <v>131</v>
      </c>
      <c r="AU232" s="18" t="s">
        <v>84</v>
      </c>
    </row>
    <row r="233" spans="2:65" s="12" customFormat="1" ht="10.199999999999999">
      <c r="B233" s="145"/>
      <c r="D233" s="146" t="s">
        <v>133</v>
      </c>
      <c r="E233" s="147" t="s">
        <v>19</v>
      </c>
      <c r="F233" s="148" t="s">
        <v>325</v>
      </c>
      <c r="H233" s="149">
        <v>255</v>
      </c>
      <c r="I233" s="150"/>
      <c r="L233" s="145"/>
      <c r="M233" s="151"/>
      <c r="T233" s="152"/>
      <c r="AT233" s="147" t="s">
        <v>133</v>
      </c>
      <c r="AU233" s="147" t="s">
        <v>84</v>
      </c>
      <c r="AV233" s="12" t="s">
        <v>84</v>
      </c>
      <c r="AW233" s="12" t="s">
        <v>35</v>
      </c>
      <c r="AX233" s="12" t="s">
        <v>82</v>
      </c>
      <c r="AY233" s="147" t="s">
        <v>122</v>
      </c>
    </row>
    <row r="234" spans="2:65" s="13" customFormat="1" ht="10.199999999999999">
      <c r="B234" s="153"/>
      <c r="D234" s="146" t="s">
        <v>133</v>
      </c>
      <c r="E234" s="154" t="s">
        <v>19</v>
      </c>
      <c r="F234" s="155" t="s">
        <v>134</v>
      </c>
      <c r="H234" s="154" t="s">
        <v>19</v>
      </c>
      <c r="I234" s="156"/>
      <c r="L234" s="153"/>
      <c r="M234" s="157"/>
      <c r="T234" s="158"/>
      <c r="AT234" s="154" t="s">
        <v>133</v>
      </c>
      <c r="AU234" s="154" t="s">
        <v>84</v>
      </c>
      <c r="AV234" s="13" t="s">
        <v>82</v>
      </c>
      <c r="AW234" s="13" t="s">
        <v>35</v>
      </c>
      <c r="AX234" s="13" t="s">
        <v>74</v>
      </c>
      <c r="AY234" s="154" t="s">
        <v>122</v>
      </c>
    </row>
    <row r="235" spans="2:65" s="1" customFormat="1" ht="24.15" customHeight="1">
      <c r="B235" s="33"/>
      <c r="C235" s="128" t="s">
        <v>326</v>
      </c>
      <c r="D235" s="128" t="s">
        <v>124</v>
      </c>
      <c r="E235" s="129" t="s">
        <v>327</v>
      </c>
      <c r="F235" s="130" t="s">
        <v>328</v>
      </c>
      <c r="G235" s="131" t="s">
        <v>141</v>
      </c>
      <c r="H235" s="132">
        <v>426.62900000000002</v>
      </c>
      <c r="I235" s="133"/>
      <c r="J235" s="134">
        <f>ROUND(I235*H235,2)</f>
        <v>0</v>
      </c>
      <c r="K235" s="130" t="s">
        <v>128</v>
      </c>
      <c r="L235" s="33"/>
      <c r="M235" s="135" t="s">
        <v>19</v>
      </c>
      <c r="N235" s="136" t="s">
        <v>45</v>
      </c>
      <c r="P235" s="137">
        <f>O235*H235</f>
        <v>0</v>
      </c>
      <c r="Q235" s="137">
        <v>0.18462999999999999</v>
      </c>
      <c r="R235" s="137">
        <f>Q235*H235</f>
        <v>78.768512270000002</v>
      </c>
      <c r="S235" s="137">
        <v>0</v>
      </c>
      <c r="T235" s="138">
        <f>S235*H235</f>
        <v>0</v>
      </c>
      <c r="AR235" s="139" t="s">
        <v>129</v>
      </c>
      <c r="AT235" s="139" t="s">
        <v>124</v>
      </c>
      <c r="AU235" s="139" t="s">
        <v>84</v>
      </c>
      <c r="AY235" s="18" t="s">
        <v>122</v>
      </c>
      <c r="BE235" s="140">
        <f>IF(N235="základní",J235,0)</f>
        <v>0</v>
      </c>
      <c r="BF235" s="140">
        <f>IF(N235="snížená",J235,0)</f>
        <v>0</v>
      </c>
      <c r="BG235" s="140">
        <f>IF(N235="zákl. přenesená",J235,0)</f>
        <v>0</v>
      </c>
      <c r="BH235" s="140">
        <f>IF(N235="sníž. přenesená",J235,0)</f>
        <v>0</v>
      </c>
      <c r="BI235" s="140">
        <f>IF(N235="nulová",J235,0)</f>
        <v>0</v>
      </c>
      <c r="BJ235" s="18" t="s">
        <v>82</v>
      </c>
      <c r="BK235" s="140">
        <f>ROUND(I235*H235,2)</f>
        <v>0</v>
      </c>
      <c r="BL235" s="18" t="s">
        <v>129</v>
      </c>
      <c r="BM235" s="139" t="s">
        <v>329</v>
      </c>
    </row>
    <row r="236" spans="2:65" s="1" customFormat="1" ht="10.199999999999999">
      <c r="B236" s="33"/>
      <c r="D236" s="141" t="s">
        <v>131</v>
      </c>
      <c r="F236" s="142" t="s">
        <v>330</v>
      </c>
      <c r="I236" s="143"/>
      <c r="L236" s="33"/>
      <c r="M236" s="144"/>
      <c r="T236" s="54"/>
      <c r="AT236" s="18" t="s">
        <v>131</v>
      </c>
      <c r="AU236" s="18" t="s">
        <v>84</v>
      </c>
    </row>
    <row r="237" spans="2:65" s="12" customFormat="1" ht="10.199999999999999">
      <c r="B237" s="145"/>
      <c r="D237" s="146" t="s">
        <v>133</v>
      </c>
      <c r="E237" s="147" t="s">
        <v>19</v>
      </c>
      <c r="F237" s="148" t="s">
        <v>331</v>
      </c>
      <c r="H237" s="149">
        <v>426.62900000000002</v>
      </c>
      <c r="I237" s="150"/>
      <c r="L237" s="145"/>
      <c r="M237" s="151"/>
      <c r="T237" s="152"/>
      <c r="AT237" s="147" t="s">
        <v>133</v>
      </c>
      <c r="AU237" s="147" t="s">
        <v>84</v>
      </c>
      <c r="AV237" s="12" t="s">
        <v>84</v>
      </c>
      <c r="AW237" s="12" t="s">
        <v>35</v>
      </c>
      <c r="AX237" s="12" t="s">
        <v>82</v>
      </c>
      <c r="AY237" s="147" t="s">
        <v>122</v>
      </c>
    </row>
    <row r="238" spans="2:65" s="13" customFormat="1" ht="10.199999999999999">
      <c r="B238" s="153"/>
      <c r="D238" s="146" t="s">
        <v>133</v>
      </c>
      <c r="E238" s="154" t="s">
        <v>19</v>
      </c>
      <c r="F238" s="155" t="s">
        <v>134</v>
      </c>
      <c r="H238" s="154" t="s">
        <v>19</v>
      </c>
      <c r="I238" s="156"/>
      <c r="L238" s="153"/>
      <c r="M238" s="157"/>
      <c r="T238" s="158"/>
      <c r="AT238" s="154" t="s">
        <v>133</v>
      </c>
      <c r="AU238" s="154" t="s">
        <v>84</v>
      </c>
      <c r="AV238" s="13" t="s">
        <v>82</v>
      </c>
      <c r="AW238" s="13" t="s">
        <v>35</v>
      </c>
      <c r="AX238" s="13" t="s">
        <v>74</v>
      </c>
      <c r="AY238" s="154" t="s">
        <v>122</v>
      </c>
    </row>
    <row r="239" spans="2:65" s="1" customFormat="1" ht="24.15" customHeight="1">
      <c r="B239" s="33"/>
      <c r="C239" s="128" t="s">
        <v>332</v>
      </c>
      <c r="D239" s="128" t="s">
        <v>124</v>
      </c>
      <c r="E239" s="129" t="s">
        <v>333</v>
      </c>
      <c r="F239" s="130" t="s">
        <v>334</v>
      </c>
      <c r="G239" s="131" t="s">
        <v>141</v>
      </c>
      <c r="H239" s="132">
        <v>479.08</v>
      </c>
      <c r="I239" s="133"/>
      <c r="J239" s="134">
        <f>ROUND(I239*H239,2)</f>
        <v>0</v>
      </c>
      <c r="K239" s="130" t="s">
        <v>128</v>
      </c>
      <c r="L239" s="33"/>
      <c r="M239" s="135" t="s">
        <v>19</v>
      </c>
      <c r="N239" s="136" t="s">
        <v>45</v>
      </c>
      <c r="P239" s="137">
        <f>O239*H239</f>
        <v>0</v>
      </c>
      <c r="Q239" s="137">
        <v>0.30651</v>
      </c>
      <c r="R239" s="137">
        <f>Q239*H239</f>
        <v>146.8428108</v>
      </c>
      <c r="S239" s="137">
        <v>0</v>
      </c>
      <c r="T239" s="138">
        <f>S239*H239</f>
        <v>0</v>
      </c>
      <c r="AR239" s="139" t="s">
        <v>129</v>
      </c>
      <c r="AT239" s="139" t="s">
        <v>124</v>
      </c>
      <c r="AU239" s="139" t="s">
        <v>84</v>
      </c>
      <c r="AY239" s="18" t="s">
        <v>122</v>
      </c>
      <c r="BE239" s="140">
        <f>IF(N239="základní",J239,0)</f>
        <v>0</v>
      </c>
      <c r="BF239" s="140">
        <f>IF(N239="snížená",J239,0)</f>
        <v>0</v>
      </c>
      <c r="BG239" s="140">
        <f>IF(N239="zákl. přenesená",J239,0)</f>
        <v>0</v>
      </c>
      <c r="BH239" s="140">
        <f>IF(N239="sníž. přenesená",J239,0)</f>
        <v>0</v>
      </c>
      <c r="BI239" s="140">
        <f>IF(N239="nulová",J239,0)</f>
        <v>0</v>
      </c>
      <c r="BJ239" s="18" t="s">
        <v>82</v>
      </c>
      <c r="BK239" s="140">
        <f>ROUND(I239*H239,2)</f>
        <v>0</v>
      </c>
      <c r="BL239" s="18" t="s">
        <v>129</v>
      </c>
      <c r="BM239" s="139" t="s">
        <v>335</v>
      </c>
    </row>
    <row r="240" spans="2:65" s="1" customFormat="1" ht="10.199999999999999">
      <c r="B240" s="33"/>
      <c r="D240" s="141" t="s">
        <v>131</v>
      </c>
      <c r="F240" s="142" t="s">
        <v>336</v>
      </c>
      <c r="I240" s="143"/>
      <c r="L240" s="33"/>
      <c r="M240" s="144"/>
      <c r="T240" s="54"/>
      <c r="AT240" s="18" t="s">
        <v>131</v>
      </c>
      <c r="AU240" s="18" t="s">
        <v>84</v>
      </c>
    </row>
    <row r="241" spans="2:65" s="12" customFormat="1" ht="10.199999999999999">
      <c r="B241" s="145"/>
      <c r="D241" s="146" t="s">
        <v>133</v>
      </c>
      <c r="E241" s="147" t="s">
        <v>19</v>
      </c>
      <c r="F241" s="148" t="s">
        <v>337</v>
      </c>
      <c r="H241" s="149">
        <v>479.08</v>
      </c>
      <c r="I241" s="150"/>
      <c r="L241" s="145"/>
      <c r="M241" s="151"/>
      <c r="T241" s="152"/>
      <c r="AT241" s="147" t="s">
        <v>133</v>
      </c>
      <c r="AU241" s="147" t="s">
        <v>84</v>
      </c>
      <c r="AV241" s="12" t="s">
        <v>84</v>
      </c>
      <c r="AW241" s="12" t="s">
        <v>35</v>
      </c>
      <c r="AX241" s="12" t="s">
        <v>82</v>
      </c>
      <c r="AY241" s="147" t="s">
        <v>122</v>
      </c>
    </row>
    <row r="242" spans="2:65" s="13" customFormat="1" ht="10.199999999999999">
      <c r="B242" s="153"/>
      <c r="D242" s="146" t="s">
        <v>133</v>
      </c>
      <c r="E242" s="154" t="s">
        <v>19</v>
      </c>
      <c r="F242" s="155" t="s">
        <v>134</v>
      </c>
      <c r="H242" s="154" t="s">
        <v>19</v>
      </c>
      <c r="I242" s="156"/>
      <c r="L242" s="153"/>
      <c r="M242" s="157"/>
      <c r="T242" s="158"/>
      <c r="AT242" s="154" t="s">
        <v>133</v>
      </c>
      <c r="AU242" s="154" t="s">
        <v>84</v>
      </c>
      <c r="AV242" s="13" t="s">
        <v>82</v>
      </c>
      <c r="AW242" s="13" t="s">
        <v>35</v>
      </c>
      <c r="AX242" s="13" t="s">
        <v>74</v>
      </c>
      <c r="AY242" s="154" t="s">
        <v>122</v>
      </c>
    </row>
    <row r="243" spans="2:65" s="1" customFormat="1" ht="33" customHeight="1">
      <c r="B243" s="33"/>
      <c r="C243" s="128" t="s">
        <v>338</v>
      </c>
      <c r="D243" s="128" t="s">
        <v>124</v>
      </c>
      <c r="E243" s="129" t="s">
        <v>339</v>
      </c>
      <c r="F243" s="130" t="s">
        <v>340</v>
      </c>
      <c r="G243" s="131" t="s">
        <v>141</v>
      </c>
      <c r="H243" s="132">
        <v>3300.2</v>
      </c>
      <c r="I243" s="133"/>
      <c r="J243" s="134">
        <f>ROUND(I243*H243,2)</f>
        <v>0</v>
      </c>
      <c r="K243" s="130" t="s">
        <v>128</v>
      </c>
      <c r="L243" s="33"/>
      <c r="M243" s="135" t="s">
        <v>19</v>
      </c>
      <c r="N243" s="136" t="s">
        <v>45</v>
      </c>
      <c r="P243" s="137">
        <f>O243*H243</f>
        <v>0</v>
      </c>
      <c r="Q243" s="137">
        <v>0</v>
      </c>
      <c r="R243" s="137">
        <f>Q243*H243</f>
        <v>0</v>
      </c>
      <c r="S243" s="137">
        <v>0</v>
      </c>
      <c r="T243" s="138">
        <f>S243*H243</f>
        <v>0</v>
      </c>
      <c r="AR243" s="139" t="s">
        <v>129</v>
      </c>
      <c r="AT243" s="139" t="s">
        <v>124</v>
      </c>
      <c r="AU243" s="139" t="s">
        <v>84</v>
      </c>
      <c r="AY243" s="18" t="s">
        <v>122</v>
      </c>
      <c r="BE243" s="140">
        <f>IF(N243="základní",J243,0)</f>
        <v>0</v>
      </c>
      <c r="BF243" s="140">
        <f>IF(N243="snížená",J243,0)</f>
        <v>0</v>
      </c>
      <c r="BG243" s="140">
        <f>IF(N243="zákl. přenesená",J243,0)</f>
        <v>0</v>
      </c>
      <c r="BH243" s="140">
        <f>IF(N243="sníž. přenesená",J243,0)</f>
        <v>0</v>
      </c>
      <c r="BI243" s="140">
        <f>IF(N243="nulová",J243,0)</f>
        <v>0</v>
      </c>
      <c r="BJ243" s="18" t="s">
        <v>82</v>
      </c>
      <c r="BK243" s="140">
        <f>ROUND(I243*H243,2)</f>
        <v>0</v>
      </c>
      <c r="BL243" s="18" t="s">
        <v>129</v>
      </c>
      <c r="BM243" s="139" t="s">
        <v>341</v>
      </c>
    </row>
    <row r="244" spans="2:65" s="1" customFormat="1" ht="10.199999999999999">
      <c r="B244" s="33"/>
      <c r="D244" s="141" t="s">
        <v>131</v>
      </c>
      <c r="F244" s="142" t="s">
        <v>342</v>
      </c>
      <c r="I244" s="143"/>
      <c r="L244" s="33"/>
      <c r="M244" s="144"/>
      <c r="T244" s="54"/>
      <c r="AT244" s="18" t="s">
        <v>131</v>
      </c>
      <c r="AU244" s="18" t="s">
        <v>84</v>
      </c>
    </row>
    <row r="245" spans="2:65" s="12" customFormat="1" ht="10.199999999999999">
      <c r="B245" s="145"/>
      <c r="D245" s="146" t="s">
        <v>133</v>
      </c>
      <c r="E245" s="147" t="s">
        <v>19</v>
      </c>
      <c r="F245" s="148" t="s">
        <v>343</v>
      </c>
      <c r="H245" s="149">
        <v>3300.2</v>
      </c>
      <c r="I245" s="150"/>
      <c r="L245" s="145"/>
      <c r="M245" s="151"/>
      <c r="T245" s="152"/>
      <c r="AT245" s="147" t="s">
        <v>133</v>
      </c>
      <c r="AU245" s="147" t="s">
        <v>84</v>
      </c>
      <c r="AV245" s="12" t="s">
        <v>84</v>
      </c>
      <c r="AW245" s="12" t="s">
        <v>35</v>
      </c>
      <c r="AX245" s="12" t="s">
        <v>82</v>
      </c>
      <c r="AY245" s="147" t="s">
        <v>122</v>
      </c>
    </row>
    <row r="246" spans="2:65" s="13" customFormat="1" ht="10.199999999999999">
      <c r="B246" s="153"/>
      <c r="D246" s="146" t="s">
        <v>133</v>
      </c>
      <c r="E246" s="154" t="s">
        <v>19</v>
      </c>
      <c r="F246" s="155" t="s">
        <v>134</v>
      </c>
      <c r="H246" s="154" t="s">
        <v>19</v>
      </c>
      <c r="I246" s="156"/>
      <c r="L246" s="153"/>
      <c r="M246" s="157"/>
      <c r="T246" s="158"/>
      <c r="AT246" s="154" t="s">
        <v>133</v>
      </c>
      <c r="AU246" s="154" t="s">
        <v>84</v>
      </c>
      <c r="AV246" s="13" t="s">
        <v>82</v>
      </c>
      <c r="AW246" s="13" t="s">
        <v>35</v>
      </c>
      <c r="AX246" s="13" t="s">
        <v>74</v>
      </c>
      <c r="AY246" s="154" t="s">
        <v>122</v>
      </c>
    </row>
    <row r="247" spans="2:65" s="1" customFormat="1" ht="24.15" customHeight="1">
      <c r="B247" s="33"/>
      <c r="C247" s="128" t="s">
        <v>184</v>
      </c>
      <c r="D247" s="128" t="s">
        <v>124</v>
      </c>
      <c r="E247" s="129" t="s">
        <v>344</v>
      </c>
      <c r="F247" s="130" t="s">
        <v>345</v>
      </c>
      <c r="G247" s="131" t="s">
        <v>141</v>
      </c>
      <c r="H247" s="132">
        <v>2901.9</v>
      </c>
      <c r="I247" s="133"/>
      <c r="J247" s="134">
        <f>ROUND(I247*H247,2)</f>
        <v>0</v>
      </c>
      <c r="K247" s="130" t="s">
        <v>128</v>
      </c>
      <c r="L247" s="33"/>
      <c r="M247" s="135" t="s">
        <v>19</v>
      </c>
      <c r="N247" s="136" t="s">
        <v>45</v>
      </c>
      <c r="P247" s="137">
        <f>O247*H247</f>
        <v>0</v>
      </c>
      <c r="Q247" s="137">
        <v>2.647E-2</v>
      </c>
      <c r="R247" s="137">
        <f>Q247*H247</f>
        <v>76.813293000000002</v>
      </c>
      <c r="S247" s="137">
        <v>0</v>
      </c>
      <c r="T247" s="138">
        <f>S247*H247</f>
        <v>0</v>
      </c>
      <c r="AR247" s="139" t="s">
        <v>129</v>
      </c>
      <c r="AT247" s="139" t="s">
        <v>124</v>
      </c>
      <c r="AU247" s="139" t="s">
        <v>84</v>
      </c>
      <c r="AY247" s="18" t="s">
        <v>122</v>
      </c>
      <c r="BE247" s="140">
        <f>IF(N247="základní",J247,0)</f>
        <v>0</v>
      </c>
      <c r="BF247" s="140">
        <f>IF(N247="snížená",J247,0)</f>
        <v>0</v>
      </c>
      <c r="BG247" s="140">
        <f>IF(N247="zákl. přenesená",J247,0)</f>
        <v>0</v>
      </c>
      <c r="BH247" s="140">
        <f>IF(N247="sníž. přenesená",J247,0)</f>
        <v>0</v>
      </c>
      <c r="BI247" s="140">
        <f>IF(N247="nulová",J247,0)</f>
        <v>0</v>
      </c>
      <c r="BJ247" s="18" t="s">
        <v>82</v>
      </c>
      <c r="BK247" s="140">
        <f>ROUND(I247*H247,2)</f>
        <v>0</v>
      </c>
      <c r="BL247" s="18" t="s">
        <v>129</v>
      </c>
      <c r="BM247" s="139" t="s">
        <v>346</v>
      </c>
    </row>
    <row r="248" spans="2:65" s="1" customFormat="1" ht="10.199999999999999">
      <c r="B248" s="33"/>
      <c r="D248" s="141" t="s">
        <v>131</v>
      </c>
      <c r="F248" s="142" t="s">
        <v>347</v>
      </c>
      <c r="I248" s="143"/>
      <c r="L248" s="33"/>
      <c r="M248" s="144"/>
      <c r="T248" s="54"/>
      <c r="AT248" s="18" t="s">
        <v>131</v>
      </c>
      <c r="AU248" s="18" t="s">
        <v>84</v>
      </c>
    </row>
    <row r="249" spans="2:65" s="12" customFormat="1" ht="10.199999999999999">
      <c r="B249" s="145"/>
      <c r="D249" s="146" t="s">
        <v>133</v>
      </c>
      <c r="E249" s="147" t="s">
        <v>19</v>
      </c>
      <c r="F249" s="148" t="s">
        <v>348</v>
      </c>
      <c r="H249" s="149">
        <v>2901.9</v>
      </c>
      <c r="I249" s="150"/>
      <c r="L249" s="145"/>
      <c r="M249" s="151"/>
      <c r="T249" s="152"/>
      <c r="AT249" s="147" t="s">
        <v>133</v>
      </c>
      <c r="AU249" s="147" t="s">
        <v>84</v>
      </c>
      <c r="AV249" s="12" t="s">
        <v>84</v>
      </c>
      <c r="AW249" s="12" t="s">
        <v>35</v>
      </c>
      <c r="AX249" s="12" t="s">
        <v>82</v>
      </c>
      <c r="AY249" s="147" t="s">
        <v>122</v>
      </c>
    </row>
    <row r="250" spans="2:65" s="13" customFormat="1" ht="10.199999999999999">
      <c r="B250" s="153"/>
      <c r="D250" s="146" t="s">
        <v>133</v>
      </c>
      <c r="E250" s="154" t="s">
        <v>19</v>
      </c>
      <c r="F250" s="155" t="s">
        <v>134</v>
      </c>
      <c r="H250" s="154" t="s">
        <v>19</v>
      </c>
      <c r="I250" s="156"/>
      <c r="L250" s="153"/>
      <c r="M250" s="157"/>
      <c r="T250" s="158"/>
      <c r="AT250" s="154" t="s">
        <v>133</v>
      </c>
      <c r="AU250" s="154" t="s">
        <v>84</v>
      </c>
      <c r="AV250" s="13" t="s">
        <v>82</v>
      </c>
      <c r="AW250" s="13" t="s">
        <v>35</v>
      </c>
      <c r="AX250" s="13" t="s">
        <v>74</v>
      </c>
      <c r="AY250" s="154" t="s">
        <v>122</v>
      </c>
    </row>
    <row r="251" spans="2:65" s="1" customFormat="1" ht="16.5" customHeight="1">
      <c r="B251" s="33"/>
      <c r="C251" s="128" t="s">
        <v>349</v>
      </c>
      <c r="D251" s="128" t="s">
        <v>124</v>
      </c>
      <c r="E251" s="129" t="s">
        <v>350</v>
      </c>
      <c r="F251" s="130" t="s">
        <v>351</v>
      </c>
      <c r="G251" s="131" t="s">
        <v>141</v>
      </c>
      <c r="H251" s="132">
        <v>426.62900000000002</v>
      </c>
      <c r="I251" s="133"/>
      <c r="J251" s="134">
        <f>ROUND(I251*H251,2)</f>
        <v>0</v>
      </c>
      <c r="K251" s="130" t="s">
        <v>128</v>
      </c>
      <c r="L251" s="33"/>
      <c r="M251" s="135" t="s">
        <v>19</v>
      </c>
      <c r="N251" s="136" t="s">
        <v>45</v>
      </c>
      <c r="P251" s="137">
        <f>O251*H251</f>
        <v>0</v>
      </c>
      <c r="Q251" s="137">
        <v>6.0099999999999997E-3</v>
      </c>
      <c r="R251" s="137">
        <f>Q251*H251</f>
        <v>2.5640402899999999</v>
      </c>
      <c r="S251" s="137">
        <v>0</v>
      </c>
      <c r="T251" s="138">
        <f>S251*H251</f>
        <v>0</v>
      </c>
      <c r="AR251" s="139" t="s">
        <v>129</v>
      </c>
      <c r="AT251" s="139" t="s">
        <v>124</v>
      </c>
      <c r="AU251" s="139" t="s">
        <v>84</v>
      </c>
      <c r="AY251" s="18" t="s">
        <v>122</v>
      </c>
      <c r="BE251" s="140">
        <f>IF(N251="základní",J251,0)</f>
        <v>0</v>
      </c>
      <c r="BF251" s="140">
        <f>IF(N251="snížená",J251,0)</f>
        <v>0</v>
      </c>
      <c r="BG251" s="140">
        <f>IF(N251="zákl. přenesená",J251,0)</f>
        <v>0</v>
      </c>
      <c r="BH251" s="140">
        <f>IF(N251="sníž. přenesená",J251,0)</f>
        <v>0</v>
      </c>
      <c r="BI251" s="140">
        <f>IF(N251="nulová",J251,0)</f>
        <v>0</v>
      </c>
      <c r="BJ251" s="18" t="s">
        <v>82</v>
      </c>
      <c r="BK251" s="140">
        <f>ROUND(I251*H251,2)</f>
        <v>0</v>
      </c>
      <c r="BL251" s="18" t="s">
        <v>129</v>
      </c>
      <c r="BM251" s="139" t="s">
        <v>352</v>
      </c>
    </row>
    <row r="252" spans="2:65" s="1" customFormat="1" ht="10.199999999999999">
      <c r="B252" s="33"/>
      <c r="D252" s="141" t="s">
        <v>131</v>
      </c>
      <c r="F252" s="142" t="s">
        <v>353</v>
      </c>
      <c r="I252" s="143"/>
      <c r="L252" s="33"/>
      <c r="M252" s="144"/>
      <c r="T252" s="54"/>
      <c r="AT252" s="18" t="s">
        <v>131</v>
      </c>
      <c r="AU252" s="18" t="s">
        <v>84</v>
      </c>
    </row>
    <row r="253" spans="2:65" s="12" customFormat="1" ht="10.199999999999999">
      <c r="B253" s="145"/>
      <c r="D253" s="146" t="s">
        <v>133</v>
      </c>
      <c r="E253" s="147" t="s">
        <v>19</v>
      </c>
      <c r="F253" s="148" t="s">
        <v>331</v>
      </c>
      <c r="H253" s="149">
        <v>426.62900000000002</v>
      </c>
      <c r="I253" s="150"/>
      <c r="L253" s="145"/>
      <c r="M253" s="151"/>
      <c r="T253" s="152"/>
      <c r="AT253" s="147" t="s">
        <v>133</v>
      </c>
      <c r="AU253" s="147" t="s">
        <v>84</v>
      </c>
      <c r="AV253" s="12" t="s">
        <v>84</v>
      </c>
      <c r="AW253" s="12" t="s">
        <v>35</v>
      </c>
      <c r="AX253" s="12" t="s">
        <v>82</v>
      </c>
      <c r="AY253" s="147" t="s">
        <v>122</v>
      </c>
    </row>
    <row r="254" spans="2:65" s="13" customFormat="1" ht="10.199999999999999">
      <c r="B254" s="153"/>
      <c r="D254" s="146" t="s">
        <v>133</v>
      </c>
      <c r="E254" s="154" t="s">
        <v>19</v>
      </c>
      <c r="F254" s="155" t="s">
        <v>134</v>
      </c>
      <c r="H254" s="154" t="s">
        <v>19</v>
      </c>
      <c r="I254" s="156"/>
      <c r="L254" s="153"/>
      <c r="M254" s="157"/>
      <c r="T254" s="158"/>
      <c r="AT254" s="154" t="s">
        <v>133</v>
      </c>
      <c r="AU254" s="154" t="s">
        <v>84</v>
      </c>
      <c r="AV254" s="13" t="s">
        <v>82</v>
      </c>
      <c r="AW254" s="13" t="s">
        <v>35</v>
      </c>
      <c r="AX254" s="13" t="s">
        <v>74</v>
      </c>
      <c r="AY254" s="154" t="s">
        <v>122</v>
      </c>
    </row>
    <row r="255" spans="2:65" s="1" customFormat="1" ht="16.5" customHeight="1">
      <c r="B255" s="33"/>
      <c r="C255" s="128" t="s">
        <v>354</v>
      </c>
      <c r="D255" s="128" t="s">
        <v>124</v>
      </c>
      <c r="E255" s="129" t="s">
        <v>355</v>
      </c>
      <c r="F255" s="130" t="s">
        <v>356</v>
      </c>
      <c r="G255" s="131" t="s">
        <v>141</v>
      </c>
      <c r="H255" s="132">
        <v>426.62900000000002</v>
      </c>
      <c r="I255" s="133"/>
      <c r="J255" s="134">
        <f>ROUND(I255*H255,2)</f>
        <v>0</v>
      </c>
      <c r="K255" s="130" t="s">
        <v>128</v>
      </c>
      <c r="L255" s="33"/>
      <c r="M255" s="135" t="s">
        <v>19</v>
      </c>
      <c r="N255" s="136" t="s">
        <v>45</v>
      </c>
      <c r="P255" s="137">
        <f>O255*H255</f>
        <v>0</v>
      </c>
      <c r="Q255" s="137">
        <v>3.1E-4</v>
      </c>
      <c r="R255" s="137">
        <f>Q255*H255</f>
        <v>0.13225499000000002</v>
      </c>
      <c r="S255" s="137">
        <v>0</v>
      </c>
      <c r="T255" s="138">
        <f>S255*H255</f>
        <v>0</v>
      </c>
      <c r="AR255" s="139" t="s">
        <v>129</v>
      </c>
      <c r="AT255" s="139" t="s">
        <v>124</v>
      </c>
      <c r="AU255" s="139" t="s">
        <v>84</v>
      </c>
      <c r="AY255" s="18" t="s">
        <v>122</v>
      </c>
      <c r="BE255" s="140">
        <f>IF(N255="základní",J255,0)</f>
        <v>0</v>
      </c>
      <c r="BF255" s="140">
        <f>IF(N255="snížená",J255,0)</f>
        <v>0</v>
      </c>
      <c r="BG255" s="140">
        <f>IF(N255="zákl. přenesená",J255,0)</f>
        <v>0</v>
      </c>
      <c r="BH255" s="140">
        <f>IF(N255="sníž. přenesená",J255,0)</f>
        <v>0</v>
      </c>
      <c r="BI255" s="140">
        <f>IF(N255="nulová",J255,0)</f>
        <v>0</v>
      </c>
      <c r="BJ255" s="18" t="s">
        <v>82</v>
      </c>
      <c r="BK255" s="140">
        <f>ROUND(I255*H255,2)</f>
        <v>0</v>
      </c>
      <c r="BL255" s="18" t="s">
        <v>129</v>
      </c>
      <c r="BM255" s="139" t="s">
        <v>357</v>
      </c>
    </row>
    <row r="256" spans="2:65" s="1" customFormat="1" ht="10.199999999999999">
      <c r="B256" s="33"/>
      <c r="D256" s="141" t="s">
        <v>131</v>
      </c>
      <c r="F256" s="142" t="s">
        <v>358</v>
      </c>
      <c r="I256" s="143"/>
      <c r="L256" s="33"/>
      <c r="M256" s="144"/>
      <c r="T256" s="54"/>
      <c r="AT256" s="18" t="s">
        <v>131</v>
      </c>
      <c r="AU256" s="18" t="s">
        <v>84</v>
      </c>
    </row>
    <row r="257" spans="2:65" s="12" customFormat="1" ht="10.199999999999999">
      <c r="B257" s="145"/>
      <c r="D257" s="146" t="s">
        <v>133</v>
      </c>
      <c r="E257" s="147" t="s">
        <v>19</v>
      </c>
      <c r="F257" s="148" t="s">
        <v>331</v>
      </c>
      <c r="H257" s="149">
        <v>426.62900000000002</v>
      </c>
      <c r="I257" s="150"/>
      <c r="L257" s="145"/>
      <c r="M257" s="151"/>
      <c r="T257" s="152"/>
      <c r="AT257" s="147" t="s">
        <v>133</v>
      </c>
      <c r="AU257" s="147" t="s">
        <v>84</v>
      </c>
      <c r="AV257" s="12" t="s">
        <v>84</v>
      </c>
      <c r="AW257" s="12" t="s">
        <v>35</v>
      </c>
      <c r="AX257" s="12" t="s">
        <v>82</v>
      </c>
      <c r="AY257" s="147" t="s">
        <v>122</v>
      </c>
    </row>
    <row r="258" spans="2:65" s="13" customFormat="1" ht="10.199999999999999">
      <c r="B258" s="153"/>
      <c r="D258" s="146" t="s">
        <v>133</v>
      </c>
      <c r="E258" s="154" t="s">
        <v>19</v>
      </c>
      <c r="F258" s="155" t="s">
        <v>134</v>
      </c>
      <c r="H258" s="154" t="s">
        <v>19</v>
      </c>
      <c r="I258" s="156"/>
      <c r="L258" s="153"/>
      <c r="M258" s="157"/>
      <c r="T258" s="158"/>
      <c r="AT258" s="154" t="s">
        <v>133</v>
      </c>
      <c r="AU258" s="154" t="s">
        <v>84</v>
      </c>
      <c r="AV258" s="13" t="s">
        <v>82</v>
      </c>
      <c r="AW258" s="13" t="s">
        <v>35</v>
      </c>
      <c r="AX258" s="13" t="s">
        <v>74</v>
      </c>
      <c r="AY258" s="154" t="s">
        <v>122</v>
      </c>
    </row>
    <row r="259" spans="2:65" s="1" customFormat="1" ht="24.15" customHeight="1">
      <c r="B259" s="33"/>
      <c r="C259" s="128" t="s">
        <v>359</v>
      </c>
      <c r="D259" s="128" t="s">
        <v>124</v>
      </c>
      <c r="E259" s="129" t="s">
        <v>360</v>
      </c>
      <c r="F259" s="130" t="s">
        <v>361</v>
      </c>
      <c r="G259" s="131" t="s">
        <v>141</v>
      </c>
      <c r="H259" s="132">
        <v>413</v>
      </c>
      <c r="I259" s="133"/>
      <c r="J259" s="134">
        <f>ROUND(I259*H259,2)</f>
        <v>0</v>
      </c>
      <c r="K259" s="130" t="s">
        <v>128</v>
      </c>
      <c r="L259" s="33"/>
      <c r="M259" s="135" t="s">
        <v>19</v>
      </c>
      <c r="N259" s="136" t="s">
        <v>45</v>
      </c>
      <c r="P259" s="137">
        <f>O259*H259</f>
        <v>0</v>
      </c>
      <c r="Q259" s="137">
        <v>0.10373</v>
      </c>
      <c r="R259" s="137">
        <f>Q259*H259</f>
        <v>42.840490000000003</v>
      </c>
      <c r="S259" s="137">
        <v>0</v>
      </c>
      <c r="T259" s="138">
        <f>S259*H259</f>
        <v>0</v>
      </c>
      <c r="AR259" s="139" t="s">
        <v>129</v>
      </c>
      <c r="AT259" s="139" t="s">
        <v>124</v>
      </c>
      <c r="AU259" s="139" t="s">
        <v>84</v>
      </c>
      <c r="AY259" s="18" t="s">
        <v>122</v>
      </c>
      <c r="BE259" s="140">
        <f>IF(N259="základní",J259,0)</f>
        <v>0</v>
      </c>
      <c r="BF259" s="140">
        <f>IF(N259="snížená",J259,0)</f>
        <v>0</v>
      </c>
      <c r="BG259" s="140">
        <f>IF(N259="zákl. přenesená",J259,0)</f>
        <v>0</v>
      </c>
      <c r="BH259" s="140">
        <f>IF(N259="sníž. přenesená",J259,0)</f>
        <v>0</v>
      </c>
      <c r="BI259" s="140">
        <f>IF(N259="nulová",J259,0)</f>
        <v>0</v>
      </c>
      <c r="BJ259" s="18" t="s">
        <v>82</v>
      </c>
      <c r="BK259" s="140">
        <f>ROUND(I259*H259,2)</f>
        <v>0</v>
      </c>
      <c r="BL259" s="18" t="s">
        <v>129</v>
      </c>
      <c r="BM259" s="139" t="s">
        <v>362</v>
      </c>
    </row>
    <row r="260" spans="2:65" s="1" customFormat="1" ht="10.199999999999999">
      <c r="B260" s="33"/>
      <c r="D260" s="141" t="s">
        <v>131</v>
      </c>
      <c r="F260" s="142" t="s">
        <v>363</v>
      </c>
      <c r="I260" s="143"/>
      <c r="L260" s="33"/>
      <c r="M260" s="144"/>
      <c r="T260" s="54"/>
      <c r="AT260" s="18" t="s">
        <v>131</v>
      </c>
      <c r="AU260" s="18" t="s">
        <v>84</v>
      </c>
    </row>
    <row r="261" spans="2:65" s="12" customFormat="1" ht="10.199999999999999">
      <c r="B261" s="145"/>
      <c r="D261" s="146" t="s">
        <v>133</v>
      </c>
      <c r="E261" s="147" t="s">
        <v>19</v>
      </c>
      <c r="F261" s="148" t="s">
        <v>364</v>
      </c>
      <c r="H261" s="149">
        <v>413</v>
      </c>
      <c r="I261" s="150"/>
      <c r="L261" s="145"/>
      <c r="M261" s="151"/>
      <c r="T261" s="152"/>
      <c r="AT261" s="147" t="s">
        <v>133</v>
      </c>
      <c r="AU261" s="147" t="s">
        <v>84</v>
      </c>
      <c r="AV261" s="12" t="s">
        <v>84</v>
      </c>
      <c r="AW261" s="12" t="s">
        <v>35</v>
      </c>
      <c r="AX261" s="12" t="s">
        <v>82</v>
      </c>
      <c r="AY261" s="147" t="s">
        <v>122</v>
      </c>
    </row>
    <row r="262" spans="2:65" s="13" customFormat="1" ht="10.199999999999999">
      <c r="B262" s="153"/>
      <c r="D262" s="146" t="s">
        <v>133</v>
      </c>
      <c r="E262" s="154" t="s">
        <v>19</v>
      </c>
      <c r="F262" s="155" t="s">
        <v>134</v>
      </c>
      <c r="H262" s="154" t="s">
        <v>19</v>
      </c>
      <c r="I262" s="156"/>
      <c r="L262" s="153"/>
      <c r="M262" s="157"/>
      <c r="T262" s="158"/>
      <c r="AT262" s="154" t="s">
        <v>133</v>
      </c>
      <c r="AU262" s="154" t="s">
        <v>84</v>
      </c>
      <c r="AV262" s="13" t="s">
        <v>82</v>
      </c>
      <c r="AW262" s="13" t="s">
        <v>35</v>
      </c>
      <c r="AX262" s="13" t="s">
        <v>74</v>
      </c>
      <c r="AY262" s="154" t="s">
        <v>122</v>
      </c>
    </row>
    <row r="263" spans="2:65" s="1" customFormat="1" ht="16.5" customHeight="1">
      <c r="B263" s="33"/>
      <c r="C263" s="128" t="s">
        <v>365</v>
      </c>
      <c r="D263" s="128" t="s">
        <v>124</v>
      </c>
      <c r="E263" s="129" t="s">
        <v>366</v>
      </c>
      <c r="F263" s="130" t="s">
        <v>367</v>
      </c>
      <c r="G263" s="131" t="s">
        <v>368</v>
      </c>
      <c r="H263" s="132">
        <v>37</v>
      </c>
      <c r="I263" s="133"/>
      <c r="J263" s="134">
        <f>ROUND(I263*H263,2)</f>
        <v>0</v>
      </c>
      <c r="K263" s="130" t="s">
        <v>19</v>
      </c>
      <c r="L263" s="33"/>
      <c r="M263" s="135" t="s">
        <v>19</v>
      </c>
      <c r="N263" s="136" t="s">
        <v>45</v>
      </c>
      <c r="P263" s="137">
        <f>O263*H263</f>
        <v>0</v>
      </c>
      <c r="Q263" s="137">
        <v>0.10956</v>
      </c>
      <c r="R263" s="137">
        <f>Q263*H263</f>
        <v>4.0537200000000002</v>
      </c>
      <c r="S263" s="137">
        <v>0</v>
      </c>
      <c r="T263" s="138">
        <f>S263*H263</f>
        <v>0</v>
      </c>
      <c r="AR263" s="139" t="s">
        <v>129</v>
      </c>
      <c r="AT263" s="139" t="s">
        <v>124</v>
      </c>
      <c r="AU263" s="139" t="s">
        <v>84</v>
      </c>
      <c r="AY263" s="18" t="s">
        <v>122</v>
      </c>
      <c r="BE263" s="140">
        <f>IF(N263="základní",J263,0)</f>
        <v>0</v>
      </c>
      <c r="BF263" s="140">
        <f>IF(N263="snížená",J263,0)</f>
        <v>0</v>
      </c>
      <c r="BG263" s="140">
        <f>IF(N263="zákl. přenesená",J263,0)</f>
        <v>0</v>
      </c>
      <c r="BH263" s="140">
        <f>IF(N263="sníž. přenesená",J263,0)</f>
        <v>0</v>
      </c>
      <c r="BI263" s="140">
        <f>IF(N263="nulová",J263,0)</f>
        <v>0</v>
      </c>
      <c r="BJ263" s="18" t="s">
        <v>82</v>
      </c>
      <c r="BK263" s="140">
        <f>ROUND(I263*H263,2)</f>
        <v>0</v>
      </c>
      <c r="BL263" s="18" t="s">
        <v>129</v>
      </c>
      <c r="BM263" s="139" t="s">
        <v>369</v>
      </c>
    </row>
    <row r="264" spans="2:65" s="12" customFormat="1" ht="10.199999999999999">
      <c r="B264" s="145"/>
      <c r="D264" s="146" t="s">
        <v>133</v>
      </c>
      <c r="E264" s="147" t="s">
        <v>19</v>
      </c>
      <c r="F264" s="148" t="s">
        <v>370</v>
      </c>
      <c r="H264" s="149">
        <v>37</v>
      </c>
      <c r="I264" s="150"/>
      <c r="L264" s="145"/>
      <c r="M264" s="151"/>
      <c r="T264" s="152"/>
      <c r="AT264" s="147" t="s">
        <v>133</v>
      </c>
      <c r="AU264" s="147" t="s">
        <v>84</v>
      </c>
      <c r="AV264" s="12" t="s">
        <v>84</v>
      </c>
      <c r="AW264" s="12" t="s">
        <v>35</v>
      </c>
      <c r="AX264" s="12" t="s">
        <v>82</v>
      </c>
      <c r="AY264" s="147" t="s">
        <v>122</v>
      </c>
    </row>
    <row r="265" spans="2:65" s="13" customFormat="1" ht="10.199999999999999">
      <c r="B265" s="153"/>
      <c r="D265" s="146" t="s">
        <v>133</v>
      </c>
      <c r="E265" s="154" t="s">
        <v>19</v>
      </c>
      <c r="F265" s="155" t="s">
        <v>134</v>
      </c>
      <c r="H265" s="154" t="s">
        <v>19</v>
      </c>
      <c r="I265" s="156"/>
      <c r="L265" s="153"/>
      <c r="M265" s="157"/>
      <c r="T265" s="158"/>
      <c r="AT265" s="154" t="s">
        <v>133</v>
      </c>
      <c r="AU265" s="154" t="s">
        <v>84</v>
      </c>
      <c r="AV265" s="13" t="s">
        <v>82</v>
      </c>
      <c r="AW265" s="13" t="s">
        <v>35</v>
      </c>
      <c r="AX265" s="13" t="s">
        <v>74</v>
      </c>
      <c r="AY265" s="154" t="s">
        <v>122</v>
      </c>
    </row>
    <row r="266" spans="2:65" s="11" customFormat="1" ht="22.8" customHeight="1">
      <c r="B266" s="116"/>
      <c r="D266" s="117" t="s">
        <v>73</v>
      </c>
      <c r="E266" s="126" t="s">
        <v>174</v>
      </c>
      <c r="F266" s="126" t="s">
        <v>371</v>
      </c>
      <c r="I266" s="119"/>
      <c r="J266" s="127">
        <f>BK266</f>
        <v>0</v>
      </c>
      <c r="L266" s="116"/>
      <c r="M266" s="121"/>
      <c r="P266" s="122">
        <f>SUM(P267:P274)</f>
        <v>0</v>
      </c>
      <c r="R266" s="122">
        <f>SUM(R267:R274)</f>
        <v>1.9192649999999999E-2</v>
      </c>
      <c r="T266" s="123">
        <f>SUM(T267:T274)</f>
        <v>0</v>
      </c>
      <c r="AR266" s="117" t="s">
        <v>82</v>
      </c>
      <c r="AT266" s="124" t="s">
        <v>73</v>
      </c>
      <c r="AU266" s="124" t="s">
        <v>82</v>
      </c>
      <c r="AY266" s="117" t="s">
        <v>122</v>
      </c>
      <c r="BK266" s="125">
        <f>SUM(BK267:BK274)</f>
        <v>0</v>
      </c>
    </row>
    <row r="267" spans="2:65" s="1" customFormat="1" ht="16.5" customHeight="1">
      <c r="B267" s="33"/>
      <c r="C267" s="128" t="s">
        <v>372</v>
      </c>
      <c r="D267" s="128" t="s">
        <v>124</v>
      </c>
      <c r="E267" s="129" t="s">
        <v>373</v>
      </c>
      <c r="F267" s="130" t="s">
        <v>374</v>
      </c>
      <c r="G267" s="131" t="s">
        <v>127</v>
      </c>
      <c r="H267" s="132">
        <v>1</v>
      </c>
      <c r="I267" s="133"/>
      <c r="J267" s="134">
        <f>ROUND(I267*H267,2)</f>
        <v>0</v>
      </c>
      <c r="K267" s="130" t="s">
        <v>19</v>
      </c>
      <c r="L267" s="33"/>
      <c r="M267" s="135" t="s">
        <v>19</v>
      </c>
      <c r="N267" s="136" t="s">
        <v>45</v>
      </c>
      <c r="P267" s="137">
        <f>O267*H267</f>
        <v>0</v>
      </c>
      <c r="Q267" s="137">
        <v>0</v>
      </c>
      <c r="R267" s="137">
        <f>Q267*H267</f>
        <v>0</v>
      </c>
      <c r="S267" s="137">
        <v>0</v>
      </c>
      <c r="T267" s="138">
        <f>S267*H267</f>
        <v>0</v>
      </c>
      <c r="AR267" s="139" t="s">
        <v>129</v>
      </c>
      <c r="AT267" s="139" t="s">
        <v>124</v>
      </c>
      <c r="AU267" s="139" t="s">
        <v>84</v>
      </c>
      <c r="AY267" s="18" t="s">
        <v>122</v>
      </c>
      <c r="BE267" s="140">
        <f>IF(N267="základní",J267,0)</f>
        <v>0</v>
      </c>
      <c r="BF267" s="140">
        <f>IF(N267="snížená",J267,0)</f>
        <v>0</v>
      </c>
      <c r="BG267" s="140">
        <f>IF(N267="zákl. přenesená",J267,0)</f>
        <v>0</v>
      </c>
      <c r="BH267" s="140">
        <f>IF(N267="sníž. přenesená",J267,0)</f>
        <v>0</v>
      </c>
      <c r="BI267" s="140">
        <f>IF(N267="nulová",J267,0)</f>
        <v>0</v>
      </c>
      <c r="BJ267" s="18" t="s">
        <v>82</v>
      </c>
      <c r="BK267" s="140">
        <f>ROUND(I267*H267,2)</f>
        <v>0</v>
      </c>
      <c r="BL267" s="18" t="s">
        <v>129</v>
      </c>
      <c r="BM267" s="139" t="s">
        <v>375</v>
      </c>
    </row>
    <row r="268" spans="2:65" s="1" customFormat="1" ht="16.5" customHeight="1">
      <c r="B268" s="33"/>
      <c r="C268" s="173" t="s">
        <v>376</v>
      </c>
      <c r="D268" s="173" t="s">
        <v>377</v>
      </c>
      <c r="E268" s="174" t="s">
        <v>378</v>
      </c>
      <c r="F268" s="175" t="s">
        <v>379</v>
      </c>
      <c r="G268" s="176" t="s">
        <v>127</v>
      </c>
      <c r="H268" s="177">
        <v>1</v>
      </c>
      <c r="I268" s="178"/>
      <c r="J268" s="179">
        <f>ROUND(I268*H268,2)</f>
        <v>0</v>
      </c>
      <c r="K268" s="175" t="s">
        <v>19</v>
      </c>
      <c r="L268" s="180"/>
      <c r="M268" s="181" t="s">
        <v>19</v>
      </c>
      <c r="N268" s="182" t="s">
        <v>45</v>
      </c>
      <c r="P268" s="137">
        <f>O268*H268</f>
        <v>0</v>
      </c>
      <c r="Q268" s="137">
        <v>0</v>
      </c>
      <c r="R268" s="137">
        <f>Q268*H268</f>
        <v>0</v>
      </c>
      <c r="S268" s="137">
        <v>0</v>
      </c>
      <c r="T268" s="138">
        <f>S268*H268</f>
        <v>0</v>
      </c>
      <c r="AR268" s="139" t="s">
        <v>174</v>
      </c>
      <c r="AT268" s="139" t="s">
        <v>377</v>
      </c>
      <c r="AU268" s="139" t="s">
        <v>84</v>
      </c>
      <c r="AY268" s="18" t="s">
        <v>122</v>
      </c>
      <c r="BE268" s="140">
        <f>IF(N268="základní",J268,0)</f>
        <v>0</v>
      </c>
      <c r="BF268" s="140">
        <f>IF(N268="snížená",J268,0)</f>
        <v>0</v>
      </c>
      <c r="BG268" s="140">
        <f>IF(N268="zákl. přenesená",J268,0)</f>
        <v>0</v>
      </c>
      <c r="BH268" s="140">
        <f>IF(N268="sníž. přenesená",J268,0)</f>
        <v>0</v>
      </c>
      <c r="BI268" s="140">
        <f>IF(N268="nulová",J268,0)</f>
        <v>0</v>
      </c>
      <c r="BJ268" s="18" t="s">
        <v>82</v>
      </c>
      <c r="BK268" s="140">
        <f>ROUND(I268*H268,2)</f>
        <v>0</v>
      </c>
      <c r="BL268" s="18" t="s">
        <v>129</v>
      </c>
      <c r="BM268" s="139" t="s">
        <v>380</v>
      </c>
    </row>
    <row r="269" spans="2:65" s="1" customFormat="1" ht="21.75" customHeight="1">
      <c r="B269" s="33"/>
      <c r="C269" s="128" t="s">
        <v>381</v>
      </c>
      <c r="D269" s="128" t="s">
        <v>124</v>
      </c>
      <c r="E269" s="129" t="s">
        <v>382</v>
      </c>
      <c r="F269" s="130" t="s">
        <v>383</v>
      </c>
      <c r="G269" s="131" t="s">
        <v>368</v>
      </c>
      <c r="H269" s="132">
        <v>2.2999999999999998</v>
      </c>
      <c r="I269" s="133"/>
      <c r="J269" s="134">
        <f>ROUND(I269*H269,2)</f>
        <v>0</v>
      </c>
      <c r="K269" s="130" t="s">
        <v>128</v>
      </c>
      <c r="L269" s="33"/>
      <c r="M269" s="135" t="s">
        <v>19</v>
      </c>
      <c r="N269" s="136" t="s">
        <v>45</v>
      </c>
      <c r="P269" s="137">
        <f>O269*H269</f>
        <v>0</v>
      </c>
      <c r="Q269" s="137">
        <v>3.0000000000000001E-5</v>
      </c>
      <c r="R269" s="137">
        <f>Q269*H269</f>
        <v>6.8999999999999997E-5</v>
      </c>
      <c r="S269" s="137">
        <v>0</v>
      </c>
      <c r="T269" s="138">
        <f>S269*H269</f>
        <v>0</v>
      </c>
      <c r="AR269" s="139" t="s">
        <v>129</v>
      </c>
      <c r="AT269" s="139" t="s">
        <v>124</v>
      </c>
      <c r="AU269" s="139" t="s">
        <v>84</v>
      </c>
      <c r="AY269" s="18" t="s">
        <v>122</v>
      </c>
      <c r="BE269" s="140">
        <f>IF(N269="základní",J269,0)</f>
        <v>0</v>
      </c>
      <c r="BF269" s="140">
        <f>IF(N269="snížená",J269,0)</f>
        <v>0</v>
      </c>
      <c r="BG269" s="140">
        <f>IF(N269="zákl. přenesená",J269,0)</f>
        <v>0</v>
      </c>
      <c r="BH269" s="140">
        <f>IF(N269="sníž. přenesená",J269,0)</f>
        <v>0</v>
      </c>
      <c r="BI269" s="140">
        <f>IF(N269="nulová",J269,0)</f>
        <v>0</v>
      </c>
      <c r="BJ269" s="18" t="s">
        <v>82</v>
      </c>
      <c r="BK269" s="140">
        <f>ROUND(I269*H269,2)</f>
        <v>0</v>
      </c>
      <c r="BL269" s="18" t="s">
        <v>129</v>
      </c>
      <c r="BM269" s="139" t="s">
        <v>384</v>
      </c>
    </row>
    <row r="270" spans="2:65" s="1" customFormat="1" ht="10.199999999999999">
      <c r="B270" s="33"/>
      <c r="D270" s="141" t="s">
        <v>131</v>
      </c>
      <c r="F270" s="142" t="s">
        <v>385</v>
      </c>
      <c r="I270" s="143"/>
      <c r="L270" s="33"/>
      <c r="M270" s="144"/>
      <c r="T270" s="54"/>
      <c r="AT270" s="18" t="s">
        <v>131</v>
      </c>
      <c r="AU270" s="18" t="s">
        <v>84</v>
      </c>
    </row>
    <row r="271" spans="2:65" s="12" customFormat="1" ht="10.199999999999999">
      <c r="B271" s="145"/>
      <c r="D271" s="146" t="s">
        <v>133</v>
      </c>
      <c r="E271" s="147" t="s">
        <v>19</v>
      </c>
      <c r="F271" s="148" t="s">
        <v>386</v>
      </c>
      <c r="H271" s="149">
        <v>2.2999999999999998</v>
      </c>
      <c r="I271" s="150"/>
      <c r="L271" s="145"/>
      <c r="M271" s="151"/>
      <c r="T271" s="152"/>
      <c r="AT271" s="147" t="s">
        <v>133</v>
      </c>
      <c r="AU271" s="147" t="s">
        <v>84</v>
      </c>
      <c r="AV271" s="12" t="s">
        <v>84</v>
      </c>
      <c r="AW271" s="12" t="s">
        <v>35</v>
      </c>
      <c r="AX271" s="12" t="s">
        <v>82</v>
      </c>
      <c r="AY271" s="147" t="s">
        <v>122</v>
      </c>
    </row>
    <row r="272" spans="2:65" s="13" customFormat="1" ht="10.199999999999999">
      <c r="B272" s="153"/>
      <c r="D272" s="146" t="s">
        <v>133</v>
      </c>
      <c r="E272" s="154" t="s">
        <v>19</v>
      </c>
      <c r="F272" s="155" t="s">
        <v>134</v>
      </c>
      <c r="H272" s="154" t="s">
        <v>19</v>
      </c>
      <c r="I272" s="156"/>
      <c r="L272" s="153"/>
      <c r="M272" s="157"/>
      <c r="T272" s="158"/>
      <c r="AT272" s="154" t="s">
        <v>133</v>
      </c>
      <c r="AU272" s="154" t="s">
        <v>84</v>
      </c>
      <c r="AV272" s="13" t="s">
        <v>82</v>
      </c>
      <c r="AW272" s="13" t="s">
        <v>35</v>
      </c>
      <c r="AX272" s="13" t="s">
        <v>74</v>
      </c>
      <c r="AY272" s="154" t="s">
        <v>122</v>
      </c>
    </row>
    <row r="273" spans="2:65" s="1" customFormat="1" ht="16.5" customHeight="1">
      <c r="B273" s="33"/>
      <c r="C273" s="173" t="s">
        <v>387</v>
      </c>
      <c r="D273" s="173" t="s">
        <v>377</v>
      </c>
      <c r="E273" s="174" t="s">
        <v>388</v>
      </c>
      <c r="F273" s="175" t="s">
        <v>389</v>
      </c>
      <c r="G273" s="176" t="s">
        <v>368</v>
      </c>
      <c r="H273" s="177">
        <v>2.335</v>
      </c>
      <c r="I273" s="178"/>
      <c r="J273" s="179">
        <f>ROUND(I273*H273,2)</f>
        <v>0</v>
      </c>
      <c r="K273" s="175" t="s">
        <v>128</v>
      </c>
      <c r="L273" s="180"/>
      <c r="M273" s="181" t="s">
        <v>19</v>
      </c>
      <c r="N273" s="182" t="s">
        <v>45</v>
      </c>
      <c r="P273" s="137">
        <f>O273*H273</f>
        <v>0</v>
      </c>
      <c r="Q273" s="137">
        <v>8.1899999999999994E-3</v>
      </c>
      <c r="R273" s="137">
        <f>Q273*H273</f>
        <v>1.9123649999999999E-2</v>
      </c>
      <c r="S273" s="137">
        <v>0</v>
      </c>
      <c r="T273" s="138">
        <f>S273*H273</f>
        <v>0</v>
      </c>
      <c r="AR273" s="139" t="s">
        <v>174</v>
      </c>
      <c r="AT273" s="139" t="s">
        <v>377</v>
      </c>
      <c r="AU273" s="139" t="s">
        <v>84</v>
      </c>
      <c r="AY273" s="18" t="s">
        <v>122</v>
      </c>
      <c r="BE273" s="140">
        <f>IF(N273="základní",J273,0)</f>
        <v>0</v>
      </c>
      <c r="BF273" s="140">
        <f>IF(N273="snížená",J273,0)</f>
        <v>0</v>
      </c>
      <c r="BG273" s="140">
        <f>IF(N273="zákl. přenesená",J273,0)</f>
        <v>0</v>
      </c>
      <c r="BH273" s="140">
        <f>IF(N273="sníž. přenesená",J273,0)</f>
        <v>0</v>
      </c>
      <c r="BI273" s="140">
        <f>IF(N273="nulová",J273,0)</f>
        <v>0</v>
      </c>
      <c r="BJ273" s="18" t="s">
        <v>82</v>
      </c>
      <c r="BK273" s="140">
        <f>ROUND(I273*H273,2)</f>
        <v>0</v>
      </c>
      <c r="BL273" s="18" t="s">
        <v>129</v>
      </c>
      <c r="BM273" s="139" t="s">
        <v>390</v>
      </c>
    </row>
    <row r="274" spans="2:65" s="12" customFormat="1" ht="10.199999999999999">
      <c r="B274" s="145"/>
      <c r="D274" s="146" t="s">
        <v>133</v>
      </c>
      <c r="F274" s="148" t="s">
        <v>391</v>
      </c>
      <c r="H274" s="149">
        <v>2.335</v>
      </c>
      <c r="I274" s="150"/>
      <c r="L274" s="145"/>
      <c r="M274" s="151"/>
      <c r="T274" s="152"/>
      <c r="AT274" s="147" t="s">
        <v>133</v>
      </c>
      <c r="AU274" s="147" t="s">
        <v>84</v>
      </c>
      <c r="AV274" s="12" t="s">
        <v>84</v>
      </c>
      <c r="AW274" s="12" t="s">
        <v>4</v>
      </c>
      <c r="AX274" s="12" t="s">
        <v>82</v>
      </c>
      <c r="AY274" s="147" t="s">
        <v>122</v>
      </c>
    </row>
    <row r="275" spans="2:65" s="11" customFormat="1" ht="22.8" customHeight="1">
      <c r="B275" s="116"/>
      <c r="D275" s="117" t="s">
        <v>73</v>
      </c>
      <c r="E275" s="126" t="s">
        <v>164</v>
      </c>
      <c r="F275" s="126" t="s">
        <v>392</v>
      </c>
      <c r="I275" s="119"/>
      <c r="J275" s="127">
        <f>BK275</f>
        <v>0</v>
      </c>
      <c r="L275" s="116"/>
      <c r="M275" s="121"/>
      <c r="P275" s="122">
        <f>SUM(P276:P305)</f>
        <v>0</v>
      </c>
      <c r="R275" s="122">
        <f>SUM(R276:R305)</f>
        <v>63.33506929</v>
      </c>
      <c r="T275" s="123">
        <f>SUM(T276:T305)</f>
        <v>24.8812</v>
      </c>
      <c r="AR275" s="117" t="s">
        <v>82</v>
      </c>
      <c r="AT275" s="124" t="s">
        <v>73</v>
      </c>
      <c r="AU275" s="124" t="s">
        <v>82</v>
      </c>
      <c r="AY275" s="117" t="s">
        <v>122</v>
      </c>
      <c r="BK275" s="125">
        <f>SUM(BK276:BK305)</f>
        <v>0</v>
      </c>
    </row>
    <row r="276" spans="2:65" s="1" customFormat="1" ht="16.5" customHeight="1">
      <c r="B276" s="33"/>
      <c r="C276" s="128" t="s">
        <v>393</v>
      </c>
      <c r="D276" s="128" t="s">
        <v>124</v>
      </c>
      <c r="E276" s="129" t="s">
        <v>394</v>
      </c>
      <c r="F276" s="130" t="s">
        <v>395</v>
      </c>
      <c r="G276" s="131" t="s">
        <v>368</v>
      </c>
      <c r="H276" s="132">
        <v>9</v>
      </c>
      <c r="I276" s="133"/>
      <c r="J276" s="134">
        <f>ROUND(I276*H276,2)</f>
        <v>0</v>
      </c>
      <c r="K276" s="130" t="s">
        <v>128</v>
      </c>
      <c r="L276" s="33"/>
      <c r="M276" s="135" t="s">
        <v>19</v>
      </c>
      <c r="N276" s="136" t="s">
        <v>45</v>
      </c>
      <c r="P276" s="137">
        <f>O276*H276</f>
        <v>0</v>
      </c>
      <c r="Q276" s="137">
        <v>2.7045300000000001</v>
      </c>
      <c r="R276" s="137">
        <f>Q276*H276</f>
        <v>24.340769999999999</v>
      </c>
      <c r="S276" s="137">
        <v>0</v>
      </c>
      <c r="T276" s="138">
        <f>S276*H276</f>
        <v>0</v>
      </c>
      <c r="AR276" s="139" t="s">
        <v>129</v>
      </c>
      <c r="AT276" s="139" t="s">
        <v>124</v>
      </c>
      <c r="AU276" s="139" t="s">
        <v>84</v>
      </c>
      <c r="AY276" s="18" t="s">
        <v>122</v>
      </c>
      <c r="BE276" s="140">
        <f>IF(N276="základní",J276,0)</f>
        <v>0</v>
      </c>
      <c r="BF276" s="140">
        <f>IF(N276="snížená",J276,0)</f>
        <v>0</v>
      </c>
      <c r="BG276" s="140">
        <f>IF(N276="zákl. přenesená",J276,0)</f>
        <v>0</v>
      </c>
      <c r="BH276" s="140">
        <f>IF(N276="sníž. přenesená",J276,0)</f>
        <v>0</v>
      </c>
      <c r="BI276" s="140">
        <f>IF(N276="nulová",J276,0)</f>
        <v>0</v>
      </c>
      <c r="BJ276" s="18" t="s">
        <v>82</v>
      </c>
      <c r="BK276" s="140">
        <f>ROUND(I276*H276,2)</f>
        <v>0</v>
      </c>
      <c r="BL276" s="18" t="s">
        <v>129</v>
      </c>
      <c r="BM276" s="139" t="s">
        <v>396</v>
      </c>
    </row>
    <row r="277" spans="2:65" s="1" customFormat="1" ht="10.199999999999999">
      <c r="B277" s="33"/>
      <c r="D277" s="141" t="s">
        <v>131</v>
      </c>
      <c r="F277" s="142" t="s">
        <v>397</v>
      </c>
      <c r="I277" s="143"/>
      <c r="L277" s="33"/>
      <c r="M277" s="144"/>
      <c r="T277" s="54"/>
      <c r="AT277" s="18" t="s">
        <v>131</v>
      </c>
      <c r="AU277" s="18" t="s">
        <v>84</v>
      </c>
    </row>
    <row r="278" spans="2:65" s="12" customFormat="1" ht="10.199999999999999">
      <c r="B278" s="145"/>
      <c r="D278" s="146" t="s">
        <v>133</v>
      </c>
      <c r="E278" s="147" t="s">
        <v>19</v>
      </c>
      <c r="F278" s="148" t="s">
        <v>164</v>
      </c>
      <c r="H278" s="149">
        <v>9</v>
      </c>
      <c r="I278" s="150"/>
      <c r="L278" s="145"/>
      <c r="M278" s="151"/>
      <c r="T278" s="152"/>
      <c r="AT278" s="147" t="s">
        <v>133</v>
      </c>
      <c r="AU278" s="147" t="s">
        <v>84</v>
      </c>
      <c r="AV278" s="12" t="s">
        <v>84</v>
      </c>
      <c r="AW278" s="12" t="s">
        <v>35</v>
      </c>
      <c r="AX278" s="12" t="s">
        <v>82</v>
      </c>
      <c r="AY278" s="147" t="s">
        <v>122</v>
      </c>
    </row>
    <row r="279" spans="2:65" s="13" customFormat="1" ht="10.199999999999999">
      <c r="B279" s="153"/>
      <c r="D279" s="146" t="s">
        <v>133</v>
      </c>
      <c r="E279" s="154" t="s">
        <v>19</v>
      </c>
      <c r="F279" s="155" t="s">
        <v>134</v>
      </c>
      <c r="H279" s="154" t="s">
        <v>19</v>
      </c>
      <c r="I279" s="156"/>
      <c r="L279" s="153"/>
      <c r="M279" s="157"/>
      <c r="T279" s="158"/>
      <c r="AT279" s="154" t="s">
        <v>133</v>
      </c>
      <c r="AU279" s="154" t="s">
        <v>84</v>
      </c>
      <c r="AV279" s="13" t="s">
        <v>82</v>
      </c>
      <c r="AW279" s="13" t="s">
        <v>35</v>
      </c>
      <c r="AX279" s="13" t="s">
        <v>74</v>
      </c>
      <c r="AY279" s="154" t="s">
        <v>122</v>
      </c>
    </row>
    <row r="280" spans="2:65" s="1" customFormat="1" ht="16.5" customHeight="1">
      <c r="B280" s="33"/>
      <c r="C280" s="173" t="s">
        <v>398</v>
      </c>
      <c r="D280" s="173" t="s">
        <v>377</v>
      </c>
      <c r="E280" s="174" t="s">
        <v>399</v>
      </c>
      <c r="F280" s="175" t="s">
        <v>400</v>
      </c>
      <c r="G280" s="176" t="s">
        <v>127</v>
      </c>
      <c r="H280" s="177">
        <v>9.09</v>
      </c>
      <c r="I280" s="178"/>
      <c r="J280" s="179">
        <f>ROUND(I280*H280,2)</f>
        <v>0</v>
      </c>
      <c r="K280" s="175" t="s">
        <v>19</v>
      </c>
      <c r="L280" s="180"/>
      <c r="M280" s="181" t="s">
        <v>19</v>
      </c>
      <c r="N280" s="182" t="s">
        <v>45</v>
      </c>
      <c r="P280" s="137">
        <f>O280*H280</f>
        <v>0</v>
      </c>
      <c r="Q280" s="137">
        <v>1.91</v>
      </c>
      <c r="R280" s="137">
        <f>Q280*H280</f>
        <v>17.361899999999999</v>
      </c>
      <c r="S280" s="137">
        <v>0</v>
      </c>
      <c r="T280" s="138">
        <f>S280*H280</f>
        <v>0</v>
      </c>
      <c r="AR280" s="139" t="s">
        <v>174</v>
      </c>
      <c r="AT280" s="139" t="s">
        <v>377</v>
      </c>
      <c r="AU280" s="139" t="s">
        <v>84</v>
      </c>
      <c r="AY280" s="18" t="s">
        <v>122</v>
      </c>
      <c r="BE280" s="140">
        <f>IF(N280="základní",J280,0)</f>
        <v>0</v>
      </c>
      <c r="BF280" s="140">
        <f>IF(N280="snížená",J280,0)</f>
        <v>0</v>
      </c>
      <c r="BG280" s="140">
        <f>IF(N280="zákl. přenesená",J280,0)</f>
        <v>0</v>
      </c>
      <c r="BH280" s="140">
        <f>IF(N280="sníž. přenesená",J280,0)</f>
        <v>0</v>
      </c>
      <c r="BI280" s="140">
        <f>IF(N280="nulová",J280,0)</f>
        <v>0</v>
      </c>
      <c r="BJ280" s="18" t="s">
        <v>82</v>
      </c>
      <c r="BK280" s="140">
        <f>ROUND(I280*H280,2)</f>
        <v>0</v>
      </c>
      <c r="BL280" s="18" t="s">
        <v>129</v>
      </c>
      <c r="BM280" s="139" t="s">
        <v>401</v>
      </c>
    </row>
    <row r="281" spans="2:65" s="12" customFormat="1" ht="10.199999999999999">
      <c r="B281" s="145"/>
      <c r="D281" s="146" t="s">
        <v>133</v>
      </c>
      <c r="F281" s="148" t="s">
        <v>402</v>
      </c>
      <c r="H281" s="149">
        <v>9.09</v>
      </c>
      <c r="I281" s="150"/>
      <c r="L281" s="145"/>
      <c r="M281" s="151"/>
      <c r="T281" s="152"/>
      <c r="AT281" s="147" t="s">
        <v>133</v>
      </c>
      <c r="AU281" s="147" t="s">
        <v>84</v>
      </c>
      <c r="AV281" s="12" t="s">
        <v>84</v>
      </c>
      <c r="AW281" s="12" t="s">
        <v>4</v>
      </c>
      <c r="AX281" s="12" t="s">
        <v>82</v>
      </c>
      <c r="AY281" s="147" t="s">
        <v>122</v>
      </c>
    </row>
    <row r="282" spans="2:65" s="1" customFormat="1" ht="16.5" customHeight="1">
      <c r="B282" s="33"/>
      <c r="C282" s="128" t="s">
        <v>143</v>
      </c>
      <c r="D282" s="128" t="s">
        <v>124</v>
      </c>
      <c r="E282" s="129" t="s">
        <v>403</v>
      </c>
      <c r="F282" s="130" t="s">
        <v>404</v>
      </c>
      <c r="G282" s="131" t="s">
        <v>146</v>
      </c>
      <c r="H282" s="132">
        <v>7.74</v>
      </c>
      <c r="I282" s="133"/>
      <c r="J282" s="134">
        <f>ROUND(I282*H282,2)</f>
        <v>0</v>
      </c>
      <c r="K282" s="130" t="s">
        <v>128</v>
      </c>
      <c r="L282" s="33"/>
      <c r="M282" s="135" t="s">
        <v>19</v>
      </c>
      <c r="N282" s="136" t="s">
        <v>45</v>
      </c>
      <c r="P282" s="137">
        <f>O282*H282</f>
        <v>0</v>
      </c>
      <c r="Q282" s="137">
        <v>2.5122499999999999</v>
      </c>
      <c r="R282" s="137">
        <f>Q282*H282</f>
        <v>19.444814999999998</v>
      </c>
      <c r="S282" s="137">
        <v>0</v>
      </c>
      <c r="T282" s="138">
        <f>S282*H282</f>
        <v>0</v>
      </c>
      <c r="AR282" s="139" t="s">
        <v>129</v>
      </c>
      <c r="AT282" s="139" t="s">
        <v>124</v>
      </c>
      <c r="AU282" s="139" t="s">
        <v>84</v>
      </c>
      <c r="AY282" s="18" t="s">
        <v>122</v>
      </c>
      <c r="BE282" s="140">
        <f>IF(N282="základní",J282,0)</f>
        <v>0</v>
      </c>
      <c r="BF282" s="140">
        <f>IF(N282="snížená",J282,0)</f>
        <v>0</v>
      </c>
      <c r="BG282" s="140">
        <f>IF(N282="zákl. přenesená",J282,0)</f>
        <v>0</v>
      </c>
      <c r="BH282" s="140">
        <f>IF(N282="sníž. přenesená",J282,0)</f>
        <v>0</v>
      </c>
      <c r="BI282" s="140">
        <f>IF(N282="nulová",J282,0)</f>
        <v>0</v>
      </c>
      <c r="BJ282" s="18" t="s">
        <v>82</v>
      </c>
      <c r="BK282" s="140">
        <f>ROUND(I282*H282,2)</f>
        <v>0</v>
      </c>
      <c r="BL282" s="18" t="s">
        <v>129</v>
      </c>
      <c r="BM282" s="139" t="s">
        <v>405</v>
      </c>
    </row>
    <row r="283" spans="2:65" s="1" customFormat="1" ht="10.199999999999999">
      <c r="B283" s="33"/>
      <c r="D283" s="141" t="s">
        <v>131</v>
      </c>
      <c r="F283" s="142" t="s">
        <v>406</v>
      </c>
      <c r="I283" s="143"/>
      <c r="L283" s="33"/>
      <c r="M283" s="144"/>
      <c r="T283" s="54"/>
      <c r="AT283" s="18" t="s">
        <v>131</v>
      </c>
      <c r="AU283" s="18" t="s">
        <v>84</v>
      </c>
    </row>
    <row r="284" spans="2:65" s="12" customFormat="1" ht="10.199999999999999">
      <c r="B284" s="145"/>
      <c r="D284" s="146" t="s">
        <v>133</v>
      </c>
      <c r="E284" s="147" t="s">
        <v>19</v>
      </c>
      <c r="F284" s="148" t="s">
        <v>407</v>
      </c>
      <c r="H284" s="149">
        <v>7.74</v>
      </c>
      <c r="I284" s="150"/>
      <c r="L284" s="145"/>
      <c r="M284" s="151"/>
      <c r="T284" s="152"/>
      <c r="AT284" s="147" t="s">
        <v>133</v>
      </c>
      <c r="AU284" s="147" t="s">
        <v>84</v>
      </c>
      <c r="AV284" s="12" t="s">
        <v>84</v>
      </c>
      <c r="AW284" s="12" t="s">
        <v>35</v>
      </c>
      <c r="AX284" s="12" t="s">
        <v>82</v>
      </c>
      <c r="AY284" s="147" t="s">
        <v>122</v>
      </c>
    </row>
    <row r="285" spans="2:65" s="13" customFormat="1" ht="10.199999999999999">
      <c r="B285" s="153"/>
      <c r="D285" s="146" t="s">
        <v>133</v>
      </c>
      <c r="E285" s="154" t="s">
        <v>19</v>
      </c>
      <c r="F285" s="155" t="s">
        <v>134</v>
      </c>
      <c r="H285" s="154" t="s">
        <v>19</v>
      </c>
      <c r="I285" s="156"/>
      <c r="L285" s="153"/>
      <c r="M285" s="157"/>
      <c r="T285" s="158"/>
      <c r="AT285" s="154" t="s">
        <v>133</v>
      </c>
      <c r="AU285" s="154" t="s">
        <v>84</v>
      </c>
      <c r="AV285" s="13" t="s">
        <v>82</v>
      </c>
      <c r="AW285" s="13" t="s">
        <v>35</v>
      </c>
      <c r="AX285" s="13" t="s">
        <v>74</v>
      </c>
      <c r="AY285" s="154" t="s">
        <v>122</v>
      </c>
    </row>
    <row r="286" spans="2:65" s="1" customFormat="1" ht="24.15" customHeight="1">
      <c r="B286" s="33"/>
      <c r="C286" s="128" t="s">
        <v>408</v>
      </c>
      <c r="D286" s="128" t="s">
        <v>124</v>
      </c>
      <c r="E286" s="129" t="s">
        <v>409</v>
      </c>
      <c r="F286" s="130" t="s">
        <v>410</v>
      </c>
      <c r="G286" s="131" t="s">
        <v>368</v>
      </c>
      <c r="H286" s="132">
        <v>14.5</v>
      </c>
      <c r="I286" s="133"/>
      <c r="J286" s="134">
        <f>ROUND(I286*H286,2)</f>
        <v>0</v>
      </c>
      <c r="K286" s="130" t="s">
        <v>128</v>
      </c>
      <c r="L286" s="33"/>
      <c r="M286" s="135" t="s">
        <v>19</v>
      </c>
      <c r="N286" s="136" t="s">
        <v>45</v>
      </c>
      <c r="P286" s="137">
        <f>O286*H286</f>
        <v>0</v>
      </c>
      <c r="Q286" s="137">
        <v>0</v>
      </c>
      <c r="R286" s="137">
        <f>Q286*H286</f>
        <v>0</v>
      </c>
      <c r="S286" s="137">
        <v>0</v>
      </c>
      <c r="T286" s="138">
        <f>S286*H286</f>
        <v>0</v>
      </c>
      <c r="AR286" s="139" t="s">
        <v>129</v>
      </c>
      <c r="AT286" s="139" t="s">
        <v>124</v>
      </c>
      <c r="AU286" s="139" t="s">
        <v>84</v>
      </c>
      <c r="AY286" s="18" t="s">
        <v>122</v>
      </c>
      <c r="BE286" s="140">
        <f>IF(N286="základní",J286,0)</f>
        <v>0</v>
      </c>
      <c r="BF286" s="140">
        <f>IF(N286="snížená",J286,0)</f>
        <v>0</v>
      </c>
      <c r="BG286" s="140">
        <f>IF(N286="zákl. přenesená",J286,0)</f>
        <v>0</v>
      </c>
      <c r="BH286" s="140">
        <f>IF(N286="sníž. přenesená",J286,0)</f>
        <v>0</v>
      </c>
      <c r="BI286" s="140">
        <f>IF(N286="nulová",J286,0)</f>
        <v>0</v>
      </c>
      <c r="BJ286" s="18" t="s">
        <v>82</v>
      </c>
      <c r="BK286" s="140">
        <f>ROUND(I286*H286,2)</f>
        <v>0</v>
      </c>
      <c r="BL286" s="18" t="s">
        <v>129</v>
      </c>
      <c r="BM286" s="139" t="s">
        <v>411</v>
      </c>
    </row>
    <row r="287" spans="2:65" s="1" customFormat="1" ht="10.199999999999999">
      <c r="B287" s="33"/>
      <c r="D287" s="141" t="s">
        <v>131</v>
      </c>
      <c r="F287" s="142" t="s">
        <v>412</v>
      </c>
      <c r="I287" s="143"/>
      <c r="L287" s="33"/>
      <c r="M287" s="144"/>
      <c r="T287" s="54"/>
      <c r="AT287" s="18" t="s">
        <v>131</v>
      </c>
      <c r="AU287" s="18" t="s">
        <v>84</v>
      </c>
    </row>
    <row r="288" spans="2:65" s="12" customFormat="1" ht="10.199999999999999">
      <c r="B288" s="145"/>
      <c r="D288" s="146" t="s">
        <v>133</v>
      </c>
      <c r="E288" s="147" t="s">
        <v>19</v>
      </c>
      <c r="F288" s="148" t="s">
        <v>413</v>
      </c>
      <c r="H288" s="149">
        <v>14.5</v>
      </c>
      <c r="I288" s="150"/>
      <c r="L288" s="145"/>
      <c r="M288" s="151"/>
      <c r="T288" s="152"/>
      <c r="AT288" s="147" t="s">
        <v>133</v>
      </c>
      <c r="AU288" s="147" t="s">
        <v>84</v>
      </c>
      <c r="AV288" s="12" t="s">
        <v>84</v>
      </c>
      <c r="AW288" s="12" t="s">
        <v>35</v>
      </c>
      <c r="AX288" s="12" t="s">
        <v>82</v>
      </c>
      <c r="AY288" s="147" t="s">
        <v>122</v>
      </c>
    </row>
    <row r="289" spans="2:65" s="13" customFormat="1" ht="10.199999999999999">
      <c r="B289" s="153"/>
      <c r="D289" s="146" t="s">
        <v>133</v>
      </c>
      <c r="E289" s="154" t="s">
        <v>19</v>
      </c>
      <c r="F289" s="155" t="s">
        <v>134</v>
      </c>
      <c r="H289" s="154" t="s">
        <v>19</v>
      </c>
      <c r="I289" s="156"/>
      <c r="L289" s="153"/>
      <c r="M289" s="157"/>
      <c r="T289" s="158"/>
      <c r="AT289" s="154" t="s">
        <v>133</v>
      </c>
      <c r="AU289" s="154" t="s">
        <v>84</v>
      </c>
      <c r="AV289" s="13" t="s">
        <v>82</v>
      </c>
      <c r="AW289" s="13" t="s">
        <v>35</v>
      </c>
      <c r="AX289" s="13" t="s">
        <v>74</v>
      </c>
      <c r="AY289" s="154" t="s">
        <v>122</v>
      </c>
    </row>
    <row r="290" spans="2:65" s="1" customFormat="1" ht="24.15" customHeight="1">
      <c r="B290" s="33"/>
      <c r="C290" s="173" t="s">
        <v>414</v>
      </c>
      <c r="D290" s="173" t="s">
        <v>377</v>
      </c>
      <c r="E290" s="174" t="s">
        <v>415</v>
      </c>
      <c r="F290" s="175" t="s">
        <v>416</v>
      </c>
      <c r="G290" s="176" t="s">
        <v>368</v>
      </c>
      <c r="H290" s="177">
        <v>14.5</v>
      </c>
      <c r="I290" s="178"/>
      <c r="J290" s="179">
        <f>ROUND(I290*H290,2)</f>
        <v>0</v>
      </c>
      <c r="K290" s="175" t="s">
        <v>19</v>
      </c>
      <c r="L290" s="180"/>
      <c r="M290" s="181" t="s">
        <v>19</v>
      </c>
      <c r="N290" s="182" t="s">
        <v>45</v>
      </c>
      <c r="P290" s="137">
        <f>O290*H290</f>
        <v>0</v>
      </c>
      <c r="Q290" s="137">
        <v>2.1600000000000001E-2</v>
      </c>
      <c r="R290" s="137">
        <f>Q290*H290</f>
        <v>0.31320000000000003</v>
      </c>
      <c r="S290" s="137">
        <v>0</v>
      </c>
      <c r="T290" s="138">
        <f>S290*H290</f>
        <v>0</v>
      </c>
      <c r="AR290" s="139" t="s">
        <v>174</v>
      </c>
      <c r="AT290" s="139" t="s">
        <v>377</v>
      </c>
      <c r="AU290" s="139" t="s">
        <v>84</v>
      </c>
      <c r="AY290" s="18" t="s">
        <v>122</v>
      </c>
      <c r="BE290" s="140">
        <f>IF(N290="základní",J290,0)</f>
        <v>0</v>
      </c>
      <c r="BF290" s="140">
        <f>IF(N290="snížená",J290,0)</f>
        <v>0</v>
      </c>
      <c r="BG290" s="140">
        <f>IF(N290="zákl. přenesená",J290,0)</f>
        <v>0</v>
      </c>
      <c r="BH290" s="140">
        <f>IF(N290="sníž. přenesená",J290,0)</f>
        <v>0</v>
      </c>
      <c r="BI290" s="140">
        <f>IF(N290="nulová",J290,0)</f>
        <v>0</v>
      </c>
      <c r="BJ290" s="18" t="s">
        <v>82</v>
      </c>
      <c r="BK290" s="140">
        <f>ROUND(I290*H290,2)</f>
        <v>0</v>
      </c>
      <c r="BL290" s="18" t="s">
        <v>129</v>
      </c>
      <c r="BM290" s="139" t="s">
        <v>417</v>
      </c>
    </row>
    <row r="291" spans="2:65" s="1" customFormat="1" ht="16.5" customHeight="1">
      <c r="B291" s="33"/>
      <c r="C291" s="128" t="s">
        <v>418</v>
      </c>
      <c r="D291" s="128" t="s">
        <v>124</v>
      </c>
      <c r="E291" s="129" t="s">
        <v>419</v>
      </c>
      <c r="F291" s="130" t="s">
        <v>420</v>
      </c>
      <c r="G291" s="131" t="s">
        <v>209</v>
      </c>
      <c r="H291" s="132">
        <v>0.52100000000000002</v>
      </c>
      <c r="I291" s="133"/>
      <c r="J291" s="134">
        <f>ROUND(I291*H291,2)</f>
        <v>0</v>
      </c>
      <c r="K291" s="130" t="s">
        <v>128</v>
      </c>
      <c r="L291" s="33"/>
      <c r="M291" s="135" t="s">
        <v>19</v>
      </c>
      <c r="N291" s="136" t="s">
        <v>45</v>
      </c>
      <c r="P291" s="137">
        <f>O291*H291</f>
        <v>0</v>
      </c>
      <c r="Q291" s="137">
        <v>1.07636</v>
      </c>
      <c r="R291" s="137">
        <f>Q291*H291</f>
        <v>0.56078355999999996</v>
      </c>
      <c r="S291" s="137">
        <v>0</v>
      </c>
      <c r="T291" s="138">
        <f>S291*H291</f>
        <v>0</v>
      </c>
      <c r="AR291" s="139" t="s">
        <v>129</v>
      </c>
      <c r="AT291" s="139" t="s">
        <v>124</v>
      </c>
      <c r="AU291" s="139" t="s">
        <v>84</v>
      </c>
      <c r="AY291" s="18" t="s">
        <v>122</v>
      </c>
      <c r="BE291" s="140">
        <f>IF(N291="základní",J291,0)</f>
        <v>0</v>
      </c>
      <c r="BF291" s="140">
        <f>IF(N291="snížená",J291,0)</f>
        <v>0</v>
      </c>
      <c r="BG291" s="140">
        <f>IF(N291="zákl. přenesená",J291,0)</f>
        <v>0</v>
      </c>
      <c r="BH291" s="140">
        <f>IF(N291="sníž. přenesená",J291,0)</f>
        <v>0</v>
      </c>
      <c r="BI291" s="140">
        <f>IF(N291="nulová",J291,0)</f>
        <v>0</v>
      </c>
      <c r="BJ291" s="18" t="s">
        <v>82</v>
      </c>
      <c r="BK291" s="140">
        <f>ROUND(I291*H291,2)</f>
        <v>0</v>
      </c>
      <c r="BL291" s="18" t="s">
        <v>129</v>
      </c>
      <c r="BM291" s="139" t="s">
        <v>421</v>
      </c>
    </row>
    <row r="292" spans="2:65" s="1" customFormat="1" ht="10.199999999999999">
      <c r="B292" s="33"/>
      <c r="D292" s="141" t="s">
        <v>131</v>
      </c>
      <c r="F292" s="142" t="s">
        <v>422</v>
      </c>
      <c r="I292" s="143"/>
      <c r="L292" s="33"/>
      <c r="M292" s="144"/>
      <c r="T292" s="54"/>
      <c r="AT292" s="18" t="s">
        <v>131</v>
      </c>
      <c r="AU292" s="18" t="s">
        <v>84</v>
      </c>
    </row>
    <row r="293" spans="2:65" s="12" customFormat="1" ht="10.199999999999999">
      <c r="B293" s="145"/>
      <c r="D293" s="146" t="s">
        <v>133</v>
      </c>
      <c r="E293" s="147" t="s">
        <v>19</v>
      </c>
      <c r="F293" s="148" t="s">
        <v>423</v>
      </c>
      <c r="H293" s="149">
        <v>0.52100000000000002</v>
      </c>
      <c r="I293" s="150"/>
      <c r="L293" s="145"/>
      <c r="M293" s="151"/>
      <c r="T293" s="152"/>
      <c r="AT293" s="147" t="s">
        <v>133</v>
      </c>
      <c r="AU293" s="147" t="s">
        <v>84</v>
      </c>
      <c r="AV293" s="12" t="s">
        <v>84</v>
      </c>
      <c r="AW293" s="12" t="s">
        <v>35</v>
      </c>
      <c r="AX293" s="12" t="s">
        <v>82</v>
      </c>
      <c r="AY293" s="147" t="s">
        <v>122</v>
      </c>
    </row>
    <row r="294" spans="2:65" s="13" customFormat="1" ht="10.199999999999999">
      <c r="B294" s="153"/>
      <c r="D294" s="146" t="s">
        <v>133</v>
      </c>
      <c r="E294" s="154" t="s">
        <v>19</v>
      </c>
      <c r="F294" s="155" t="s">
        <v>134</v>
      </c>
      <c r="H294" s="154" t="s">
        <v>19</v>
      </c>
      <c r="I294" s="156"/>
      <c r="L294" s="153"/>
      <c r="M294" s="157"/>
      <c r="T294" s="158"/>
      <c r="AT294" s="154" t="s">
        <v>133</v>
      </c>
      <c r="AU294" s="154" t="s">
        <v>84</v>
      </c>
      <c r="AV294" s="13" t="s">
        <v>82</v>
      </c>
      <c r="AW294" s="13" t="s">
        <v>35</v>
      </c>
      <c r="AX294" s="13" t="s">
        <v>74</v>
      </c>
      <c r="AY294" s="154" t="s">
        <v>122</v>
      </c>
    </row>
    <row r="295" spans="2:65" s="1" customFormat="1" ht="16.5" customHeight="1">
      <c r="B295" s="33"/>
      <c r="C295" s="128" t="s">
        <v>424</v>
      </c>
      <c r="D295" s="128" t="s">
        <v>124</v>
      </c>
      <c r="E295" s="129" t="s">
        <v>425</v>
      </c>
      <c r="F295" s="130" t="s">
        <v>426</v>
      </c>
      <c r="G295" s="131" t="s">
        <v>146</v>
      </c>
      <c r="H295" s="132">
        <v>8.5500000000000007</v>
      </c>
      <c r="I295" s="133"/>
      <c r="J295" s="134">
        <f>ROUND(I295*H295,2)</f>
        <v>0</v>
      </c>
      <c r="K295" s="130" t="s">
        <v>128</v>
      </c>
      <c r="L295" s="33"/>
      <c r="M295" s="135" t="s">
        <v>19</v>
      </c>
      <c r="N295" s="136" t="s">
        <v>45</v>
      </c>
      <c r="P295" s="137">
        <f>O295*H295</f>
        <v>0</v>
      </c>
      <c r="Q295" s="137">
        <v>0.12</v>
      </c>
      <c r="R295" s="137">
        <f>Q295*H295</f>
        <v>1.026</v>
      </c>
      <c r="S295" s="137">
        <v>2.2000000000000002</v>
      </c>
      <c r="T295" s="138">
        <f>S295*H295</f>
        <v>18.810000000000002</v>
      </c>
      <c r="AR295" s="139" t="s">
        <v>129</v>
      </c>
      <c r="AT295" s="139" t="s">
        <v>124</v>
      </c>
      <c r="AU295" s="139" t="s">
        <v>84</v>
      </c>
      <c r="AY295" s="18" t="s">
        <v>122</v>
      </c>
      <c r="BE295" s="140">
        <f>IF(N295="základní",J295,0)</f>
        <v>0</v>
      </c>
      <c r="BF295" s="140">
        <f>IF(N295="snížená",J295,0)</f>
        <v>0</v>
      </c>
      <c r="BG295" s="140">
        <f>IF(N295="zákl. přenesená",J295,0)</f>
        <v>0</v>
      </c>
      <c r="BH295" s="140">
        <f>IF(N295="sníž. přenesená",J295,0)</f>
        <v>0</v>
      </c>
      <c r="BI295" s="140">
        <f>IF(N295="nulová",J295,0)</f>
        <v>0</v>
      </c>
      <c r="BJ295" s="18" t="s">
        <v>82</v>
      </c>
      <c r="BK295" s="140">
        <f>ROUND(I295*H295,2)</f>
        <v>0</v>
      </c>
      <c r="BL295" s="18" t="s">
        <v>129</v>
      </c>
      <c r="BM295" s="139" t="s">
        <v>427</v>
      </c>
    </row>
    <row r="296" spans="2:65" s="1" customFormat="1" ht="10.199999999999999">
      <c r="B296" s="33"/>
      <c r="D296" s="141" t="s">
        <v>131</v>
      </c>
      <c r="F296" s="142" t="s">
        <v>428</v>
      </c>
      <c r="I296" s="143"/>
      <c r="L296" s="33"/>
      <c r="M296" s="144"/>
      <c r="T296" s="54"/>
      <c r="AT296" s="18" t="s">
        <v>131</v>
      </c>
      <c r="AU296" s="18" t="s">
        <v>84</v>
      </c>
    </row>
    <row r="297" spans="2:65" s="12" customFormat="1" ht="10.199999999999999">
      <c r="B297" s="145"/>
      <c r="D297" s="146" t="s">
        <v>133</v>
      </c>
      <c r="E297" s="147" t="s">
        <v>19</v>
      </c>
      <c r="F297" s="148" t="s">
        <v>429</v>
      </c>
      <c r="H297" s="149">
        <v>8.5500000000000007</v>
      </c>
      <c r="I297" s="150"/>
      <c r="L297" s="145"/>
      <c r="M297" s="151"/>
      <c r="T297" s="152"/>
      <c r="AT297" s="147" t="s">
        <v>133</v>
      </c>
      <c r="AU297" s="147" t="s">
        <v>84</v>
      </c>
      <c r="AV297" s="12" t="s">
        <v>84</v>
      </c>
      <c r="AW297" s="12" t="s">
        <v>35</v>
      </c>
      <c r="AX297" s="12" t="s">
        <v>82</v>
      </c>
      <c r="AY297" s="147" t="s">
        <v>122</v>
      </c>
    </row>
    <row r="298" spans="2:65" s="13" customFormat="1" ht="10.199999999999999">
      <c r="B298" s="153"/>
      <c r="D298" s="146" t="s">
        <v>133</v>
      </c>
      <c r="E298" s="154" t="s">
        <v>19</v>
      </c>
      <c r="F298" s="155" t="s">
        <v>134</v>
      </c>
      <c r="H298" s="154" t="s">
        <v>19</v>
      </c>
      <c r="I298" s="156"/>
      <c r="L298" s="153"/>
      <c r="M298" s="157"/>
      <c r="T298" s="158"/>
      <c r="AT298" s="154" t="s">
        <v>133</v>
      </c>
      <c r="AU298" s="154" t="s">
        <v>84</v>
      </c>
      <c r="AV298" s="13" t="s">
        <v>82</v>
      </c>
      <c r="AW298" s="13" t="s">
        <v>35</v>
      </c>
      <c r="AX298" s="13" t="s">
        <v>74</v>
      </c>
      <c r="AY298" s="154" t="s">
        <v>122</v>
      </c>
    </row>
    <row r="299" spans="2:65" s="1" customFormat="1" ht="16.5" customHeight="1">
      <c r="B299" s="33"/>
      <c r="C299" s="128" t="s">
        <v>430</v>
      </c>
      <c r="D299" s="128" t="s">
        <v>124</v>
      </c>
      <c r="E299" s="129" t="s">
        <v>431</v>
      </c>
      <c r="F299" s="130" t="s">
        <v>432</v>
      </c>
      <c r="G299" s="131" t="s">
        <v>146</v>
      </c>
      <c r="H299" s="132">
        <v>2.363</v>
      </c>
      <c r="I299" s="133"/>
      <c r="J299" s="134">
        <f>ROUND(I299*H299,2)</f>
        <v>0</v>
      </c>
      <c r="K299" s="130" t="s">
        <v>128</v>
      </c>
      <c r="L299" s="33"/>
      <c r="M299" s="135" t="s">
        <v>19</v>
      </c>
      <c r="N299" s="136" t="s">
        <v>45</v>
      </c>
      <c r="P299" s="137">
        <f>O299*H299</f>
        <v>0</v>
      </c>
      <c r="Q299" s="137">
        <v>0.12171</v>
      </c>
      <c r="R299" s="137">
        <f>Q299*H299</f>
        <v>0.28760072999999997</v>
      </c>
      <c r="S299" s="137">
        <v>2.4</v>
      </c>
      <c r="T299" s="138">
        <f>S299*H299</f>
        <v>5.6711999999999998</v>
      </c>
      <c r="AR299" s="139" t="s">
        <v>129</v>
      </c>
      <c r="AT299" s="139" t="s">
        <v>124</v>
      </c>
      <c r="AU299" s="139" t="s">
        <v>84</v>
      </c>
      <c r="AY299" s="18" t="s">
        <v>122</v>
      </c>
      <c r="BE299" s="140">
        <f>IF(N299="základní",J299,0)</f>
        <v>0</v>
      </c>
      <c r="BF299" s="140">
        <f>IF(N299="snížená",J299,0)</f>
        <v>0</v>
      </c>
      <c r="BG299" s="140">
        <f>IF(N299="zákl. přenesená",J299,0)</f>
        <v>0</v>
      </c>
      <c r="BH299" s="140">
        <f>IF(N299="sníž. přenesená",J299,0)</f>
        <v>0</v>
      </c>
      <c r="BI299" s="140">
        <f>IF(N299="nulová",J299,0)</f>
        <v>0</v>
      </c>
      <c r="BJ299" s="18" t="s">
        <v>82</v>
      </c>
      <c r="BK299" s="140">
        <f>ROUND(I299*H299,2)</f>
        <v>0</v>
      </c>
      <c r="BL299" s="18" t="s">
        <v>129</v>
      </c>
      <c r="BM299" s="139" t="s">
        <v>433</v>
      </c>
    </row>
    <row r="300" spans="2:65" s="1" customFormat="1" ht="10.199999999999999">
      <c r="B300" s="33"/>
      <c r="D300" s="141" t="s">
        <v>131</v>
      </c>
      <c r="F300" s="142" t="s">
        <v>434</v>
      </c>
      <c r="I300" s="143"/>
      <c r="L300" s="33"/>
      <c r="M300" s="144"/>
      <c r="T300" s="54"/>
      <c r="AT300" s="18" t="s">
        <v>131</v>
      </c>
      <c r="AU300" s="18" t="s">
        <v>84</v>
      </c>
    </row>
    <row r="301" spans="2:65" s="12" customFormat="1" ht="10.199999999999999">
      <c r="B301" s="145"/>
      <c r="D301" s="146" t="s">
        <v>133</v>
      </c>
      <c r="E301" s="147" t="s">
        <v>19</v>
      </c>
      <c r="F301" s="148" t="s">
        <v>435</v>
      </c>
      <c r="H301" s="149">
        <v>2.363</v>
      </c>
      <c r="I301" s="150"/>
      <c r="L301" s="145"/>
      <c r="M301" s="151"/>
      <c r="T301" s="152"/>
      <c r="AT301" s="147" t="s">
        <v>133</v>
      </c>
      <c r="AU301" s="147" t="s">
        <v>84</v>
      </c>
      <c r="AV301" s="12" t="s">
        <v>84</v>
      </c>
      <c r="AW301" s="12" t="s">
        <v>35</v>
      </c>
      <c r="AX301" s="12" t="s">
        <v>82</v>
      </c>
      <c r="AY301" s="147" t="s">
        <v>122</v>
      </c>
    </row>
    <row r="302" spans="2:65" s="13" customFormat="1" ht="10.199999999999999">
      <c r="B302" s="153"/>
      <c r="D302" s="146" t="s">
        <v>133</v>
      </c>
      <c r="E302" s="154" t="s">
        <v>19</v>
      </c>
      <c r="F302" s="155" t="s">
        <v>134</v>
      </c>
      <c r="H302" s="154" t="s">
        <v>19</v>
      </c>
      <c r="I302" s="156"/>
      <c r="L302" s="153"/>
      <c r="M302" s="157"/>
      <c r="T302" s="158"/>
      <c r="AT302" s="154" t="s">
        <v>133</v>
      </c>
      <c r="AU302" s="154" t="s">
        <v>84</v>
      </c>
      <c r="AV302" s="13" t="s">
        <v>82</v>
      </c>
      <c r="AW302" s="13" t="s">
        <v>35</v>
      </c>
      <c r="AX302" s="13" t="s">
        <v>74</v>
      </c>
      <c r="AY302" s="154" t="s">
        <v>122</v>
      </c>
    </row>
    <row r="303" spans="2:65" s="1" customFormat="1" ht="16.5" customHeight="1">
      <c r="B303" s="33"/>
      <c r="C303" s="128" t="s">
        <v>436</v>
      </c>
      <c r="D303" s="128" t="s">
        <v>124</v>
      </c>
      <c r="E303" s="129" t="s">
        <v>437</v>
      </c>
      <c r="F303" s="130" t="s">
        <v>438</v>
      </c>
      <c r="G303" s="131" t="s">
        <v>127</v>
      </c>
      <c r="H303" s="132">
        <v>1</v>
      </c>
      <c r="I303" s="133"/>
      <c r="J303" s="134">
        <f>ROUND(I303*H303,2)</f>
        <v>0</v>
      </c>
      <c r="K303" s="130" t="s">
        <v>19</v>
      </c>
      <c r="L303" s="33"/>
      <c r="M303" s="135" t="s">
        <v>19</v>
      </c>
      <c r="N303" s="136" t="s">
        <v>45</v>
      </c>
      <c r="P303" s="137">
        <f>O303*H303</f>
        <v>0</v>
      </c>
      <c r="Q303" s="137">
        <v>0</v>
      </c>
      <c r="R303" s="137">
        <f>Q303*H303</f>
        <v>0</v>
      </c>
      <c r="S303" s="137">
        <v>0.4</v>
      </c>
      <c r="T303" s="138">
        <f>S303*H303</f>
        <v>0.4</v>
      </c>
      <c r="AR303" s="139" t="s">
        <v>129</v>
      </c>
      <c r="AT303" s="139" t="s">
        <v>124</v>
      </c>
      <c r="AU303" s="139" t="s">
        <v>84</v>
      </c>
      <c r="AY303" s="18" t="s">
        <v>122</v>
      </c>
      <c r="BE303" s="140">
        <f>IF(N303="základní",J303,0)</f>
        <v>0</v>
      </c>
      <c r="BF303" s="140">
        <f>IF(N303="snížená",J303,0)</f>
        <v>0</v>
      </c>
      <c r="BG303" s="140">
        <f>IF(N303="zákl. přenesená",J303,0)</f>
        <v>0</v>
      </c>
      <c r="BH303" s="140">
        <f>IF(N303="sníž. přenesená",J303,0)</f>
        <v>0</v>
      </c>
      <c r="BI303" s="140">
        <f>IF(N303="nulová",J303,0)</f>
        <v>0</v>
      </c>
      <c r="BJ303" s="18" t="s">
        <v>82</v>
      </c>
      <c r="BK303" s="140">
        <f>ROUND(I303*H303,2)</f>
        <v>0</v>
      </c>
      <c r="BL303" s="18" t="s">
        <v>129</v>
      </c>
      <c r="BM303" s="139" t="s">
        <v>439</v>
      </c>
    </row>
    <row r="304" spans="2:65" s="12" customFormat="1" ht="10.199999999999999">
      <c r="B304" s="145"/>
      <c r="D304" s="146" t="s">
        <v>133</v>
      </c>
      <c r="E304" s="147" t="s">
        <v>19</v>
      </c>
      <c r="F304" s="148" t="s">
        <v>82</v>
      </c>
      <c r="H304" s="149">
        <v>1</v>
      </c>
      <c r="I304" s="150"/>
      <c r="L304" s="145"/>
      <c r="M304" s="151"/>
      <c r="T304" s="152"/>
      <c r="AT304" s="147" t="s">
        <v>133</v>
      </c>
      <c r="AU304" s="147" t="s">
        <v>84</v>
      </c>
      <c r="AV304" s="12" t="s">
        <v>84</v>
      </c>
      <c r="AW304" s="12" t="s">
        <v>35</v>
      </c>
      <c r="AX304" s="12" t="s">
        <v>82</v>
      </c>
      <c r="AY304" s="147" t="s">
        <v>122</v>
      </c>
    </row>
    <row r="305" spans="2:65" s="13" customFormat="1" ht="10.199999999999999">
      <c r="B305" s="153"/>
      <c r="D305" s="146" t="s">
        <v>133</v>
      </c>
      <c r="E305" s="154" t="s">
        <v>19</v>
      </c>
      <c r="F305" s="155" t="s">
        <v>134</v>
      </c>
      <c r="H305" s="154" t="s">
        <v>19</v>
      </c>
      <c r="I305" s="156"/>
      <c r="L305" s="153"/>
      <c r="M305" s="157"/>
      <c r="T305" s="158"/>
      <c r="AT305" s="154" t="s">
        <v>133</v>
      </c>
      <c r="AU305" s="154" t="s">
        <v>84</v>
      </c>
      <c r="AV305" s="13" t="s">
        <v>82</v>
      </c>
      <c r="AW305" s="13" t="s">
        <v>35</v>
      </c>
      <c r="AX305" s="13" t="s">
        <v>74</v>
      </c>
      <c r="AY305" s="154" t="s">
        <v>122</v>
      </c>
    </row>
    <row r="306" spans="2:65" s="11" customFormat="1" ht="22.8" customHeight="1">
      <c r="B306" s="116"/>
      <c r="D306" s="117" t="s">
        <v>73</v>
      </c>
      <c r="E306" s="126" t="s">
        <v>440</v>
      </c>
      <c r="F306" s="126" t="s">
        <v>441</v>
      </c>
      <c r="I306" s="119"/>
      <c r="J306" s="127">
        <f>BK306</f>
        <v>0</v>
      </c>
      <c r="L306" s="116"/>
      <c r="M306" s="121"/>
      <c r="P306" s="122">
        <f>SUM(P307:P313)</f>
        <v>0</v>
      </c>
      <c r="R306" s="122">
        <f>SUM(R307:R313)</f>
        <v>0</v>
      </c>
      <c r="T306" s="123">
        <f>SUM(T307:T313)</f>
        <v>0</v>
      </c>
      <c r="AR306" s="117" t="s">
        <v>82</v>
      </c>
      <c r="AT306" s="124" t="s">
        <v>73</v>
      </c>
      <c r="AU306" s="124" t="s">
        <v>82</v>
      </c>
      <c r="AY306" s="117" t="s">
        <v>122</v>
      </c>
      <c r="BK306" s="125">
        <f>SUM(BK307:BK313)</f>
        <v>0</v>
      </c>
    </row>
    <row r="307" spans="2:65" s="1" customFormat="1" ht="21.75" customHeight="1">
      <c r="B307" s="33"/>
      <c r="C307" s="128" t="s">
        <v>442</v>
      </c>
      <c r="D307" s="128" t="s">
        <v>124</v>
      </c>
      <c r="E307" s="129" t="s">
        <v>443</v>
      </c>
      <c r="F307" s="130" t="s">
        <v>444</v>
      </c>
      <c r="G307" s="131" t="s">
        <v>209</v>
      </c>
      <c r="H307" s="132">
        <v>317.77</v>
      </c>
      <c r="I307" s="133"/>
      <c r="J307" s="134">
        <f>ROUND(I307*H307,2)</f>
        <v>0</v>
      </c>
      <c r="K307" s="130" t="s">
        <v>128</v>
      </c>
      <c r="L307" s="33"/>
      <c r="M307" s="135" t="s">
        <v>19</v>
      </c>
      <c r="N307" s="136" t="s">
        <v>45</v>
      </c>
      <c r="P307" s="137">
        <f>O307*H307</f>
        <v>0</v>
      </c>
      <c r="Q307" s="137">
        <v>0</v>
      </c>
      <c r="R307" s="137">
        <f>Q307*H307</f>
        <v>0</v>
      </c>
      <c r="S307" s="137">
        <v>0</v>
      </c>
      <c r="T307" s="138">
        <f>S307*H307</f>
        <v>0</v>
      </c>
      <c r="AR307" s="139" t="s">
        <v>129</v>
      </c>
      <c r="AT307" s="139" t="s">
        <v>124</v>
      </c>
      <c r="AU307" s="139" t="s">
        <v>84</v>
      </c>
      <c r="AY307" s="18" t="s">
        <v>122</v>
      </c>
      <c r="BE307" s="140">
        <f>IF(N307="základní",J307,0)</f>
        <v>0</v>
      </c>
      <c r="BF307" s="140">
        <f>IF(N307="snížená",J307,0)</f>
        <v>0</v>
      </c>
      <c r="BG307" s="140">
        <f>IF(N307="zákl. přenesená",J307,0)</f>
        <v>0</v>
      </c>
      <c r="BH307" s="140">
        <f>IF(N307="sníž. přenesená",J307,0)</f>
        <v>0</v>
      </c>
      <c r="BI307" s="140">
        <f>IF(N307="nulová",J307,0)</f>
        <v>0</v>
      </c>
      <c r="BJ307" s="18" t="s">
        <v>82</v>
      </c>
      <c r="BK307" s="140">
        <f>ROUND(I307*H307,2)</f>
        <v>0</v>
      </c>
      <c r="BL307" s="18" t="s">
        <v>129</v>
      </c>
      <c r="BM307" s="139" t="s">
        <v>445</v>
      </c>
    </row>
    <row r="308" spans="2:65" s="1" customFormat="1" ht="10.199999999999999">
      <c r="B308" s="33"/>
      <c r="D308" s="141" t="s">
        <v>131</v>
      </c>
      <c r="F308" s="142" t="s">
        <v>446</v>
      </c>
      <c r="I308" s="143"/>
      <c r="L308" s="33"/>
      <c r="M308" s="144"/>
      <c r="T308" s="54"/>
      <c r="AT308" s="18" t="s">
        <v>131</v>
      </c>
      <c r="AU308" s="18" t="s">
        <v>84</v>
      </c>
    </row>
    <row r="309" spans="2:65" s="1" customFormat="1" ht="24.15" customHeight="1">
      <c r="B309" s="33"/>
      <c r="C309" s="128" t="s">
        <v>447</v>
      </c>
      <c r="D309" s="128" t="s">
        <v>124</v>
      </c>
      <c r="E309" s="129" t="s">
        <v>448</v>
      </c>
      <c r="F309" s="130" t="s">
        <v>449</v>
      </c>
      <c r="G309" s="131" t="s">
        <v>209</v>
      </c>
      <c r="H309" s="132">
        <v>2859.93</v>
      </c>
      <c r="I309" s="133"/>
      <c r="J309" s="134">
        <f>ROUND(I309*H309,2)</f>
        <v>0</v>
      </c>
      <c r="K309" s="130" t="s">
        <v>128</v>
      </c>
      <c r="L309" s="33"/>
      <c r="M309" s="135" t="s">
        <v>19</v>
      </c>
      <c r="N309" s="136" t="s">
        <v>45</v>
      </c>
      <c r="P309" s="137">
        <f>O309*H309</f>
        <v>0</v>
      </c>
      <c r="Q309" s="137">
        <v>0</v>
      </c>
      <c r="R309" s="137">
        <f>Q309*H309</f>
        <v>0</v>
      </c>
      <c r="S309" s="137">
        <v>0</v>
      </c>
      <c r="T309" s="138">
        <f>S309*H309</f>
        <v>0</v>
      </c>
      <c r="AR309" s="139" t="s">
        <v>129</v>
      </c>
      <c r="AT309" s="139" t="s">
        <v>124</v>
      </c>
      <c r="AU309" s="139" t="s">
        <v>84</v>
      </c>
      <c r="AY309" s="18" t="s">
        <v>122</v>
      </c>
      <c r="BE309" s="140">
        <f>IF(N309="základní",J309,0)</f>
        <v>0</v>
      </c>
      <c r="BF309" s="140">
        <f>IF(N309="snížená",J309,0)</f>
        <v>0</v>
      </c>
      <c r="BG309" s="140">
        <f>IF(N309="zákl. přenesená",J309,0)</f>
        <v>0</v>
      </c>
      <c r="BH309" s="140">
        <f>IF(N309="sníž. přenesená",J309,0)</f>
        <v>0</v>
      </c>
      <c r="BI309" s="140">
        <f>IF(N309="nulová",J309,0)</f>
        <v>0</v>
      </c>
      <c r="BJ309" s="18" t="s">
        <v>82</v>
      </c>
      <c r="BK309" s="140">
        <f>ROUND(I309*H309,2)</f>
        <v>0</v>
      </c>
      <c r="BL309" s="18" t="s">
        <v>129</v>
      </c>
      <c r="BM309" s="139" t="s">
        <v>450</v>
      </c>
    </row>
    <row r="310" spans="2:65" s="1" customFormat="1" ht="10.199999999999999">
      <c r="B310" s="33"/>
      <c r="D310" s="141" t="s">
        <v>131</v>
      </c>
      <c r="F310" s="142" t="s">
        <v>451</v>
      </c>
      <c r="I310" s="143"/>
      <c r="L310" s="33"/>
      <c r="M310" s="144"/>
      <c r="T310" s="54"/>
      <c r="AT310" s="18" t="s">
        <v>131</v>
      </c>
      <c r="AU310" s="18" t="s">
        <v>84</v>
      </c>
    </row>
    <row r="311" spans="2:65" s="1" customFormat="1" ht="16.5" customHeight="1">
      <c r="B311" s="33"/>
      <c r="C311" s="128" t="s">
        <v>452</v>
      </c>
      <c r="D311" s="128" t="s">
        <v>124</v>
      </c>
      <c r="E311" s="129" t="s">
        <v>453</v>
      </c>
      <c r="F311" s="130" t="s">
        <v>454</v>
      </c>
      <c r="G311" s="131" t="s">
        <v>209</v>
      </c>
      <c r="H311" s="132">
        <v>317.77</v>
      </c>
      <c r="I311" s="133"/>
      <c r="J311" s="134">
        <f>ROUND(I311*H311,2)</f>
        <v>0</v>
      </c>
      <c r="K311" s="130" t="s">
        <v>128</v>
      </c>
      <c r="L311" s="33"/>
      <c r="M311" s="135" t="s">
        <v>19</v>
      </c>
      <c r="N311" s="136" t="s">
        <v>45</v>
      </c>
      <c r="P311" s="137">
        <f>O311*H311</f>
        <v>0</v>
      </c>
      <c r="Q311" s="137">
        <v>0</v>
      </c>
      <c r="R311" s="137">
        <f>Q311*H311</f>
        <v>0</v>
      </c>
      <c r="S311" s="137">
        <v>0</v>
      </c>
      <c r="T311" s="138">
        <f>S311*H311</f>
        <v>0</v>
      </c>
      <c r="AR311" s="139" t="s">
        <v>129</v>
      </c>
      <c r="AT311" s="139" t="s">
        <v>124</v>
      </c>
      <c r="AU311" s="139" t="s">
        <v>84</v>
      </c>
      <c r="AY311" s="18" t="s">
        <v>122</v>
      </c>
      <c r="BE311" s="140">
        <f>IF(N311="základní",J311,0)</f>
        <v>0</v>
      </c>
      <c r="BF311" s="140">
        <f>IF(N311="snížená",J311,0)</f>
        <v>0</v>
      </c>
      <c r="BG311" s="140">
        <f>IF(N311="zákl. přenesená",J311,0)</f>
        <v>0</v>
      </c>
      <c r="BH311" s="140">
        <f>IF(N311="sníž. přenesená",J311,0)</f>
        <v>0</v>
      </c>
      <c r="BI311" s="140">
        <f>IF(N311="nulová",J311,0)</f>
        <v>0</v>
      </c>
      <c r="BJ311" s="18" t="s">
        <v>82</v>
      </c>
      <c r="BK311" s="140">
        <f>ROUND(I311*H311,2)</f>
        <v>0</v>
      </c>
      <c r="BL311" s="18" t="s">
        <v>129</v>
      </c>
      <c r="BM311" s="139" t="s">
        <v>455</v>
      </c>
    </row>
    <row r="312" spans="2:65" s="1" customFormat="1" ht="10.199999999999999">
      <c r="B312" s="33"/>
      <c r="D312" s="141" t="s">
        <v>131</v>
      </c>
      <c r="F312" s="142" t="s">
        <v>456</v>
      </c>
      <c r="I312" s="143"/>
      <c r="L312" s="33"/>
      <c r="M312" s="144"/>
      <c r="T312" s="54"/>
      <c r="AT312" s="18" t="s">
        <v>131</v>
      </c>
      <c r="AU312" s="18" t="s">
        <v>84</v>
      </c>
    </row>
    <row r="313" spans="2:65" s="1" customFormat="1" ht="21.75" customHeight="1">
      <c r="B313" s="33"/>
      <c r="C313" s="128" t="s">
        <v>457</v>
      </c>
      <c r="D313" s="128" t="s">
        <v>124</v>
      </c>
      <c r="E313" s="129" t="s">
        <v>458</v>
      </c>
      <c r="F313" s="130" t="s">
        <v>459</v>
      </c>
      <c r="G313" s="131" t="s">
        <v>209</v>
      </c>
      <c r="H313" s="132">
        <v>317.37</v>
      </c>
      <c r="I313" s="133"/>
      <c r="J313" s="134">
        <f>ROUND(I313*H313,2)</f>
        <v>0</v>
      </c>
      <c r="K313" s="130" t="s">
        <v>19</v>
      </c>
      <c r="L313" s="33"/>
      <c r="M313" s="135" t="s">
        <v>19</v>
      </c>
      <c r="N313" s="136" t="s">
        <v>45</v>
      </c>
      <c r="P313" s="137">
        <f>O313*H313</f>
        <v>0</v>
      </c>
      <c r="Q313" s="137">
        <v>0</v>
      </c>
      <c r="R313" s="137">
        <f>Q313*H313</f>
        <v>0</v>
      </c>
      <c r="S313" s="137">
        <v>0</v>
      </c>
      <c r="T313" s="138">
        <f>S313*H313</f>
        <v>0</v>
      </c>
      <c r="AR313" s="139" t="s">
        <v>129</v>
      </c>
      <c r="AT313" s="139" t="s">
        <v>124</v>
      </c>
      <c r="AU313" s="139" t="s">
        <v>84</v>
      </c>
      <c r="AY313" s="18" t="s">
        <v>122</v>
      </c>
      <c r="BE313" s="140">
        <f>IF(N313="základní",J313,0)</f>
        <v>0</v>
      </c>
      <c r="BF313" s="140">
        <f>IF(N313="snížená",J313,0)</f>
        <v>0</v>
      </c>
      <c r="BG313" s="140">
        <f>IF(N313="zákl. přenesená",J313,0)</f>
        <v>0</v>
      </c>
      <c r="BH313" s="140">
        <f>IF(N313="sníž. přenesená",J313,0)</f>
        <v>0</v>
      </c>
      <c r="BI313" s="140">
        <f>IF(N313="nulová",J313,0)</f>
        <v>0</v>
      </c>
      <c r="BJ313" s="18" t="s">
        <v>82</v>
      </c>
      <c r="BK313" s="140">
        <f>ROUND(I313*H313,2)</f>
        <v>0</v>
      </c>
      <c r="BL313" s="18" t="s">
        <v>129</v>
      </c>
      <c r="BM313" s="139" t="s">
        <v>460</v>
      </c>
    </row>
    <row r="314" spans="2:65" s="11" customFormat="1" ht="22.8" customHeight="1">
      <c r="B314" s="116"/>
      <c r="D314" s="117" t="s">
        <v>73</v>
      </c>
      <c r="E314" s="126" t="s">
        <v>461</v>
      </c>
      <c r="F314" s="126" t="s">
        <v>462</v>
      </c>
      <c r="I314" s="119"/>
      <c r="J314" s="127">
        <f>BK314</f>
        <v>0</v>
      </c>
      <c r="L314" s="116"/>
      <c r="M314" s="121"/>
      <c r="P314" s="122">
        <f>SUM(P315:P316)</f>
        <v>0</v>
      </c>
      <c r="R314" s="122">
        <f>SUM(R315:R316)</f>
        <v>0</v>
      </c>
      <c r="T314" s="123">
        <f>SUM(T315:T316)</f>
        <v>0</v>
      </c>
      <c r="AR314" s="117" t="s">
        <v>82</v>
      </c>
      <c r="AT314" s="124" t="s">
        <v>73</v>
      </c>
      <c r="AU314" s="124" t="s">
        <v>82</v>
      </c>
      <c r="AY314" s="117" t="s">
        <v>122</v>
      </c>
      <c r="BK314" s="125">
        <f>SUM(BK315:BK316)</f>
        <v>0</v>
      </c>
    </row>
    <row r="315" spans="2:65" s="1" customFormat="1" ht="24.15" customHeight="1">
      <c r="B315" s="33"/>
      <c r="C315" s="128" t="s">
        <v>463</v>
      </c>
      <c r="D315" s="128" t="s">
        <v>124</v>
      </c>
      <c r="E315" s="129" t="s">
        <v>464</v>
      </c>
      <c r="F315" s="130" t="s">
        <v>465</v>
      </c>
      <c r="G315" s="131" t="s">
        <v>209</v>
      </c>
      <c r="H315" s="132">
        <v>251.703</v>
      </c>
      <c r="I315" s="133"/>
      <c r="J315" s="134">
        <f>ROUND(I315*H315,2)</f>
        <v>0</v>
      </c>
      <c r="K315" s="130" t="s">
        <v>128</v>
      </c>
      <c r="L315" s="33"/>
      <c r="M315" s="135" t="s">
        <v>19</v>
      </c>
      <c r="N315" s="136" t="s">
        <v>45</v>
      </c>
      <c r="P315" s="137">
        <f>O315*H315</f>
        <v>0</v>
      </c>
      <c r="Q315" s="137">
        <v>0</v>
      </c>
      <c r="R315" s="137">
        <f>Q315*H315</f>
        <v>0</v>
      </c>
      <c r="S315" s="137">
        <v>0</v>
      </c>
      <c r="T315" s="138">
        <f>S315*H315</f>
        <v>0</v>
      </c>
      <c r="AR315" s="139" t="s">
        <v>129</v>
      </c>
      <c r="AT315" s="139" t="s">
        <v>124</v>
      </c>
      <c r="AU315" s="139" t="s">
        <v>84</v>
      </c>
      <c r="AY315" s="18" t="s">
        <v>122</v>
      </c>
      <c r="BE315" s="140">
        <f>IF(N315="základní",J315,0)</f>
        <v>0</v>
      </c>
      <c r="BF315" s="140">
        <f>IF(N315="snížená",J315,0)</f>
        <v>0</v>
      </c>
      <c r="BG315" s="140">
        <f>IF(N315="zákl. přenesená",J315,0)</f>
        <v>0</v>
      </c>
      <c r="BH315" s="140">
        <f>IF(N315="sníž. přenesená",J315,0)</f>
        <v>0</v>
      </c>
      <c r="BI315" s="140">
        <f>IF(N315="nulová",J315,0)</f>
        <v>0</v>
      </c>
      <c r="BJ315" s="18" t="s">
        <v>82</v>
      </c>
      <c r="BK315" s="140">
        <f>ROUND(I315*H315,2)</f>
        <v>0</v>
      </c>
      <c r="BL315" s="18" t="s">
        <v>129</v>
      </c>
      <c r="BM315" s="139" t="s">
        <v>466</v>
      </c>
    </row>
    <row r="316" spans="2:65" s="1" customFormat="1" ht="10.199999999999999">
      <c r="B316" s="33"/>
      <c r="D316" s="141" t="s">
        <v>131</v>
      </c>
      <c r="F316" s="142" t="s">
        <v>467</v>
      </c>
      <c r="I316" s="143"/>
      <c r="L316" s="33"/>
      <c r="M316" s="144"/>
      <c r="T316" s="54"/>
      <c r="AT316" s="18" t="s">
        <v>131</v>
      </c>
      <c r="AU316" s="18" t="s">
        <v>84</v>
      </c>
    </row>
    <row r="317" spans="2:65" s="11" customFormat="1" ht="25.95" customHeight="1">
      <c r="B317" s="116"/>
      <c r="D317" s="117" t="s">
        <v>73</v>
      </c>
      <c r="E317" s="118" t="s">
        <v>468</v>
      </c>
      <c r="F317" s="118" t="s">
        <v>469</v>
      </c>
      <c r="I317" s="119"/>
      <c r="J317" s="120">
        <f>BK317</f>
        <v>0</v>
      </c>
      <c r="L317" s="116"/>
      <c r="M317" s="121"/>
      <c r="P317" s="122">
        <f>SUM(P318:P328)</f>
        <v>0</v>
      </c>
      <c r="R317" s="122">
        <f>SUM(R318:R328)</f>
        <v>0</v>
      </c>
      <c r="T317" s="123">
        <f>SUM(T318:T328)</f>
        <v>0</v>
      </c>
      <c r="AR317" s="117" t="s">
        <v>150</v>
      </c>
      <c r="AT317" s="124" t="s">
        <v>73</v>
      </c>
      <c r="AU317" s="124" t="s">
        <v>74</v>
      </c>
      <c r="AY317" s="117" t="s">
        <v>122</v>
      </c>
      <c r="BK317" s="125">
        <f>SUM(BK318:BK328)</f>
        <v>0</v>
      </c>
    </row>
    <row r="318" spans="2:65" s="1" customFormat="1" ht="37.799999999999997" customHeight="1">
      <c r="B318" s="33"/>
      <c r="C318" s="128" t="s">
        <v>470</v>
      </c>
      <c r="D318" s="128" t="s">
        <v>124</v>
      </c>
      <c r="E318" s="129" t="s">
        <v>471</v>
      </c>
      <c r="F318" s="130" t="s">
        <v>472</v>
      </c>
      <c r="G318" s="131" t="s">
        <v>473</v>
      </c>
      <c r="H318" s="132">
        <v>1</v>
      </c>
      <c r="I318" s="133"/>
      <c r="J318" s="134">
        <f>ROUND(I318*H318,2)</f>
        <v>0</v>
      </c>
      <c r="K318" s="130" t="s">
        <v>19</v>
      </c>
      <c r="L318" s="33"/>
      <c r="M318" s="135" t="s">
        <v>19</v>
      </c>
      <c r="N318" s="136" t="s">
        <v>45</v>
      </c>
      <c r="P318" s="137">
        <f>O318*H318</f>
        <v>0</v>
      </c>
      <c r="Q318" s="137">
        <v>0</v>
      </c>
      <c r="R318" s="137">
        <f>Q318*H318</f>
        <v>0</v>
      </c>
      <c r="S318" s="137">
        <v>0</v>
      </c>
      <c r="T318" s="138">
        <f>S318*H318</f>
        <v>0</v>
      </c>
      <c r="AR318" s="139" t="s">
        <v>129</v>
      </c>
      <c r="AT318" s="139" t="s">
        <v>124</v>
      </c>
      <c r="AU318" s="139" t="s">
        <v>82</v>
      </c>
      <c r="AY318" s="18" t="s">
        <v>122</v>
      </c>
      <c r="BE318" s="140">
        <f>IF(N318="základní",J318,0)</f>
        <v>0</v>
      </c>
      <c r="BF318" s="140">
        <f>IF(N318="snížená",J318,0)</f>
        <v>0</v>
      </c>
      <c r="BG318" s="140">
        <f>IF(N318="zákl. přenesená",J318,0)</f>
        <v>0</v>
      </c>
      <c r="BH318" s="140">
        <f>IF(N318="sníž. přenesená",J318,0)</f>
        <v>0</v>
      </c>
      <c r="BI318" s="140">
        <f>IF(N318="nulová",J318,0)</f>
        <v>0</v>
      </c>
      <c r="BJ318" s="18" t="s">
        <v>82</v>
      </c>
      <c r="BK318" s="140">
        <f>ROUND(I318*H318,2)</f>
        <v>0</v>
      </c>
      <c r="BL318" s="18" t="s">
        <v>129</v>
      </c>
      <c r="BM318" s="139" t="s">
        <v>474</v>
      </c>
    </row>
    <row r="319" spans="2:65" s="1" customFormat="1" ht="16.5" customHeight="1">
      <c r="B319" s="33"/>
      <c r="C319" s="128" t="s">
        <v>475</v>
      </c>
      <c r="D319" s="128" t="s">
        <v>124</v>
      </c>
      <c r="E319" s="129" t="s">
        <v>476</v>
      </c>
      <c r="F319" s="130" t="s">
        <v>477</v>
      </c>
      <c r="G319" s="131" t="s">
        <v>473</v>
      </c>
      <c r="H319" s="132">
        <v>1</v>
      </c>
      <c r="I319" s="133"/>
      <c r="J319" s="134">
        <f>ROUND(I319*H319,2)</f>
        <v>0</v>
      </c>
      <c r="K319" s="130" t="s">
        <v>19</v>
      </c>
      <c r="L319" s="33"/>
      <c r="M319" s="135" t="s">
        <v>19</v>
      </c>
      <c r="N319" s="136" t="s">
        <v>45</v>
      </c>
      <c r="P319" s="137">
        <f>O319*H319</f>
        <v>0</v>
      </c>
      <c r="Q319" s="137">
        <v>0</v>
      </c>
      <c r="R319" s="137">
        <f>Q319*H319</f>
        <v>0</v>
      </c>
      <c r="S319" s="137">
        <v>0</v>
      </c>
      <c r="T319" s="138">
        <f>S319*H319</f>
        <v>0</v>
      </c>
      <c r="AR319" s="139" t="s">
        <v>129</v>
      </c>
      <c r="AT319" s="139" t="s">
        <v>124</v>
      </c>
      <c r="AU319" s="139" t="s">
        <v>82</v>
      </c>
      <c r="AY319" s="18" t="s">
        <v>122</v>
      </c>
      <c r="BE319" s="140">
        <f>IF(N319="základní",J319,0)</f>
        <v>0</v>
      </c>
      <c r="BF319" s="140">
        <f>IF(N319="snížená",J319,0)</f>
        <v>0</v>
      </c>
      <c r="BG319" s="140">
        <f>IF(N319="zákl. přenesená",J319,0)</f>
        <v>0</v>
      </c>
      <c r="BH319" s="140">
        <f>IF(N319="sníž. přenesená",J319,0)</f>
        <v>0</v>
      </c>
      <c r="BI319" s="140">
        <f>IF(N319="nulová",J319,0)</f>
        <v>0</v>
      </c>
      <c r="BJ319" s="18" t="s">
        <v>82</v>
      </c>
      <c r="BK319" s="140">
        <f>ROUND(I319*H319,2)</f>
        <v>0</v>
      </c>
      <c r="BL319" s="18" t="s">
        <v>129</v>
      </c>
      <c r="BM319" s="139" t="s">
        <v>478</v>
      </c>
    </row>
    <row r="320" spans="2:65" s="1" customFormat="1" ht="16.5" customHeight="1">
      <c r="B320" s="33"/>
      <c r="C320" s="128" t="s">
        <v>479</v>
      </c>
      <c r="D320" s="128" t="s">
        <v>124</v>
      </c>
      <c r="E320" s="129" t="s">
        <v>480</v>
      </c>
      <c r="F320" s="130" t="s">
        <v>481</v>
      </c>
      <c r="G320" s="131" t="s">
        <v>473</v>
      </c>
      <c r="H320" s="132">
        <v>1</v>
      </c>
      <c r="I320" s="133"/>
      <c r="J320" s="134">
        <f>ROUND(I320*H320,2)</f>
        <v>0</v>
      </c>
      <c r="K320" s="130" t="s">
        <v>128</v>
      </c>
      <c r="L320" s="33"/>
      <c r="M320" s="135" t="s">
        <v>19</v>
      </c>
      <c r="N320" s="136" t="s">
        <v>45</v>
      </c>
      <c r="P320" s="137">
        <f>O320*H320</f>
        <v>0</v>
      </c>
      <c r="Q320" s="137">
        <v>0</v>
      </c>
      <c r="R320" s="137">
        <f>Q320*H320</f>
        <v>0</v>
      </c>
      <c r="S320" s="137">
        <v>0</v>
      </c>
      <c r="T320" s="138">
        <f>S320*H320</f>
        <v>0</v>
      </c>
      <c r="AR320" s="139" t="s">
        <v>129</v>
      </c>
      <c r="AT320" s="139" t="s">
        <v>124</v>
      </c>
      <c r="AU320" s="139" t="s">
        <v>82</v>
      </c>
      <c r="AY320" s="18" t="s">
        <v>122</v>
      </c>
      <c r="BE320" s="140">
        <f>IF(N320="základní",J320,0)</f>
        <v>0</v>
      </c>
      <c r="BF320" s="140">
        <f>IF(N320="snížená",J320,0)</f>
        <v>0</v>
      </c>
      <c r="BG320" s="140">
        <f>IF(N320="zákl. přenesená",J320,0)</f>
        <v>0</v>
      </c>
      <c r="BH320" s="140">
        <f>IF(N320="sníž. přenesená",J320,0)</f>
        <v>0</v>
      </c>
      <c r="BI320" s="140">
        <f>IF(N320="nulová",J320,0)</f>
        <v>0</v>
      </c>
      <c r="BJ320" s="18" t="s">
        <v>82</v>
      </c>
      <c r="BK320" s="140">
        <f>ROUND(I320*H320,2)</f>
        <v>0</v>
      </c>
      <c r="BL320" s="18" t="s">
        <v>129</v>
      </c>
      <c r="BM320" s="139" t="s">
        <v>482</v>
      </c>
    </row>
    <row r="321" spans="2:65" s="1" customFormat="1" ht="10.199999999999999">
      <c r="B321" s="33"/>
      <c r="D321" s="141" t="s">
        <v>131</v>
      </c>
      <c r="F321" s="142" t="s">
        <v>483</v>
      </c>
      <c r="I321" s="143"/>
      <c r="L321" s="33"/>
      <c r="M321" s="144"/>
      <c r="T321" s="54"/>
      <c r="AT321" s="18" t="s">
        <v>131</v>
      </c>
      <c r="AU321" s="18" t="s">
        <v>82</v>
      </c>
    </row>
    <row r="322" spans="2:65" s="1" customFormat="1" ht="16.5" customHeight="1">
      <c r="B322" s="33"/>
      <c r="C322" s="128" t="s">
        <v>484</v>
      </c>
      <c r="D322" s="128" t="s">
        <v>124</v>
      </c>
      <c r="E322" s="129" t="s">
        <v>485</v>
      </c>
      <c r="F322" s="130" t="s">
        <v>486</v>
      </c>
      <c r="G322" s="131" t="s">
        <v>473</v>
      </c>
      <c r="H322" s="132">
        <v>1</v>
      </c>
      <c r="I322" s="133"/>
      <c r="J322" s="134">
        <f>ROUND(I322*H322,2)</f>
        <v>0</v>
      </c>
      <c r="K322" s="130" t="s">
        <v>128</v>
      </c>
      <c r="L322" s="33"/>
      <c r="M322" s="135" t="s">
        <v>19</v>
      </c>
      <c r="N322" s="136" t="s">
        <v>45</v>
      </c>
      <c r="P322" s="137">
        <f>O322*H322</f>
        <v>0</v>
      </c>
      <c r="Q322" s="137">
        <v>0</v>
      </c>
      <c r="R322" s="137">
        <f>Q322*H322</f>
        <v>0</v>
      </c>
      <c r="S322" s="137">
        <v>0</v>
      </c>
      <c r="T322" s="138">
        <f>S322*H322</f>
        <v>0</v>
      </c>
      <c r="AR322" s="139" t="s">
        <v>129</v>
      </c>
      <c r="AT322" s="139" t="s">
        <v>124</v>
      </c>
      <c r="AU322" s="139" t="s">
        <v>82</v>
      </c>
      <c r="AY322" s="18" t="s">
        <v>122</v>
      </c>
      <c r="BE322" s="140">
        <f>IF(N322="základní",J322,0)</f>
        <v>0</v>
      </c>
      <c r="BF322" s="140">
        <f>IF(N322="snížená",J322,0)</f>
        <v>0</v>
      </c>
      <c r="BG322" s="140">
        <f>IF(N322="zákl. přenesená",J322,0)</f>
        <v>0</v>
      </c>
      <c r="BH322" s="140">
        <f>IF(N322="sníž. přenesená",J322,0)</f>
        <v>0</v>
      </c>
      <c r="BI322" s="140">
        <f>IF(N322="nulová",J322,0)</f>
        <v>0</v>
      </c>
      <c r="BJ322" s="18" t="s">
        <v>82</v>
      </c>
      <c r="BK322" s="140">
        <f>ROUND(I322*H322,2)</f>
        <v>0</v>
      </c>
      <c r="BL322" s="18" t="s">
        <v>129</v>
      </c>
      <c r="BM322" s="139" t="s">
        <v>487</v>
      </c>
    </row>
    <row r="323" spans="2:65" s="1" customFormat="1" ht="10.199999999999999">
      <c r="B323" s="33"/>
      <c r="D323" s="141" t="s">
        <v>131</v>
      </c>
      <c r="F323" s="142" t="s">
        <v>488</v>
      </c>
      <c r="I323" s="143"/>
      <c r="L323" s="33"/>
      <c r="M323" s="144"/>
      <c r="T323" s="54"/>
      <c r="AT323" s="18" t="s">
        <v>131</v>
      </c>
      <c r="AU323" s="18" t="s">
        <v>82</v>
      </c>
    </row>
    <row r="324" spans="2:65" s="1" customFormat="1" ht="16.5" customHeight="1">
      <c r="B324" s="33"/>
      <c r="C324" s="128" t="s">
        <v>489</v>
      </c>
      <c r="D324" s="128" t="s">
        <v>124</v>
      </c>
      <c r="E324" s="129" t="s">
        <v>490</v>
      </c>
      <c r="F324" s="130" t="s">
        <v>491</v>
      </c>
      <c r="G324" s="131" t="s">
        <v>473</v>
      </c>
      <c r="H324" s="132">
        <v>1</v>
      </c>
      <c r="I324" s="133"/>
      <c r="J324" s="134">
        <f>ROUND(I324*H324,2)</f>
        <v>0</v>
      </c>
      <c r="K324" s="130" t="s">
        <v>128</v>
      </c>
      <c r="L324" s="33"/>
      <c r="M324" s="135" t="s">
        <v>19</v>
      </c>
      <c r="N324" s="136" t="s">
        <v>45</v>
      </c>
      <c r="P324" s="137">
        <f>O324*H324</f>
        <v>0</v>
      </c>
      <c r="Q324" s="137">
        <v>0</v>
      </c>
      <c r="R324" s="137">
        <f>Q324*H324</f>
        <v>0</v>
      </c>
      <c r="S324" s="137">
        <v>0</v>
      </c>
      <c r="T324" s="138">
        <f>S324*H324</f>
        <v>0</v>
      </c>
      <c r="AR324" s="139" t="s">
        <v>129</v>
      </c>
      <c r="AT324" s="139" t="s">
        <v>124</v>
      </c>
      <c r="AU324" s="139" t="s">
        <v>82</v>
      </c>
      <c r="AY324" s="18" t="s">
        <v>122</v>
      </c>
      <c r="BE324" s="140">
        <f>IF(N324="základní",J324,0)</f>
        <v>0</v>
      </c>
      <c r="BF324" s="140">
        <f>IF(N324="snížená",J324,0)</f>
        <v>0</v>
      </c>
      <c r="BG324" s="140">
        <f>IF(N324="zákl. přenesená",J324,0)</f>
        <v>0</v>
      </c>
      <c r="BH324" s="140">
        <f>IF(N324="sníž. přenesená",J324,0)</f>
        <v>0</v>
      </c>
      <c r="BI324" s="140">
        <f>IF(N324="nulová",J324,0)</f>
        <v>0</v>
      </c>
      <c r="BJ324" s="18" t="s">
        <v>82</v>
      </c>
      <c r="BK324" s="140">
        <f>ROUND(I324*H324,2)</f>
        <v>0</v>
      </c>
      <c r="BL324" s="18" t="s">
        <v>129</v>
      </c>
      <c r="BM324" s="139" t="s">
        <v>492</v>
      </c>
    </row>
    <row r="325" spans="2:65" s="1" customFormat="1" ht="10.199999999999999">
      <c r="B325" s="33"/>
      <c r="D325" s="141" t="s">
        <v>131</v>
      </c>
      <c r="F325" s="142" t="s">
        <v>493</v>
      </c>
      <c r="I325" s="143"/>
      <c r="L325" s="33"/>
      <c r="M325" s="144"/>
      <c r="T325" s="54"/>
      <c r="AT325" s="18" t="s">
        <v>131</v>
      </c>
      <c r="AU325" s="18" t="s">
        <v>82</v>
      </c>
    </row>
    <row r="326" spans="2:65" s="1" customFormat="1" ht="24.15" customHeight="1">
      <c r="B326" s="33"/>
      <c r="C326" s="128" t="s">
        <v>494</v>
      </c>
      <c r="D326" s="128" t="s">
        <v>124</v>
      </c>
      <c r="E326" s="129" t="s">
        <v>495</v>
      </c>
      <c r="F326" s="130" t="s">
        <v>496</v>
      </c>
      <c r="G326" s="131" t="s">
        <v>473</v>
      </c>
      <c r="H326" s="132">
        <v>1</v>
      </c>
      <c r="I326" s="133"/>
      <c r="J326" s="134">
        <f>ROUND(I326*H326,2)</f>
        <v>0</v>
      </c>
      <c r="K326" s="130" t="s">
        <v>19</v>
      </c>
      <c r="L326" s="33"/>
      <c r="M326" s="135" t="s">
        <v>19</v>
      </c>
      <c r="N326" s="136" t="s">
        <v>45</v>
      </c>
      <c r="P326" s="137">
        <f>O326*H326</f>
        <v>0</v>
      </c>
      <c r="Q326" s="137">
        <v>0</v>
      </c>
      <c r="R326" s="137">
        <f>Q326*H326</f>
        <v>0</v>
      </c>
      <c r="S326" s="137">
        <v>0</v>
      </c>
      <c r="T326" s="138">
        <f>S326*H326</f>
        <v>0</v>
      </c>
      <c r="AR326" s="139" t="s">
        <v>129</v>
      </c>
      <c r="AT326" s="139" t="s">
        <v>124</v>
      </c>
      <c r="AU326" s="139" t="s">
        <v>82</v>
      </c>
      <c r="AY326" s="18" t="s">
        <v>122</v>
      </c>
      <c r="BE326" s="140">
        <f>IF(N326="základní",J326,0)</f>
        <v>0</v>
      </c>
      <c r="BF326" s="140">
        <f>IF(N326="snížená",J326,0)</f>
        <v>0</v>
      </c>
      <c r="BG326" s="140">
        <f>IF(N326="zákl. přenesená",J326,0)</f>
        <v>0</v>
      </c>
      <c r="BH326" s="140">
        <f>IF(N326="sníž. přenesená",J326,0)</f>
        <v>0</v>
      </c>
      <c r="BI326" s="140">
        <f>IF(N326="nulová",J326,0)</f>
        <v>0</v>
      </c>
      <c r="BJ326" s="18" t="s">
        <v>82</v>
      </c>
      <c r="BK326" s="140">
        <f>ROUND(I326*H326,2)</f>
        <v>0</v>
      </c>
      <c r="BL326" s="18" t="s">
        <v>129</v>
      </c>
      <c r="BM326" s="139" t="s">
        <v>497</v>
      </c>
    </row>
    <row r="327" spans="2:65" s="1" customFormat="1" ht="16.5" customHeight="1">
      <c r="B327" s="33"/>
      <c r="C327" s="128" t="s">
        <v>498</v>
      </c>
      <c r="D327" s="128" t="s">
        <v>124</v>
      </c>
      <c r="E327" s="129" t="s">
        <v>499</v>
      </c>
      <c r="F327" s="130" t="s">
        <v>500</v>
      </c>
      <c r="G327" s="131" t="s">
        <v>473</v>
      </c>
      <c r="H327" s="132">
        <v>1</v>
      </c>
      <c r="I327" s="133"/>
      <c r="J327" s="134">
        <f>ROUND(I327*H327,2)</f>
        <v>0</v>
      </c>
      <c r="K327" s="130" t="s">
        <v>19</v>
      </c>
      <c r="L327" s="33"/>
      <c r="M327" s="135" t="s">
        <v>19</v>
      </c>
      <c r="N327" s="136" t="s">
        <v>45</v>
      </c>
      <c r="P327" s="137">
        <f>O327*H327</f>
        <v>0</v>
      </c>
      <c r="Q327" s="137">
        <v>0</v>
      </c>
      <c r="R327" s="137">
        <f>Q327*H327</f>
        <v>0</v>
      </c>
      <c r="S327" s="137">
        <v>0</v>
      </c>
      <c r="T327" s="138">
        <f>S327*H327</f>
        <v>0</v>
      </c>
      <c r="AR327" s="139" t="s">
        <v>129</v>
      </c>
      <c r="AT327" s="139" t="s">
        <v>124</v>
      </c>
      <c r="AU327" s="139" t="s">
        <v>82</v>
      </c>
      <c r="AY327" s="18" t="s">
        <v>122</v>
      </c>
      <c r="BE327" s="140">
        <f>IF(N327="základní",J327,0)</f>
        <v>0</v>
      </c>
      <c r="BF327" s="140">
        <f>IF(N327="snížená",J327,0)</f>
        <v>0</v>
      </c>
      <c r="BG327" s="140">
        <f>IF(N327="zákl. přenesená",J327,0)</f>
        <v>0</v>
      </c>
      <c r="BH327" s="140">
        <f>IF(N327="sníž. přenesená",J327,0)</f>
        <v>0</v>
      </c>
      <c r="BI327" s="140">
        <f>IF(N327="nulová",J327,0)</f>
        <v>0</v>
      </c>
      <c r="BJ327" s="18" t="s">
        <v>82</v>
      </c>
      <c r="BK327" s="140">
        <f>ROUND(I327*H327,2)</f>
        <v>0</v>
      </c>
      <c r="BL327" s="18" t="s">
        <v>129</v>
      </c>
      <c r="BM327" s="139" t="s">
        <v>501</v>
      </c>
    </row>
    <row r="328" spans="2:65" s="1" customFormat="1" ht="16.5" customHeight="1">
      <c r="B328" s="33"/>
      <c r="C328" s="128" t="s">
        <v>502</v>
      </c>
      <c r="D328" s="128" t="s">
        <v>124</v>
      </c>
      <c r="E328" s="129" t="s">
        <v>503</v>
      </c>
      <c r="F328" s="130" t="s">
        <v>504</v>
      </c>
      <c r="G328" s="131" t="s">
        <v>473</v>
      </c>
      <c r="H328" s="132">
        <v>1</v>
      </c>
      <c r="I328" s="133"/>
      <c r="J328" s="134">
        <f>ROUND(I328*H328,2)</f>
        <v>0</v>
      </c>
      <c r="K328" s="130" t="s">
        <v>19</v>
      </c>
      <c r="L328" s="33"/>
      <c r="M328" s="183" t="s">
        <v>19</v>
      </c>
      <c r="N328" s="184" t="s">
        <v>45</v>
      </c>
      <c r="O328" s="185"/>
      <c r="P328" s="186">
        <f>O328*H328</f>
        <v>0</v>
      </c>
      <c r="Q328" s="186">
        <v>0</v>
      </c>
      <c r="R328" s="186">
        <f>Q328*H328</f>
        <v>0</v>
      </c>
      <c r="S328" s="186">
        <v>0</v>
      </c>
      <c r="T328" s="187">
        <f>S328*H328</f>
        <v>0</v>
      </c>
      <c r="AR328" s="139" t="s">
        <v>129</v>
      </c>
      <c r="AT328" s="139" t="s">
        <v>124</v>
      </c>
      <c r="AU328" s="139" t="s">
        <v>82</v>
      </c>
      <c r="AY328" s="18" t="s">
        <v>122</v>
      </c>
      <c r="BE328" s="140">
        <f>IF(N328="základní",J328,0)</f>
        <v>0</v>
      </c>
      <c r="BF328" s="140">
        <f>IF(N328="snížená",J328,0)</f>
        <v>0</v>
      </c>
      <c r="BG328" s="140">
        <f>IF(N328="zákl. přenesená",J328,0)</f>
        <v>0</v>
      </c>
      <c r="BH328" s="140">
        <f>IF(N328="sníž. přenesená",J328,0)</f>
        <v>0</v>
      </c>
      <c r="BI328" s="140">
        <f>IF(N328="nulová",J328,0)</f>
        <v>0</v>
      </c>
      <c r="BJ328" s="18" t="s">
        <v>82</v>
      </c>
      <c r="BK328" s="140">
        <f>ROUND(I328*H328,2)</f>
        <v>0</v>
      </c>
      <c r="BL328" s="18" t="s">
        <v>129</v>
      </c>
      <c r="BM328" s="139" t="s">
        <v>505</v>
      </c>
    </row>
    <row r="329" spans="2:65" s="1" customFormat="1" ht="6.9" customHeight="1">
      <c r="B329" s="42"/>
      <c r="C329" s="43"/>
      <c r="D329" s="43"/>
      <c r="E329" s="43"/>
      <c r="F329" s="43"/>
      <c r="G329" s="43"/>
      <c r="H329" s="43"/>
      <c r="I329" s="43"/>
      <c r="J329" s="43"/>
      <c r="K329" s="43"/>
      <c r="L329" s="33"/>
    </row>
  </sheetData>
  <sheetProtection algorithmName="SHA-512" hashValue="30vjTKXMfSagAnSYRPo9jp52pKD1Je3FXL8wblSrs/ljixuKBJfTL4EsrG84tm5iiUbUrBUb5Nzre0c82/BhoQ==" saltValue="U8RGFZH3zZCw/OaBUhsrZ4e6rTMn7COOJTXT+aN3fciCZfZhPDNkUz323kvRnAvJe+uXLRo6VMtOiuy9DXHCmw==" spinCount="100000" sheet="1" objects="1" scenarios="1" formatColumns="0" formatRows="0" autoFilter="0"/>
  <autoFilter ref="C89:K328" xr:uid="{00000000-0009-0000-0000-000001000000}"/>
  <mergeCells count="9">
    <mergeCell ref="E50:H50"/>
    <mergeCell ref="E80:H80"/>
    <mergeCell ref="E82:H82"/>
    <mergeCell ref="L2:V2"/>
    <mergeCell ref="E7:H7"/>
    <mergeCell ref="E9:H9"/>
    <mergeCell ref="E18:H18"/>
    <mergeCell ref="E27:H27"/>
    <mergeCell ref="E48:H48"/>
  </mergeCells>
  <hyperlinks>
    <hyperlink ref="F94" r:id="rId1" xr:uid="{00000000-0004-0000-0100-000000000000}"/>
    <hyperlink ref="F104" r:id="rId2" xr:uid="{00000000-0004-0000-0100-000001000000}"/>
    <hyperlink ref="F108" r:id="rId3" xr:uid="{00000000-0004-0000-0100-000002000000}"/>
    <hyperlink ref="F116" r:id="rId4" xr:uid="{00000000-0004-0000-0100-000003000000}"/>
    <hyperlink ref="F120" r:id="rId5" xr:uid="{00000000-0004-0000-0100-000004000000}"/>
    <hyperlink ref="F124" r:id="rId6" xr:uid="{00000000-0004-0000-0100-000005000000}"/>
    <hyperlink ref="F128" r:id="rId7" xr:uid="{00000000-0004-0000-0100-000006000000}"/>
    <hyperlink ref="F132" r:id="rId8" xr:uid="{00000000-0004-0000-0100-000007000000}"/>
    <hyperlink ref="F136" r:id="rId9" xr:uid="{00000000-0004-0000-0100-000008000000}"/>
    <hyperlink ref="F140" r:id="rId10" xr:uid="{00000000-0004-0000-0100-000009000000}"/>
    <hyperlink ref="F144" r:id="rId11" xr:uid="{00000000-0004-0000-0100-00000A000000}"/>
    <hyperlink ref="F148" r:id="rId12" xr:uid="{00000000-0004-0000-0100-00000B000000}"/>
    <hyperlink ref="F152" r:id="rId13" xr:uid="{00000000-0004-0000-0100-00000C000000}"/>
    <hyperlink ref="F155" r:id="rId14" xr:uid="{00000000-0004-0000-0100-00000D000000}"/>
    <hyperlink ref="F159" r:id="rId15" xr:uid="{00000000-0004-0000-0100-00000E000000}"/>
    <hyperlink ref="F163" r:id="rId16" xr:uid="{00000000-0004-0000-0100-00000F000000}"/>
    <hyperlink ref="F167" r:id="rId17" xr:uid="{00000000-0004-0000-0100-000010000000}"/>
    <hyperlink ref="F171" r:id="rId18" xr:uid="{00000000-0004-0000-0100-000011000000}"/>
    <hyperlink ref="F179" r:id="rId19" xr:uid="{00000000-0004-0000-0100-000012000000}"/>
    <hyperlink ref="F188" r:id="rId20" xr:uid="{00000000-0004-0000-0100-000013000000}"/>
    <hyperlink ref="F192" r:id="rId21" xr:uid="{00000000-0004-0000-0100-000014000000}"/>
    <hyperlink ref="F200" r:id="rId22" xr:uid="{00000000-0004-0000-0100-000015000000}"/>
    <hyperlink ref="F204" r:id="rId23" xr:uid="{00000000-0004-0000-0100-000016000000}"/>
    <hyperlink ref="F208" r:id="rId24" xr:uid="{00000000-0004-0000-0100-000017000000}"/>
    <hyperlink ref="F212" r:id="rId25" xr:uid="{00000000-0004-0000-0100-000018000000}"/>
    <hyperlink ref="F217" r:id="rId26" xr:uid="{00000000-0004-0000-0100-000019000000}"/>
    <hyperlink ref="F224" r:id="rId27" xr:uid="{00000000-0004-0000-0100-00001A000000}"/>
    <hyperlink ref="F228" r:id="rId28" xr:uid="{00000000-0004-0000-0100-00001B000000}"/>
    <hyperlink ref="F232" r:id="rId29" xr:uid="{00000000-0004-0000-0100-00001C000000}"/>
    <hyperlink ref="F236" r:id="rId30" xr:uid="{00000000-0004-0000-0100-00001D000000}"/>
    <hyperlink ref="F240" r:id="rId31" xr:uid="{00000000-0004-0000-0100-00001E000000}"/>
    <hyperlink ref="F244" r:id="rId32" xr:uid="{00000000-0004-0000-0100-00001F000000}"/>
    <hyperlink ref="F248" r:id="rId33" xr:uid="{00000000-0004-0000-0100-000020000000}"/>
    <hyperlink ref="F252" r:id="rId34" xr:uid="{00000000-0004-0000-0100-000021000000}"/>
    <hyperlink ref="F256" r:id="rId35" xr:uid="{00000000-0004-0000-0100-000022000000}"/>
    <hyperlink ref="F260" r:id="rId36" xr:uid="{00000000-0004-0000-0100-000023000000}"/>
    <hyperlink ref="F270" r:id="rId37" xr:uid="{00000000-0004-0000-0100-000024000000}"/>
    <hyperlink ref="F277" r:id="rId38" xr:uid="{00000000-0004-0000-0100-000025000000}"/>
    <hyperlink ref="F283" r:id="rId39" xr:uid="{00000000-0004-0000-0100-000026000000}"/>
    <hyperlink ref="F287" r:id="rId40" xr:uid="{00000000-0004-0000-0100-000027000000}"/>
    <hyperlink ref="F292" r:id="rId41" xr:uid="{00000000-0004-0000-0100-000028000000}"/>
    <hyperlink ref="F296" r:id="rId42" xr:uid="{00000000-0004-0000-0100-000029000000}"/>
    <hyperlink ref="F300" r:id="rId43" xr:uid="{00000000-0004-0000-0100-00002A000000}"/>
    <hyperlink ref="F308" r:id="rId44" xr:uid="{00000000-0004-0000-0100-00002B000000}"/>
    <hyperlink ref="F310" r:id="rId45" xr:uid="{00000000-0004-0000-0100-00002C000000}"/>
    <hyperlink ref="F312" r:id="rId46" xr:uid="{00000000-0004-0000-0100-00002D000000}"/>
    <hyperlink ref="F316" r:id="rId47" xr:uid="{00000000-0004-0000-0100-00002E000000}"/>
    <hyperlink ref="F321" r:id="rId48" xr:uid="{00000000-0004-0000-0100-00002F000000}"/>
    <hyperlink ref="F323" r:id="rId49" xr:uid="{00000000-0004-0000-0100-000030000000}"/>
    <hyperlink ref="F325" r:id="rId50" xr:uid="{00000000-0004-0000-0100-00003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17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8" t="s">
        <v>87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84</v>
      </c>
    </row>
    <row r="4" spans="2:46" ht="24.9" customHeight="1">
      <c r="B4" s="21"/>
      <c r="D4" s="22" t="s">
        <v>88</v>
      </c>
      <c r="L4" s="21"/>
      <c r="M4" s="86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13" t="str">
        <f>'Rekapitulace stavby'!K6</f>
        <v>Rekonstrukce LC Lhotky - Trubějov, Kramolna</v>
      </c>
      <c r="F7" s="314"/>
      <c r="G7" s="314"/>
      <c r="H7" s="314"/>
      <c r="L7" s="21"/>
    </row>
    <row r="8" spans="2:46" s="1" customFormat="1" ht="12" customHeight="1">
      <c r="B8" s="33"/>
      <c r="D8" s="28" t="s">
        <v>89</v>
      </c>
      <c r="L8" s="33"/>
    </row>
    <row r="9" spans="2:46" s="1" customFormat="1" ht="16.5" customHeight="1">
      <c r="B9" s="33"/>
      <c r="E9" s="295" t="s">
        <v>506</v>
      </c>
      <c r="F9" s="315"/>
      <c r="G9" s="315"/>
      <c r="H9" s="315"/>
      <c r="L9" s="33"/>
    </row>
    <row r="10" spans="2:46" s="1" customFormat="1" ht="10.199999999999999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91</v>
      </c>
      <c r="I12" s="28" t="s">
        <v>23</v>
      </c>
      <c r="J12" s="50" t="str">
        <f>'Rekapitulace stavby'!AN8</f>
        <v>22. 7. 2026</v>
      </c>
      <c r="L12" s="33"/>
    </row>
    <row r="13" spans="2:46" s="1" customFormat="1" ht="10.8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91</v>
      </c>
      <c r="I15" s="28" t="s">
        <v>28</v>
      </c>
      <c r="J15" s="26" t="s">
        <v>19</v>
      </c>
      <c r="L15" s="33"/>
    </row>
    <row r="16" spans="2:46" s="1" customFormat="1" ht="6.9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16" t="str">
        <f>'Rekapitulace stavby'!E14</f>
        <v>Vyplň údaj</v>
      </c>
      <c r="F18" s="279"/>
      <c r="G18" s="279"/>
      <c r="H18" s="279"/>
      <c r="I18" s="28" t="s">
        <v>28</v>
      </c>
      <c r="J18" s="29" t="str">
        <f>'Rekapitulace stavby'!AN14</f>
        <v>Vyplň údaj</v>
      </c>
      <c r="L18" s="33"/>
    </row>
    <row r="19" spans="2:12" s="1" customFormat="1" ht="6.9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91</v>
      </c>
      <c r="I21" s="28" t="s">
        <v>28</v>
      </c>
      <c r="J21" s="26" t="s">
        <v>19</v>
      </c>
      <c r="L21" s="33"/>
    </row>
    <row r="22" spans="2:12" s="1" customFormat="1" ht="6.9" customHeight="1">
      <c r="B22" s="33"/>
      <c r="L22" s="33"/>
    </row>
    <row r="23" spans="2:12" s="1" customFormat="1" ht="12" customHeight="1">
      <c r="B23" s="33"/>
      <c r="D23" s="28" t="s">
        <v>36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37</v>
      </c>
      <c r="I24" s="28" t="s">
        <v>28</v>
      </c>
      <c r="J24" s="26" t="s">
        <v>19</v>
      </c>
      <c r="L24" s="33"/>
    </row>
    <row r="25" spans="2:12" s="1" customFormat="1" ht="6.9" customHeight="1">
      <c r="B25" s="33"/>
      <c r="L25" s="33"/>
    </row>
    <row r="26" spans="2:12" s="1" customFormat="1" ht="12" customHeight="1">
      <c r="B26" s="33"/>
      <c r="D26" s="28" t="s">
        <v>38</v>
      </c>
      <c r="L26" s="33"/>
    </row>
    <row r="27" spans="2:12" s="7" customFormat="1" ht="16.5" customHeight="1">
      <c r="B27" s="87"/>
      <c r="E27" s="284" t="s">
        <v>19</v>
      </c>
      <c r="F27" s="284"/>
      <c r="G27" s="284"/>
      <c r="H27" s="284"/>
      <c r="L27" s="87"/>
    </row>
    <row r="28" spans="2:12" s="1" customFormat="1" ht="6.9" customHeight="1">
      <c r="B28" s="33"/>
      <c r="L28" s="33"/>
    </row>
    <row r="29" spans="2:12" s="1" customFormat="1" ht="6.9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40</v>
      </c>
      <c r="J30" s="64">
        <f>ROUND(J82, 2)</f>
        <v>0</v>
      </c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" customHeight="1">
      <c r="B32" s="33"/>
      <c r="F32" s="36" t="s">
        <v>42</v>
      </c>
      <c r="I32" s="36" t="s">
        <v>41</v>
      </c>
      <c r="J32" s="36" t="s">
        <v>43</v>
      </c>
      <c r="L32" s="33"/>
    </row>
    <row r="33" spans="2:12" s="1" customFormat="1" ht="14.4" customHeight="1">
      <c r="B33" s="33"/>
      <c r="D33" s="53" t="s">
        <v>44</v>
      </c>
      <c r="E33" s="28" t="s">
        <v>45</v>
      </c>
      <c r="F33" s="89">
        <f>ROUND((SUM(BE82:BE116)),  2)</f>
        <v>0</v>
      </c>
      <c r="I33" s="90">
        <v>0.21</v>
      </c>
      <c r="J33" s="89">
        <f>ROUND(((SUM(BE82:BE116))*I33),  2)</f>
        <v>0</v>
      </c>
      <c r="L33" s="33"/>
    </row>
    <row r="34" spans="2:12" s="1" customFormat="1" ht="14.4" customHeight="1">
      <c r="B34" s="33"/>
      <c r="E34" s="28" t="s">
        <v>46</v>
      </c>
      <c r="F34" s="89">
        <f>ROUND((SUM(BF82:BF116)),  2)</f>
        <v>0</v>
      </c>
      <c r="I34" s="90">
        <v>0.12</v>
      </c>
      <c r="J34" s="89">
        <f>ROUND(((SUM(BF82:BF116))*I34),  2)</f>
        <v>0</v>
      </c>
      <c r="L34" s="33"/>
    </row>
    <row r="35" spans="2:12" s="1" customFormat="1" ht="14.4" hidden="1" customHeight="1">
      <c r="B35" s="33"/>
      <c r="E35" s="28" t="s">
        <v>47</v>
      </c>
      <c r="F35" s="89">
        <f>ROUND((SUM(BG82:BG116)),  2)</f>
        <v>0</v>
      </c>
      <c r="I35" s="90">
        <v>0.21</v>
      </c>
      <c r="J35" s="89">
        <f>0</f>
        <v>0</v>
      </c>
      <c r="L35" s="33"/>
    </row>
    <row r="36" spans="2:12" s="1" customFormat="1" ht="14.4" hidden="1" customHeight="1">
      <c r="B36" s="33"/>
      <c r="E36" s="28" t="s">
        <v>48</v>
      </c>
      <c r="F36" s="89">
        <f>ROUND((SUM(BH82:BH116)),  2)</f>
        <v>0</v>
      </c>
      <c r="I36" s="90">
        <v>0.12</v>
      </c>
      <c r="J36" s="89">
        <f>0</f>
        <v>0</v>
      </c>
      <c r="L36" s="33"/>
    </row>
    <row r="37" spans="2:12" s="1" customFormat="1" ht="14.4" hidden="1" customHeight="1">
      <c r="B37" s="33"/>
      <c r="E37" s="28" t="s">
        <v>49</v>
      </c>
      <c r="F37" s="89">
        <f>ROUND((SUM(BI82:BI116)),  2)</f>
        <v>0</v>
      </c>
      <c r="I37" s="90">
        <v>0</v>
      </c>
      <c r="J37" s="89">
        <f>0</f>
        <v>0</v>
      </c>
      <c r="L37" s="33"/>
    </row>
    <row r="38" spans="2:12" s="1" customFormat="1" ht="6.9" customHeight="1">
      <c r="B38" s="33"/>
      <c r="L38" s="33"/>
    </row>
    <row r="39" spans="2:12" s="1" customFormat="1" ht="25.35" customHeight="1">
      <c r="B39" s="33"/>
      <c r="C39" s="91"/>
      <c r="D39" s="92" t="s">
        <v>50</v>
      </c>
      <c r="E39" s="55"/>
      <c r="F39" s="55"/>
      <c r="G39" s="93" t="s">
        <v>51</v>
      </c>
      <c r="H39" s="94" t="s">
        <v>52</v>
      </c>
      <c r="I39" s="55"/>
      <c r="J39" s="95">
        <f>SUM(J30:J37)</f>
        <v>0</v>
      </c>
      <c r="K39" s="96"/>
      <c r="L39" s="33"/>
    </row>
    <row r="40" spans="2:12" s="1" customFormat="1" ht="14.4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" customHeight="1">
      <c r="B45" s="33"/>
      <c r="C45" s="22" t="s">
        <v>92</v>
      </c>
      <c r="L45" s="33"/>
    </row>
    <row r="46" spans="2:12" s="1" customFormat="1" ht="6.9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13" t="str">
        <f>E7</f>
        <v>Rekonstrukce LC Lhotky - Trubějov, Kramolna</v>
      </c>
      <c r="F48" s="314"/>
      <c r="G48" s="314"/>
      <c r="H48" s="314"/>
      <c r="L48" s="33"/>
    </row>
    <row r="49" spans="2:47" s="1" customFormat="1" ht="12" customHeight="1">
      <c r="B49" s="33"/>
      <c r="C49" s="28" t="s">
        <v>89</v>
      </c>
      <c r="L49" s="33"/>
    </row>
    <row r="50" spans="2:47" s="1" customFormat="1" ht="16.5" customHeight="1">
      <c r="B50" s="33"/>
      <c r="E50" s="295" t="str">
        <f>E9</f>
        <v>NV - Nezpůsobilé výdaje</v>
      </c>
      <c r="F50" s="315"/>
      <c r="G50" s="315"/>
      <c r="H50" s="315"/>
      <c r="L50" s="33"/>
    </row>
    <row r="51" spans="2:47" s="1" customFormat="1" ht="6.9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22. 7. 2026</v>
      </c>
      <c r="L52" s="33"/>
    </row>
    <row r="53" spans="2:47" s="1" customFormat="1" ht="6.9" customHeight="1">
      <c r="B53" s="33"/>
      <c r="L53" s="33"/>
    </row>
    <row r="54" spans="2:47" s="1" customFormat="1" ht="15.15" customHeight="1">
      <c r="B54" s="33"/>
      <c r="C54" s="28" t="s">
        <v>25</v>
      </c>
      <c r="F54" s="26" t="str">
        <f>E15</f>
        <v xml:space="preserve"> </v>
      </c>
      <c r="I54" s="28" t="s">
        <v>31</v>
      </c>
      <c r="J54" s="31" t="str">
        <f>E21</f>
        <v xml:space="preserve"> </v>
      </c>
      <c r="L54" s="33"/>
    </row>
    <row r="55" spans="2:47" s="1" customFormat="1" ht="15.15" customHeight="1">
      <c r="B55" s="33"/>
      <c r="C55" s="28" t="s">
        <v>29</v>
      </c>
      <c r="F55" s="26" t="str">
        <f>IF(E18="","",E18)</f>
        <v>Vyplň údaj</v>
      </c>
      <c r="I55" s="28" t="s">
        <v>36</v>
      </c>
      <c r="J55" s="31" t="str">
        <f>E24</f>
        <v xml:space="preserve">Kamil Hronovský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93</v>
      </c>
      <c r="D57" s="91"/>
      <c r="E57" s="91"/>
      <c r="F57" s="91"/>
      <c r="G57" s="91"/>
      <c r="H57" s="91"/>
      <c r="I57" s="91"/>
      <c r="J57" s="98" t="s">
        <v>94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8" customHeight="1">
      <c r="B59" s="33"/>
      <c r="C59" s="99" t="s">
        <v>72</v>
      </c>
      <c r="J59" s="64">
        <f>J82</f>
        <v>0</v>
      </c>
      <c r="L59" s="33"/>
      <c r="AU59" s="18" t="s">
        <v>95</v>
      </c>
    </row>
    <row r="60" spans="2:47" s="8" customFormat="1" ht="24.9" customHeight="1">
      <c r="B60" s="100"/>
      <c r="D60" s="101" t="s">
        <v>96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9" customFormat="1" ht="19.95" customHeight="1">
      <c r="B61" s="104"/>
      <c r="D61" s="105" t="s">
        <v>97</v>
      </c>
      <c r="E61" s="106"/>
      <c r="F61" s="106"/>
      <c r="G61" s="106"/>
      <c r="H61" s="106"/>
      <c r="I61" s="106"/>
      <c r="J61" s="107">
        <f>J84</f>
        <v>0</v>
      </c>
      <c r="L61" s="104"/>
    </row>
    <row r="62" spans="2:47" s="9" customFormat="1" ht="19.95" customHeight="1">
      <c r="B62" s="104"/>
      <c r="D62" s="105" t="s">
        <v>101</v>
      </c>
      <c r="E62" s="106"/>
      <c r="F62" s="106"/>
      <c r="G62" s="106"/>
      <c r="H62" s="106"/>
      <c r="I62" s="106"/>
      <c r="J62" s="107">
        <f>J105</f>
        <v>0</v>
      </c>
      <c r="L62" s="104"/>
    </row>
    <row r="63" spans="2:47" s="1" customFormat="1" ht="21.75" customHeight="1">
      <c r="B63" s="33"/>
      <c r="L63" s="33"/>
    </row>
    <row r="64" spans="2:47" s="1" customFormat="1" ht="6.9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" customHeight="1">
      <c r="B69" s="33"/>
      <c r="C69" s="22" t="s">
        <v>107</v>
      </c>
      <c r="L69" s="33"/>
    </row>
    <row r="70" spans="2:12" s="1" customFormat="1" ht="6.9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16.5" customHeight="1">
      <c r="B72" s="33"/>
      <c r="E72" s="313" t="str">
        <f>E7</f>
        <v>Rekonstrukce LC Lhotky - Trubějov, Kramolna</v>
      </c>
      <c r="F72" s="314"/>
      <c r="G72" s="314"/>
      <c r="H72" s="314"/>
      <c r="L72" s="33"/>
    </row>
    <row r="73" spans="2:12" s="1" customFormat="1" ht="12" customHeight="1">
      <c r="B73" s="33"/>
      <c r="C73" s="28" t="s">
        <v>89</v>
      </c>
      <c r="L73" s="33"/>
    </row>
    <row r="74" spans="2:12" s="1" customFormat="1" ht="16.5" customHeight="1">
      <c r="B74" s="33"/>
      <c r="E74" s="295" t="str">
        <f>E9</f>
        <v>NV - Nezpůsobilé výdaje</v>
      </c>
      <c r="F74" s="315"/>
      <c r="G74" s="315"/>
      <c r="H74" s="315"/>
      <c r="L74" s="33"/>
    </row>
    <row r="75" spans="2:12" s="1" customFormat="1" ht="6.9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22. 7. 2026</v>
      </c>
      <c r="L76" s="33"/>
    </row>
    <row r="77" spans="2:12" s="1" customFormat="1" ht="6.9" customHeight="1">
      <c r="B77" s="33"/>
      <c r="L77" s="33"/>
    </row>
    <row r="78" spans="2:12" s="1" customFormat="1" ht="15.15" customHeight="1">
      <c r="B78" s="33"/>
      <c r="C78" s="28" t="s">
        <v>25</v>
      </c>
      <c r="F78" s="26" t="str">
        <f>E15</f>
        <v xml:space="preserve"> </v>
      </c>
      <c r="I78" s="28" t="s">
        <v>31</v>
      </c>
      <c r="J78" s="31" t="str">
        <f>E21</f>
        <v xml:space="preserve"> </v>
      </c>
      <c r="L78" s="33"/>
    </row>
    <row r="79" spans="2:12" s="1" customFormat="1" ht="15.15" customHeight="1">
      <c r="B79" s="33"/>
      <c r="C79" s="28" t="s">
        <v>29</v>
      </c>
      <c r="F79" s="26" t="str">
        <f>IF(E18="","",E18)</f>
        <v>Vyplň údaj</v>
      </c>
      <c r="I79" s="28" t="s">
        <v>36</v>
      </c>
      <c r="J79" s="31" t="str">
        <f>E24</f>
        <v xml:space="preserve">Kamil Hronovský </v>
      </c>
      <c r="L79" s="33"/>
    </row>
    <row r="80" spans="2:12" s="1" customFormat="1" ht="10.35" customHeight="1">
      <c r="B80" s="33"/>
      <c r="L80" s="33"/>
    </row>
    <row r="81" spans="2:65" s="10" customFormat="1" ht="29.25" customHeight="1">
      <c r="B81" s="108"/>
      <c r="C81" s="109" t="s">
        <v>108</v>
      </c>
      <c r="D81" s="110" t="s">
        <v>59</v>
      </c>
      <c r="E81" s="110" t="s">
        <v>55</v>
      </c>
      <c r="F81" s="110" t="s">
        <v>56</v>
      </c>
      <c r="G81" s="110" t="s">
        <v>109</v>
      </c>
      <c r="H81" s="110" t="s">
        <v>110</v>
      </c>
      <c r="I81" s="110" t="s">
        <v>111</v>
      </c>
      <c r="J81" s="110" t="s">
        <v>94</v>
      </c>
      <c r="K81" s="111" t="s">
        <v>112</v>
      </c>
      <c r="L81" s="108"/>
      <c r="M81" s="57" t="s">
        <v>19</v>
      </c>
      <c r="N81" s="58" t="s">
        <v>44</v>
      </c>
      <c r="O81" s="58" t="s">
        <v>113</v>
      </c>
      <c r="P81" s="58" t="s">
        <v>114</v>
      </c>
      <c r="Q81" s="58" t="s">
        <v>115</v>
      </c>
      <c r="R81" s="58" t="s">
        <v>116</v>
      </c>
      <c r="S81" s="58" t="s">
        <v>117</v>
      </c>
      <c r="T81" s="59" t="s">
        <v>118</v>
      </c>
    </row>
    <row r="82" spans="2:65" s="1" customFormat="1" ht="22.8" customHeight="1">
      <c r="B82" s="33"/>
      <c r="C82" s="62" t="s">
        <v>119</v>
      </c>
      <c r="J82" s="112">
        <f>BK82</f>
        <v>0</v>
      </c>
      <c r="L82" s="33"/>
      <c r="M82" s="60"/>
      <c r="N82" s="51"/>
      <c r="O82" s="51"/>
      <c r="P82" s="113">
        <f>P83</f>
        <v>0</v>
      </c>
      <c r="Q82" s="51"/>
      <c r="R82" s="113">
        <f>R83</f>
        <v>4.1039088000000001</v>
      </c>
      <c r="S82" s="51"/>
      <c r="T82" s="114">
        <f>T83</f>
        <v>0</v>
      </c>
      <c r="AT82" s="18" t="s">
        <v>73</v>
      </c>
      <c r="AU82" s="18" t="s">
        <v>95</v>
      </c>
      <c r="BK82" s="115">
        <f>BK83</f>
        <v>0</v>
      </c>
    </row>
    <row r="83" spans="2:65" s="11" customFormat="1" ht="25.95" customHeight="1">
      <c r="B83" s="116"/>
      <c r="D83" s="117" t="s">
        <v>73</v>
      </c>
      <c r="E83" s="118" t="s">
        <v>120</v>
      </c>
      <c r="F83" s="118" t="s">
        <v>121</v>
      </c>
      <c r="I83" s="119"/>
      <c r="J83" s="120">
        <f>BK83</f>
        <v>0</v>
      </c>
      <c r="L83" s="116"/>
      <c r="M83" s="121"/>
      <c r="P83" s="122">
        <f>P84+P105</f>
        <v>0</v>
      </c>
      <c r="R83" s="122">
        <f>R84+R105</f>
        <v>4.1039088000000001</v>
      </c>
      <c r="T83" s="123">
        <f>T84+T105</f>
        <v>0</v>
      </c>
      <c r="AR83" s="117" t="s">
        <v>82</v>
      </c>
      <c r="AT83" s="124" t="s">
        <v>73</v>
      </c>
      <c r="AU83" s="124" t="s">
        <v>74</v>
      </c>
      <c r="AY83" s="117" t="s">
        <v>122</v>
      </c>
      <c r="BK83" s="125">
        <f>BK84+BK105</f>
        <v>0</v>
      </c>
    </row>
    <row r="84" spans="2:65" s="11" customFormat="1" ht="22.8" customHeight="1">
      <c r="B84" s="116"/>
      <c r="D84" s="117" t="s">
        <v>73</v>
      </c>
      <c r="E84" s="126" t="s">
        <v>82</v>
      </c>
      <c r="F84" s="126" t="s">
        <v>123</v>
      </c>
      <c r="I84" s="119"/>
      <c r="J84" s="127">
        <f>BK84</f>
        <v>0</v>
      </c>
      <c r="L84" s="116"/>
      <c r="M84" s="121"/>
      <c r="P84" s="122">
        <f>SUM(P85:P104)</f>
        <v>0</v>
      </c>
      <c r="R84" s="122">
        <f>SUM(R85:R104)</f>
        <v>0</v>
      </c>
      <c r="T84" s="123">
        <f>SUM(T85:T104)</f>
        <v>0</v>
      </c>
      <c r="AR84" s="117" t="s">
        <v>82</v>
      </c>
      <c r="AT84" s="124" t="s">
        <v>73</v>
      </c>
      <c r="AU84" s="124" t="s">
        <v>82</v>
      </c>
      <c r="AY84" s="117" t="s">
        <v>122</v>
      </c>
      <c r="BK84" s="125">
        <f>SUM(BK85:BK104)</f>
        <v>0</v>
      </c>
    </row>
    <row r="85" spans="2:65" s="1" customFormat="1" ht="21.75" customHeight="1">
      <c r="B85" s="33"/>
      <c r="C85" s="128" t="s">
        <v>82</v>
      </c>
      <c r="D85" s="128" t="s">
        <v>124</v>
      </c>
      <c r="E85" s="129" t="s">
        <v>144</v>
      </c>
      <c r="F85" s="130" t="s">
        <v>145</v>
      </c>
      <c r="G85" s="131" t="s">
        <v>146</v>
      </c>
      <c r="H85" s="132">
        <v>24.2</v>
      </c>
      <c r="I85" s="133"/>
      <c r="J85" s="134">
        <f>ROUND(I85*H85,2)</f>
        <v>0</v>
      </c>
      <c r="K85" s="130" t="s">
        <v>128</v>
      </c>
      <c r="L85" s="33"/>
      <c r="M85" s="135" t="s">
        <v>19</v>
      </c>
      <c r="N85" s="136" t="s">
        <v>45</v>
      </c>
      <c r="P85" s="137">
        <f>O85*H85</f>
        <v>0</v>
      </c>
      <c r="Q85" s="137">
        <v>0</v>
      </c>
      <c r="R85" s="137">
        <f>Q85*H85</f>
        <v>0</v>
      </c>
      <c r="S85" s="137">
        <v>0</v>
      </c>
      <c r="T85" s="138">
        <f>S85*H85</f>
        <v>0</v>
      </c>
      <c r="AR85" s="139" t="s">
        <v>129</v>
      </c>
      <c r="AT85" s="139" t="s">
        <v>124</v>
      </c>
      <c r="AU85" s="139" t="s">
        <v>84</v>
      </c>
      <c r="AY85" s="18" t="s">
        <v>122</v>
      </c>
      <c r="BE85" s="140">
        <f>IF(N85="základní",J85,0)</f>
        <v>0</v>
      </c>
      <c r="BF85" s="140">
        <f>IF(N85="snížená",J85,0)</f>
        <v>0</v>
      </c>
      <c r="BG85" s="140">
        <f>IF(N85="zákl. přenesená",J85,0)</f>
        <v>0</v>
      </c>
      <c r="BH85" s="140">
        <f>IF(N85="sníž. přenesená",J85,0)</f>
        <v>0</v>
      </c>
      <c r="BI85" s="140">
        <f>IF(N85="nulová",J85,0)</f>
        <v>0</v>
      </c>
      <c r="BJ85" s="18" t="s">
        <v>82</v>
      </c>
      <c r="BK85" s="140">
        <f>ROUND(I85*H85,2)</f>
        <v>0</v>
      </c>
      <c r="BL85" s="18" t="s">
        <v>129</v>
      </c>
      <c r="BM85" s="139" t="s">
        <v>507</v>
      </c>
    </row>
    <row r="86" spans="2:65" s="1" customFormat="1" ht="10.199999999999999">
      <c r="B86" s="33"/>
      <c r="D86" s="141" t="s">
        <v>131</v>
      </c>
      <c r="F86" s="142" t="s">
        <v>148</v>
      </c>
      <c r="I86" s="143"/>
      <c r="L86" s="33"/>
      <c r="M86" s="144"/>
      <c r="T86" s="54"/>
      <c r="AT86" s="18" t="s">
        <v>131</v>
      </c>
      <c r="AU86" s="18" t="s">
        <v>84</v>
      </c>
    </row>
    <row r="87" spans="2:65" s="12" customFormat="1" ht="10.199999999999999">
      <c r="B87" s="145"/>
      <c r="D87" s="146" t="s">
        <v>133</v>
      </c>
      <c r="E87" s="147" t="s">
        <v>19</v>
      </c>
      <c r="F87" s="148" t="s">
        <v>508</v>
      </c>
      <c r="H87" s="149">
        <v>24.2</v>
      </c>
      <c r="I87" s="150"/>
      <c r="L87" s="145"/>
      <c r="M87" s="151"/>
      <c r="T87" s="152"/>
      <c r="AT87" s="147" t="s">
        <v>133</v>
      </c>
      <c r="AU87" s="147" t="s">
        <v>84</v>
      </c>
      <c r="AV87" s="12" t="s">
        <v>84</v>
      </c>
      <c r="AW87" s="12" t="s">
        <v>35</v>
      </c>
      <c r="AX87" s="12" t="s">
        <v>82</v>
      </c>
      <c r="AY87" s="147" t="s">
        <v>122</v>
      </c>
    </row>
    <row r="88" spans="2:65" s="13" customFormat="1" ht="10.199999999999999">
      <c r="B88" s="153"/>
      <c r="D88" s="146" t="s">
        <v>133</v>
      </c>
      <c r="E88" s="154" t="s">
        <v>19</v>
      </c>
      <c r="F88" s="155" t="s">
        <v>134</v>
      </c>
      <c r="H88" s="154" t="s">
        <v>19</v>
      </c>
      <c r="I88" s="156"/>
      <c r="L88" s="153"/>
      <c r="M88" s="157"/>
      <c r="T88" s="158"/>
      <c r="AT88" s="154" t="s">
        <v>133</v>
      </c>
      <c r="AU88" s="154" t="s">
        <v>84</v>
      </c>
      <c r="AV88" s="13" t="s">
        <v>82</v>
      </c>
      <c r="AW88" s="13" t="s">
        <v>35</v>
      </c>
      <c r="AX88" s="13" t="s">
        <v>74</v>
      </c>
      <c r="AY88" s="154" t="s">
        <v>122</v>
      </c>
    </row>
    <row r="89" spans="2:65" s="1" customFormat="1" ht="37.799999999999997" customHeight="1">
      <c r="B89" s="33"/>
      <c r="C89" s="128" t="s">
        <v>84</v>
      </c>
      <c r="D89" s="128" t="s">
        <v>124</v>
      </c>
      <c r="E89" s="129" t="s">
        <v>175</v>
      </c>
      <c r="F89" s="130" t="s">
        <v>176</v>
      </c>
      <c r="G89" s="131" t="s">
        <v>146</v>
      </c>
      <c r="H89" s="132">
        <v>24.2</v>
      </c>
      <c r="I89" s="133"/>
      <c r="J89" s="134">
        <f>ROUND(I89*H89,2)</f>
        <v>0</v>
      </c>
      <c r="K89" s="130" t="s">
        <v>128</v>
      </c>
      <c r="L89" s="33"/>
      <c r="M89" s="135" t="s">
        <v>19</v>
      </c>
      <c r="N89" s="136" t="s">
        <v>45</v>
      </c>
      <c r="P89" s="137">
        <f>O89*H89</f>
        <v>0</v>
      </c>
      <c r="Q89" s="137">
        <v>0</v>
      </c>
      <c r="R89" s="137">
        <f>Q89*H89</f>
        <v>0</v>
      </c>
      <c r="S89" s="137">
        <v>0</v>
      </c>
      <c r="T89" s="138">
        <f>S89*H89</f>
        <v>0</v>
      </c>
      <c r="AR89" s="139" t="s">
        <v>129</v>
      </c>
      <c r="AT89" s="139" t="s">
        <v>124</v>
      </c>
      <c r="AU89" s="139" t="s">
        <v>84</v>
      </c>
      <c r="AY89" s="18" t="s">
        <v>122</v>
      </c>
      <c r="BE89" s="140">
        <f>IF(N89="základní",J89,0)</f>
        <v>0</v>
      </c>
      <c r="BF89" s="140">
        <f>IF(N89="snížená",J89,0)</f>
        <v>0</v>
      </c>
      <c r="BG89" s="140">
        <f>IF(N89="zákl. přenesená",J89,0)</f>
        <v>0</v>
      </c>
      <c r="BH89" s="140">
        <f>IF(N89="sníž. přenesená",J89,0)</f>
        <v>0</v>
      </c>
      <c r="BI89" s="140">
        <f>IF(N89="nulová",J89,0)</f>
        <v>0</v>
      </c>
      <c r="BJ89" s="18" t="s">
        <v>82</v>
      </c>
      <c r="BK89" s="140">
        <f>ROUND(I89*H89,2)</f>
        <v>0</v>
      </c>
      <c r="BL89" s="18" t="s">
        <v>129</v>
      </c>
      <c r="BM89" s="139" t="s">
        <v>509</v>
      </c>
    </row>
    <row r="90" spans="2:65" s="1" customFormat="1" ht="10.199999999999999">
      <c r="B90" s="33"/>
      <c r="D90" s="141" t="s">
        <v>131</v>
      </c>
      <c r="F90" s="142" t="s">
        <v>178</v>
      </c>
      <c r="I90" s="143"/>
      <c r="L90" s="33"/>
      <c r="M90" s="144"/>
      <c r="T90" s="54"/>
      <c r="AT90" s="18" t="s">
        <v>131</v>
      </c>
      <c r="AU90" s="18" t="s">
        <v>84</v>
      </c>
    </row>
    <row r="91" spans="2:65" s="12" customFormat="1" ht="10.199999999999999">
      <c r="B91" s="145"/>
      <c r="D91" s="146" t="s">
        <v>133</v>
      </c>
      <c r="E91" s="147" t="s">
        <v>19</v>
      </c>
      <c r="F91" s="148" t="s">
        <v>508</v>
      </c>
      <c r="H91" s="149">
        <v>24.2</v>
      </c>
      <c r="I91" s="150"/>
      <c r="L91" s="145"/>
      <c r="M91" s="151"/>
      <c r="T91" s="152"/>
      <c r="AT91" s="147" t="s">
        <v>133</v>
      </c>
      <c r="AU91" s="147" t="s">
        <v>84</v>
      </c>
      <c r="AV91" s="12" t="s">
        <v>84</v>
      </c>
      <c r="AW91" s="12" t="s">
        <v>35</v>
      </c>
      <c r="AX91" s="12" t="s">
        <v>82</v>
      </c>
      <c r="AY91" s="147" t="s">
        <v>122</v>
      </c>
    </row>
    <row r="92" spans="2:65" s="13" customFormat="1" ht="10.199999999999999">
      <c r="B92" s="153"/>
      <c r="D92" s="146" t="s">
        <v>133</v>
      </c>
      <c r="E92" s="154" t="s">
        <v>19</v>
      </c>
      <c r="F92" s="155" t="s">
        <v>134</v>
      </c>
      <c r="H92" s="154" t="s">
        <v>19</v>
      </c>
      <c r="I92" s="156"/>
      <c r="L92" s="153"/>
      <c r="M92" s="157"/>
      <c r="T92" s="158"/>
      <c r="AT92" s="154" t="s">
        <v>133</v>
      </c>
      <c r="AU92" s="154" t="s">
        <v>84</v>
      </c>
      <c r="AV92" s="13" t="s">
        <v>82</v>
      </c>
      <c r="AW92" s="13" t="s">
        <v>35</v>
      </c>
      <c r="AX92" s="13" t="s">
        <v>74</v>
      </c>
      <c r="AY92" s="154" t="s">
        <v>122</v>
      </c>
    </row>
    <row r="93" spans="2:65" s="1" customFormat="1" ht="24.15" customHeight="1">
      <c r="B93" s="33"/>
      <c r="C93" s="128" t="s">
        <v>138</v>
      </c>
      <c r="D93" s="128" t="s">
        <v>124</v>
      </c>
      <c r="E93" s="129" t="s">
        <v>201</v>
      </c>
      <c r="F93" s="130" t="s">
        <v>202</v>
      </c>
      <c r="G93" s="131" t="s">
        <v>146</v>
      </c>
      <c r="H93" s="132">
        <v>2.4</v>
      </c>
      <c r="I93" s="133"/>
      <c r="J93" s="134">
        <f>ROUND(I93*H93,2)</f>
        <v>0</v>
      </c>
      <c r="K93" s="130" t="s">
        <v>128</v>
      </c>
      <c r="L93" s="33"/>
      <c r="M93" s="135" t="s">
        <v>19</v>
      </c>
      <c r="N93" s="136" t="s">
        <v>45</v>
      </c>
      <c r="P93" s="137">
        <f>O93*H93</f>
        <v>0</v>
      </c>
      <c r="Q93" s="137">
        <v>0</v>
      </c>
      <c r="R93" s="137">
        <f>Q93*H93</f>
        <v>0</v>
      </c>
      <c r="S93" s="137">
        <v>0</v>
      </c>
      <c r="T93" s="138">
        <f>S93*H93</f>
        <v>0</v>
      </c>
      <c r="AR93" s="139" t="s">
        <v>129</v>
      </c>
      <c r="AT93" s="139" t="s">
        <v>124</v>
      </c>
      <c r="AU93" s="139" t="s">
        <v>84</v>
      </c>
      <c r="AY93" s="18" t="s">
        <v>122</v>
      </c>
      <c r="BE93" s="140">
        <f>IF(N93="základní",J93,0)</f>
        <v>0</v>
      </c>
      <c r="BF93" s="140">
        <f>IF(N93="snížená",J93,0)</f>
        <v>0</v>
      </c>
      <c r="BG93" s="140">
        <f>IF(N93="zákl. přenesená",J93,0)</f>
        <v>0</v>
      </c>
      <c r="BH93" s="140">
        <f>IF(N93="sníž. přenesená",J93,0)</f>
        <v>0</v>
      </c>
      <c r="BI93" s="140">
        <f>IF(N93="nulová",J93,0)</f>
        <v>0</v>
      </c>
      <c r="BJ93" s="18" t="s">
        <v>82</v>
      </c>
      <c r="BK93" s="140">
        <f>ROUND(I93*H93,2)</f>
        <v>0</v>
      </c>
      <c r="BL93" s="18" t="s">
        <v>129</v>
      </c>
      <c r="BM93" s="139" t="s">
        <v>510</v>
      </c>
    </row>
    <row r="94" spans="2:65" s="1" customFormat="1" ht="10.199999999999999">
      <c r="B94" s="33"/>
      <c r="D94" s="141" t="s">
        <v>131</v>
      </c>
      <c r="F94" s="142" t="s">
        <v>204</v>
      </c>
      <c r="I94" s="143"/>
      <c r="L94" s="33"/>
      <c r="M94" s="144"/>
      <c r="T94" s="54"/>
      <c r="AT94" s="18" t="s">
        <v>131</v>
      </c>
      <c r="AU94" s="18" t="s">
        <v>84</v>
      </c>
    </row>
    <row r="95" spans="2:65" s="12" customFormat="1" ht="10.199999999999999">
      <c r="B95" s="145"/>
      <c r="D95" s="146" t="s">
        <v>133</v>
      </c>
      <c r="E95" s="147" t="s">
        <v>19</v>
      </c>
      <c r="F95" s="148" t="s">
        <v>511</v>
      </c>
      <c r="H95" s="149">
        <v>2.4</v>
      </c>
      <c r="I95" s="150"/>
      <c r="L95" s="145"/>
      <c r="M95" s="151"/>
      <c r="T95" s="152"/>
      <c r="AT95" s="147" t="s">
        <v>133</v>
      </c>
      <c r="AU95" s="147" t="s">
        <v>84</v>
      </c>
      <c r="AV95" s="12" t="s">
        <v>84</v>
      </c>
      <c r="AW95" s="12" t="s">
        <v>35</v>
      </c>
      <c r="AX95" s="12" t="s">
        <v>82</v>
      </c>
      <c r="AY95" s="147" t="s">
        <v>122</v>
      </c>
    </row>
    <row r="96" spans="2:65" s="13" customFormat="1" ht="10.199999999999999">
      <c r="B96" s="153"/>
      <c r="D96" s="146" t="s">
        <v>133</v>
      </c>
      <c r="E96" s="154" t="s">
        <v>19</v>
      </c>
      <c r="F96" s="155" t="s">
        <v>134</v>
      </c>
      <c r="H96" s="154" t="s">
        <v>19</v>
      </c>
      <c r="I96" s="156"/>
      <c r="L96" s="153"/>
      <c r="M96" s="157"/>
      <c r="T96" s="158"/>
      <c r="AT96" s="154" t="s">
        <v>133</v>
      </c>
      <c r="AU96" s="154" t="s">
        <v>84</v>
      </c>
      <c r="AV96" s="13" t="s">
        <v>82</v>
      </c>
      <c r="AW96" s="13" t="s">
        <v>35</v>
      </c>
      <c r="AX96" s="13" t="s">
        <v>74</v>
      </c>
      <c r="AY96" s="154" t="s">
        <v>122</v>
      </c>
    </row>
    <row r="97" spans="2:65" s="1" customFormat="1" ht="24.15" customHeight="1">
      <c r="B97" s="33"/>
      <c r="C97" s="128" t="s">
        <v>129</v>
      </c>
      <c r="D97" s="128" t="s">
        <v>124</v>
      </c>
      <c r="E97" s="129" t="s">
        <v>220</v>
      </c>
      <c r="F97" s="130" t="s">
        <v>221</v>
      </c>
      <c r="G97" s="131" t="s">
        <v>146</v>
      </c>
      <c r="H97" s="132">
        <v>0.5</v>
      </c>
      <c r="I97" s="133"/>
      <c r="J97" s="134">
        <f>ROUND(I97*H97,2)</f>
        <v>0</v>
      </c>
      <c r="K97" s="130" t="s">
        <v>128</v>
      </c>
      <c r="L97" s="33"/>
      <c r="M97" s="135" t="s">
        <v>19</v>
      </c>
      <c r="N97" s="136" t="s">
        <v>45</v>
      </c>
      <c r="P97" s="137">
        <f>O97*H97</f>
        <v>0</v>
      </c>
      <c r="Q97" s="137">
        <v>0</v>
      </c>
      <c r="R97" s="137">
        <f>Q97*H97</f>
        <v>0</v>
      </c>
      <c r="S97" s="137">
        <v>0</v>
      </c>
      <c r="T97" s="138">
        <f>S97*H97</f>
        <v>0</v>
      </c>
      <c r="AR97" s="139" t="s">
        <v>129</v>
      </c>
      <c r="AT97" s="139" t="s">
        <v>124</v>
      </c>
      <c r="AU97" s="139" t="s">
        <v>84</v>
      </c>
      <c r="AY97" s="18" t="s">
        <v>122</v>
      </c>
      <c r="BE97" s="140">
        <f>IF(N97="základní",J97,0)</f>
        <v>0</v>
      </c>
      <c r="BF97" s="140">
        <f>IF(N97="snížená",J97,0)</f>
        <v>0</v>
      </c>
      <c r="BG97" s="140">
        <f>IF(N97="zákl. přenesená",J97,0)</f>
        <v>0</v>
      </c>
      <c r="BH97" s="140">
        <f>IF(N97="sníž. přenesená",J97,0)</f>
        <v>0</v>
      </c>
      <c r="BI97" s="140">
        <f>IF(N97="nulová",J97,0)</f>
        <v>0</v>
      </c>
      <c r="BJ97" s="18" t="s">
        <v>82</v>
      </c>
      <c r="BK97" s="140">
        <f>ROUND(I97*H97,2)</f>
        <v>0</v>
      </c>
      <c r="BL97" s="18" t="s">
        <v>129</v>
      </c>
      <c r="BM97" s="139" t="s">
        <v>512</v>
      </c>
    </row>
    <row r="98" spans="2:65" s="1" customFormat="1" ht="10.199999999999999">
      <c r="B98" s="33"/>
      <c r="D98" s="141" t="s">
        <v>131</v>
      </c>
      <c r="F98" s="142" t="s">
        <v>223</v>
      </c>
      <c r="I98" s="143"/>
      <c r="L98" s="33"/>
      <c r="M98" s="144"/>
      <c r="T98" s="54"/>
      <c r="AT98" s="18" t="s">
        <v>131</v>
      </c>
      <c r="AU98" s="18" t="s">
        <v>84</v>
      </c>
    </row>
    <row r="99" spans="2:65" s="12" customFormat="1" ht="10.199999999999999">
      <c r="B99" s="145"/>
      <c r="D99" s="146" t="s">
        <v>133</v>
      </c>
      <c r="E99" s="147" t="s">
        <v>19</v>
      </c>
      <c r="F99" s="148" t="s">
        <v>513</v>
      </c>
      <c r="H99" s="149">
        <v>0.5</v>
      </c>
      <c r="I99" s="150"/>
      <c r="L99" s="145"/>
      <c r="M99" s="151"/>
      <c r="T99" s="152"/>
      <c r="AT99" s="147" t="s">
        <v>133</v>
      </c>
      <c r="AU99" s="147" t="s">
        <v>84</v>
      </c>
      <c r="AV99" s="12" t="s">
        <v>84</v>
      </c>
      <c r="AW99" s="12" t="s">
        <v>35</v>
      </c>
      <c r="AX99" s="12" t="s">
        <v>82</v>
      </c>
      <c r="AY99" s="147" t="s">
        <v>122</v>
      </c>
    </row>
    <row r="100" spans="2:65" s="13" customFormat="1" ht="10.199999999999999">
      <c r="B100" s="153"/>
      <c r="D100" s="146" t="s">
        <v>133</v>
      </c>
      <c r="E100" s="154" t="s">
        <v>19</v>
      </c>
      <c r="F100" s="155" t="s">
        <v>134</v>
      </c>
      <c r="H100" s="154" t="s">
        <v>19</v>
      </c>
      <c r="I100" s="156"/>
      <c r="L100" s="153"/>
      <c r="M100" s="157"/>
      <c r="T100" s="158"/>
      <c r="AT100" s="154" t="s">
        <v>133</v>
      </c>
      <c r="AU100" s="154" t="s">
        <v>84</v>
      </c>
      <c r="AV100" s="13" t="s">
        <v>82</v>
      </c>
      <c r="AW100" s="13" t="s">
        <v>35</v>
      </c>
      <c r="AX100" s="13" t="s">
        <v>74</v>
      </c>
      <c r="AY100" s="154" t="s">
        <v>122</v>
      </c>
    </row>
    <row r="101" spans="2:65" s="1" customFormat="1" ht="21.75" customHeight="1">
      <c r="B101" s="33"/>
      <c r="C101" s="128" t="s">
        <v>150</v>
      </c>
      <c r="D101" s="128" t="s">
        <v>124</v>
      </c>
      <c r="E101" s="129" t="s">
        <v>237</v>
      </c>
      <c r="F101" s="130" t="s">
        <v>238</v>
      </c>
      <c r="G101" s="131" t="s">
        <v>141</v>
      </c>
      <c r="H101" s="132">
        <v>176.32</v>
      </c>
      <c r="I101" s="133"/>
      <c r="J101" s="134">
        <f>ROUND(I101*H101,2)</f>
        <v>0</v>
      </c>
      <c r="K101" s="130" t="s">
        <v>128</v>
      </c>
      <c r="L101" s="33"/>
      <c r="M101" s="135" t="s">
        <v>19</v>
      </c>
      <c r="N101" s="136" t="s">
        <v>45</v>
      </c>
      <c r="P101" s="137">
        <f>O101*H101</f>
        <v>0</v>
      </c>
      <c r="Q101" s="137">
        <v>0</v>
      </c>
      <c r="R101" s="137">
        <f>Q101*H101</f>
        <v>0</v>
      </c>
      <c r="S101" s="137">
        <v>0</v>
      </c>
      <c r="T101" s="138">
        <f>S101*H101</f>
        <v>0</v>
      </c>
      <c r="AR101" s="139" t="s">
        <v>129</v>
      </c>
      <c r="AT101" s="139" t="s">
        <v>124</v>
      </c>
      <c r="AU101" s="139" t="s">
        <v>84</v>
      </c>
      <c r="AY101" s="18" t="s">
        <v>122</v>
      </c>
      <c r="BE101" s="140">
        <f>IF(N101="základní",J101,0)</f>
        <v>0</v>
      </c>
      <c r="BF101" s="140">
        <f>IF(N101="snížená",J101,0)</f>
        <v>0</v>
      </c>
      <c r="BG101" s="140">
        <f>IF(N101="zákl. přenesená",J101,0)</f>
        <v>0</v>
      </c>
      <c r="BH101" s="140">
        <f>IF(N101="sníž. přenesená",J101,0)</f>
        <v>0</v>
      </c>
      <c r="BI101" s="140">
        <f>IF(N101="nulová",J101,0)</f>
        <v>0</v>
      </c>
      <c r="BJ101" s="18" t="s">
        <v>82</v>
      </c>
      <c r="BK101" s="140">
        <f>ROUND(I101*H101,2)</f>
        <v>0</v>
      </c>
      <c r="BL101" s="18" t="s">
        <v>129</v>
      </c>
      <c r="BM101" s="139" t="s">
        <v>514</v>
      </c>
    </row>
    <row r="102" spans="2:65" s="1" customFormat="1" ht="10.199999999999999">
      <c r="B102" s="33"/>
      <c r="D102" s="141" t="s">
        <v>131</v>
      </c>
      <c r="F102" s="142" t="s">
        <v>240</v>
      </c>
      <c r="I102" s="143"/>
      <c r="L102" s="33"/>
      <c r="M102" s="144"/>
      <c r="T102" s="54"/>
      <c r="AT102" s="18" t="s">
        <v>131</v>
      </c>
      <c r="AU102" s="18" t="s">
        <v>84</v>
      </c>
    </row>
    <row r="103" spans="2:65" s="12" customFormat="1" ht="10.199999999999999">
      <c r="B103" s="145"/>
      <c r="D103" s="146" t="s">
        <v>133</v>
      </c>
      <c r="E103" s="147" t="s">
        <v>19</v>
      </c>
      <c r="F103" s="148" t="s">
        <v>515</v>
      </c>
      <c r="H103" s="149">
        <v>176.32</v>
      </c>
      <c r="I103" s="150"/>
      <c r="L103" s="145"/>
      <c r="M103" s="151"/>
      <c r="T103" s="152"/>
      <c r="AT103" s="147" t="s">
        <v>133</v>
      </c>
      <c r="AU103" s="147" t="s">
        <v>84</v>
      </c>
      <c r="AV103" s="12" t="s">
        <v>84</v>
      </c>
      <c r="AW103" s="12" t="s">
        <v>35</v>
      </c>
      <c r="AX103" s="12" t="s">
        <v>82</v>
      </c>
      <c r="AY103" s="147" t="s">
        <v>122</v>
      </c>
    </row>
    <row r="104" spans="2:65" s="13" customFormat="1" ht="10.199999999999999">
      <c r="B104" s="153"/>
      <c r="D104" s="146" t="s">
        <v>133</v>
      </c>
      <c r="E104" s="154" t="s">
        <v>19</v>
      </c>
      <c r="F104" s="155" t="s">
        <v>134</v>
      </c>
      <c r="H104" s="154" t="s">
        <v>19</v>
      </c>
      <c r="I104" s="156"/>
      <c r="L104" s="153"/>
      <c r="M104" s="157"/>
      <c r="T104" s="158"/>
      <c r="AT104" s="154" t="s">
        <v>133</v>
      </c>
      <c r="AU104" s="154" t="s">
        <v>84</v>
      </c>
      <c r="AV104" s="13" t="s">
        <v>82</v>
      </c>
      <c r="AW104" s="13" t="s">
        <v>35</v>
      </c>
      <c r="AX104" s="13" t="s">
        <v>74</v>
      </c>
      <c r="AY104" s="154" t="s">
        <v>122</v>
      </c>
    </row>
    <row r="105" spans="2:65" s="11" customFormat="1" ht="22.8" customHeight="1">
      <c r="B105" s="116"/>
      <c r="D105" s="117" t="s">
        <v>73</v>
      </c>
      <c r="E105" s="126" t="s">
        <v>150</v>
      </c>
      <c r="F105" s="126" t="s">
        <v>296</v>
      </c>
      <c r="I105" s="119"/>
      <c r="J105" s="127">
        <f>BK105</f>
        <v>0</v>
      </c>
      <c r="L105" s="116"/>
      <c r="M105" s="121"/>
      <c r="P105" s="122">
        <f>SUM(P106:P116)</f>
        <v>0</v>
      </c>
      <c r="R105" s="122">
        <f>SUM(R106:R116)</f>
        <v>4.1039088000000001</v>
      </c>
      <c r="T105" s="123">
        <f>SUM(T106:T116)</f>
        <v>0</v>
      </c>
      <c r="AR105" s="117" t="s">
        <v>82</v>
      </c>
      <c r="AT105" s="124" t="s">
        <v>73</v>
      </c>
      <c r="AU105" s="124" t="s">
        <v>82</v>
      </c>
      <c r="AY105" s="117" t="s">
        <v>122</v>
      </c>
      <c r="BK105" s="125">
        <f>SUM(BK106:BK116)</f>
        <v>0</v>
      </c>
    </row>
    <row r="106" spans="2:65" s="1" customFormat="1" ht="16.5" customHeight="1">
      <c r="B106" s="33"/>
      <c r="C106" s="128" t="s">
        <v>159</v>
      </c>
      <c r="D106" s="128" t="s">
        <v>124</v>
      </c>
      <c r="E106" s="129" t="s">
        <v>304</v>
      </c>
      <c r="F106" s="130" t="s">
        <v>305</v>
      </c>
      <c r="G106" s="131" t="s">
        <v>146</v>
      </c>
      <c r="H106" s="132">
        <v>31.007999999999999</v>
      </c>
      <c r="I106" s="133"/>
      <c r="J106" s="134">
        <f>ROUND(I106*H106,2)</f>
        <v>0</v>
      </c>
      <c r="K106" s="130" t="s">
        <v>19</v>
      </c>
      <c r="L106" s="33"/>
      <c r="M106" s="135" t="s">
        <v>19</v>
      </c>
      <c r="N106" s="136" t="s">
        <v>45</v>
      </c>
      <c r="P106" s="137">
        <f>O106*H106</f>
        <v>0</v>
      </c>
      <c r="Q106" s="137">
        <v>0</v>
      </c>
      <c r="R106" s="137">
        <f>Q106*H106</f>
        <v>0</v>
      </c>
      <c r="S106" s="137">
        <v>0</v>
      </c>
      <c r="T106" s="138">
        <f>S106*H106</f>
        <v>0</v>
      </c>
      <c r="AR106" s="139" t="s">
        <v>129</v>
      </c>
      <c r="AT106" s="139" t="s">
        <v>124</v>
      </c>
      <c r="AU106" s="139" t="s">
        <v>84</v>
      </c>
      <c r="AY106" s="18" t="s">
        <v>122</v>
      </c>
      <c r="BE106" s="140">
        <f>IF(N106="základní",J106,0)</f>
        <v>0</v>
      </c>
      <c r="BF106" s="140">
        <f>IF(N106="snížená",J106,0)</f>
        <v>0</v>
      </c>
      <c r="BG106" s="140">
        <f>IF(N106="zákl. přenesená",J106,0)</f>
        <v>0</v>
      </c>
      <c r="BH106" s="140">
        <f>IF(N106="sníž. přenesená",J106,0)</f>
        <v>0</v>
      </c>
      <c r="BI106" s="140">
        <f>IF(N106="nulová",J106,0)</f>
        <v>0</v>
      </c>
      <c r="BJ106" s="18" t="s">
        <v>82</v>
      </c>
      <c r="BK106" s="140">
        <f>ROUND(I106*H106,2)</f>
        <v>0</v>
      </c>
      <c r="BL106" s="18" t="s">
        <v>129</v>
      </c>
      <c r="BM106" s="139" t="s">
        <v>516</v>
      </c>
    </row>
    <row r="107" spans="2:65" s="12" customFormat="1" ht="10.199999999999999">
      <c r="B107" s="145"/>
      <c r="D107" s="146" t="s">
        <v>133</v>
      </c>
      <c r="E107" s="147" t="s">
        <v>19</v>
      </c>
      <c r="F107" s="148" t="s">
        <v>517</v>
      </c>
      <c r="H107" s="149">
        <v>31.007999999999999</v>
      </c>
      <c r="I107" s="150"/>
      <c r="L107" s="145"/>
      <c r="M107" s="151"/>
      <c r="T107" s="152"/>
      <c r="AT107" s="147" t="s">
        <v>133</v>
      </c>
      <c r="AU107" s="147" t="s">
        <v>84</v>
      </c>
      <c r="AV107" s="12" t="s">
        <v>84</v>
      </c>
      <c r="AW107" s="12" t="s">
        <v>35</v>
      </c>
      <c r="AX107" s="12" t="s">
        <v>82</v>
      </c>
      <c r="AY107" s="147" t="s">
        <v>122</v>
      </c>
    </row>
    <row r="108" spans="2:65" s="13" customFormat="1" ht="10.199999999999999">
      <c r="B108" s="153"/>
      <c r="D108" s="146" t="s">
        <v>133</v>
      </c>
      <c r="E108" s="154" t="s">
        <v>19</v>
      </c>
      <c r="F108" s="155" t="s">
        <v>134</v>
      </c>
      <c r="H108" s="154" t="s">
        <v>19</v>
      </c>
      <c r="I108" s="156"/>
      <c r="L108" s="153"/>
      <c r="M108" s="157"/>
      <c r="T108" s="158"/>
      <c r="AT108" s="154" t="s">
        <v>133</v>
      </c>
      <c r="AU108" s="154" t="s">
        <v>84</v>
      </c>
      <c r="AV108" s="13" t="s">
        <v>82</v>
      </c>
      <c r="AW108" s="13" t="s">
        <v>35</v>
      </c>
      <c r="AX108" s="13" t="s">
        <v>74</v>
      </c>
      <c r="AY108" s="154" t="s">
        <v>122</v>
      </c>
    </row>
    <row r="109" spans="2:65" s="1" customFormat="1" ht="33" customHeight="1">
      <c r="B109" s="33"/>
      <c r="C109" s="128" t="s">
        <v>169</v>
      </c>
      <c r="D109" s="128" t="s">
        <v>124</v>
      </c>
      <c r="E109" s="129" t="s">
        <v>339</v>
      </c>
      <c r="F109" s="130" t="s">
        <v>340</v>
      </c>
      <c r="G109" s="131" t="s">
        <v>141</v>
      </c>
      <c r="H109" s="132">
        <v>176.32</v>
      </c>
      <c r="I109" s="133"/>
      <c r="J109" s="134">
        <f>ROUND(I109*H109,2)</f>
        <v>0</v>
      </c>
      <c r="K109" s="130" t="s">
        <v>128</v>
      </c>
      <c r="L109" s="33"/>
      <c r="M109" s="135" t="s">
        <v>19</v>
      </c>
      <c r="N109" s="136" t="s">
        <v>45</v>
      </c>
      <c r="P109" s="137">
        <f>O109*H109</f>
        <v>0</v>
      </c>
      <c r="Q109" s="137">
        <v>0</v>
      </c>
      <c r="R109" s="137">
        <f>Q109*H109</f>
        <v>0</v>
      </c>
      <c r="S109" s="137">
        <v>0</v>
      </c>
      <c r="T109" s="138">
        <f>S109*H109</f>
        <v>0</v>
      </c>
      <c r="AR109" s="139" t="s">
        <v>129</v>
      </c>
      <c r="AT109" s="139" t="s">
        <v>124</v>
      </c>
      <c r="AU109" s="139" t="s">
        <v>84</v>
      </c>
      <c r="AY109" s="18" t="s">
        <v>122</v>
      </c>
      <c r="BE109" s="140">
        <f>IF(N109="základní",J109,0)</f>
        <v>0</v>
      </c>
      <c r="BF109" s="140">
        <f>IF(N109="snížená",J109,0)</f>
        <v>0</v>
      </c>
      <c r="BG109" s="140">
        <f>IF(N109="zákl. přenesená",J109,0)</f>
        <v>0</v>
      </c>
      <c r="BH109" s="140">
        <f>IF(N109="sníž. přenesená",J109,0)</f>
        <v>0</v>
      </c>
      <c r="BI109" s="140">
        <f>IF(N109="nulová",J109,0)</f>
        <v>0</v>
      </c>
      <c r="BJ109" s="18" t="s">
        <v>82</v>
      </c>
      <c r="BK109" s="140">
        <f>ROUND(I109*H109,2)</f>
        <v>0</v>
      </c>
      <c r="BL109" s="18" t="s">
        <v>129</v>
      </c>
      <c r="BM109" s="139" t="s">
        <v>518</v>
      </c>
    </row>
    <row r="110" spans="2:65" s="1" customFormat="1" ht="10.199999999999999">
      <c r="B110" s="33"/>
      <c r="D110" s="141" t="s">
        <v>131</v>
      </c>
      <c r="F110" s="142" t="s">
        <v>342</v>
      </c>
      <c r="I110" s="143"/>
      <c r="L110" s="33"/>
      <c r="M110" s="144"/>
      <c r="T110" s="54"/>
      <c r="AT110" s="18" t="s">
        <v>131</v>
      </c>
      <c r="AU110" s="18" t="s">
        <v>84</v>
      </c>
    </row>
    <row r="111" spans="2:65" s="12" customFormat="1" ht="10.199999999999999">
      <c r="B111" s="145"/>
      <c r="D111" s="146" t="s">
        <v>133</v>
      </c>
      <c r="E111" s="147" t="s">
        <v>19</v>
      </c>
      <c r="F111" s="148" t="s">
        <v>515</v>
      </c>
      <c r="H111" s="149">
        <v>176.32</v>
      </c>
      <c r="I111" s="150"/>
      <c r="L111" s="145"/>
      <c r="M111" s="151"/>
      <c r="T111" s="152"/>
      <c r="AT111" s="147" t="s">
        <v>133</v>
      </c>
      <c r="AU111" s="147" t="s">
        <v>84</v>
      </c>
      <c r="AV111" s="12" t="s">
        <v>84</v>
      </c>
      <c r="AW111" s="12" t="s">
        <v>35</v>
      </c>
      <c r="AX111" s="12" t="s">
        <v>82</v>
      </c>
      <c r="AY111" s="147" t="s">
        <v>122</v>
      </c>
    </row>
    <row r="112" spans="2:65" s="13" customFormat="1" ht="10.199999999999999">
      <c r="B112" s="153"/>
      <c r="D112" s="146" t="s">
        <v>133</v>
      </c>
      <c r="E112" s="154" t="s">
        <v>19</v>
      </c>
      <c r="F112" s="155" t="s">
        <v>134</v>
      </c>
      <c r="H112" s="154" t="s">
        <v>19</v>
      </c>
      <c r="I112" s="156"/>
      <c r="L112" s="153"/>
      <c r="M112" s="157"/>
      <c r="T112" s="158"/>
      <c r="AT112" s="154" t="s">
        <v>133</v>
      </c>
      <c r="AU112" s="154" t="s">
        <v>84</v>
      </c>
      <c r="AV112" s="13" t="s">
        <v>82</v>
      </c>
      <c r="AW112" s="13" t="s">
        <v>35</v>
      </c>
      <c r="AX112" s="13" t="s">
        <v>74</v>
      </c>
      <c r="AY112" s="154" t="s">
        <v>122</v>
      </c>
    </row>
    <row r="113" spans="2:65" s="1" customFormat="1" ht="24.15" customHeight="1">
      <c r="B113" s="33"/>
      <c r="C113" s="128" t="s">
        <v>174</v>
      </c>
      <c r="D113" s="128" t="s">
        <v>124</v>
      </c>
      <c r="E113" s="129" t="s">
        <v>344</v>
      </c>
      <c r="F113" s="130" t="s">
        <v>345</v>
      </c>
      <c r="G113" s="131" t="s">
        <v>141</v>
      </c>
      <c r="H113" s="132">
        <v>155.04</v>
      </c>
      <c r="I113" s="133"/>
      <c r="J113" s="134">
        <f>ROUND(I113*H113,2)</f>
        <v>0</v>
      </c>
      <c r="K113" s="130" t="s">
        <v>128</v>
      </c>
      <c r="L113" s="33"/>
      <c r="M113" s="135" t="s">
        <v>19</v>
      </c>
      <c r="N113" s="136" t="s">
        <v>45</v>
      </c>
      <c r="P113" s="137">
        <f>O113*H113</f>
        <v>0</v>
      </c>
      <c r="Q113" s="137">
        <v>2.647E-2</v>
      </c>
      <c r="R113" s="137">
        <f>Q113*H113</f>
        <v>4.1039088000000001</v>
      </c>
      <c r="S113" s="137">
        <v>0</v>
      </c>
      <c r="T113" s="138">
        <f>S113*H113</f>
        <v>0</v>
      </c>
      <c r="AR113" s="139" t="s">
        <v>129</v>
      </c>
      <c r="AT113" s="139" t="s">
        <v>124</v>
      </c>
      <c r="AU113" s="139" t="s">
        <v>84</v>
      </c>
      <c r="AY113" s="18" t="s">
        <v>122</v>
      </c>
      <c r="BE113" s="140">
        <f>IF(N113="základní",J113,0)</f>
        <v>0</v>
      </c>
      <c r="BF113" s="140">
        <f>IF(N113="snížená",J113,0)</f>
        <v>0</v>
      </c>
      <c r="BG113" s="140">
        <f>IF(N113="zákl. přenesená",J113,0)</f>
        <v>0</v>
      </c>
      <c r="BH113" s="140">
        <f>IF(N113="sníž. přenesená",J113,0)</f>
        <v>0</v>
      </c>
      <c r="BI113" s="140">
        <f>IF(N113="nulová",J113,0)</f>
        <v>0</v>
      </c>
      <c r="BJ113" s="18" t="s">
        <v>82</v>
      </c>
      <c r="BK113" s="140">
        <f>ROUND(I113*H113,2)</f>
        <v>0</v>
      </c>
      <c r="BL113" s="18" t="s">
        <v>129</v>
      </c>
      <c r="BM113" s="139" t="s">
        <v>519</v>
      </c>
    </row>
    <row r="114" spans="2:65" s="1" customFormat="1" ht="10.199999999999999">
      <c r="B114" s="33"/>
      <c r="D114" s="141" t="s">
        <v>131</v>
      </c>
      <c r="F114" s="142" t="s">
        <v>347</v>
      </c>
      <c r="I114" s="143"/>
      <c r="L114" s="33"/>
      <c r="M114" s="144"/>
      <c r="T114" s="54"/>
      <c r="AT114" s="18" t="s">
        <v>131</v>
      </c>
      <c r="AU114" s="18" t="s">
        <v>84</v>
      </c>
    </row>
    <row r="115" spans="2:65" s="12" customFormat="1" ht="10.199999999999999">
      <c r="B115" s="145"/>
      <c r="D115" s="146" t="s">
        <v>133</v>
      </c>
      <c r="E115" s="147" t="s">
        <v>19</v>
      </c>
      <c r="F115" s="148" t="s">
        <v>520</v>
      </c>
      <c r="H115" s="149">
        <v>155.04</v>
      </c>
      <c r="I115" s="150"/>
      <c r="L115" s="145"/>
      <c r="M115" s="151"/>
      <c r="T115" s="152"/>
      <c r="AT115" s="147" t="s">
        <v>133</v>
      </c>
      <c r="AU115" s="147" t="s">
        <v>84</v>
      </c>
      <c r="AV115" s="12" t="s">
        <v>84</v>
      </c>
      <c r="AW115" s="12" t="s">
        <v>35</v>
      </c>
      <c r="AX115" s="12" t="s">
        <v>82</v>
      </c>
      <c r="AY115" s="147" t="s">
        <v>122</v>
      </c>
    </row>
    <row r="116" spans="2:65" s="13" customFormat="1" ht="10.199999999999999">
      <c r="B116" s="153"/>
      <c r="D116" s="146" t="s">
        <v>133</v>
      </c>
      <c r="E116" s="154" t="s">
        <v>19</v>
      </c>
      <c r="F116" s="155" t="s">
        <v>134</v>
      </c>
      <c r="H116" s="154" t="s">
        <v>19</v>
      </c>
      <c r="I116" s="156"/>
      <c r="L116" s="153"/>
      <c r="M116" s="188"/>
      <c r="N116" s="189"/>
      <c r="O116" s="189"/>
      <c r="P116" s="189"/>
      <c r="Q116" s="189"/>
      <c r="R116" s="189"/>
      <c r="S116" s="189"/>
      <c r="T116" s="190"/>
      <c r="AT116" s="154" t="s">
        <v>133</v>
      </c>
      <c r="AU116" s="154" t="s">
        <v>84</v>
      </c>
      <c r="AV116" s="13" t="s">
        <v>82</v>
      </c>
      <c r="AW116" s="13" t="s">
        <v>35</v>
      </c>
      <c r="AX116" s="13" t="s">
        <v>74</v>
      </c>
      <c r="AY116" s="154" t="s">
        <v>122</v>
      </c>
    </row>
    <row r="117" spans="2:65" s="1" customFormat="1" ht="6.9" customHeight="1">
      <c r="B117" s="42"/>
      <c r="C117" s="43"/>
      <c r="D117" s="43"/>
      <c r="E117" s="43"/>
      <c r="F117" s="43"/>
      <c r="G117" s="43"/>
      <c r="H117" s="43"/>
      <c r="I117" s="43"/>
      <c r="J117" s="43"/>
      <c r="K117" s="43"/>
      <c r="L117" s="33"/>
    </row>
  </sheetData>
  <sheetProtection algorithmName="SHA-512" hashValue="gYI3Hcrk3iTBiino3LZUocbxKXW+HEiFiCdGAN428XPFQdPyNrDaDXVLq1aX+kNBLfccneiLqXZ509LI0giWLw==" saltValue="34WwvbmbQzGVEVMB9P2QggOoiq20uFljd4uqLG/F7g2zLl4959cLek6UcjJfq9S5PPO7K+PBTn8bIUF0mCTFNg==" spinCount="100000" sheet="1" objects="1" scenarios="1" formatColumns="0" formatRows="0" autoFilter="0"/>
  <autoFilter ref="C81:K116" xr:uid="{00000000-0009-0000-0000-000002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hyperlinks>
    <hyperlink ref="F86" r:id="rId1" xr:uid="{00000000-0004-0000-0200-000000000000}"/>
    <hyperlink ref="F90" r:id="rId2" xr:uid="{00000000-0004-0000-0200-000001000000}"/>
    <hyperlink ref="F94" r:id="rId3" xr:uid="{00000000-0004-0000-0200-000002000000}"/>
    <hyperlink ref="F98" r:id="rId4" xr:uid="{00000000-0004-0000-0200-000003000000}"/>
    <hyperlink ref="F102" r:id="rId5" xr:uid="{00000000-0004-0000-0200-000004000000}"/>
    <hyperlink ref="F110" r:id="rId6" xr:uid="{00000000-0004-0000-0200-000005000000}"/>
    <hyperlink ref="F114" r:id="rId7" xr:uid="{00000000-0004-0000-0200-00000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4.4"/>
  <cols>
    <col min="1" max="1" width="8.28515625" style="191" customWidth="1"/>
    <col min="2" max="2" width="1.7109375" style="191" customWidth="1"/>
    <col min="3" max="4" width="5" style="191" customWidth="1"/>
    <col min="5" max="5" width="11.7109375" style="191" customWidth="1"/>
    <col min="6" max="6" width="9.140625" style="191" customWidth="1"/>
    <col min="7" max="7" width="5" style="191" customWidth="1"/>
    <col min="8" max="8" width="77.85546875" style="191" customWidth="1"/>
    <col min="9" max="10" width="20" style="191" customWidth="1"/>
    <col min="11" max="11" width="1.7109375" style="191" customWidth="1"/>
  </cols>
  <sheetData>
    <row r="1" spans="2:11" customFormat="1" ht="37.5" customHeight="1"/>
    <row r="2" spans="2:11" customFormat="1" ht="7.5" customHeight="1">
      <c r="B2" s="192"/>
      <c r="C2" s="193"/>
      <c r="D2" s="193"/>
      <c r="E2" s="193"/>
      <c r="F2" s="193"/>
      <c r="G2" s="193"/>
      <c r="H2" s="193"/>
      <c r="I2" s="193"/>
      <c r="J2" s="193"/>
      <c r="K2" s="194"/>
    </row>
    <row r="3" spans="2:11" s="16" customFormat="1" ht="45" customHeight="1">
      <c r="B3" s="195"/>
      <c r="C3" s="319" t="s">
        <v>521</v>
      </c>
      <c r="D3" s="319"/>
      <c r="E3" s="319"/>
      <c r="F3" s="319"/>
      <c r="G3" s="319"/>
      <c r="H3" s="319"/>
      <c r="I3" s="319"/>
      <c r="J3" s="319"/>
      <c r="K3" s="196"/>
    </row>
    <row r="4" spans="2:11" customFormat="1" ht="25.5" customHeight="1">
      <c r="B4" s="197"/>
      <c r="C4" s="318" t="s">
        <v>522</v>
      </c>
      <c r="D4" s="318"/>
      <c r="E4" s="318"/>
      <c r="F4" s="318"/>
      <c r="G4" s="318"/>
      <c r="H4" s="318"/>
      <c r="I4" s="318"/>
      <c r="J4" s="318"/>
      <c r="K4" s="198"/>
    </row>
    <row r="5" spans="2:11" customFormat="1" ht="5.25" customHeight="1">
      <c r="B5" s="197"/>
      <c r="C5" s="199"/>
      <c r="D5" s="199"/>
      <c r="E5" s="199"/>
      <c r="F5" s="199"/>
      <c r="G5" s="199"/>
      <c r="H5" s="199"/>
      <c r="I5" s="199"/>
      <c r="J5" s="199"/>
      <c r="K5" s="198"/>
    </row>
    <row r="6" spans="2:11" customFormat="1" ht="15" customHeight="1">
      <c r="B6" s="197"/>
      <c r="C6" s="317" t="s">
        <v>523</v>
      </c>
      <c r="D6" s="317"/>
      <c r="E6" s="317"/>
      <c r="F6" s="317"/>
      <c r="G6" s="317"/>
      <c r="H6" s="317"/>
      <c r="I6" s="317"/>
      <c r="J6" s="317"/>
      <c r="K6" s="198"/>
    </row>
    <row r="7" spans="2:11" customFormat="1" ht="15" customHeight="1">
      <c r="B7" s="201"/>
      <c r="C7" s="317" t="s">
        <v>524</v>
      </c>
      <c r="D7" s="317"/>
      <c r="E7" s="317"/>
      <c r="F7" s="317"/>
      <c r="G7" s="317"/>
      <c r="H7" s="317"/>
      <c r="I7" s="317"/>
      <c r="J7" s="317"/>
      <c r="K7" s="198"/>
    </row>
    <row r="8" spans="2:11" customFormat="1" ht="12.75" customHeight="1">
      <c r="B8" s="201"/>
      <c r="C8" s="200"/>
      <c r="D8" s="200"/>
      <c r="E8" s="200"/>
      <c r="F8" s="200"/>
      <c r="G8" s="200"/>
      <c r="H8" s="200"/>
      <c r="I8" s="200"/>
      <c r="J8" s="200"/>
      <c r="K8" s="198"/>
    </row>
    <row r="9" spans="2:11" customFormat="1" ht="15" customHeight="1">
      <c r="B9" s="201"/>
      <c r="C9" s="317" t="s">
        <v>525</v>
      </c>
      <c r="D9" s="317"/>
      <c r="E9" s="317"/>
      <c r="F9" s="317"/>
      <c r="G9" s="317"/>
      <c r="H9" s="317"/>
      <c r="I9" s="317"/>
      <c r="J9" s="317"/>
      <c r="K9" s="198"/>
    </row>
    <row r="10" spans="2:11" customFormat="1" ht="15" customHeight="1">
      <c r="B10" s="201"/>
      <c r="C10" s="200"/>
      <c r="D10" s="317" t="s">
        <v>526</v>
      </c>
      <c r="E10" s="317"/>
      <c r="F10" s="317"/>
      <c r="G10" s="317"/>
      <c r="H10" s="317"/>
      <c r="I10" s="317"/>
      <c r="J10" s="317"/>
      <c r="K10" s="198"/>
    </row>
    <row r="11" spans="2:11" customFormat="1" ht="15" customHeight="1">
      <c r="B11" s="201"/>
      <c r="C11" s="202"/>
      <c r="D11" s="317" t="s">
        <v>527</v>
      </c>
      <c r="E11" s="317"/>
      <c r="F11" s="317"/>
      <c r="G11" s="317"/>
      <c r="H11" s="317"/>
      <c r="I11" s="317"/>
      <c r="J11" s="317"/>
      <c r="K11" s="198"/>
    </row>
    <row r="12" spans="2:11" customFormat="1" ht="15" customHeight="1">
      <c r="B12" s="201"/>
      <c r="C12" s="202"/>
      <c r="D12" s="200"/>
      <c r="E12" s="200"/>
      <c r="F12" s="200"/>
      <c r="G12" s="200"/>
      <c r="H12" s="200"/>
      <c r="I12" s="200"/>
      <c r="J12" s="200"/>
      <c r="K12" s="198"/>
    </row>
    <row r="13" spans="2:11" customFormat="1" ht="15" customHeight="1">
      <c r="B13" s="201"/>
      <c r="C13" s="202"/>
      <c r="D13" s="203" t="s">
        <v>528</v>
      </c>
      <c r="E13" s="200"/>
      <c r="F13" s="200"/>
      <c r="G13" s="200"/>
      <c r="H13" s="200"/>
      <c r="I13" s="200"/>
      <c r="J13" s="200"/>
      <c r="K13" s="198"/>
    </row>
    <row r="14" spans="2:11" customFormat="1" ht="12.75" customHeight="1">
      <c r="B14" s="201"/>
      <c r="C14" s="202"/>
      <c r="D14" s="202"/>
      <c r="E14" s="202"/>
      <c r="F14" s="202"/>
      <c r="G14" s="202"/>
      <c r="H14" s="202"/>
      <c r="I14" s="202"/>
      <c r="J14" s="202"/>
      <c r="K14" s="198"/>
    </row>
    <row r="15" spans="2:11" customFormat="1" ht="15" customHeight="1">
      <c r="B15" s="201"/>
      <c r="C15" s="202"/>
      <c r="D15" s="317" t="s">
        <v>529</v>
      </c>
      <c r="E15" s="317"/>
      <c r="F15" s="317"/>
      <c r="G15" s="317"/>
      <c r="H15" s="317"/>
      <c r="I15" s="317"/>
      <c r="J15" s="317"/>
      <c r="K15" s="198"/>
    </row>
    <row r="16" spans="2:11" customFormat="1" ht="15" customHeight="1">
      <c r="B16" s="201"/>
      <c r="C16" s="202"/>
      <c r="D16" s="317" t="s">
        <v>530</v>
      </c>
      <c r="E16" s="317"/>
      <c r="F16" s="317"/>
      <c r="G16" s="317"/>
      <c r="H16" s="317"/>
      <c r="I16" s="317"/>
      <c r="J16" s="317"/>
      <c r="K16" s="198"/>
    </row>
    <row r="17" spans="2:11" customFormat="1" ht="15" customHeight="1">
      <c r="B17" s="201"/>
      <c r="C17" s="202"/>
      <c r="D17" s="317" t="s">
        <v>531</v>
      </c>
      <c r="E17" s="317"/>
      <c r="F17" s="317"/>
      <c r="G17" s="317"/>
      <c r="H17" s="317"/>
      <c r="I17" s="317"/>
      <c r="J17" s="317"/>
      <c r="K17" s="198"/>
    </row>
    <row r="18" spans="2:11" customFormat="1" ht="15" customHeight="1">
      <c r="B18" s="201"/>
      <c r="C18" s="202"/>
      <c r="D18" s="202"/>
      <c r="E18" s="204" t="s">
        <v>81</v>
      </c>
      <c r="F18" s="317" t="s">
        <v>532</v>
      </c>
      <c r="G18" s="317"/>
      <c r="H18" s="317"/>
      <c r="I18" s="317"/>
      <c r="J18" s="317"/>
      <c r="K18" s="198"/>
    </row>
    <row r="19" spans="2:11" customFormat="1" ht="15" customHeight="1">
      <c r="B19" s="201"/>
      <c r="C19" s="202"/>
      <c r="D19" s="202"/>
      <c r="E19" s="204" t="s">
        <v>533</v>
      </c>
      <c r="F19" s="317" t="s">
        <v>534</v>
      </c>
      <c r="G19" s="317"/>
      <c r="H19" s="317"/>
      <c r="I19" s="317"/>
      <c r="J19" s="317"/>
      <c r="K19" s="198"/>
    </row>
    <row r="20" spans="2:11" customFormat="1" ht="15" customHeight="1">
      <c r="B20" s="201"/>
      <c r="C20" s="202"/>
      <c r="D20" s="202"/>
      <c r="E20" s="204" t="s">
        <v>535</v>
      </c>
      <c r="F20" s="317" t="s">
        <v>536</v>
      </c>
      <c r="G20" s="317"/>
      <c r="H20" s="317"/>
      <c r="I20" s="317"/>
      <c r="J20" s="317"/>
      <c r="K20" s="198"/>
    </row>
    <row r="21" spans="2:11" customFormat="1" ht="15" customHeight="1">
      <c r="B21" s="201"/>
      <c r="C21" s="202"/>
      <c r="D21" s="202"/>
      <c r="E21" s="204" t="s">
        <v>537</v>
      </c>
      <c r="F21" s="317" t="s">
        <v>538</v>
      </c>
      <c r="G21" s="317"/>
      <c r="H21" s="317"/>
      <c r="I21" s="317"/>
      <c r="J21" s="317"/>
      <c r="K21" s="198"/>
    </row>
    <row r="22" spans="2:11" customFormat="1" ht="15" customHeight="1">
      <c r="B22" s="201"/>
      <c r="C22" s="202"/>
      <c r="D22" s="202"/>
      <c r="E22" s="204" t="s">
        <v>539</v>
      </c>
      <c r="F22" s="317" t="s">
        <v>540</v>
      </c>
      <c r="G22" s="317"/>
      <c r="H22" s="317"/>
      <c r="I22" s="317"/>
      <c r="J22" s="317"/>
      <c r="K22" s="198"/>
    </row>
    <row r="23" spans="2:11" customFormat="1" ht="15" customHeight="1">
      <c r="B23" s="201"/>
      <c r="C23" s="202"/>
      <c r="D23" s="202"/>
      <c r="E23" s="204" t="s">
        <v>541</v>
      </c>
      <c r="F23" s="317" t="s">
        <v>542</v>
      </c>
      <c r="G23" s="317"/>
      <c r="H23" s="317"/>
      <c r="I23" s="317"/>
      <c r="J23" s="317"/>
      <c r="K23" s="198"/>
    </row>
    <row r="24" spans="2:11" customFormat="1" ht="12.75" customHeight="1">
      <c r="B24" s="201"/>
      <c r="C24" s="202"/>
      <c r="D24" s="202"/>
      <c r="E24" s="202"/>
      <c r="F24" s="202"/>
      <c r="G24" s="202"/>
      <c r="H24" s="202"/>
      <c r="I24" s="202"/>
      <c r="J24" s="202"/>
      <c r="K24" s="198"/>
    </row>
    <row r="25" spans="2:11" customFormat="1" ht="15" customHeight="1">
      <c r="B25" s="201"/>
      <c r="C25" s="317" t="s">
        <v>543</v>
      </c>
      <c r="D25" s="317"/>
      <c r="E25" s="317"/>
      <c r="F25" s="317"/>
      <c r="G25" s="317"/>
      <c r="H25" s="317"/>
      <c r="I25" s="317"/>
      <c r="J25" s="317"/>
      <c r="K25" s="198"/>
    </row>
    <row r="26" spans="2:11" customFormat="1" ht="15" customHeight="1">
      <c r="B26" s="201"/>
      <c r="C26" s="317" t="s">
        <v>544</v>
      </c>
      <c r="D26" s="317"/>
      <c r="E26" s="317"/>
      <c r="F26" s="317"/>
      <c r="G26" s="317"/>
      <c r="H26" s="317"/>
      <c r="I26" s="317"/>
      <c r="J26" s="317"/>
      <c r="K26" s="198"/>
    </row>
    <row r="27" spans="2:11" customFormat="1" ht="15" customHeight="1">
      <c r="B27" s="201"/>
      <c r="C27" s="200"/>
      <c r="D27" s="317" t="s">
        <v>545</v>
      </c>
      <c r="E27" s="317"/>
      <c r="F27" s="317"/>
      <c r="G27" s="317"/>
      <c r="H27" s="317"/>
      <c r="I27" s="317"/>
      <c r="J27" s="317"/>
      <c r="K27" s="198"/>
    </row>
    <row r="28" spans="2:11" customFormat="1" ht="15" customHeight="1">
      <c r="B28" s="201"/>
      <c r="C28" s="202"/>
      <c r="D28" s="317" t="s">
        <v>546</v>
      </c>
      <c r="E28" s="317"/>
      <c r="F28" s="317"/>
      <c r="G28" s="317"/>
      <c r="H28" s="317"/>
      <c r="I28" s="317"/>
      <c r="J28" s="317"/>
      <c r="K28" s="198"/>
    </row>
    <row r="29" spans="2:11" customFormat="1" ht="12.75" customHeight="1">
      <c r="B29" s="201"/>
      <c r="C29" s="202"/>
      <c r="D29" s="202"/>
      <c r="E29" s="202"/>
      <c r="F29" s="202"/>
      <c r="G29" s="202"/>
      <c r="H29" s="202"/>
      <c r="I29" s="202"/>
      <c r="J29" s="202"/>
      <c r="K29" s="198"/>
    </row>
    <row r="30" spans="2:11" customFormat="1" ht="15" customHeight="1">
      <c r="B30" s="201"/>
      <c r="C30" s="202"/>
      <c r="D30" s="317" t="s">
        <v>547</v>
      </c>
      <c r="E30" s="317"/>
      <c r="F30" s="317"/>
      <c r="G30" s="317"/>
      <c r="H30" s="317"/>
      <c r="I30" s="317"/>
      <c r="J30" s="317"/>
      <c r="K30" s="198"/>
    </row>
    <row r="31" spans="2:11" customFormat="1" ht="15" customHeight="1">
      <c r="B31" s="201"/>
      <c r="C31" s="202"/>
      <c r="D31" s="317" t="s">
        <v>548</v>
      </c>
      <c r="E31" s="317"/>
      <c r="F31" s="317"/>
      <c r="G31" s="317"/>
      <c r="H31" s="317"/>
      <c r="I31" s="317"/>
      <c r="J31" s="317"/>
      <c r="K31" s="198"/>
    </row>
    <row r="32" spans="2:11" customFormat="1" ht="12.75" customHeight="1">
      <c r="B32" s="201"/>
      <c r="C32" s="202"/>
      <c r="D32" s="202"/>
      <c r="E32" s="202"/>
      <c r="F32" s="202"/>
      <c r="G32" s="202"/>
      <c r="H32" s="202"/>
      <c r="I32" s="202"/>
      <c r="J32" s="202"/>
      <c r="K32" s="198"/>
    </row>
    <row r="33" spans="2:11" customFormat="1" ht="15" customHeight="1">
      <c r="B33" s="201"/>
      <c r="C33" s="202"/>
      <c r="D33" s="317" t="s">
        <v>549</v>
      </c>
      <c r="E33" s="317"/>
      <c r="F33" s="317"/>
      <c r="G33" s="317"/>
      <c r="H33" s="317"/>
      <c r="I33" s="317"/>
      <c r="J33" s="317"/>
      <c r="K33" s="198"/>
    </row>
    <row r="34" spans="2:11" customFormat="1" ht="15" customHeight="1">
      <c r="B34" s="201"/>
      <c r="C34" s="202"/>
      <c r="D34" s="317" t="s">
        <v>550</v>
      </c>
      <c r="E34" s="317"/>
      <c r="F34" s="317"/>
      <c r="G34" s="317"/>
      <c r="H34" s="317"/>
      <c r="I34" s="317"/>
      <c r="J34" s="317"/>
      <c r="K34" s="198"/>
    </row>
    <row r="35" spans="2:11" customFormat="1" ht="15" customHeight="1">
      <c r="B35" s="201"/>
      <c r="C35" s="202"/>
      <c r="D35" s="317" t="s">
        <v>551</v>
      </c>
      <c r="E35" s="317"/>
      <c r="F35" s="317"/>
      <c r="G35" s="317"/>
      <c r="H35" s="317"/>
      <c r="I35" s="317"/>
      <c r="J35" s="317"/>
      <c r="K35" s="198"/>
    </row>
    <row r="36" spans="2:11" customFormat="1" ht="15" customHeight="1">
      <c r="B36" s="201"/>
      <c r="C36" s="202"/>
      <c r="D36" s="200"/>
      <c r="E36" s="203" t="s">
        <v>108</v>
      </c>
      <c r="F36" s="200"/>
      <c r="G36" s="317" t="s">
        <v>552</v>
      </c>
      <c r="H36" s="317"/>
      <c r="I36" s="317"/>
      <c r="J36" s="317"/>
      <c r="K36" s="198"/>
    </row>
    <row r="37" spans="2:11" customFormat="1" ht="30.75" customHeight="1">
      <c r="B37" s="201"/>
      <c r="C37" s="202"/>
      <c r="D37" s="200"/>
      <c r="E37" s="203" t="s">
        <v>553</v>
      </c>
      <c r="F37" s="200"/>
      <c r="G37" s="317" t="s">
        <v>554</v>
      </c>
      <c r="H37" s="317"/>
      <c r="I37" s="317"/>
      <c r="J37" s="317"/>
      <c r="K37" s="198"/>
    </row>
    <row r="38" spans="2:11" customFormat="1" ht="15" customHeight="1">
      <c r="B38" s="201"/>
      <c r="C38" s="202"/>
      <c r="D38" s="200"/>
      <c r="E38" s="203" t="s">
        <v>55</v>
      </c>
      <c r="F38" s="200"/>
      <c r="G38" s="317" t="s">
        <v>555</v>
      </c>
      <c r="H38" s="317"/>
      <c r="I38" s="317"/>
      <c r="J38" s="317"/>
      <c r="K38" s="198"/>
    </row>
    <row r="39" spans="2:11" customFormat="1" ht="15" customHeight="1">
      <c r="B39" s="201"/>
      <c r="C39" s="202"/>
      <c r="D39" s="200"/>
      <c r="E39" s="203" t="s">
        <v>56</v>
      </c>
      <c r="F39" s="200"/>
      <c r="G39" s="317" t="s">
        <v>556</v>
      </c>
      <c r="H39" s="317"/>
      <c r="I39" s="317"/>
      <c r="J39" s="317"/>
      <c r="K39" s="198"/>
    </row>
    <row r="40" spans="2:11" customFormat="1" ht="15" customHeight="1">
      <c r="B40" s="201"/>
      <c r="C40" s="202"/>
      <c r="D40" s="200"/>
      <c r="E40" s="203" t="s">
        <v>109</v>
      </c>
      <c r="F40" s="200"/>
      <c r="G40" s="317" t="s">
        <v>557</v>
      </c>
      <c r="H40" s="317"/>
      <c r="I40" s="317"/>
      <c r="J40" s="317"/>
      <c r="K40" s="198"/>
    </row>
    <row r="41" spans="2:11" customFormat="1" ht="15" customHeight="1">
      <c r="B41" s="201"/>
      <c r="C41" s="202"/>
      <c r="D41" s="200"/>
      <c r="E41" s="203" t="s">
        <v>110</v>
      </c>
      <c r="F41" s="200"/>
      <c r="G41" s="317" t="s">
        <v>558</v>
      </c>
      <c r="H41" s="317"/>
      <c r="I41" s="317"/>
      <c r="J41" s="317"/>
      <c r="K41" s="198"/>
    </row>
    <row r="42" spans="2:11" customFormat="1" ht="15" customHeight="1">
      <c r="B42" s="201"/>
      <c r="C42" s="202"/>
      <c r="D42" s="200"/>
      <c r="E42" s="203" t="s">
        <v>559</v>
      </c>
      <c r="F42" s="200"/>
      <c r="G42" s="317" t="s">
        <v>560</v>
      </c>
      <c r="H42" s="317"/>
      <c r="I42" s="317"/>
      <c r="J42" s="317"/>
      <c r="K42" s="198"/>
    </row>
    <row r="43" spans="2:11" customFormat="1" ht="15" customHeight="1">
      <c r="B43" s="201"/>
      <c r="C43" s="202"/>
      <c r="D43" s="200"/>
      <c r="E43" s="203"/>
      <c r="F43" s="200"/>
      <c r="G43" s="317" t="s">
        <v>561</v>
      </c>
      <c r="H43" s="317"/>
      <c r="I43" s="317"/>
      <c r="J43" s="317"/>
      <c r="K43" s="198"/>
    </row>
    <row r="44" spans="2:11" customFormat="1" ht="15" customHeight="1">
      <c r="B44" s="201"/>
      <c r="C44" s="202"/>
      <c r="D44" s="200"/>
      <c r="E44" s="203" t="s">
        <v>562</v>
      </c>
      <c r="F44" s="200"/>
      <c r="G44" s="317" t="s">
        <v>563</v>
      </c>
      <c r="H44" s="317"/>
      <c r="I44" s="317"/>
      <c r="J44" s="317"/>
      <c r="K44" s="198"/>
    </row>
    <row r="45" spans="2:11" customFormat="1" ht="15" customHeight="1">
      <c r="B45" s="201"/>
      <c r="C45" s="202"/>
      <c r="D45" s="200"/>
      <c r="E45" s="203" t="s">
        <v>112</v>
      </c>
      <c r="F45" s="200"/>
      <c r="G45" s="317" t="s">
        <v>564</v>
      </c>
      <c r="H45" s="317"/>
      <c r="I45" s="317"/>
      <c r="J45" s="317"/>
      <c r="K45" s="198"/>
    </row>
    <row r="46" spans="2:11" customFormat="1" ht="12.75" customHeight="1">
      <c r="B46" s="201"/>
      <c r="C46" s="202"/>
      <c r="D46" s="200"/>
      <c r="E46" s="200"/>
      <c r="F46" s="200"/>
      <c r="G46" s="200"/>
      <c r="H46" s="200"/>
      <c r="I46" s="200"/>
      <c r="J46" s="200"/>
      <c r="K46" s="198"/>
    </row>
    <row r="47" spans="2:11" customFormat="1" ht="15" customHeight="1">
      <c r="B47" s="201"/>
      <c r="C47" s="202"/>
      <c r="D47" s="317" t="s">
        <v>565</v>
      </c>
      <c r="E47" s="317"/>
      <c r="F47" s="317"/>
      <c r="G47" s="317"/>
      <c r="H47" s="317"/>
      <c r="I47" s="317"/>
      <c r="J47" s="317"/>
      <c r="K47" s="198"/>
    </row>
    <row r="48" spans="2:11" customFormat="1" ht="15" customHeight="1">
      <c r="B48" s="201"/>
      <c r="C48" s="202"/>
      <c r="D48" s="202"/>
      <c r="E48" s="317" t="s">
        <v>566</v>
      </c>
      <c r="F48" s="317"/>
      <c r="G48" s="317"/>
      <c r="H48" s="317"/>
      <c r="I48" s="317"/>
      <c r="J48" s="317"/>
      <c r="K48" s="198"/>
    </row>
    <row r="49" spans="2:11" customFormat="1" ht="15" customHeight="1">
      <c r="B49" s="201"/>
      <c r="C49" s="202"/>
      <c r="D49" s="202"/>
      <c r="E49" s="317" t="s">
        <v>567</v>
      </c>
      <c r="F49" s="317"/>
      <c r="G49" s="317"/>
      <c r="H49" s="317"/>
      <c r="I49" s="317"/>
      <c r="J49" s="317"/>
      <c r="K49" s="198"/>
    </row>
    <row r="50" spans="2:11" customFormat="1" ht="15" customHeight="1">
      <c r="B50" s="201"/>
      <c r="C50" s="202"/>
      <c r="D50" s="202"/>
      <c r="E50" s="317" t="s">
        <v>568</v>
      </c>
      <c r="F50" s="317"/>
      <c r="G50" s="317"/>
      <c r="H50" s="317"/>
      <c r="I50" s="317"/>
      <c r="J50" s="317"/>
      <c r="K50" s="198"/>
    </row>
    <row r="51" spans="2:11" customFormat="1" ht="15" customHeight="1">
      <c r="B51" s="201"/>
      <c r="C51" s="202"/>
      <c r="D51" s="317" t="s">
        <v>569</v>
      </c>
      <c r="E51" s="317"/>
      <c r="F51" s="317"/>
      <c r="G51" s="317"/>
      <c r="H51" s="317"/>
      <c r="I51" s="317"/>
      <c r="J51" s="317"/>
      <c r="K51" s="198"/>
    </row>
    <row r="52" spans="2:11" customFormat="1" ht="25.5" customHeight="1">
      <c r="B52" s="197"/>
      <c r="C52" s="318" t="s">
        <v>570</v>
      </c>
      <c r="D52" s="318"/>
      <c r="E52" s="318"/>
      <c r="F52" s="318"/>
      <c r="G52" s="318"/>
      <c r="H52" s="318"/>
      <c r="I52" s="318"/>
      <c r="J52" s="318"/>
      <c r="K52" s="198"/>
    </row>
    <row r="53" spans="2:11" customFormat="1" ht="5.25" customHeight="1">
      <c r="B53" s="197"/>
      <c r="C53" s="199"/>
      <c r="D53" s="199"/>
      <c r="E53" s="199"/>
      <c r="F53" s="199"/>
      <c r="G53" s="199"/>
      <c r="H53" s="199"/>
      <c r="I53" s="199"/>
      <c r="J53" s="199"/>
      <c r="K53" s="198"/>
    </row>
    <row r="54" spans="2:11" customFormat="1" ht="15" customHeight="1">
      <c r="B54" s="197"/>
      <c r="C54" s="317" t="s">
        <v>571</v>
      </c>
      <c r="D54" s="317"/>
      <c r="E54" s="317"/>
      <c r="F54" s="317"/>
      <c r="G54" s="317"/>
      <c r="H54" s="317"/>
      <c r="I54" s="317"/>
      <c r="J54" s="317"/>
      <c r="K54" s="198"/>
    </row>
    <row r="55" spans="2:11" customFormat="1" ht="15" customHeight="1">
      <c r="B55" s="197"/>
      <c r="C55" s="317" t="s">
        <v>572</v>
      </c>
      <c r="D55" s="317"/>
      <c r="E55" s="317"/>
      <c r="F55" s="317"/>
      <c r="G55" s="317"/>
      <c r="H55" s="317"/>
      <c r="I55" s="317"/>
      <c r="J55" s="317"/>
      <c r="K55" s="198"/>
    </row>
    <row r="56" spans="2:11" customFormat="1" ht="12.75" customHeight="1">
      <c r="B56" s="197"/>
      <c r="C56" s="200"/>
      <c r="D56" s="200"/>
      <c r="E56" s="200"/>
      <c r="F56" s="200"/>
      <c r="G56" s="200"/>
      <c r="H56" s="200"/>
      <c r="I56" s="200"/>
      <c r="J56" s="200"/>
      <c r="K56" s="198"/>
    </row>
    <row r="57" spans="2:11" customFormat="1" ht="15" customHeight="1">
      <c r="B57" s="197"/>
      <c r="C57" s="317" t="s">
        <v>573</v>
      </c>
      <c r="D57" s="317"/>
      <c r="E57" s="317"/>
      <c r="F57" s="317"/>
      <c r="G57" s="317"/>
      <c r="H57" s="317"/>
      <c r="I57" s="317"/>
      <c r="J57" s="317"/>
      <c r="K57" s="198"/>
    </row>
    <row r="58" spans="2:11" customFormat="1" ht="15" customHeight="1">
      <c r="B58" s="197"/>
      <c r="C58" s="202"/>
      <c r="D58" s="317" t="s">
        <v>574</v>
      </c>
      <c r="E58" s="317"/>
      <c r="F58" s="317"/>
      <c r="G58" s="317"/>
      <c r="H58" s="317"/>
      <c r="I58" s="317"/>
      <c r="J58" s="317"/>
      <c r="K58" s="198"/>
    </row>
    <row r="59" spans="2:11" customFormat="1" ht="15" customHeight="1">
      <c r="B59" s="197"/>
      <c r="C59" s="202"/>
      <c r="D59" s="317" t="s">
        <v>575</v>
      </c>
      <c r="E59" s="317"/>
      <c r="F59" s="317"/>
      <c r="G59" s="317"/>
      <c r="H59" s="317"/>
      <c r="I59" s="317"/>
      <c r="J59" s="317"/>
      <c r="K59" s="198"/>
    </row>
    <row r="60" spans="2:11" customFormat="1" ht="15" customHeight="1">
      <c r="B60" s="197"/>
      <c r="C60" s="202"/>
      <c r="D60" s="317" t="s">
        <v>576</v>
      </c>
      <c r="E60" s="317"/>
      <c r="F60" s="317"/>
      <c r="G60" s="317"/>
      <c r="H60" s="317"/>
      <c r="I60" s="317"/>
      <c r="J60" s="317"/>
      <c r="K60" s="198"/>
    </row>
    <row r="61" spans="2:11" customFormat="1" ht="15" customHeight="1">
      <c r="B61" s="197"/>
      <c r="C61" s="202"/>
      <c r="D61" s="317" t="s">
        <v>577</v>
      </c>
      <c r="E61" s="317"/>
      <c r="F61" s="317"/>
      <c r="G61" s="317"/>
      <c r="H61" s="317"/>
      <c r="I61" s="317"/>
      <c r="J61" s="317"/>
      <c r="K61" s="198"/>
    </row>
    <row r="62" spans="2:11" customFormat="1" ht="15" customHeight="1">
      <c r="B62" s="197"/>
      <c r="C62" s="202"/>
      <c r="D62" s="320" t="s">
        <v>578</v>
      </c>
      <c r="E62" s="320"/>
      <c r="F62" s="320"/>
      <c r="G62" s="320"/>
      <c r="H62" s="320"/>
      <c r="I62" s="320"/>
      <c r="J62" s="320"/>
      <c r="K62" s="198"/>
    </row>
    <row r="63" spans="2:11" customFormat="1" ht="15" customHeight="1">
      <c r="B63" s="197"/>
      <c r="C63" s="202"/>
      <c r="D63" s="317" t="s">
        <v>579</v>
      </c>
      <c r="E63" s="317"/>
      <c r="F63" s="317"/>
      <c r="G63" s="317"/>
      <c r="H63" s="317"/>
      <c r="I63" s="317"/>
      <c r="J63" s="317"/>
      <c r="K63" s="198"/>
    </row>
    <row r="64" spans="2:11" customFormat="1" ht="12.75" customHeight="1">
      <c r="B64" s="197"/>
      <c r="C64" s="202"/>
      <c r="D64" s="202"/>
      <c r="E64" s="205"/>
      <c r="F64" s="202"/>
      <c r="G64" s="202"/>
      <c r="H64" s="202"/>
      <c r="I64" s="202"/>
      <c r="J64" s="202"/>
      <c r="K64" s="198"/>
    </row>
    <row r="65" spans="2:11" customFormat="1" ht="15" customHeight="1">
      <c r="B65" s="197"/>
      <c r="C65" s="202"/>
      <c r="D65" s="317" t="s">
        <v>580</v>
      </c>
      <c r="E65" s="317"/>
      <c r="F65" s="317"/>
      <c r="G65" s="317"/>
      <c r="H65" s="317"/>
      <c r="I65" s="317"/>
      <c r="J65" s="317"/>
      <c r="K65" s="198"/>
    </row>
    <row r="66" spans="2:11" customFormat="1" ht="15" customHeight="1">
      <c r="B66" s="197"/>
      <c r="C66" s="202"/>
      <c r="D66" s="320" t="s">
        <v>581</v>
      </c>
      <c r="E66" s="320"/>
      <c r="F66" s="320"/>
      <c r="G66" s="320"/>
      <c r="H66" s="320"/>
      <c r="I66" s="320"/>
      <c r="J66" s="320"/>
      <c r="K66" s="198"/>
    </row>
    <row r="67" spans="2:11" customFormat="1" ht="15" customHeight="1">
      <c r="B67" s="197"/>
      <c r="C67" s="202"/>
      <c r="D67" s="317" t="s">
        <v>582</v>
      </c>
      <c r="E67" s="317"/>
      <c r="F67" s="317"/>
      <c r="G67" s="317"/>
      <c r="H67" s="317"/>
      <c r="I67" s="317"/>
      <c r="J67" s="317"/>
      <c r="K67" s="198"/>
    </row>
    <row r="68" spans="2:11" customFormat="1" ht="15" customHeight="1">
      <c r="B68" s="197"/>
      <c r="C68" s="202"/>
      <c r="D68" s="317" t="s">
        <v>583</v>
      </c>
      <c r="E68" s="317"/>
      <c r="F68" s="317"/>
      <c r="G68" s="317"/>
      <c r="H68" s="317"/>
      <c r="I68" s="317"/>
      <c r="J68" s="317"/>
      <c r="K68" s="198"/>
    </row>
    <row r="69" spans="2:11" customFormat="1" ht="15" customHeight="1">
      <c r="B69" s="197"/>
      <c r="C69" s="202"/>
      <c r="D69" s="317" t="s">
        <v>584</v>
      </c>
      <c r="E69" s="317"/>
      <c r="F69" s="317"/>
      <c r="G69" s="317"/>
      <c r="H69" s="317"/>
      <c r="I69" s="317"/>
      <c r="J69" s="317"/>
      <c r="K69" s="198"/>
    </row>
    <row r="70" spans="2:11" customFormat="1" ht="15" customHeight="1">
      <c r="B70" s="197"/>
      <c r="C70" s="202"/>
      <c r="D70" s="317" t="s">
        <v>585</v>
      </c>
      <c r="E70" s="317"/>
      <c r="F70" s="317"/>
      <c r="G70" s="317"/>
      <c r="H70" s="317"/>
      <c r="I70" s="317"/>
      <c r="J70" s="317"/>
      <c r="K70" s="198"/>
    </row>
    <row r="71" spans="2:11" customFormat="1" ht="12.75" customHeight="1">
      <c r="B71" s="206"/>
      <c r="C71" s="207"/>
      <c r="D71" s="207"/>
      <c r="E71" s="207"/>
      <c r="F71" s="207"/>
      <c r="G71" s="207"/>
      <c r="H71" s="207"/>
      <c r="I71" s="207"/>
      <c r="J71" s="207"/>
      <c r="K71" s="208"/>
    </row>
    <row r="72" spans="2:11" customFormat="1" ht="18.75" customHeight="1">
      <c r="B72" s="209"/>
      <c r="C72" s="209"/>
      <c r="D72" s="209"/>
      <c r="E72" s="209"/>
      <c r="F72" s="209"/>
      <c r="G72" s="209"/>
      <c r="H72" s="209"/>
      <c r="I72" s="209"/>
      <c r="J72" s="209"/>
      <c r="K72" s="210"/>
    </row>
    <row r="73" spans="2:11" customFormat="1" ht="18.75" customHeight="1">
      <c r="B73" s="210"/>
      <c r="C73" s="210"/>
      <c r="D73" s="210"/>
      <c r="E73" s="210"/>
      <c r="F73" s="210"/>
      <c r="G73" s="210"/>
      <c r="H73" s="210"/>
      <c r="I73" s="210"/>
      <c r="J73" s="210"/>
      <c r="K73" s="210"/>
    </row>
    <row r="74" spans="2:11" customFormat="1" ht="7.5" customHeight="1">
      <c r="B74" s="211"/>
      <c r="C74" s="212"/>
      <c r="D74" s="212"/>
      <c r="E74" s="212"/>
      <c r="F74" s="212"/>
      <c r="G74" s="212"/>
      <c r="H74" s="212"/>
      <c r="I74" s="212"/>
      <c r="J74" s="212"/>
      <c r="K74" s="213"/>
    </row>
    <row r="75" spans="2:11" customFormat="1" ht="45" customHeight="1">
      <c r="B75" s="214"/>
      <c r="C75" s="321" t="s">
        <v>586</v>
      </c>
      <c r="D75" s="321"/>
      <c r="E75" s="321"/>
      <c r="F75" s="321"/>
      <c r="G75" s="321"/>
      <c r="H75" s="321"/>
      <c r="I75" s="321"/>
      <c r="J75" s="321"/>
      <c r="K75" s="215"/>
    </row>
    <row r="76" spans="2:11" customFormat="1" ht="17.25" customHeight="1">
      <c r="B76" s="214"/>
      <c r="C76" s="216" t="s">
        <v>587</v>
      </c>
      <c r="D76" s="216"/>
      <c r="E76" s="216"/>
      <c r="F76" s="216" t="s">
        <v>588</v>
      </c>
      <c r="G76" s="217"/>
      <c r="H76" s="216" t="s">
        <v>56</v>
      </c>
      <c r="I76" s="216" t="s">
        <v>59</v>
      </c>
      <c r="J76" s="216" t="s">
        <v>589</v>
      </c>
      <c r="K76" s="215"/>
    </row>
    <row r="77" spans="2:11" customFormat="1" ht="17.25" customHeight="1">
      <c r="B77" s="214"/>
      <c r="C77" s="218" t="s">
        <v>590</v>
      </c>
      <c r="D77" s="218"/>
      <c r="E77" s="218"/>
      <c r="F77" s="219" t="s">
        <v>591</v>
      </c>
      <c r="G77" s="220"/>
      <c r="H77" s="218"/>
      <c r="I77" s="218"/>
      <c r="J77" s="218" t="s">
        <v>592</v>
      </c>
      <c r="K77" s="215"/>
    </row>
    <row r="78" spans="2:11" customFormat="1" ht="5.25" customHeight="1">
      <c r="B78" s="214"/>
      <c r="C78" s="221"/>
      <c r="D78" s="221"/>
      <c r="E78" s="221"/>
      <c r="F78" s="221"/>
      <c r="G78" s="222"/>
      <c r="H78" s="221"/>
      <c r="I78" s="221"/>
      <c r="J78" s="221"/>
      <c r="K78" s="215"/>
    </row>
    <row r="79" spans="2:11" customFormat="1" ht="15" customHeight="1">
      <c r="B79" s="214"/>
      <c r="C79" s="203" t="s">
        <v>55</v>
      </c>
      <c r="D79" s="223"/>
      <c r="E79" s="223"/>
      <c r="F79" s="224" t="s">
        <v>593</v>
      </c>
      <c r="G79" s="225"/>
      <c r="H79" s="203" t="s">
        <v>594</v>
      </c>
      <c r="I79" s="203" t="s">
        <v>595</v>
      </c>
      <c r="J79" s="203">
        <v>20</v>
      </c>
      <c r="K79" s="215"/>
    </row>
    <row r="80" spans="2:11" customFormat="1" ht="15" customHeight="1">
      <c r="B80" s="214"/>
      <c r="C80" s="203" t="s">
        <v>596</v>
      </c>
      <c r="D80" s="203"/>
      <c r="E80" s="203"/>
      <c r="F80" s="224" t="s">
        <v>593</v>
      </c>
      <c r="G80" s="225"/>
      <c r="H80" s="203" t="s">
        <v>597</v>
      </c>
      <c r="I80" s="203" t="s">
        <v>595</v>
      </c>
      <c r="J80" s="203">
        <v>120</v>
      </c>
      <c r="K80" s="215"/>
    </row>
    <row r="81" spans="2:11" customFormat="1" ht="15" customHeight="1">
      <c r="B81" s="226"/>
      <c r="C81" s="203" t="s">
        <v>598</v>
      </c>
      <c r="D81" s="203"/>
      <c r="E81" s="203"/>
      <c r="F81" s="224" t="s">
        <v>599</v>
      </c>
      <c r="G81" s="225"/>
      <c r="H81" s="203" t="s">
        <v>600</v>
      </c>
      <c r="I81" s="203" t="s">
        <v>595</v>
      </c>
      <c r="J81" s="203">
        <v>50</v>
      </c>
      <c r="K81" s="215"/>
    </row>
    <row r="82" spans="2:11" customFormat="1" ht="15" customHeight="1">
      <c r="B82" s="226"/>
      <c r="C82" s="203" t="s">
        <v>601</v>
      </c>
      <c r="D82" s="203"/>
      <c r="E82" s="203"/>
      <c r="F82" s="224" t="s">
        <v>593</v>
      </c>
      <c r="G82" s="225"/>
      <c r="H82" s="203" t="s">
        <v>602</v>
      </c>
      <c r="I82" s="203" t="s">
        <v>603</v>
      </c>
      <c r="J82" s="203"/>
      <c r="K82" s="215"/>
    </row>
    <row r="83" spans="2:11" customFormat="1" ht="15" customHeight="1">
      <c r="B83" s="226"/>
      <c r="C83" s="203" t="s">
        <v>604</v>
      </c>
      <c r="D83" s="203"/>
      <c r="E83" s="203"/>
      <c r="F83" s="224" t="s">
        <v>599</v>
      </c>
      <c r="G83" s="203"/>
      <c r="H83" s="203" t="s">
        <v>605</v>
      </c>
      <c r="I83" s="203" t="s">
        <v>595</v>
      </c>
      <c r="J83" s="203">
        <v>15</v>
      </c>
      <c r="K83" s="215"/>
    </row>
    <row r="84" spans="2:11" customFormat="1" ht="15" customHeight="1">
      <c r="B84" s="226"/>
      <c r="C84" s="203" t="s">
        <v>606</v>
      </c>
      <c r="D84" s="203"/>
      <c r="E84" s="203"/>
      <c r="F84" s="224" t="s">
        <v>599</v>
      </c>
      <c r="G84" s="203"/>
      <c r="H84" s="203" t="s">
        <v>607</v>
      </c>
      <c r="I84" s="203" t="s">
        <v>595</v>
      </c>
      <c r="J84" s="203">
        <v>15</v>
      </c>
      <c r="K84" s="215"/>
    </row>
    <row r="85" spans="2:11" customFormat="1" ht="15" customHeight="1">
      <c r="B85" s="226"/>
      <c r="C85" s="203" t="s">
        <v>608</v>
      </c>
      <c r="D85" s="203"/>
      <c r="E85" s="203"/>
      <c r="F85" s="224" t="s">
        <v>599</v>
      </c>
      <c r="G85" s="203"/>
      <c r="H85" s="203" t="s">
        <v>609</v>
      </c>
      <c r="I85" s="203" t="s">
        <v>595</v>
      </c>
      <c r="J85" s="203">
        <v>20</v>
      </c>
      <c r="K85" s="215"/>
    </row>
    <row r="86" spans="2:11" customFormat="1" ht="15" customHeight="1">
      <c r="B86" s="226"/>
      <c r="C86" s="203" t="s">
        <v>610</v>
      </c>
      <c r="D86" s="203"/>
      <c r="E86" s="203"/>
      <c r="F86" s="224" t="s">
        <v>599</v>
      </c>
      <c r="G86" s="203"/>
      <c r="H86" s="203" t="s">
        <v>611</v>
      </c>
      <c r="I86" s="203" t="s">
        <v>595</v>
      </c>
      <c r="J86" s="203">
        <v>20</v>
      </c>
      <c r="K86" s="215"/>
    </row>
    <row r="87" spans="2:11" customFormat="1" ht="15" customHeight="1">
      <c r="B87" s="226"/>
      <c r="C87" s="203" t="s">
        <v>612</v>
      </c>
      <c r="D87" s="203"/>
      <c r="E87" s="203"/>
      <c r="F87" s="224" t="s">
        <v>599</v>
      </c>
      <c r="G87" s="225"/>
      <c r="H87" s="203" t="s">
        <v>613</v>
      </c>
      <c r="I87" s="203" t="s">
        <v>595</v>
      </c>
      <c r="J87" s="203">
        <v>50</v>
      </c>
      <c r="K87" s="215"/>
    </row>
    <row r="88" spans="2:11" customFormat="1" ht="15" customHeight="1">
      <c r="B88" s="226"/>
      <c r="C88" s="203" t="s">
        <v>614</v>
      </c>
      <c r="D88" s="203"/>
      <c r="E88" s="203"/>
      <c r="F88" s="224" t="s">
        <v>599</v>
      </c>
      <c r="G88" s="225"/>
      <c r="H88" s="203" t="s">
        <v>615</v>
      </c>
      <c r="I88" s="203" t="s">
        <v>595</v>
      </c>
      <c r="J88" s="203">
        <v>20</v>
      </c>
      <c r="K88" s="215"/>
    </row>
    <row r="89" spans="2:11" customFormat="1" ht="15" customHeight="1">
      <c r="B89" s="226"/>
      <c r="C89" s="203" t="s">
        <v>616</v>
      </c>
      <c r="D89" s="203"/>
      <c r="E89" s="203"/>
      <c r="F89" s="224" t="s">
        <v>599</v>
      </c>
      <c r="G89" s="225"/>
      <c r="H89" s="203" t="s">
        <v>617</v>
      </c>
      <c r="I89" s="203" t="s">
        <v>595</v>
      </c>
      <c r="J89" s="203">
        <v>20</v>
      </c>
      <c r="K89" s="215"/>
    </row>
    <row r="90" spans="2:11" customFormat="1" ht="15" customHeight="1">
      <c r="B90" s="226"/>
      <c r="C90" s="203" t="s">
        <v>618</v>
      </c>
      <c r="D90" s="203"/>
      <c r="E90" s="203"/>
      <c r="F90" s="224" t="s">
        <v>599</v>
      </c>
      <c r="G90" s="225"/>
      <c r="H90" s="203" t="s">
        <v>619</v>
      </c>
      <c r="I90" s="203" t="s">
        <v>595</v>
      </c>
      <c r="J90" s="203">
        <v>50</v>
      </c>
      <c r="K90" s="215"/>
    </row>
    <row r="91" spans="2:11" customFormat="1" ht="15" customHeight="1">
      <c r="B91" s="226"/>
      <c r="C91" s="203" t="s">
        <v>620</v>
      </c>
      <c r="D91" s="203"/>
      <c r="E91" s="203"/>
      <c r="F91" s="224" t="s">
        <v>599</v>
      </c>
      <c r="G91" s="225"/>
      <c r="H91" s="203" t="s">
        <v>620</v>
      </c>
      <c r="I91" s="203" t="s">
        <v>595</v>
      </c>
      <c r="J91" s="203">
        <v>50</v>
      </c>
      <c r="K91" s="215"/>
    </row>
    <row r="92" spans="2:11" customFormat="1" ht="15" customHeight="1">
      <c r="B92" s="226"/>
      <c r="C92" s="203" t="s">
        <v>621</v>
      </c>
      <c r="D92" s="203"/>
      <c r="E92" s="203"/>
      <c r="F92" s="224" t="s">
        <v>599</v>
      </c>
      <c r="G92" s="225"/>
      <c r="H92" s="203" t="s">
        <v>622</v>
      </c>
      <c r="I92" s="203" t="s">
        <v>595</v>
      </c>
      <c r="J92" s="203">
        <v>255</v>
      </c>
      <c r="K92" s="215"/>
    </row>
    <row r="93" spans="2:11" customFormat="1" ht="15" customHeight="1">
      <c r="B93" s="226"/>
      <c r="C93" s="203" t="s">
        <v>623</v>
      </c>
      <c r="D93" s="203"/>
      <c r="E93" s="203"/>
      <c r="F93" s="224" t="s">
        <v>593</v>
      </c>
      <c r="G93" s="225"/>
      <c r="H93" s="203" t="s">
        <v>624</v>
      </c>
      <c r="I93" s="203" t="s">
        <v>625</v>
      </c>
      <c r="J93" s="203"/>
      <c r="K93" s="215"/>
    </row>
    <row r="94" spans="2:11" customFormat="1" ht="15" customHeight="1">
      <c r="B94" s="226"/>
      <c r="C94" s="203" t="s">
        <v>626</v>
      </c>
      <c r="D94" s="203"/>
      <c r="E94" s="203"/>
      <c r="F94" s="224" t="s">
        <v>593</v>
      </c>
      <c r="G94" s="225"/>
      <c r="H94" s="203" t="s">
        <v>627</v>
      </c>
      <c r="I94" s="203" t="s">
        <v>628</v>
      </c>
      <c r="J94" s="203"/>
      <c r="K94" s="215"/>
    </row>
    <row r="95" spans="2:11" customFormat="1" ht="15" customHeight="1">
      <c r="B95" s="226"/>
      <c r="C95" s="203" t="s">
        <v>629</v>
      </c>
      <c r="D95" s="203"/>
      <c r="E95" s="203"/>
      <c r="F95" s="224" t="s">
        <v>593</v>
      </c>
      <c r="G95" s="225"/>
      <c r="H95" s="203" t="s">
        <v>629</v>
      </c>
      <c r="I95" s="203" t="s">
        <v>628</v>
      </c>
      <c r="J95" s="203"/>
      <c r="K95" s="215"/>
    </row>
    <row r="96" spans="2:11" customFormat="1" ht="15" customHeight="1">
      <c r="B96" s="226"/>
      <c r="C96" s="203" t="s">
        <v>40</v>
      </c>
      <c r="D96" s="203"/>
      <c r="E96" s="203"/>
      <c r="F96" s="224" t="s">
        <v>593</v>
      </c>
      <c r="G96" s="225"/>
      <c r="H96" s="203" t="s">
        <v>630</v>
      </c>
      <c r="I96" s="203" t="s">
        <v>628</v>
      </c>
      <c r="J96" s="203"/>
      <c r="K96" s="215"/>
    </row>
    <row r="97" spans="2:11" customFormat="1" ht="15" customHeight="1">
      <c r="B97" s="226"/>
      <c r="C97" s="203" t="s">
        <v>50</v>
      </c>
      <c r="D97" s="203"/>
      <c r="E97" s="203"/>
      <c r="F97" s="224" t="s">
        <v>593</v>
      </c>
      <c r="G97" s="225"/>
      <c r="H97" s="203" t="s">
        <v>631</v>
      </c>
      <c r="I97" s="203" t="s">
        <v>628</v>
      </c>
      <c r="J97" s="203"/>
      <c r="K97" s="215"/>
    </row>
    <row r="98" spans="2:11" customFormat="1" ht="15" customHeight="1">
      <c r="B98" s="227"/>
      <c r="C98" s="228"/>
      <c r="D98" s="228"/>
      <c r="E98" s="228"/>
      <c r="F98" s="228"/>
      <c r="G98" s="228"/>
      <c r="H98" s="228"/>
      <c r="I98" s="228"/>
      <c r="J98" s="228"/>
      <c r="K98" s="229"/>
    </row>
    <row r="99" spans="2:11" customFormat="1" ht="18.75" customHeight="1">
      <c r="B99" s="230"/>
      <c r="C99" s="231"/>
      <c r="D99" s="231"/>
      <c r="E99" s="231"/>
      <c r="F99" s="231"/>
      <c r="G99" s="231"/>
      <c r="H99" s="231"/>
      <c r="I99" s="231"/>
      <c r="J99" s="231"/>
      <c r="K99" s="230"/>
    </row>
    <row r="100" spans="2:11" customFormat="1" ht="18.75" customHeight="1">
      <c r="B100" s="210"/>
      <c r="C100" s="210"/>
      <c r="D100" s="210"/>
      <c r="E100" s="210"/>
      <c r="F100" s="210"/>
      <c r="G100" s="210"/>
      <c r="H100" s="210"/>
      <c r="I100" s="210"/>
      <c r="J100" s="210"/>
      <c r="K100" s="210"/>
    </row>
    <row r="101" spans="2:11" customFormat="1" ht="7.5" customHeight="1">
      <c r="B101" s="211"/>
      <c r="C101" s="212"/>
      <c r="D101" s="212"/>
      <c r="E101" s="212"/>
      <c r="F101" s="212"/>
      <c r="G101" s="212"/>
      <c r="H101" s="212"/>
      <c r="I101" s="212"/>
      <c r="J101" s="212"/>
      <c r="K101" s="213"/>
    </row>
    <row r="102" spans="2:11" customFormat="1" ht="45" customHeight="1">
      <c r="B102" s="214"/>
      <c r="C102" s="321" t="s">
        <v>632</v>
      </c>
      <c r="D102" s="321"/>
      <c r="E102" s="321"/>
      <c r="F102" s="321"/>
      <c r="G102" s="321"/>
      <c r="H102" s="321"/>
      <c r="I102" s="321"/>
      <c r="J102" s="321"/>
      <c r="K102" s="215"/>
    </row>
    <row r="103" spans="2:11" customFormat="1" ht="17.25" customHeight="1">
      <c r="B103" s="214"/>
      <c r="C103" s="216" t="s">
        <v>587</v>
      </c>
      <c r="D103" s="216"/>
      <c r="E103" s="216"/>
      <c r="F103" s="216" t="s">
        <v>588</v>
      </c>
      <c r="G103" s="217"/>
      <c r="H103" s="216" t="s">
        <v>56</v>
      </c>
      <c r="I103" s="216" t="s">
        <v>59</v>
      </c>
      <c r="J103" s="216" t="s">
        <v>589</v>
      </c>
      <c r="K103" s="215"/>
    </row>
    <row r="104" spans="2:11" customFormat="1" ht="17.25" customHeight="1">
      <c r="B104" s="214"/>
      <c r="C104" s="218" t="s">
        <v>590</v>
      </c>
      <c r="D104" s="218"/>
      <c r="E104" s="218"/>
      <c r="F104" s="219" t="s">
        <v>591</v>
      </c>
      <c r="G104" s="220"/>
      <c r="H104" s="218"/>
      <c r="I104" s="218"/>
      <c r="J104" s="218" t="s">
        <v>592</v>
      </c>
      <c r="K104" s="215"/>
    </row>
    <row r="105" spans="2:11" customFormat="1" ht="5.25" customHeight="1">
      <c r="B105" s="214"/>
      <c r="C105" s="216"/>
      <c r="D105" s="216"/>
      <c r="E105" s="216"/>
      <c r="F105" s="216"/>
      <c r="G105" s="232"/>
      <c r="H105" s="216"/>
      <c r="I105" s="216"/>
      <c r="J105" s="216"/>
      <c r="K105" s="215"/>
    </row>
    <row r="106" spans="2:11" customFormat="1" ht="15" customHeight="1">
      <c r="B106" s="214"/>
      <c r="C106" s="203" t="s">
        <v>55</v>
      </c>
      <c r="D106" s="223"/>
      <c r="E106" s="223"/>
      <c r="F106" s="224" t="s">
        <v>593</v>
      </c>
      <c r="G106" s="203"/>
      <c r="H106" s="203" t="s">
        <v>633</v>
      </c>
      <c r="I106" s="203" t="s">
        <v>595</v>
      </c>
      <c r="J106" s="203">
        <v>20</v>
      </c>
      <c r="K106" s="215"/>
    </row>
    <row r="107" spans="2:11" customFormat="1" ht="15" customHeight="1">
      <c r="B107" s="214"/>
      <c r="C107" s="203" t="s">
        <v>596</v>
      </c>
      <c r="D107" s="203"/>
      <c r="E107" s="203"/>
      <c r="F107" s="224" t="s">
        <v>593</v>
      </c>
      <c r="G107" s="203"/>
      <c r="H107" s="203" t="s">
        <v>633</v>
      </c>
      <c r="I107" s="203" t="s">
        <v>595</v>
      </c>
      <c r="J107" s="203">
        <v>120</v>
      </c>
      <c r="K107" s="215"/>
    </row>
    <row r="108" spans="2:11" customFormat="1" ht="15" customHeight="1">
      <c r="B108" s="226"/>
      <c r="C108" s="203" t="s">
        <v>598</v>
      </c>
      <c r="D108" s="203"/>
      <c r="E108" s="203"/>
      <c r="F108" s="224" t="s">
        <v>599</v>
      </c>
      <c r="G108" s="203"/>
      <c r="H108" s="203" t="s">
        <v>633</v>
      </c>
      <c r="I108" s="203" t="s">
        <v>595</v>
      </c>
      <c r="J108" s="203">
        <v>50</v>
      </c>
      <c r="K108" s="215"/>
    </row>
    <row r="109" spans="2:11" customFormat="1" ht="15" customHeight="1">
      <c r="B109" s="226"/>
      <c r="C109" s="203" t="s">
        <v>601</v>
      </c>
      <c r="D109" s="203"/>
      <c r="E109" s="203"/>
      <c r="F109" s="224" t="s">
        <v>593</v>
      </c>
      <c r="G109" s="203"/>
      <c r="H109" s="203" t="s">
        <v>633</v>
      </c>
      <c r="I109" s="203" t="s">
        <v>603</v>
      </c>
      <c r="J109" s="203"/>
      <c r="K109" s="215"/>
    </row>
    <row r="110" spans="2:11" customFormat="1" ht="15" customHeight="1">
      <c r="B110" s="226"/>
      <c r="C110" s="203" t="s">
        <v>612</v>
      </c>
      <c r="D110" s="203"/>
      <c r="E110" s="203"/>
      <c r="F110" s="224" t="s">
        <v>599</v>
      </c>
      <c r="G110" s="203"/>
      <c r="H110" s="203" t="s">
        <v>633</v>
      </c>
      <c r="I110" s="203" t="s">
        <v>595</v>
      </c>
      <c r="J110" s="203">
        <v>50</v>
      </c>
      <c r="K110" s="215"/>
    </row>
    <row r="111" spans="2:11" customFormat="1" ht="15" customHeight="1">
      <c r="B111" s="226"/>
      <c r="C111" s="203" t="s">
        <v>620</v>
      </c>
      <c r="D111" s="203"/>
      <c r="E111" s="203"/>
      <c r="F111" s="224" t="s">
        <v>599</v>
      </c>
      <c r="G111" s="203"/>
      <c r="H111" s="203" t="s">
        <v>633</v>
      </c>
      <c r="I111" s="203" t="s">
        <v>595</v>
      </c>
      <c r="J111" s="203">
        <v>50</v>
      </c>
      <c r="K111" s="215"/>
    </row>
    <row r="112" spans="2:11" customFormat="1" ht="15" customHeight="1">
      <c r="B112" s="226"/>
      <c r="C112" s="203" t="s">
        <v>618</v>
      </c>
      <c r="D112" s="203"/>
      <c r="E112" s="203"/>
      <c r="F112" s="224" t="s">
        <v>599</v>
      </c>
      <c r="G112" s="203"/>
      <c r="H112" s="203" t="s">
        <v>633</v>
      </c>
      <c r="I112" s="203" t="s">
        <v>595</v>
      </c>
      <c r="J112" s="203">
        <v>50</v>
      </c>
      <c r="K112" s="215"/>
    </row>
    <row r="113" spans="2:11" customFormat="1" ht="15" customHeight="1">
      <c r="B113" s="226"/>
      <c r="C113" s="203" t="s">
        <v>55</v>
      </c>
      <c r="D113" s="203"/>
      <c r="E113" s="203"/>
      <c r="F113" s="224" t="s">
        <v>593</v>
      </c>
      <c r="G113" s="203"/>
      <c r="H113" s="203" t="s">
        <v>634</v>
      </c>
      <c r="I113" s="203" t="s">
        <v>595</v>
      </c>
      <c r="J113" s="203">
        <v>20</v>
      </c>
      <c r="K113" s="215"/>
    </row>
    <row r="114" spans="2:11" customFormat="1" ht="15" customHeight="1">
      <c r="B114" s="226"/>
      <c r="C114" s="203" t="s">
        <v>635</v>
      </c>
      <c r="D114" s="203"/>
      <c r="E114" s="203"/>
      <c r="F114" s="224" t="s">
        <v>593</v>
      </c>
      <c r="G114" s="203"/>
      <c r="H114" s="203" t="s">
        <v>636</v>
      </c>
      <c r="I114" s="203" t="s">
        <v>595</v>
      </c>
      <c r="J114" s="203">
        <v>120</v>
      </c>
      <c r="K114" s="215"/>
    </row>
    <row r="115" spans="2:11" customFormat="1" ht="15" customHeight="1">
      <c r="B115" s="226"/>
      <c r="C115" s="203" t="s">
        <v>40</v>
      </c>
      <c r="D115" s="203"/>
      <c r="E115" s="203"/>
      <c r="F115" s="224" t="s">
        <v>593</v>
      </c>
      <c r="G115" s="203"/>
      <c r="H115" s="203" t="s">
        <v>637</v>
      </c>
      <c r="I115" s="203" t="s">
        <v>628</v>
      </c>
      <c r="J115" s="203"/>
      <c r="K115" s="215"/>
    </row>
    <row r="116" spans="2:11" customFormat="1" ht="15" customHeight="1">
      <c r="B116" s="226"/>
      <c r="C116" s="203" t="s">
        <v>50</v>
      </c>
      <c r="D116" s="203"/>
      <c r="E116" s="203"/>
      <c r="F116" s="224" t="s">
        <v>593</v>
      </c>
      <c r="G116" s="203"/>
      <c r="H116" s="203" t="s">
        <v>638</v>
      </c>
      <c r="I116" s="203" t="s">
        <v>628</v>
      </c>
      <c r="J116" s="203"/>
      <c r="K116" s="215"/>
    </row>
    <row r="117" spans="2:11" customFormat="1" ht="15" customHeight="1">
      <c r="B117" s="226"/>
      <c r="C117" s="203" t="s">
        <v>59</v>
      </c>
      <c r="D117" s="203"/>
      <c r="E117" s="203"/>
      <c r="F117" s="224" t="s">
        <v>593</v>
      </c>
      <c r="G117" s="203"/>
      <c r="H117" s="203" t="s">
        <v>639</v>
      </c>
      <c r="I117" s="203" t="s">
        <v>640</v>
      </c>
      <c r="J117" s="203"/>
      <c r="K117" s="215"/>
    </row>
    <row r="118" spans="2:11" customFormat="1" ht="15" customHeight="1">
      <c r="B118" s="227"/>
      <c r="C118" s="233"/>
      <c r="D118" s="233"/>
      <c r="E118" s="233"/>
      <c r="F118" s="233"/>
      <c r="G118" s="233"/>
      <c r="H118" s="233"/>
      <c r="I118" s="233"/>
      <c r="J118" s="233"/>
      <c r="K118" s="229"/>
    </row>
    <row r="119" spans="2:11" customFormat="1" ht="18.75" customHeight="1">
      <c r="B119" s="234"/>
      <c r="C119" s="235"/>
      <c r="D119" s="235"/>
      <c r="E119" s="235"/>
      <c r="F119" s="236"/>
      <c r="G119" s="235"/>
      <c r="H119" s="235"/>
      <c r="I119" s="235"/>
      <c r="J119" s="235"/>
      <c r="K119" s="234"/>
    </row>
    <row r="120" spans="2:11" customFormat="1" ht="18.75" customHeight="1">
      <c r="B120" s="210"/>
      <c r="C120" s="210"/>
      <c r="D120" s="210"/>
      <c r="E120" s="210"/>
      <c r="F120" s="210"/>
      <c r="G120" s="210"/>
      <c r="H120" s="210"/>
      <c r="I120" s="210"/>
      <c r="J120" s="210"/>
      <c r="K120" s="210"/>
    </row>
    <row r="121" spans="2:11" customFormat="1" ht="7.5" customHeight="1">
      <c r="B121" s="237"/>
      <c r="C121" s="238"/>
      <c r="D121" s="238"/>
      <c r="E121" s="238"/>
      <c r="F121" s="238"/>
      <c r="G121" s="238"/>
      <c r="H121" s="238"/>
      <c r="I121" s="238"/>
      <c r="J121" s="238"/>
      <c r="K121" s="239"/>
    </row>
    <row r="122" spans="2:11" customFormat="1" ht="45" customHeight="1">
      <c r="B122" s="240"/>
      <c r="C122" s="319" t="s">
        <v>641</v>
      </c>
      <c r="D122" s="319"/>
      <c r="E122" s="319"/>
      <c r="F122" s="319"/>
      <c r="G122" s="319"/>
      <c r="H122" s="319"/>
      <c r="I122" s="319"/>
      <c r="J122" s="319"/>
      <c r="K122" s="241"/>
    </row>
    <row r="123" spans="2:11" customFormat="1" ht="17.25" customHeight="1">
      <c r="B123" s="242"/>
      <c r="C123" s="216" t="s">
        <v>587</v>
      </c>
      <c r="D123" s="216"/>
      <c r="E123" s="216"/>
      <c r="F123" s="216" t="s">
        <v>588</v>
      </c>
      <c r="G123" s="217"/>
      <c r="H123" s="216" t="s">
        <v>56</v>
      </c>
      <c r="I123" s="216" t="s">
        <v>59</v>
      </c>
      <c r="J123" s="216" t="s">
        <v>589</v>
      </c>
      <c r="K123" s="243"/>
    </row>
    <row r="124" spans="2:11" customFormat="1" ht="17.25" customHeight="1">
      <c r="B124" s="242"/>
      <c r="C124" s="218" t="s">
        <v>590</v>
      </c>
      <c r="D124" s="218"/>
      <c r="E124" s="218"/>
      <c r="F124" s="219" t="s">
        <v>591</v>
      </c>
      <c r="G124" s="220"/>
      <c r="H124" s="218"/>
      <c r="I124" s="218"/>
      <c r="J124" s="218" t="s">
        <v>592</v>
      </c>
      <c r="K124" s="243"/>
    </row>
    <row r="125" spans="2:11" customFormat="1" ht="5.25" customHeight="1">
      <c r="B125" s="244"/>
      <c r="C125" s="221"/>
      <c r="D125" s="221"/>
      <c r="E125" s="221"/>
      <c r="F125" s="221"/>
      <c r="G125" s="245"/>
      <c r="H125" s="221"/>
      <c r="I125" s="221"/>
      <c r="J125" s="221"/>
      <c r="K125" s="246"/>
    </row>
    <row r="126" spans="2:11" customFormat="1" ht="15" customHeight="1">
      <c r="B126" s="244"/>
      <c r="C126" s="203" t="s">
        <v>596</v>
      </c>
      <c r="D126" s="223"/>
      <c r="E126" s="223"/>
      <c r="F126" s="224" t="s">
        <v>593</v>
      </c>
      <c r="G126" s="203"/>
      <c r="H126" s="203" t="s">
        <v>633</v>
      </c>
      <c r="I126" s="203" t="s">
        <v>595</v>
      </c>
      <c r="J126" s="203">
        <v>120</v>
      </c>
      <c r="K126" s="247"/>
    </row>
    <row r="127" spans="2:11" customFormat="1" ht="15" customHeight="1">
      <c r="B127" s="244"/>
      <c r="C127" s="203" t="s">
        <v>642</v>
      </c>
      <c r="D127" s="203"/>
      <c r="E127" s="203"/>
      <c r="F127" s="224" t="s">
        <v>593</v>
      </c>
      <c r="G127" s="203"/>
      <c r="H127" s="203" t="s">
        <v>643</v>
      </c>
      <c r="I127" s="203" t="s">
        <v>595</v>
      </c>
      <c r="J127" s="203" t="s">
        <v>644</v>
      </c>
      <c r="K127" s="247"/>
    </row>
    <row r="128" spans="2:11" customFormat="1" ht="15" customHeight="1">
      <c r="B128" s="244"/>
      <c r="C128" s="203" t="s">
        <v>541</v>
      </c>
      <c r="D128" s="203"/>
      <c r="E128" s="203"/>
      <c r="F128" s="224" t="s">
        <v>593</v>
      </c>
      <c r="G128" s="203"/>
      <c r="H128" s="203" t="s">
        <v>645</v>
      </c>
      <c r="I128" s="203" t="s">
        <v>595</v>
      </c>
      <c r="J128" s="203" t="s">
        <v>644</v>
      </c>
      <c r="K128" s="247"/>
    </row>
    <row r="129" spans="2:11" customFormat="1" ht="15" customHeight="1">
      <c r="B129" s="244"/>
      <c r="C129" s="203" t="s">
        <v>604</v>
      </c>
      <c r="D129" s="203"/>
      <c r="E129" s="203"/>
      <c r="F129" s="224" t="s">
        <v>599</v>
      </c>
      <c r="G129" s="203"/>
      <c r="H129" s="203" t="s">
        <v>605</v>
      </c>
      <c r="I129" s="203" t="s">
        <v>595</v>
      </c>
      <c r="J129" s="203">
        <v>15</v>
      </c>
      <c r="K129" s="247"/>
    </row>
    <row r="130" spans="2:11" customFormat="1" ht="15" customHeight="1">
      <c r="B130" s="244"/>
      <c r="C130" s="203" t="s">
        <v>606</v>
      </c>
      <c r="D130" s="203"/>
      <c r="E130" s="203"/>
      <c r="F130" s="224" t="s">
        <v>599</v>
      </c>
      <c r="G130" s="203"/>
      <c r="H130" s="203" t="s">
        <v>607</v>
      </c>
      <c r="I130" s="203" t="s">
        <v>595</v>
      </c>
      <c r="J130" s="203">
        <v>15</v>
      </c>
      <c r="K130" s="247"/>
    </row>
    <row r="131" spans="2:11" customFormat="1" ht="15" customHeight="1">
      <c r="B131" s="244"/>
      <c r="C131" s="203" t="s">
        <v>608</v>
      </c>
      <c r="D131" s="203"/>
      <c r="E131" s="203"/>
      <c r="F131" s="224" t="s">
        <v>599</v>
      </c>
      <c r="G131" s="203"/>
      <c r="H131" s="203" t="s">
        <v>609</v>
      </c>
      <c r="I131" s="203" t="s">
        <v>595</v>
      </c>
      <c r="J131" s="203">
        <v>20</v>
      </c>
      <c r="K131" s="247"/>
    </row>
    <row r="132" spans="2:11" customFormat="1" ht="15" customHeight="1">
      <c r="B132" s="244"/>
      <c r="C132" s="203" t="s">
        <v>610</v>
      </c>
      <c r="D132" s="203"/>
      <c r="E132" s="203"/>
      <c r="F132" s="224" t="s">
        <v>599</v>
      </c>
      <c r="G132" s="203"/>
      <c r="H132" s="203" t="s">
        <v>611</v>
      </c>
      <c r="I132" s="203" t="s">
        <v>595</v>
      </c>
      <c r="J132" s="203">
        <v>20</v>
      </c>
      <c r="K132" s="247"/>
    </row>
    <row r="133" spans="2:11" customFormat="1" ht="15" customHeight="1">
      <c r="B133" s="244"/>
      <c r="C133" s="203" t="s">
        <v>598</v>
      </c>
      <c r="D133" s="203"/>
      <c r="E133" s="203"/>
      <c r="F133" s="224" t="s">
        <v>599</v>
      </c>
      <c r="G133" s="203"/>
      <c r="H133" s="203" t="s">
        <v>633</v>
      </c>
      <c r="I133" s="203" t="s">
        <v>595</v>
      </c>
      <c r="J133" s="203">
        <v>50</v>
      </c>
      <c r="K133" s="247"/>
    </row>
    <row r="134" spans="2:11" customFormat="1" ht="15" customHeight="1">
      <c r="B134" s="244"/>
      <c r="C134" s="203" t="s">
        <v>612</v>
      </c>
      <c r="D134" s="203"/>
      <c r="E134" s="203"/>
      <c r="F134" s="224" t="s">
        <v>599</v>
      </c>
      <c r="G134" s="203"/>
      <c r="H134" s="203" t="s">
        <v>633</v>
      </c>
      <c r="I134" s="203" t="s">
        <v>595</v>
      </c>
      <c r="J134" s="203">
        <v>50</v>
      </c>
      <c r="K134" s="247"/>
    </row>
    <row r="135" spans="2:11" customFormat="1" ht="15" customHeight="1">
      <c r="B135" s="244"/>
      <c r="C135" s="203" t="s">
        <v>618</v>
      </c>
      <c r="D135" s="203"/>
      <c r="E135" s="203"/>
      <c r="F135" s="224" t="s">
        <v>599</v>
      </c>
      <c r="G135" s="203"/>
      <c r="H135" s="203" t="s">
        <v>633</v>
      </c>
      <c r="I135" s="203" t="s">
        <v>595</v>
      </c>
      <c r="J135" s="203">
        <v>50</v>
      </c>
      <c r="K135" s="247"/>
    </row>
    <row r="136" spans="2:11" customFormat="1" ht="15" customHeight="1">
      <c r="B136" s="244"/>
      <c r="C136" s="203" t="s">
        <v>620</v>
      </c>
      <c r="D136" s="203"/>
      <c r="E136" s="203"/>
      <c r="F136" s="224" t="s">
        <v>599</v>
      </c>
      <c r="G136" s="203"/>
      <c r="H136" s="203" t="s">
        <v>633</v>
      </c>
      <c r="I136" s="203" t="s">
        <v>595</v>
      </c>
      <c r="J136" s="203">
        <v>50</v>
      </c>
      <c r="K136" s="247"/>
    </row>
    <row r="137" spans="2:11" customFormat="1" ht="15" customHeight="1">
      <c r="B137" s="244"/>
      <c r="C137" s="203" t="s">
        <v>621</v>
      </c>
      <c r="D137" s="203"/>
      <c r="E137" s="203"/>
      <c r="F137" s="224" t="s">
        <v>599</v>
      </c>
      <c r="G137" s="203"/>
      <c r="H137" s="203" t="s">
        <v>646</v>
      </c>
      <c r="I137" s="203" t="s">
        <v>595</v>
      </c>
      <c r="J137" s="203">
        <v>255</v>
      </c>
      <c r="K137" s="247"/>
    </row>
    <row r="138" spans="2:11" customFormat="1" ht="15" customHeight="1">
      <c r="B138" s="244"/>
      <c r="C138" s="203" t="s">
        <v>623</v>
      </c>
      <c r="D138" s="203"/>
      <c r="E138" s="203"/>
      <c r="F138" s="224" t="s">
        <v>593</v>
      </c>
      <c r="G138" s="203"/>
      <c r="H138" s="203" t="s">
        <v>647</v>
      </c>
      <c r="I138" s="203" t="s">
        <v>625</v>
      </c>
      <c r="J138" s="203"/>
      <c r="K138" s="247"/>
    </row>
    <row r="139" spans="2:11" customFormat="1" ht="15" customHeight="1">
      <c r="B139" s="244"/>
      <c r="C139" s="203" t="s">
        <v>626</v>
      </c>
      <c r="D139" s="203"/>
      <c r="E139" s="203"/>
      <c r="F139" s="224" t="s">
        <v>593</v>
      </c>
      <c r="G139" s="203"/>
      <c r="H139" s="203" t="s">
        <v>648</v>
      </c>
      <c r="I139" s="203" t="s">
        <v>628</v>
      </c>
      <c r="J139" s="203"/>
      <c r="K139" s="247"/>
    </row>
    <row r="140" spans="2:11" customFormat="1" ht="15" customHeight="1">
      <c r="B140" s="244"/>
      <c r="C140" s="203" t="s">
        <v>629</v>
      </c>
      <c r="D140" s="203"/>
      <c r="E140" s="203"/>
      <c r="F140" s="224" t="s">
        <v>593</v>
      </c>
      <c r="G140" s="203"/>
      <c r="H140" s="203" t="s">
        <v>629</v>
      </c>
      <c r="I140" s="203" t="s">
        <v>628</v>
      </c>
      <c r="J140" s="203"/>
      <c r="K140" s="247"/>
    </row>
    <row r="141" spans="2:11" customFormat="1" ht="15" customHeight="1">
      <c r="B141" s="244"/>
      <c r="C141" s="203" t="s">
        <v>40</v>
      </c>
      <c r="D141" s="203"/>
      <c r="E141" s="203"/>
      <c r="F141" s="224" t="s">
        <v>593</v>
      </c>
      <c r="G141" s="203"/>
      <c r="H141" s="203" t="s">
        <v>649</v>
      </c>
      <c r="I141" s="203" t="s">
        <v>628</v>
      </c>
      <c r="J141" s="203"/>
      <c r="K141" s="247"/>
    </row>
    <row r="142" spans="2:11" customFormat="1" ht="15" customHeight="1">
      <c r="B142" s="244"/>
      <c r="C142" s="203" t="s">
        <v>650</v>
      </c>
      <c r="D142" s="203"/>
      <c r="E142" s="203"/>
      <c r="F142" s="224" t="s">
        <v>593</v>
      </c>
      <c r="G142" s="203"/>
      <c r="H142" s="203" t="s">
        <v>651</v>
      </c>
      <c r="I142" s="203" t="s">
        <v>628</v>
      </c>
      <c r="J142" s="203"/>
      <c r="K142" s="247"/>
    </row>
    <row r="143" spans="2:11" customFormat="1" ht="15" customHeight="1">
      <c r="B143" s="248"/>
      <c r="C143" s="249"/>
      <c r="D143" s="249"/>
      <c r="E143" s="249"/>
      <c r="F143" s="249"/>
      <c r="G143" s="249"/>
      <c r="H143" s="249"/>
      <c r="I143" s="249"/>
      <c r="J143" s="249"/>
      <c r="K143" s="250"/>
    </row>
    <row r="144" spans="2:11" customFormat="1" ht="18.75" customHeight="1">
      <c r="B144" s="235"/>
      <c r="C144" s="235"/>
      <c r="D144" s="235"/>
      <c r="E144" s="235"/>
      <c r="F144" s="236"/>
      <c r="G144" s="235"/>
      <c r="H144" s="235"/>
      <c r="I144" s="235"/>
      <c r="J144" s="235"/>
      <c r="K144" s="235"/>
    </row>
    <row r="145" spans="2:11" customFormat="1" ht="18.75" customHeight="1">
      <c r="B145" s="210"/>
      <c r="C145" s="210"/>
      <c r="D145" s="210"/>
      <c r="E145" s="210"/>
      <c r="F145" s="210"/>
      <c r="G145" s="210"/>
      <c r="H145" s="210"/>
      <c r="I145" s="210"/>
      <c r="J145" s="210"/>
      <c r="K145" s="210"/>
    </row>
    <row r="146" spans="2:11" customFormat="1" ht="7.5" customHeight="1">
      <c r="B146" s="211"/>
      <c r="C146" s="212"/>
      <c r="D146" s="212"/>
      <c r="E146" s="212"/>
      <c r="F146" s="212"/>
      <c r="G146" s="212"/>
      <c r="H146" s="212"/>
      <c r="I146" s="212"/>
      <c r="J146" s="212"/>
      <c r="K146" s="213"/>
    </row>
    <row r="147" spans="2:11" customFormat="1" ht="45" customHeight="1">
      <c r="B147" s="214"/>
      <c r="C147" s="321" t="s">
        <v>652</v>
      </c>
      <c r="D147" s="321"/>
      <c r="E147" s="321"/>
      <c r="F147" s="321"/>
      <c r="G147" s="321"/>
      <c r="H147" s="321"/>
      <c r="I147" s="321"/>
      <c r="J147" s="321"/>
      <c r="K147" s="215"/>
    </row>
    <row r="148" spans="2:11" customFormat="1" ht="17.25" customHeight="1">
      <c r="B148" s="214"/>
      <c r="C148" s="216" t="s">
        <v>587</v>
      </c>
      <c r="D148" s="216"/>
      <c r="E148" s="216"/>
      <c r="F148" s="216" t="s">
        <v>588</v>
      </c>
      <c r="G148" s="217"/>
      <c r="H148" s="216" t="s">
        <v>56</v>
      </c>
      <c r="I148" s="216" t="s">
        <v>59</v>
      </c>
      <c r="J148" s="216" t="s">
        <v>589</v>
      </c>
      <c r="K148" s="215"/>
    </row>
    <row r="149" spans="2:11" customFormat="1" ht="17.25" customHeight="1">
      <c r="B149" s="214"/>
      <c r="C149" s="218" t="s">
        <v>590</v>
      </c>
      <c r="D149" s="218"/>
      <c r="E149" s="218"/>
      <c r="F149" s="219" t="s">
        <v>591</v>
      </c>
      <c r="G149" s="220"/>
      <c r="H149" s="218"/>
      <c r="I149" s="218"/>
      <c r="J149" s="218" t="s">
        <v>592</v>
      </c>
      <c r="K149" s="215"/>
    </row>
    <row r="150" spans="2:11" customFormat="1" ht="5.25" customHeight="1">
      <c r="B150" s="226"/>
      <c r="C150" s="221"/>
      <c r="D150" s="221"/>
      <c r="E150" s="221"/>
      <c r="F150" s="221"/>
      <c r="G150" s="222"/>
      <c r="H150" s="221"/>
      <c r="I150" s="221"/>
      <c r="J150" s="221"/>
      <c r="K150" s="247"/>
    </row>
    <row r="151" spans="2:11" customFormat="1" ht="15" customHeight="1">
      <c r="B151" s="226"/>
      <c r="C151" s="251" t="s">
        <v>596</v>
      </c>
      <c r="D151" s="203"/>
      <c r="E151" s="203"/>
      <c r="F151" s="252" t="s">
        <v>593</v>
      </c>
      <c r="G151" s="203"/>
      <c r="H151" s="251" t="s">
        <v>633</v>
      </c>
      <c r="I151" s="251" t="s">
        <v>595</v>
      </c>
      <c r="J151" s="251">
        <v>120</v>
      </c>
      <c r="K151" s="247"/>
    </row>
    <row r="152" spans="2:11" customFormat="1" ht="15" customHeight="1">
      <c r="B152" s="226"/>
      <c r="C152" s="251" t="s">
        <v>642</v>
      </c>
      <c r="D152" s="203"/>
      <c r="E152" s="203"/>
      <c r="F152" s="252" t="s">
        <v>593</v>
      </c>
      <c r="G152" s="203"/>
      <c r="H152" s="251" t="s">
        <v>653</v>
      </c>
      <c r="I152" s="251" t="s">
        <v>595</v>
      </c>
      <c r="J152" s="251" t="s">
        <v>644</v>
      </c>
      <c r="K152" s="247"/>
    </row>
    <row r="153" spans="2:11" customFormat="1" ht="15" customHeight="1">
      <c r="B153" s="226"/>
      <c r="C153" s="251" t="s">
        <v>541</v>
      </c>
      <c r="D153" s="203"/>
      <c r="E153" s="203"/>
      <c r="F153" s="252" t="s">
        <v>593</v>
      </c>
      <c r="G153" s="203"/>
      <c r="H153" s="251" t="s">
        <v>654</v>
      </c>
      <c r="I153" s="251" t="s">
        <v>595</v>
      </c>
      <c r="J153" s="251" t="s">
        <v>644</v>
      </c>
      <c r="K153" s="247"/>
    </row>
    <row r="154" spans="2:11" customFormat="1" ht="15" customHeight="1">
      <c r="B154" s="226"/>
      <c r="C154" s="251" t="s">
        <v>598</v>
      </c>
      <c r="D154" s="203"/>
      <c r="E154" s="203"/>
      <c r="F154" s="252" t="s">
        <v>599</v>
      </c>
      <c r="G154" s="203"/>
      <c r="H154" s="251" t="s">
        <v>633</v>
      </c>
      <c r="I154" s="251" t="s">
        <v>595</v>
      </c>
      <c r="J154" s="251">
        <v>50</v>
      </c>
      <c r="K154" s="247"/>
    </row>
    <row r="155" spans="2:11" customFormat="1" ht="15" customHeight="1">
      <c r="B155" s="226"/>
      <c r="C155" s="251" t="s">
        <v>601</v>
      </c>
      <c r="D155" s="203"/>
      <c r="E155" s="203"/>
      <c r="F155" s="252" t="s">
        <v>593</v>
      </c>
      <c r="G155" s="203"/>
      <c r="H155" s="251" t="s">
        <v>633</v>
      </c>
      <c r="I155" s="251" t="s">
        <v>603</v>
      </c>
      <c r="J155" s="251"/>
      <c r="K155" s="247"/>
    </row>
    <row r="156" spans="2:11" customFormat="1" ht="15" customHeight="1">
      <c r="B156" s="226"/>
      <c r="C156" s="251" t="s">
        <v>612</v>
      </c>
      <c r="D156" s="203"/>
      <c r="E156" s="203"/>
      <c r="F156" s="252" t="s">
        <v>599</v>
      </c>
      <c r="G156" s="203"/>
      <c r="H156" s="251" t="s">
        <v>633</v>
      </c>
      <c r="I156" s="251" t="s">
        <v>595</v>
      </c>
      <c r="J156" s="251">
        <v>50</v>
      </c>
      <c r="K156" s="247"/>
    </row>
    <row r="157" spans="2:11" customFormat="1" ht="15" customHeight="1">
      <c r="B157" s="226"/>
      <c r="C157" s="251" t="s">
        <v>620</v>
      </c>
      <c r="D157" s="203"/>
      <c r="E157" s="203"/>
      <c r="F157" s="252" t="s">
        <v>599</v>
      </c>
      <c r="G157" s="203"/>
      <c r="H157" s="251" t="s">
        <v>633</v>
      </c>
      <c r="I157" s="251" t="s">
        <v>595</v>
      </c>
      <c r="J157" s="251">
        <v>50</v>
      </c>
      <c r="K157" s="247"/>
    </row>
    <row r="158" spans="2:11" customFormat="1" ht="15" customHeight="1">
      <c r="B158" s="226"/>
      <c r="C158" s="251" t="s">
        <v>618</v>
      </c>
      <c r="D158" s="203"/>
      <c r="E158" s="203"/>
      <c r="F158" s="252" t="s">
        <v>599</v>
      </c>
      <c r="G158" s="203"/>
      <c r="H158" s="251" t="s">
        <v>633</v>
      </c>
      <c r="I158" s="251" t="s">
        <v>595</v>
      </c>
      <c r="J158" s="251">
        <v>50</v>
      </c>
      <c r="K158" s="247"/>
    </row>
    <row r="159" spans="2:11" customFormat="1" ht="15" customHeight="1">
      <c r="B159" s="226"/>
      <c r="C159" s="251" t="s">
        <v>93</v>
      </c>
      <c r="D159" s="203"/>
      <c r="E159" s="203"/>
      <c r="F159" s="252" t="s">
        <v>593</v>
      </c>
      <c r="G159" s="203"/>
      <c r="H159" s="251" t="s">
        <v>655</v>
      </c>
      <c r="I159" s="251" t="s">
        <v>595</v>
      </c>
      <c r="J159" s="251" t="s">
        <v>656</v>
      </c>
      <c r="K159" s="247"/>
    </row>
    <row r="160" spans="2:11" customFormat="1" ht="15" customHeight="1">
      <c r="B160" s="226"/>
      <c r="C160" s="251" t="s">
        <v>657</v>
      </c>
      <c r="D160" s="203"/>
      <c r="E160" s="203"/>
      <c r="F160" s="252" t="s">
        <v>593</v>
      </c>
      <c r="G160" s="203"/>
      <c r="H160" s="251" t="s">
        <v>658</v>
      </c>
      <c r="I160" s="251" t="s">
        <v>628</v>
      </c>
      <c r="J160" s="251"/>
      <c r="K160" s="247"/>
    </row>
    <row r="161" spans="2:11" customFormat="1" ht="15" customHeight="1">
      <c r="B161" s="253"/>
      <c r="C161" s="233"/>
      <c r="D161" s="233"/>
      <c r="E161" s="233"/>
      <c r="F161" s="233"/>
      <c r="G161" s="233"/>
      <c r="H161" s="233"/>
      <c r="I161" s="233"/>
      <c r="J161" s="233"/>
      <c r="K161" s="254"/>
    </row>
    <row r="162" spans="2:11" customFormat="1" ht="18.75" customHeight="1">
      <c r="B162" s="235"/>
      <c r="C162" s="245"/>
      <c r="D162" s="245"/>
      <c r="E162" s="245"/>
      <c r="F162" s="255"/>
      <c r="G162" s="245"/>
      <c r="H162" s="245"/>
      <c r="I162" s="245"/>
      <c r="J162" s="245"/>
      <c r="K162" s="235"/>
    </row>
    <row r="163" spans="2:11" customFormat="1" ht="18.75" customHeight="1">
      <c r="B163" s="210"/>
      <c r="C163" s="210"/>
      <c r="D163" s="210"/>
      <c r="E163" s="210"/>
      <c r="F163" s="210"/>
      <c r="G163" s="210"/>
      <c r="H163" s="210"/>
      <c r="I163" s="210"/>
      <c r="J163" s="210"/>
      <c r="K163" s="210"/>
    </row>
    <row r="164" spans="2:11" customFormat="1" ht="7.5" customHeight="1">
      <c r="B164" s="192"/>
      <c r="C164" s="193"/>
      <c r="D164" s="193"/>
      <c r="E164" s="193"/>
      <c r="F164" s="193"/>
      <c r="G164" s="193"/>
      <c r="H164" s="193"/>
      <c r="I164" s="193"/>
      <c r="J164" s="193"/>
      <c r="K164" s="194"/>
    </row>
    <row r="165" spans="2:11" customFormat="1" ht="45" customHeight="1">
      <c r="B165" s="195"/>
      <c r="C165" s="319" t="s">
        <v>659</v>
      </c>
      <c r="D165" s="319"/>
      <c r="E165" s="319"/>
      <c r="F165" s="319"/>
      <c r="G165" s="319"/>
      <c r="H165" s="319"/>
      <c r="I165" s="319"/>
      <c r="J165" s="319"/>
      <c r="K165" s="196"/>
    </row>
    <row r="166" spans="2:11" customFormat="1" ht="17.25" customHeight="1">
      <c r="B166" s="195"/>
      <c r="C166" s="216" t="s">
        <v>587</v>
      </c>
      <c r="D166" s="216"/>
      <c r="E166" s="216"/>
      <c r="F166" s="216" t="s">
        <v>588</v>
      </c>
      <c r="G166" s="256"/>
      <c r="H166" s="257" t="s">
        <v>56</v>
      </c>
      <c r="I166" s="257" t="s">
        <v>59</v>
      </c>
      <c r="J166" s="216" t="s">
        <v>589</v>
      </c>
      <c r="K166" s="196"/>
    </row>
    <row r="167" spans="2:11" customFormat="1" ht="17.25" customHeight="1">
      <c r="B167" s="197"/>
      <c r="C167" s="218" t="s">
        <v>590</v>
      </c>
      <c r="D167" s="218"/>
      <c r="E167" s="218"/>
      <c r="F167" s="219" t="s">
        <v>591</v>
      </c>
      <c r="G167" s="258"/>
      <c r="H167" s="259"/>
      <c r="I167" s="259"/>
      <c r="J167" s="218" t="s">
        <v>592</v>
      </c>
      <c r="K167" s="198"/>
    </row>
    <row r="168" spans="2:11" customFormat="1" ht="5.25" customHeight="1">
      <c r="B168" s="226"/>
      <c r="C168" s="221"/>
      <c r="D168" s="221"/>
      <c r="E168" s="221"/>
      <c r="F168" s="221"/>
      <c r="G168" s="222"/>
      <c r="H168" s="221"/>
      <c r="I168" s="221"/>
      <c r="J168" s="221"/>
      <c r="K168" s="247"/>
    </row>
    <row r="169" spans="2:11" customFormat="1" ht="15" customHeight="1">
      <c r="B169" s="226"/>
      <c r="C169" s="203" t="s">
        <v>596</v>
      </c>
      <c r="D169" s="203"/>
      <c r="E169" s="203"/>
      <c r="F169" s="224" t="s">
        <v>593</v>
      </c>
      <c r="G169" s="203"/>
      <c r="H169" s="203" t="s">
        <v>633</v>
      </c>
      <c r="I169" s="203" t="s">
        <v>595</v>
      </c>
      <c r="J169" s="203">
        <v>120</v>
      </c>
      <c r="K169" s="247"/>
    </row>
    <row r="170" spans="2:11" customFormat="1" ht="15" customHeight="1">
      <c r="B170" s="226"/>
      <c r="C170" s="203" t="s">
        <v>642</v>
      </c>
      <c r="D170" s="203"/>
      <c r="E170" s="203"/>
      <c r="F170" s="224" t="s">
        <v>593</v>
      </c>
      <c r="G170" s="203"/>
      <c r="H170" s="203" t="s">
        <v>643</v>
      </c>
      <c r="I170" s="203" t="s">
        <v>595</v>
      </c>
      <c r="J170" s="203" t="s">
        <v>644</v>
      </c>
      <c r="K170" s="247"/>
    </row>
    <row r="171" spans="2:11" customFormat="1" ht="15" customHeight="1">
      <c r="B171" s="226"/>
      <c r="C171" s="203" t="s">
        <v>541</v>
      </c>
      <c r="D171" s="203"/>
      <c r="E171" s="203"/>
      <c r="F171" s="224" t="s">
        <v>593</v>
      </c>
      <c r="G171" s="203"/>
      <c r="H171" s="203" t="s">
        <v>660</v>
      </c>
      <c r="I171" s="203" t="s">
        <v>595</v>
      </c>
      <c r="J171" s="203" t="s">
        <v>644</v>
      </c>
      <c r="K171" s="247"/>
    </row>
    <row r="172" spans="2:11" customFormat="1" ht="15" customHeight="1">
      <c r="B172" s="226"/>
      <c r="C172" s="203" t="s">
        <v>598</v>
      </c>
      <c r="D172" s="203"/>
      <c r="E172" s="203"/>
      <c r="F172" s="224" t="s">
        <v>599</v>
      </c>
      <c r="G172" s="203"/>
      <c r="H172" s="203" t="s">
        <v>660</v>
      </c>
      <c r="I172" s="203" t="s">
        <v>595</v>
      </c>
      <c r="J172" s="203">
        <v>50</v>
      </c>
      <c r="K172" s="247"/>
    </row>
    <row r="173" spans="2:11" customFormat="1" ht="15" customHeight="1">
      <c r="B173" s="226"/>
      <c r="C173" s="203" t="s">
        <v>601</v>
      </c>
      <c r="D173" s="203"/>
      <c r="E173" s="203"/>
      <c r="F173" s="224" t="s">
        <v>593</v>
      </c>
      <c r="G173" s="203"/>
      <c r="H173" s="203" t="s">
        <v>660</v>
      </c>
      <c r="I173" s="203" t="s">
        <v>603</v>
      </c>
      <c r="J173" s="203"/>
      <c r="K173" s="247"/>
    </row>
    <row r="174" spans="2:11" customFormat="1" ht="15" customHeight="1">
      <c r="B174" s="226"/>
      <c r="C174" s="203" t="s">
        <v>612</v>
      </c>
      <c r="D174" s="203"/>
      <c r="E174" s="203"/>
      <c r="F174" s="224" t="s">
        <v>599</v>
      </c>
      <c r="G174" s="203"/>
      <c r="H174" s="203" t="s">
        <v>660</v>
      </c>
      <c r="I174" s="203" t="s">
        <v>595</v>
      </c>
      <c r="J174" s="203">
        <v>50</v>
      </c>
      <c r="K174" s="247"/>
    </row>
    <row r="175" spans="2:11" customFormat="1" ht="15" customHeight="1">
      <c r="B175" s="226"/>
      <c r="C175" s="203" t="s">
        <v>620</v>
      </c>
      <c r="D175" s="203"/>
      <c r="E175" s="203"/>
      <c r="F175" s="224" t="s">
        <v>599</v>
      </c>
      <c r="G175" s="203"/>
      <c r="H175" s="203" t="s">
        <v>660</v>
      </c>
      <c r="I175" s="203" t="s">
        <v>595</v>
      </c>
      <c r="J175" s="203">
        <v>50</v>
      </c>
      <c r="K175" s="247"/>
    </row>
    <row r="176" spans="2:11" customFormat="1" ht="15" customHeight="1">
      <c r="B176" s="226"/>
      <c r="C176" s="203" t="s">
        <v>618</v>
      </c>
      <c r="D176" s="203"/>
      <c r="E176" s="203"/>
      <c r="F176" s="224" t="s">
        <v>599</v>
      </c>
      <c r="G176" s="203"/>
      <c r="H176" s="203" t="s">
        <v>660</v>
      </c>
      <c r="I176" s="203" t="s">
        <v>595</v>
      </c>
      <c r="J176" s="203">
        <v>50</v>
      </c>
      <c r="K176" s="247"/>
    </row>
    <row r="177" spans="2:11" customFormat="1" ht="15" customHeight="1">
      <c r="B177" s="226"/>
      <c r="C177" s="203" t="s">
        <v>108</v>
      </c>
      <c r="D177" s="203"/>
      <c r="E177" s="203"/>
      <c r="F177" s="224" t="s">
        <v>593</v>
      </c>
      <c r="G177" s="203"/>
      <c r="H177" s="203" t="s">
        <v>661</v>
      </c>
      <c r="I177" s="203" t="s">
        <v>662</v>
      </c>
      <c r="J177" s="203"/>
      <c r="K177" s="247"/>
    </row>
    <row r="178" spans="2:11" customFormat="1" ht="15" customHeight="1">
      <c r="B178" s="226"/>
      <c r="C178" s="203" t="s">
        <v>59</v>
      </c>
      <c r="D178" s="203"/>
      <c r="E178" s="203"/>
      <c r="F178" s="224" t="s">
        <v>593</v>
      </c>
      <c r="G178" s="203"/>
      <c r="H178" s="203" t="s">
        <v>663</v>
      </c>
      <c r="I178" s="203" t="s">
        <v>664</v>
      </c>
      <c r="J178" s="203">
        <v>1</v>
      </c>
      <c r="K178" s="247"/>
    </row>
    <row r="179" spans="2:11" customFormat="1" ht="15" customHeight="1">
      <c r="B179" s="226"/>
      <c r="C179" s="203" t="s">
        <v>55</v>
      </c>
      <c r="D179" s="203"/>
      <c r="E179" s="203"/>
      <c r="F179" s="224" t="s">
        <v>593</v>
      </c>
      <c r="G179" s="203"/>
      <c r="H179" s="203" t="s">
        <v>665</v>
      </c>
      <c r="I179" s="203" t="s">
        <v>595</v>
      </c>
      <c r="J179" s="203">
        <v>20</v>
      </c>
      <c r="K179" s="247"/>
    </row>
    <row r="180" spans="2:11" customFormat="1" ht="15" customHeight="1">
      <c r="B180" s="226"/>
      <c r="C180" s="203" t="s">
        <v>56</v>
      </c>
      <c r="D180" s="203"/>
      <c r="E180" s="203"/>
      <c r="F180" s="224" t="s">
        <v>593</v>
      </c>
      <c r="G180" s="203"/>
      <c r="H180" s="203" t="s">
        <v>666</v>
      </c>
      <c r="I180" s="203" t="s">
        <v>595</v>
      </c>
      <c r="J180" s="203">
        <v>255</v>
      </c>
      <c r="K180" s="247"/>
    </row>
    <row r="181" spans="2:11" customFormat="1" ht="15" customHeight="1">
      <c r="B181" s="226"/>
      <c r="C181" s="203" t="s">
        <v>109</v>
      </c>
      <c r="D181" s="203"/>
      <c r="E181" s="203"/>
      <c r="F181" s="224" t="s">
        <v>593</v>
      </c>
      <c r="G181" s="203"/>
      <c r="H181" s="203" t="s">
        <v>557</v>
      </c>
      <c r="I181" s="203" t="s">
        <v>595</v>
      </c>
      <c r="J181" s="203">
        <v>10</v>
      </c>
      <c r="K181" s="247"/>
    </row>
    <row r="182" spans="2:11" customFormat="1" ht="15" customHeight="1">
      <c r="B182" s="226"/>
      <c r="C182" s="203" t="s">
        <v>110</v>
      </c>
      <c r="D182" s="203"/>
      <c r="E182" s="203"/>
      <c r="F182" s="224" t="s">
        <v>593</v>
      </c>
      <c r="G182" s="203"/>
      <c r="H182" s="203" t="s">
        <v>667</v>
      </c>
      <c r="I182" s="203" t="s">
        <v>628</v>
      </c>
      <c r="J182" s="203"/>
      <c r="K182" s="247"/>
    </row>
    <row r="183" spans="2:11" customFormat="1" ht="15" customHeight="1">
      <c r="B183" s="226"/>
      <c r="C183" s="203" t="s">
        <v>668</v>
      </c>
      <c r="D183" s="203"/>
      <c r="E183" s="203"/>
      <c r="F183" s="224" t="s">
        <v>593</v>
      </c>
      <c r="G183" s="203"/>
      <c r="H183" s="203" t="s">
        <v>669</v>
      </c>
      <c r="I183" s="203" t="s">
        <v>628</v>
      </c>
      <c r="J183" s="203"/>
      <c r="K183" s="247"/>
    </row>
    <row r="184" spans="2:11" customFormat="1" ht="15" customHeight="1">
      <c r="B184" s="226"/>
      <c r="C184" s="203" t="s">
        <v>657</v>
      </c>
      <c r="D184" s="203"/>
      <c r="E184" s="203"/>
      <c r="F184" s="224" t="s">
        <v>593</v>
      </c>
      <c r="G184" s="203"/>
      <c r="H184" s="203" t="s">
        <v>670</v>
      </c>
      <c r="I184" s="203" t="s">
        <v>628</v>
      </c>
      <c r="J184" s="203"/>
      <c r="K184" s="247"/>
    </row>
    <row r="185" spans="2:11" customFormat="1" ht="15" customHeight="1">
      <c r="B185" s="226"/>
      <c r="C185" s="203" t="s">
        <v>112</v>
      </c>
      <c r="D185" s="203"/>
      <c r="E185" s="203"/>
      <c r="F185" s="224" t="s">
        <v>599</v>
      </c>
      <c r="G185" s="203"/>
      <c r="H185" s="203" t="s">
        <v>671</v>
      </c>
      <c r="I185" s="203" t="s">
        <v>595</v>
      </c>
      <c r="J185" s="203">
        <v>50</v>
      </c>
      <c r="K185" s="247"/>
    </row>
    <row r="186" spans="2:11" customFormat="1" ht="15" customHeight="1">
      <c r="B186" s="226"/>
      <c r="C186" s="203" t="s">
        <v>672</v>
      </c>
      <c r="D186" s="203"/>
      <c r="E186" s="203"/>
      <c r="F186" s="224" t="s">
        <v>599</v>
      </c>
      <c r="G186" s="203"/>
      <c r="H186" s="203" t="s">
        <v>673</v>
      </c>
      <c r="I186" s="203" t="s">
        <v>674</v>
      </c>
      <c r="J186" s="203"/>
      <c r="K186" s="247"/>
    </row>
    <row r="187" spans="2:11" customFormat="1" ht="15" customHeight="1">
      <c r="B187" s="226"/>
      <c r="C187" s="203" t="s">
        <v>675</v>
      </c>
      <c r="D187" s="203"/>
      <c r="E187" s="203"/>
      <c r="F187" s="224" t="s">
        <v>599</v>
      </c>
      <c r="G187" s="203"/>
      <c r="H187" s="203" t="s">
        <v>676</v>
      </c>
      <c r="I187" s="203" t="s">
        <v>674</v>
      </c>
      <c r="J187" s="203"/>
      <c r="K187" s="247"/>
    </row>
    <row r="188" spans="2:11" customFormat="1" ht="15" customHeight="1">
      <c r="B188" s="226"/>
      <c r="C188" s="203" t="s">
        <v>677</v>
      </c>
      <c r="D188" s="203"/>
      <c r="E188" s="203"/>
      <c r="F188" s="224" t="s">
        <v>599</v>
      </c>
      <c r="G188" s="203"/>
      <c r="H188" s="203" t="s">
        <v>678</v>
      </c>
      <c r="I188" s="203" t="s">
        <v>674</v>
      </c>
      <c r="J188" s="203"/>
      <c r="K188" s="247"/>
    </row>
    <row r="189" spans="2:11" customFormat="1" ht="15" customHeight="1">
      <c r="B189" s="226"/>
      <c r="C189" s="260" t="s">
        <v>679</v>
      </c>
      <c r="D189" s="203"/>
      <c r="E189" s="203"/>
      <c r="F189" s="224" t="s">
        <v>599</v>
      </c>
      <c r="G189" s="203"/>
      <c r="H189" s="203" t="s">
        <v>680</v>
      </c>
      <c r="I189" s="203" t="s">
        <v>681</v>
      </c>
      <c r="J189" s="261" t="s">
        <v>682</v>
      </c>
      <c r="K189" s="247"/>
    </row>
    <row r="190" spans="2:11" customFormat="1" ht="15" customHeight="1">
      <c r="B190" s="262"/>
      <c r="C190" s="263" t="s">
        <v>683</v>
      </c>
      <c r="D190" s="264"/>
      <c r="E190" s="264"/>
      <c r="F190" s="265" t="s">
        <v>599</v>
      </c>
      <c r="G190" s="264"/>
      <c r="H190" s="264" t="s">
        <v>684</v>
      </c>
      <c r="I190" s="264" t="s">
        <v>681</v>
      </c>
      <c r="J190" s="266" t="s">
        <v>682</v>
      </c>
      <c r="K190" s="267"/>
    </row>
    <row r="191" spans="2:11" customFormat="1" ht="15" customHeight="1">
      <c r="B191" s="226"/>
      <c r="C191" s="260" t="s">
        <v>44</v>
      </c>
      <c r="D191" s="203"/>
      <c r="E191" s="203"/>
      <c r="F191" s="224" t="s">
        <v>593</v>
      </c>
      <c r="G191" s="203"/>
      <c r="H191" s="200" t="s">
        <v>685</v>
      </c>
      <c r="I191" s="203" t="s">
        <v>686</v>
      </c>
      <c r="J191" s="203"/>
      <c r="K191" s="247"/>
    </row>
    <row r="192" spans="2:11" customFormat="1" ht="15" customHeight="1">
      <c r="B192" s="226"/>
      <c r="C192" s="260" t="s">
        <v>687</v>
      </c>
      <c r="D192" s="203"/>
      <c r="E192" s="203"/>
      <c r="F192" s="224" t="s">
        <v>593</v>
      </c>
      <c r="G192" s="203"/>
      <c r="H192" s="203" t="s">
        <v>688</v>
      </c>
      <c r="I192" s="203" t="s">
        <v>628</v>
      </c>
      <c r="J192" s="203"/>
      <c r="K192" s="247"/>
    </row>
    <row r="193" spans="2:11" customFormat="1" ht="15" customHeight="1">
      <c r="B193" s="226"/>
      <c r="C193" s="260" t="s">
        <v>689</v>
      </c>
      <c r="D193" s="203"/>
      <c r="E193" s="203"/>
      <c r="F193" s="224" t="s">
        <v>593</v>
      </c>
      <c r="G193" s="203"/>
      <c r="H193" s="203" t="s">
        <v>690</v>
      </c>
      <c r="I193" s="203" t="s">
        <v>628</v>
      </c>
      <c r="J193" s="203"/>
      <c r="K193" s="247"/>
    </row>
    <row r="194" spans="2:11" customFormat="1" ht="15" customHeight="1">
      <c r="B194" s="226"/>
      <c r="C194" s="260" t="s">
        <v>691</v>
      </c>
      <c r="D194" s="203"/>
      <c r="E194" s="203"/>
      <c r="F194" s="224" t="s">
        <v>599</v>
      </c>
      <c r="G194" s="203"/>
      <c r="H194" s="203" t="s">
        <v>692</v>
      </c>
      <c r="I194" s="203" t="s">
        <v>628</v>
      </c>
      <c r="J194" s="203"/>
      <c r="K194" s="247"/>
    </row>
    <row r="195" spans="2:11" customFormat="1" ht="15" customHeight="1">
      <c r="B195" s="253"/>
      <c r="C195" s="268"/>
      <c r="D195" s="233"/>
      <c r="E195" s="233"/>
      <c r="F195" s="233"/>
      <c r="G195" s="233"/>
      <c r="H195" s="233"/>
      <c r="I195" s="233"/>
      <c r="J195" s="233"/>
      <c r="K195" s="254"/>
    </row>
    <row r="196" spans="2:11" customFormat="1" ht="18.75" customHeight="1">
      <c r="B196" s="235"/>
      <c r="C196" s="245"/>
      <c r="D196" s="245"/>
      <c r="E196" s="245"/>
      <c r="F196" s="255"/>
      <c r="G196" s="245"/>
      <c r="H196" s="245"/>
      <c r="I196" s="245"/>
      <c r="J196" s="245"/>
      <c r="K196" s="235"/>
    </row>
    <row r="197" spans="2:11" customFormat="1" ht="18.75" customHeight="1">
      <c r="B197" s="235"/>
      <c r="C197" s="245"/>
      <c r="D197" s="245"/>
      <c r="E197" s="245"/>
      <c r="F197" s="255"/>
      <c r="G197" s="245"/>
      <c r="H197" s="245"/>
      <c r="I197" s="245"/>
      <c r="J197" s="245"/>
      <c r="K197" s="235"/>
    </row>
    <row r="198" spans="2:11" customFormat="1" ht="18.75" customHeight="1">
      <c r="B198" s="210"/>
      <c r="C198" s="210"/>
      <c r="D198" s="210"/>
      <c r="E198" s="210"/>
      <c r="F198" s="210"/>
      <c r="G198" s="210"/>
      <c r="H198" s="210"/>
      <c r="I198" s="210"/>
      <c r="J198" s="210"/>
      <c r="K198" s="210"/>
    </row>
    <row r="199" spans="2:11" customFormat="1" ht="12">
      <c r="B199" s="192"/>
      <c r="C199" s="193"/>
      <c r="D199" s="193"/>
      <c r="E199" s="193"/>
      <c r="F199" s="193"/>
      <c r="G199" s="193"/>
      <c r="H199" s="193"/>
      <c r="I199" s="193"/>
      <c r="J199" s="193"/>
      <c r="K199" s="194"/>
    </row>
    <row r="200" spans="2:11" customFormat="1" ht="22.2">
      <c r="B200" s="195"/>
      <c r="C200" s="319" t="s">
        <v>693</v>
      </c>
      <c r="D200" s="319"/>
      <c r="E200" s="319"/>
      <c r="F200" s="319"/>
      <c r="G200" s="319"/>
      <c r="H200" s="319"/>
      <c r="I200" s="319"/>
      <c r="J200" s="319"/>
      <c r="K200" s="196"/>
    </row>
    <row r="201" spans="2:11" customFormat="1" ht="25.5" customHeight="1">
      <c r="B201" s="195"/>
      <c r="C201" s="269" t="s">
        <v>694</v>
      </c>
      <c r="D201" s="269"/>
      <c r="E201" s="269"/>
      <c r="F201" s="269" t="s">
        <v>695</v>
      </c>
      <c r="G201" s="270"/>
      <c r="H201" s="322" t="s">
        <v>696</v>
      </c>
      <c r="I201" s="322"/>
      <c r="J201" s="322"/>
      <c r="K201" s="196"/>
    </row>
    <row r="202" spans="2:11" customFormat="1" ht="5.25" customHeight="1">
      <c r="B202" s="226"/>
      <c r="C202" s="221"/>
      <c r="D202" s="221"/>
      <c r="E202" s="221"/>
      <c r="F202" s="221"/>
      <c r="G202" s="245"/>
      <c r="H202" s="221"/>
      <c r="I202" s="221"/>
      <c r="J202" s="221"/>
      <c r="K202" s="247"/>
    </row>
    <row r="203" spans="2:11" customFormat="1" ht="15" customHeight="1">
      <c r="B203" s="226"/>
      <c r="C203" s="203" t="s">
        <v>686</v>
      </c>
      <c r="D203" s="203"/>
      <c r="E203" s="203"/>
      <c r="F203" s="224" t="s">
        <v>45</v>
      </c>
      <c r="G203" s="203"/>
      <c r="H203" s="323" t="s">
        <v>697</v>
      </c>
      <c r="I203" s="323"/>
      <c r="J203" s="323"/>
      <c r="K203" s="247"/>
    </row>
    <row r="204" spans="2:11" customFormat="1" ht="15" customHeight="1">
      <c r="B204" s="226"/>
      <c r="C204" s="203"/>
      <c r="D204" s="203"/>
      <c r="E204" s="203"/>
      <c r="F204" s="224" t="s">
        <v>46</v>
      </c>
      <c r="G204" s="203"/>
      <c r="H204" s="323" t="s">
        <v>698</v>
      </c>
      <c r="I204" s="323"/>
      <c r="J204" s="323"/>
      <c r="K204" s="247"/>
    </row>
    <row r="205" spans="2:11" customFormat="1" ht="15" customHeight="1">
      <c r="B205" s="226"/>
      <c r="C205" s="203"/>
      <c r="D205" s="203"/>
      <c r="E205" s="203"/>
      <c r="F205" s="224" t="s">
        <v>49</v>
      </c>
      <c r="G205" s="203"/>
      <c r="H205" s="323" t="s">
        <v>699</v>
      </c>
      <c r="I205" s="323"/>
      <c r="J205" s="323"/>
      <c r="K205" s="247"/>
    </row>
    <row r="206" spans="2:11" customFormat="1" ht="15" customHeight="1">
      <c r="B206" s="226"/>
      <c r="C206" s="203"/>
      <c r="D206" s="203"/>
      <c r="E206" s="203"/>
      <c r="F206" s="224" t="s">
        <v>47</v>
      </c>
      <c r="G206" s="203"/>
      <c r="H206" s="323" t="s">
        <v>700</v>
      </c>
      <c r="I206" s="323"/>
      <c r="J206" s="323"/>
      <c r="K206" s="247"/>
    </row>
    <row r="207" spans="2:11" customFormat="1" ht="15" customHeight="1">
      <c r="B207" s="226"/>
      <c r="C207" s="203"/>
      <c r="D207" s="203"/>
      <c r="E207" s="203"/>
      <c r="F207" s="224" t="s">
        <v>48</v>
      </c>
      <c r="G207" s="203"/>
      <c r="H207" s="323" t="s">
        <v>701</v>
      </c>
      <c r="I207" s="323"/>
      <c r="J207" s="323"/>
      <c r="K207" s="247"/>
    </row>
    <row r="208" spans="2:11" customFormat="1" ht="15" customHeight="1">
      <c r="B208" s="226"/>
      <c r="C208" s="203"/>
      <c r="D208" s="203"/>
      <c r="E208" s="203"/>
      <c r="F208" s="224"/>
      <c r="G208" s="203"/>
      <c r="H208" s="203"/>
      <c r="I208" s="203"/>
      <c r="J208" s="203"/>
      <c r="K208" s="247"/>
    </row>
    <row r="209" spans="2:11" customFormat="1" ht="15" customHeight="1">
      <c r="B209" s="226"/>
      <c r="C209" s="203" t="s">
        <v>640</v>
      </c>
      <c r="D209" s="203"/>
      <c r="E209" s="203"/>
      <c r="F209" s="224" t="s">
        <v>81</v>
      </c>
      <c r="G209" s="203"/>
      <c r="H209" s="323" t="s">
        <v>702</v>
      </c>
      <c r="I209" s="323"/>
      <c r="J209" s="323"/>
      <c r="K209" s="247"/>
    </row>
    <row r="210" spans="2:11" customFormat="1" ht="15" customHeight="1">
      <c r="B210" s="226"/>
      <c r="C210" s="203"/>
      <c r="D210" s="203"/>
      <c r="E210" s="203"/>
      <c r="F210" s="224" t="s">
        <v>535</v>
      </c>
      <c r="G210" s="203"/>
      <c r="H210" s="323" t="s">
        <v>536</v>
      </c>
      <c r="I210" s="323"/>
      <c r="J210" s="323"/>
      <c r="K210" s="247"/>
    </row>
    <row r="211" spans="2:11" customFormat="1" ht="15" customHeight="1">
      <c r="B211" s="226"/>
      <c r="C211" s="203"/>
      <c r="D211" s="203"/>
      <c r="E211" s="203"/>
      <c r="F211" s="224" t="s">
        <v>533</v>
      </c>
      <c r="G211" s="203"/>
      <c r="H211" s="323" t="s">
        <v>703</v>
      </c>
      <c r="I211" s="323"/>
      <c r="J211" s="323"/>
      <c r="K211" s="247"/>
    </row>
    <row r="212" spans="2:11" customFormat="1" ht="15" customHeight="1">
      <c r="B212" s="271"/>
      <c r="C212" s="203"/>
      <c r="D212" s="203"/>
      <c r="E212" s="203"/>
      <c r="F212" s="224" t="s">
        <v>537</v>
      </c>
      <c r="G212" s="260"/>
      <c r="H212" s="324" t="s">
        <v>538</v>
      </c>
      <c r="I212" s="324"/>
      <c r="J212" s="324"/>
      <c r="K212" s="272"/>
    </row>
    <row r="213" spans="2:11" customFormat="1" ht="15" customHeight="1">
      <c r="B213" s="271"/>
      <c r="C213" s="203"/>
      <c r="D213" s="203"/>
      <c r="E213" s="203"/>
      <c r="F213" s="224" t="s">
        <v>539</v>
      </c>
      <c r="G213" s="260"/>
      <c r="H213" s="324" t="s">
        <v>704</v>
      </c>
      <c r="I213" s="324"/>
      <c r="J213" s="324"/>
      <c r="K213" s="272"/>
    </row>
    <row r="214" spans="2:11" customFormat="1" ht="15" customHeight="1">
      <c r="B214" s="271"/>
      <c r="C214" s="203"/>
      <c r="D214" s="203"/>
      <c r="E214" s="203"/>
      <c r="F214" s="224"/>
      <c r="G214" s="260"/>
      <c r="H214" s="251"/>
      <c r="I214" s="251"/>
      <c r="J214" s="251"/>
      <c r="K214" s="272"/>
    </row>
    <row r="215" spans="2:11" customFormat="1" ht="15" customHeight="1">
      <c r="B215" s="271"/>
      <c r="C215" s="203" t="s">
        <v>664</v>
      </c>
      <c r="D215" s="203"/>
      <c r="E215" s="203"/>
      <c r="F215" s="224">
        <v>1</v>
      </c>
      <c r="G215" s="260"/>
      <c r="H215" s="324" t="s">
        <v>705</v>
      </c>
      <c r="I215" s="324"/>
      <c r="J215" s="324"/>
      <c r="K215" s="272"/>
    </row>
    <row r="216" spans="2:11" customFormat="1" ht="15" customHeight="1">
      <c r="B216" s="271"/>
      <c r="C216" s="203"/>
      <c r="D216" s="203"/>
      <c r="E216" s="203"/>
      <c r="F216" s="224">
        <v>2</v>
      </c>
      <c r="G216" s="260"/>
      <c r="H216" s="324" t="s">
        <v>706</v>
      </c>
      <c r="I216" s="324"/>
      <c r="J216" s="324"/>
      <c r="K216" s="272"/>
    </row>
    <row r="217" spans="2:11" customFormat="1" ht="15" customHeight="1">
      <c r="B217" s="271"/>
      <c r="C217" s="203"/>
      <c r="D217" s="203"/>
      <c r="E217" s="203"/>
      <c r="F217" s="224">
        <v>3</v>
      </c>
      <c r="G217" s="260"/>
      <c r="H217" s="324" t="s">
        <v>707</v>
      </c>
      <c r="I217" s="324"/>
      <c r="J217" s="324"/>
      <c r="K217" s="272"/>
    </row>
    <row r="218" spans="2:11" customFormat="1" ht="15" customHeight="1">
      <c r="B218" s="271"/>
      <c r="C218" s="203"/>
      <c r="D218" s="203"/>
      <c r="E218" s="203"/>
      <c r="F218" s="224">
        <v>4</v>
      </c>
      <c r="G218" s="260"/>
      <c r="H218" s="324" t="s">
        <v>708</v>
      </c>
      <c r="I218" s="324"/>
      <c r="J218" s="324"/>
      <c r="K218" s="272"/>
    </row>
    <row r="219" spans="2:11" customFormat="1" ht="12.75" customHeight="1">
      <c r="B219" s="273"/>
      <c r="C219" s="274"/>
      <c r="D219" s="274"/>
      <c r="E219" s="274"/>
      <c r="F219" s="274"/>
      <c r="G219" s="274"/>
      <c r="H219" s="274"/>
      <c r="I219" s="274"/>
      <c r="J219" s="274"/>
      <c r="K219" s="275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ZV - Způsobilé výdaje</vt:lpstr>
      <vt:lpstr>NV - Nezpůsobilé výdaje</vt:lpstr>
      <vt:lpstr>Pokyny pro vyplnění</vt:lpstr>
      <vt:lpstr>'NV - Nezpůsobilé výdaje'!Názvy_tisku</vt:lpstr>
      <vt:lpstr>'Rekapitulace stavby'!Názvy_tisku</vt:lpstr>
      <vt:lpstr>'ZV - Způsobilé výdaje'!Názvy_tisku</vt:lpstr>
      <vt:lpstr>'NV - Nezpůsobilé výdaje'!Oblast_tisku</vt:lpstr>
      <vt:lpstr>'Pokyny pro vyplnění'!Oblast_tisku</vt:lpstr>
      <vt:lpstr>'Rekapitulace stavby'!Oblast_tisku</vt:lpstr>
      <vt:lpstr>'ZV - Způsobilé výdaje'!Oblast_tisku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Kropáčková</dc:creator>
  <cp:lastModifiedBy>Jitka Kropáčková</cp:lastModifiedBy>
  <dcterms:created xsi:type="dcterms:W3CDTF">2026-07-29T09:06:40Z</dcterms:created>
  <dcterms:modified xsi:type="dcterms:W3CDTF">2026-07-30T13:57:34Z</dcterms:modified>
</cp:coreProperties>
</file>