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crv4all-my.sharepoint.com/personal/roman_hruda_crvcz_cz/Documents/Desktop/Nová složka/Modernizace 2025/Podzim 2025/Zemědělská Horní Bradlo/živočišná/výběrové řízení/k odeslání/"/>
    </mc:Choice>
  </mc:AlternateContent>
  <xr:revisionPtr revIDLastSave="6" documentId="13_ncr:1_{06570AF4-8BE9-4688-92C6-2681F4E112F9}" xr6:coauthVersionLast="47" xr6:coauthVersionMax="47" xr10:uidLastSave="{4C1E43DF-59C1-4D4D-AF5F-E4F8B567AC1F}"/>
  <bookViews>
    <workbookView xWindow="-108" yWindow="-108" windowWidth="23256" windowHeight="12456" xr2:uid="{00000000-000D-0000-FFFF-FFFF00000000}"/>
  </bookViews>
  <sheets>
    <sheet name="Rekapitulace stavby" sheetId="1" r:id="rId1"/>
    <sheet name="01-1 - Stavební náklady" sheetId="2" r:id="rId2"/>
    <sheet name="01-2 - Technologie ustájení" sheetId="3" r:id="rId3"/>
    <sheet name="02-1 - Stavební náklady" sheetId="4" r:id="rId4"/>
    <sheet name="02-2 - Technologie ustájení" sheetId="5" r:id="rId5"/>
    <sheet name="02-3 - Hydraulické shrnov..." sheetId="6" r:id="rId6"/>
    <sheet name="03-1 - Stavební náklady" sheetId="7" r:id="rId7"/>
    <sheet name="SO 02 - Čerpací jímka - 9 m3" sheetId="8" r:id="rId8"/>
    <sheet name="SO 04 - Skladovací jímka ..." sheetId="9" r:id="rId9"/>
    <sheet name="SO 06 - Skladovací kanál ..." sheetId="10" r:id="rId10"/>
    <sheet name="VRN - Vedlejší rozpočtové..." sheetId="11" r:id="rId11"/>
  </sheets>
  <definedNames>
    <definedName name="_xlnm._FilterDatabase" localSheetId="1" hidden="1">'01-1 - Stavební náklady'!$C$142:$K$264</definedName>
    <definedName name="_xlnm._FilterDatabase" localSheetId="2" hidden="1">'01-2 - Technologie ustájení'!$C$125:$K$129</definedName>
    <definedName name="_xlnm._FilterDatabase" localSheetId="3" hidden="1">'02-1 - Stavební náklady'!$C$141:$K$261</definedName>
    <definedName name="_xlnm._FilterDatabase" localSheetId="4" hidden="1">'02-2 - Technologie ustájení'!$C$125:$K$130</definedName>
    <definedName name="_xlnm._FilterDatabase" localSheetId="5" hidden="1">'02-3 - Hydraulické shrnov...'!$C$125:$K$129</definedName>
    <definedName name="_xlnm._FilterDatabase" localSheetId="6" hidden="1">'03-1 - Stavební náklady'!$C$144:$K$284</definedName>
    <definedName name="_xlnm._FilterDatabase" localSheetId="7" hidden="1">'SO 02 - Čerpací jímka - 9 m3'!$C$125:$K$167</definedName>
    <definedName name="_xlnm._FilterDatabase" localSheetId="8" hidden="1">'SO 04 - Skladovací jímka ...'!$C$128:$K$186</definedName>
    <definedName name="_xlnm._FilterDatabase" localSheetId="9" hidden="1">'SO 06 - Skladovací kanál ...'!$C$124:$K$162</definedName>
    <definedName name="_xlnm._FilterDatabase" localSheetId="10" hidden="1">'VRN - Vedlejší rozpočtové...'!$C$116:$K$123</definedName>
    <definedName name="_xlnm.Print_Titles" localSheetId="1">'01-1 - Stavební náklady'!$142:$142</definedName>
    <definedName name="_xlnm.Print_Titles" localSheetId="2">'01-2 - Technologie ustájení'!$125:$125</definedName>
    <definedName name="_xlnm.Print_Titles" localSheetId="3">'02-1 - Stavební náklady'!$141:$141</definedName>
    <definedName name="_xlnm.Print_Titles" localSheetId="4">'02-2 - Technologie ustájení'!$125:$125</definedName>
    <definedName name="_xlnm.Print_Titles" localSheetId="5">'02-3 - Hydraulické shrnov...'!$125:$125</definedName>
    <definedName name="_xlnm.Print_Titles" localSheetId="6">'03-1 - Stavební náklady'!$144:$144</definedName>
    <definedName name="_xlnm.Print_Titles" localSheetId="0">'Rekapitulace stavby'!$92:$92</definedName>
    <definedName name="_xlnm.Print_Titles" localSheetId="7">'SO 02 - Čerpací jímka - 9 m3'!$125:$125</definedName>
    <definedName name="_xlnm.Print_Titles" localSheetId="8">'SO 04 - Skladovací jímka ...'!$128:$128</definedName>
    <definedName name="_xlnm.Print_Titles" localSheetId="9">'SO 06 - Skladovací kanál ...'!$124:$124</definedName>
    <definedName name="_xlnm.Print_Titles" localSheetId="10">'VRN - Vedlejší rozpočtové...'!$116:$116</definedName>
    <definedName name="_xlnm.Print_Area" localSheetId="1">'01-1 - Stavební náklady'!$C$4:$J$76,'01-1 - Stavební náklady'!$C$82:$J$120,'01-1 - Stavební náklady'!$C$126:$J$264</definedName>
    <definedName name="_xlnm.Print_Area" localSheetId="2">'01-2 - Technologie ustájení'!$C$4:$J$76,'01-2 - Technologie ustájení'!$C$82:$J$103,'01-2 - Technologie ustájení'!$C$109:$J$129</definedName>
    <definedName name="_xlnm.Print_Area" localSheetId="3">'02-1 - Stavební náklady'!$C$4:$J$76,'02-1 - Stavební náklady'!$C$82:$J$119,'02-1 - Stavební náklady'!$C$125:$J$261</definedName>
    <definedName name="_xlnm.Print_Area" localSheetId="4">'02-2 - Technologie ustájení'!$C$4:$J$76,'02-2 - Technologie ustájení'!$C$82:$J$103,'02-2 - Technologie ustájení'!$C$109:$J$130</definedName>
    <definedName name="_xlnm.Print_Area" localSheetId="5">'02-3 - Hydraulické shrnov...'!$C$4:$J$76,'02-3 - Hydraulické shrnov...'!$C$82:$J$103,'02-3 - Hydraulické shrnov...'!$C$109:$J$129</definedName>
    <definedName name="_xlnm.Print_Area" localSheetId="6">'03-1 - Stavební náklady'!$C$4:$J$76,'03-1 - Stavební náklady'!$C$82:$J$122,'03-1 - Stavební náklady'!$C$128:$J$284</definedName>
    <definedName name="_xlnm.Print_Area" localSheetId="0">'Rekapitulace stavby'!$D$4:$AO$76,'Rekapitulace stavby'!$C$82:$AQ$109</definedName>
    <definedName name="_xlnm.Print_Area" localSheetId="7">'SO 02 - Čerpací jímka - 9 m3'!$C$4:$J$76,'SO 02 - Čerpací jímka - 9 m3'!$C$82:$J$107,'SO 02 - Čerpací jímka - 9 m3'!$C$113:$J$167</definedName>
    <definedName name="_xlnm.Print_Area" localSheetId="8">'SO 04 - Skladovací jímka ...'!$C$4:$J$76,'SO 04 - Skladovací jímka ...'!$C$82:$J$110,'SO 04 - Skladovací jímka ...'!$C$116:$J$186</definedName>
    <definedName name="_xlnm.Print_Area" localSheetId="9">'SO 06 - Skladovací kanál ...'!$C$4:$J$76,'SO 06 - Skladovací kanál ...'!$C$82:$J$106,'SO 06 - Skladovací kanál ...'!$C$112:$J$162</definedName>
    <definedName name="_xlnm.Print_Area" localSheetId="10">'VRN - Vedlejší rozpočtové...'!$C$4:$J$76,'VRN - Vedlejší rozpočtové...'!$C$82:$J$98,'VRN - Vedlejší rozpočtové...'!$C$104:$J$123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1" l="1"/>
  <c r="J36" i="11"/>
  <c r="AY108" i="1" s="1"/>
  <c r="J35" i="11"/>
  <c r="AX108" i="1" s="1"/>
  <c r="BI123" i="11"/>
  <c r="BH123" i="11"/>
  <c r="BG123" i="11"/>
  <c r="BF123" i="11"/>
  <c r="T123" i="11"/>
  <c r="R123" i="11"/>
  <c r="P123" i="11"/>
  <c r="BI122" i="11"/>
  <c r="BH122" i="11"/>
  <c r="BG122" i="11"/>
  <c r="BF122" i="11"/>
  <c r="T122" i="11"/>
  <c r="R122" i="11"/>
  <c r="P122" i="11"/>
  <c r="BI121" i="11"/>
  <c r="BH121" i="11"/>
  <c r="BG121" i="11"/>
  <c r="BF121" i="11"/>
  <c r="T121" i="11"/>
  <c r="R121" i="11"/>
  <c r="P121" i="11"/>
  <c r="BI120" i="11"/>
  <c r="BH120" i="11"/>
  <c r="BG120" i="11"/>
  <c r="BF120" i="11"/>
  <c r="T120" i="11"/>
  <c r="R120" i="11"/>
  <c r="P120" i="11"/>
  <c r="BI119" i="11"/>
  <c r="BH119" i="11"/>
  <c r="BG119" i="11"/>
  <c r="BF119" i="11"/>
  <c r="T119" i="11"/>
  <c r="R119" i="11"/>
  <c r="P119" i="11"/>
  <c r="F113" i="11"/>
  <c r="F111" i="11"/>
  <c r="E109" i="11"/>
  <c r="F91" i="11"/>
  <c r="F89" i="11"/>
  <c r="E87" i="11"/>
  <c r="J24" i="11"/>
  <c r="E24" i="11"/>
  <c r="J114" i="11"/>
  <c r="J23" i="11"/>
  <c r="J21" i="11"/>
  <c r="E21" i="11"/>
  <c r="J113" i="11"/>
  <c r="J20" i="11"/>
  <c r="J18" i="11"/>
  <c r="E18" i="11"/>
  <c r="F114" i="11"/>
  <c r="J17" i="11"/>
  <c r="J12" i="11"/>
  <c r="J89" i="11"/>
  <c r="E7" i="11"/>
  <c r="E107" i="11" s="1"/>
  <c r="P143" i="10"/>
  <c r="J37" i="10"/>
  <c r="J36" i="10"/>
  <c r="AY107" i="1"/>
  <c r="J35" i="10"/>
  <c r="AX107" i="1"/>
  <c r="BI162" i="10"/>
  <c r="BH162" i="10"/>
  <c r="BG162" i="10"/>
  <c r="BF162" i="10"/>
  <c r="T162" i="10"/>
  <c r="R162" i="10"/>
  <c r="P162" i="10"/>
  <c r="BI161" i="10"/>
  <c r="BH161" i="10"/>
  <c r="BG161" i="10"/>
  <c r="BF161" i="10"/>
  <c r="T161" i="10"/>
  <c r="R161" i="10"/>
  <c r="P161" i="10"/>
  <c r="BI158" i="10"/>
  <c r="BH158" i="10"/>
  <c r="BG158" i="10"/>
  <c r="BF158" i="10"/>
  <c r="T158" i="10"/>
  <c r="T157" i="10"/>
  <c r="R158" i="10"/>
  <c r="R157" i="10" s="1"/>
  <c r="P158" i="10"/>
  <c r="P157" i="10" s="1"/>
  <c r="BI156" i="10"/>
  <c r="BH156" i="10"/>
  <c r="BG156" i="10"/>
  <c r="BF156" i="10"/>
  <c r="T156" i="10"/>
  <c r="R156" i="10"/>
  <c r="P156" i="10"/>
  <c r="BI155" i="10"/>
  <c r="BH155" i="10"/>
  <c r="BG155" i="10"/>
  <c r="BF155" i="10"/>
  <c r="T155" i="10"/>
  <c r="R155" i="10"/>
  <c r="P155" i="10"/>
  <c r="BI154" i="10"/>
  <c r="BH154" i="10"/>
  <c r="BG154" i="10"/>
  <c r="BF154" i="10"/>
  <c r="T154" i="10"/>
  <c r="R154" i="10"/>
  <c r="P154" i="10"/>
  <c r="BI153" i="10"/>
  <c r="BH153" i="10"/>
  <c r="BG153" i="10"/>
  <c r="BF153" i="10"/>
  <c r="T153" i="10"/>
  <c r="R153" i="10"/>
  <c r="P153" i="10"/>
  <c r="BI152" i="10"/>
  <c r="BH152" i="10"/>
  <c r="BG152" i="10"/>
  <c r="BF152" i="10"/>
  <c r="T152" i="10"/>
  <c r="R152" i="10"/>
  <c r="P152" i="10"/>
  <c r="BI151" i="10"/>
  <c r="BH151" i="10"/>
  <c r="BG151" i="10"/>
  <c r="BF151" i="10"/>
  <c r="T151" i="10"/>
  <c r="R151" i="10"/>
  <c r="P151" i="10"/>
  <c r="BI149" i="10"/>
  <c r="BH149" i="10"/>
  <c r="BG149" i="10"/>
  <c r="BF149" i="10"/>
  <c r="T149" i="10"/>
  <c r="R149" i="10"/>
  <c r="P149" i="10"/>
  <c r="BI148" i="10"/>
  <c r="BH148" i="10"/>
  <c r="BG148" i="10"/>
  <c r="BF148" i="10"/>
  <c r="T148" i="10"/>
  <c r="R148" i="10"/>
  <c r="P148" i="10"/>
  <c r="BI147" i="10"/>
  <c r="BH147" i="10"/>
  <c r="BG147" i="10"/>
  <c r="BF147" i="10"/>
  <c r="T147" i="10"/>
  <c r="R147" i="10"/>
  <c r="P147" i="10"/>
  <c r="BI146" i="10"/>
  <c r="BH146" i="10"/>
  <c r="BG146" i="10"/>
  <c r="BF146" i="10"/>
  <c r="T146" i="10"/>
  <c r="R146" i="10"/>
  <c r="P146" i="10"/>
  <c r="BI145" i="10"/>
  <c r="BH145" i="10"/>
  <c r="BG145" i="10"/>
  <c r="BF145" i="10"/>
  <c r="T145" i="10"/>
  <c r="R145" i="10"/>
  <c r="P145" i="10"/>
  <c r="BI144" i="10"/>
  <c r="BH144" i="10"/>
  <c r="BG144" i="10"/>
  <c r="BF144" i="10"/>
  <c r="T144" i="10"/>
  <c r="R144" i="10"/>
  <c r="P144" i="10"/>
  <c r="BI142" i="10"/>
  <c r="BH142" i="10"/>
  <c r="BG142" i="10"/>
  <c r="BF142" i="10"/>
  <c r="T142" i="10"/>
  <c r="R142" i="10"/>
  <c r="P142" i="10"/>
  <c r="BI141" i="10"/>
  <c r="BH141" i="10"/>
  <c r="BG141" i="10"/>
  <c r="BF141" i="10"/>
  <c r="T141" i="10"/>
  <c r="R141" i="10"/>
  <c r="P141" i="10"/>
  <c r="BI140" i="10"/>
  <c r="BH140" i="10"/>
  <c r="BG140" i="10"/>
  <c r="BF140" i="10"/>
  <c r="T140" i="10"/>
  <c r="R140" i="10"/>
  <c r="P140" i="10"/>
  <c r="BI139" i="10"/>
  <c r="BH139" i="10"/>
  <c r="BG139" i="10"/>
  <c r="BF139" i="10"/>
  <c r="T139" i="10"/>
  <c r="R139" i="10"/>
  <c r="P139" i="10"/>
  <c r="BI138" i="10"/>
  <c r="BH138" i="10"/>
  <c r="BG138" i="10"/>
  <c r="BF138" i="10"/>
  <c r="T138" i="10"/>
  <c r="R138" i="10"/>
  <c r="P138" i="10"/>
  <c r="BI137" i="10"/>
  <c r="BH137" i="10"/>
  <c r="BG137" i="10"/>
  <c r="BF137" i="10"/>
  <c r="T137" i="10"/>
  <c r="R137" i="10"/>
  <c r="P137" i="10"/>
  <c r="BI135" i="10"/>
  <c r="BH135" i="10"/>
  <c r="BG135" i="10"/>
  <c r="BF135" i="10"/>
  <c r="T135" i="10"/>
  <c r="R135" i="10"/>
  <c r="P135" i="10"/>
  <c r="BI134" i="10"/>
  <c r="BH134" i="10"/>
  <c r="BG134" i="10"/>
  <c r="BF134" i="10"/>
  <c r="T134" i="10"/>
  <c r="R134" i="10"/>
  <c r="P134" i="10"/>
  <c r="BI132" i="10"/>
  <c r="BH132" i="10"/>
  <c r="BG132" i="10"/>
  <c r="BF132" i="10"/>
  <c r="T132" i="10"/>
  <c r="R132" i="10"/>
  <c r="P132" i="10"/>
  <c r="BI131" i="10"/>
  <c r="BH131" i="10"/>
  <c r="BG131" i="10"/>
  <c r="BF131" i="10"/>
  <c r="T131" i="10"/>
  <c r="R131" i="10"/>
  <c r="P131" i="10"/>
  <c r="BI130" i="10"/>
  <c r="BH130" i="10"/>
  <c r="BG130" i="10"/>
  <c r="BF130" i="10"/>
  <c r="T130" i="10"/>
  <c r="R130" i="10"/>
  <c r="P130" i="10"/>
  <c r="BI129" i="10"/>
  <c r="BH129" i="10"/>
  <c r="BG129" i="10"/>
  <c r="BF129" i="10"/>
  <c r="T129" i="10"/>
  <c r="R129" i="10"/>
  <c r="P129" i="10"/>
  <c r="BI128" i="10"/>
  <c r="BH128" i="10"/>
  <c r="BG128" i="10"/>
  <c r="BF128" i="10"/>
  <c r="T128" i="10"/>
  <c r="R128" i="10"/>
  <c r="P128" i="10"/>
  <c r="F121" i="10"/>
  <c r="F119" i="10"/>
  <c r="E117" i="10"/>
  <c r="F91" i="10"/>
  <c r="F89" i="10"/>
  <c r="E87" i="10"/>
  <c r="J24" i="10"/>
  <c r="E24" i="10"/>
  <c r="J92" i="10"/>
  <c r="J23" i="10"/>
  <c r="J21" i="10"/>
  <c r="E21" i="10"/>
  <c r="J121" i="10"/>
  <c r="J20" i="10"/>
  <c r="J18" i="10"/>
  <c r="E18" i="10"/>
  <c r="F122" i="10"/>
  <c r="J17" i="10"/>
  <c r="J12" i="10"/>
  <c r="J119" i="10" s="1"/>
  <c r="E7" i="10"/>
  <c r="E115" i="10"/>
  <c r="J37" i="9"/>
  <c r="J36" i="9"/>
  <c r="AY106" i="1" s="1"/>
  <c r="J35" i="9"/>
  <c r="AX106" i="1" s="1"/>
  <c r="BI186" i="9"/>
  <c r="BH186" i="9"/>
  <c r="BG186" i="9"/>
  <c r="BF186" i="9"/>
  <c r="T186" i="9"/>
  <c r="R186" i="9"/>
  <c r="P186" i="9"/>
  <c r="BI185" i="9"/>
  <c r="BH185" i="9"/>
  <c r="BG185" i="9"/>
  <c r="BF185" i="9"/>
  <c r="T185" i="9"/>
  <c r="R185" i="9"/>
  <c r="P185" i="9"/>
  <c r="BI182" i="9"/>
  <c r="BH182" i="9"/>
  <c r="BG182" i="9"/>
  <c r="BF182" i="9"/>
  <c r="T182" i="9"/>
  <c r="T181" i="9" s="1"/>
  <c r="R182" i="9"/>
  <c r="R181" i="9"/>
  <c r="P182" i="9"/>
  <c r="P181" i="9" s="1"/>
  <c r="BI180" i="9"/>
  <c r="BH180" i="9"/>
  <c r="BG180" i="9"/>
  <c r="BF180" i="9"/>
  <c r="T180" i="9"/>
  <c r="R180" i="9"/>
  <c r="P180" i="9"/>
  <c r="BI179" i="9"/>
  <c r="BH179" i="9"/>
  <c r="BG179" i="9"/>
  <c r="BF179" i="9"/>
  <c r="T179" i="9"/>
  <c r="R179" i="9"/>
  <c r="P179" i="9"/>
  <c r="BI178" i="9"/>
  <c r="BH178" i="9"/>
  <c r="BG178" i="9"/>
  <c r="BF178" i="9"/>
  <c r="T178" i="9"/>
  <c r="R178" i="9"/>
  <c r="P178" i="9"/>
  <c r="BI177" i="9"/>
  <c r="BH177" i="9"/>
  <c r="BG177" i="9"/>
  <c r="BF177" i="9"/>
  <c r="T177" i="9"/>
  <c r="R177" i="9"/>
  <c r="P177" i="9"/>
  <c r="BI176" i="9"/>
  <c r="BH176" i="9"/>
  <c r="BG176" i="9"/>
  <c r="BF176" i="9"/>
  <c r="T176" i="9"/>
  <c r="R176" i="9"/>
  <c r="P176" i="9"/>
  <c r="BI175" i="9"/>
  <c r="BH175" i="9"/>
  <c r="BG175" i="9"/>
  <c r="BF175" i="9"/>
  <c r="T175" i="9"/>
  <c r="R175" i="9"/>
  <c r="P175" i="9"/>
  <c r="BI174" i="9"/>
  <c r="BH174" i="9"/>
  <c r="BG174" i="9"/>
  <c r="BF174" i="9"/>
  <c r="T174" i="9"/>
  <c r="R174" i="9"/>
  <c r="P174" i="9"/>
  <c r="BI173" i="9"/>
  <c r="BH173" i="9"/>
  <c r="BG173" i="9"/>
  <c r="BF173" i="9"/>
  <c r="T173" i="9"/>
  <c r="R173" i="9"/>
  <c r="P173" i="9"/>
  <c r="BI172" i="9"/>
  <c r="BH172" i="9"/>
  <c r="BG172" i="9"/>
  <c r="BF172" i="9"/>
  <c r="T172" i="9"/>
  <c r="R172" i="9"/>
  <c r="P172" i="9"/>
  <c r="BI171" i="9"/>
  <c r="BH171" i="9"/>
  <c r="BG171" i="9"/>
  <c r="BF171" i="9"/>
  <c r="T171" i="9"/>
  <c r="R171" i="9"/>
  <c r="P171" i="9"/>
  <c r="BI170" i="9"/>
  <c r="BH170" i="9"/>
  <c r="BG170" i="9"/>
  <c r="BF170" i="9"/>
  <c r="T170" i="9"/>
  <c r="R170" i="9"/>
  <c r="P170" i="9"/>
  <c r="BI167" i="9"/>
  <c r="BH167" i="9"/>
  <c r="BG167" i="9"/>
  <c r="BF167" i="9"/>
  <c r="T167" i="9"/>
  <c r="T166" i="9" s="1"/>
  <c r="R167" i="9"/>
  <c r="R166" i="9"/>
  <c r="P167" i="9"/>
  <c r="P166" i="9" s="1"/>
  <c r="BI165" i="9"/>
  <c r="BH165" i="9"/>
  <c r="BG165" i="9"/>
  <c r="BF165" i="9"/>
  <c r="T165" i="9"/>
  <c r="T164" i="9"/>
  <c r="R165" i="9"/>
  <c r="R164" i="9"/>
  <c r="P165" i="9"/>
  <c r="P164" i="9"/>
  <c r="BI163" i="9"/>
  <c r="BH163" i="9"/>
  <c r="BG163" i="9"/>
  <c r="BF163" i="9"/>
  <c r="T163" i="9"/>
  <c r="R163" i="9"/>
  <c r="P163" i="9"/>
  <c r="BI162" i="9"/>
  <c r="BH162" i="9"/>
  <c r="BG162" i="9"/>
  <c r="BF162" i="9"/>
  <c r="T162" i="9"/>
  <c r="R162" i="9"/>
  <c r="P162" i="9"/>
  <c r="BI161" i="9"/>
  <c r="BH161" i="9"/>
  <c r="BG161" i="9"/>
  <c r="BF161" i="9"/>
  <c r="T161" i="9"/>
  <c r="R161" i="9"/>
  <c r="P161" i="9"/>
  <c r="BI160" i="9"/>
  <c r="BH160" i="9"/>
  <c r="BG160" i="9"/>
  <c r="BF160" i="9"/>
  <c r="T160" i="9"/>
  <c r="R160" i="9"/>
  <c r="P160" i="9"/>
  <c r="BI159" i="9"/>
  <c r="BH159" i="9"/>
  <c r="BG159" i="9"/>
  <c r="BF159" i="9"/>
  <c r="T159" i="9"/>
  <c r="R159" i="9"/>
  <c r="P159" i="9"/>
  <c r="BI158" i="9"/>
  <c r="BH158" i="9"/>
  <c r="BG158" i="9"/>
  <c r="BF158" i="9"/>
  <c r="T158" i="9"/>
  <c r="R158" i="9"/>
  <c r="P158" i="9"/>
  <c r="BI157" i="9"/>
  <c r="BH157" i="9"/>
  <c r="BG157" i="9"/>
  <c r="BF157" i="9"/>
  <c r="T157" i="9"/>
  <c r="R157" i="9"/>
  <c r="P157" i="9"/>
  <c r="BI156" i="9"/>
  <c r="BH156" i="9"/>
  <c r="BG156" i="9"/>
  <c r="BF156" i="9"/>
  <c r="T156" i="9"/>
  <c r="R156" i="9"/>
  <c r="P156" i="9"/>
  <c r="BI155" i="9"/>
  <c r="BH155" i="9"/>
  <c r="BG155" i="9"/>
  <c r="BF155" i="9"/>
  <c r="T155" i="9"/>
  <c r="R155" i="9"/>
  <c r="P155" i="9"/>
  <c r="BI154" i="9"/>
  <c r="BH154" i="9"/>
  <c r="BG154" i="9"/>
  <c r="BF154" i="9"/>
  <c r="T154" i="9"/>
  <c r="R154" i="9"/>
  <c r="P154" i="9"/>
  <c r="BI153" i="9"/>
  <c r="BH153" i="9"/>
  <c r="BG153" i="9"/>
  <c r="BF153" i="9"/>
  <c r="T153" i="9"/>
  <c r="R153" i="9"/>
  <c r="P153" i="9"/>
  <c r="BI152" i="9"/>
  <c r="BH152" i="9"/>
  <c r="BG152" i="9"/>
  <c r="BF152" i="9"/>
  <c r="T152" i="9"/>
  <c r="R152" i="9"/>
  <c r="P152" i="9"/>
  <c r="BI150" i="9"/>
  <c r="BH150" i="9"/>
  <c r="BG150" i="9"/>
  <c r="BF150" i="9"/>
  <c r="T150" i="9"/>
  <c r="T149" i="9" s="1"/>
  <c r="R150" i="9"/>
  <c r="R149" i="9" s="1"/>
  <c r="P150" i="9"/>
  <c r="P149" i="9"/>
  <c r="BI148" i="9"/>
  <c r="BH148" i="9"/>
  <c r="BG148" i="9"/>
  <c r="BF148" i="9"/>
  <c r="T148" i="9"/>
  <c r="T147" i="9"/>
  <c r="R148" i="9"/>
  <c r="R147" i="9"/>
  <c r="P148" i="9"/>
  <c r="P147" i="9"/>
  <c r="BI146" i="9"/>
  <c r="BH146" i="9"/>
  <c r="BG146" i="9"/>
  <c r="BF146" i="9"/>
  <c r="T146" i="9"/>
  <c r="R146" i="9"/>
  <c r="P146" i="9"/>
  <c r="BI145" i="9"/>
  <c r="BH145" i="9"/>
  <c r="BG145" i="9"/>
  <c r="BF145" i="9"/>
  <c r="T145" i="9"/>
  <c r="R145" i="9"/>
  <c r="P145" i="9"/>
  <c r="BI144" i="9"/>
  <c r="BH144" i="9"/>
  <c r="BG144" i="9"/>
  <c r="BF144" i="9"/>
  <c r="T144" i="9"/>
  <c r="R144" i="9"/>
  <c r="P144" i="9"/>
  <c r="BI143" i="9"/>
  <c r="BH143" i="9"/>
  <c r="BG143" i="9"/>
  <c r="BF143" i="9"/>
  <c r="T143" i="9"/>
  <c r="R143" i="9"/>
  <c r="P143" i="9"/>
  <c r="BI142" i="9"/>
  <c r="BH142" i="9"/>
  <c r="BG142" i="9"/>
  <c r="BF142" i="9"/>
  <c r="T142" i="9"/>
  <c r="R142" i="9"/>
  <c r="P142" i="9"/>
  <c r="BI140" i="9"/>
  <c r="BH140" i="9"/>
  <c r="BG140" i="9"/>
  <c r="BF140" i="9"/>
  <c r="T140" i="9"/>
  <c r="R140" i="9"/>
  <c r="P140" i="9"/>
  <c r="BI139" i="9"/>
  <c r="BH139" i="9"/>
  <c r="BG139" i="9"/>
  <c r="BF139" i="9"/>
  <c r="T139" i="9"/>
  <c r="R139" i="9"/>
  <c r="P139" i="9"/>
  <c r="BI138" i="9"/>
  <c r="BH138" i="9"/>
  <c r="BG138" i="9"/>
  <c r="BF138" i="9"/>
  <c r="T138" i="9"/>
  <c r="R138" i="9"/>
  <c r="P138" i="9"/>
  <c r="BI137" i="9"/>
  <c r="BH137" i="9"/>
  <c r="BG137" i="9"/>
  <c r="BF137" i="9"/>
  <c r="T137" i="9"/>
  <c r="R137" i="9"/>
  <c r="P137" i="9"/>
  <c r="BI136" i="9"/>
  <c r="BH136" i="9"/>
  <c r="BG136" i="9"/>
  <c r="BF136" i="9"/>
  <c r="T136" i="9"/>
  <c r="R136" i="9"/>
  <c r="P136" i="9"/>
  <c r="BI135" i="9"/>
  <c r="BH135" i="9"/>
  <c r="BG135" i="9"/>
  <c r="BF135" i="9"/>
  <c r="T135" i="9"/>
  <c r="R135" i="9"/>
  <c r="P135" i="9"/>
  <c r="BI134" i="9"/>
  <c r="BH134" i="9"/>
  <c r="BG134" i="9"/>
  <c r="BF134" i="9"/>
  <c r="T134" i="9"/>
  <c r="R134" i="9"/>
  <c r="P134" i="9"/>
  <c r="BI133" i="9"/>
  <c r="BH133" i="9"/>
  <c r="BG133" i="9"/>
  <c r="BF133" i="9"/>
  <c r="T133" i="9"/>
  <c r="R133" i="9"/>
  <c r="P133" i="9"/>
  <c r="BI132" i="9"/>
  <c r="BH132" i="9"/>
  <c r="BG132" i="9"/>
  <c r="BF132" i="9"/>
  <c r="T132" i="9"/>
  <c r="R132" i="9"/>
  <c r="P132" i="9"/>
  <c r="F125" i="9"/>
  <c r="F123" i="9"/>
  <c r="E121" i="9"/>
  <c r="F91" i="9"/>
  <c r="F89" i="9"/>
  <c r="E87" i="9"/>
  <c r="J24" i="9"/>
  <c r="E24" i="9"/>
  <c r="J126" i="9"/>
  <c r="J23" i="9"/>
  <c r="J21" i="9"/>
  <c r="E21" i="9"/>
  <c r="J91" i="9" s="1"/>
  <c r="J20" i="9"/>
  <c r="J18" i="9"/>
  <c r="E18" i="9"/>
  <c r="F126" i="9" s="1"/>
  <c r="J17" i="9"/>
  <c r="J12" i="9"/>
  <c r="J123" i="9"/>
  <c r="E7" i="9"/>
  <c r="E85" i="9"/>
  <c r="J37" i="8"/>
  <c r="J36" i="8"/>
  <c r="AY105" i="1" s="1"/>
  <c r="J35" i="8"/>
  <c r="AX105" i="1"/>
  <c r="BI167" i="8"/>
  <c r="BH167" i="8"/>
  <c r="BG167" i="8"/>
  <c r="BF167" i="8"/>
  <c r="T167" i="8"/>
  <c r="T166" i="8" s="1"/>
  <c r="T165" i="8" s="1"/>
  <c r="R167" i="8"/>
  <c r="R166" i="8"/>
  <c r="R165" i="8" s="1"/>
  <c r="P167" i="8"/>
  <c r="P166" i="8"/>
  <c r="P165" i="8"/>
  <c r="BI164" i="8"/>
  <c r="BH164" i="8"/>
  <c r="BG164" i="8"/>
  <c r="BF164" i="8"/>
  <c r="T164" i="8"/>
  <c r="T163" i="8"/>
  <c r="R164" i="8"/>
  <c r="R163" i="8" s="1"/>
  <c r="P164" i="8"/>
  <c r="P163" i="8" s="1"/>
  <c r="BI162" i="8"/>
  <c r="BH162" i="8"/>
  <c r="BG162" i="8"/>
  <c r="BF162" i="8"/>
  <c r="T162" i="8"/>
  <c r="R162" i="8"/>
  <c r="P162" i="8"/>
  <c r="BI161" i="8"/>
  <c r="BH161" i="8"/>
  <c r="BG161" i="8"/>
  <c r="BF161" i="8"/>
  <c r="T161" i="8"/>
  <c r="R161" i="8"/>
  <c r="P161" i="8"/>
  <c r="BI159" i="8"/>
  <c r="BH159" i="8"/>
  <c r="BG159" i="8"/>
  <c r="BF159" i="8"/>
  <c r="T159" i="8"/>
  <c r="R159" i="8"/>
  <c r="P159" i="8"/>
  <c r="BI158" i="8"/>
  <c r="BH158" i="8"/>
  <c r="BG158" i="8"/>
  <c r="BF158" i="8"/>
  <c r="T158" i="8"/>
  <c r="R158" i="8"/>
  <c r="P158" i="8"/>
  <c r="BI157" i="8"/>
  <c r="BH157" i="8"/>
  <c r="BG157" i="8"/>
  <c r="BF157" i="8"/>
  <c r="T157" i="8"/>
  <c r="R157" i="8"/>
  <c r="P157" i="8"/>
  <c r="BI156" i="8"/>
  <c r="BH156" i="8"/>
  <c r="BG156" i="8"/>
  <c r="BF156" i="8"/>
  <c r="T156" i="8"/>
  <c r="R156" i="8"/>
  <c r="P156" i="8"/>
  <c r="BI155" i="8"/>
  <c r="BH155" i="8"/>
  <c r="BG155" i="8"/>
  <c r="BF155" i="8"/>
  <c r="T155" i="8"/>
  <c r="R155" i="8"/>
  <c r="P155" i="8"/>
  <c r="BI153" i="8"/>
  <c r="BH153" i="8"/>
  <c r="BG153" i="8"/>
  <c r="BF153" i="8"/>
  <c r="T153" i="8"/>
  <c r="R153" i="8"/>
  <c r="P153" i="8"/>
  <c r="BI152" i="8"/>
  <c r="BH152" i="8"/>
  <c r="BG152" i="8"/>
  <c r="BF152" i="8"/>
  <c r="T152" i="8"/>
  <c r="R152" i="8"/>
  <c r="P152" i="8"/>
  <c r="BI151" i="8"/>
  <c r="BH151" i="8"/>
  <c r="BG151" i="8"/>
  <c r="BF151" i="8"/>
  <c r="T151" i="8"/>
  <c r="R151" i="8"/>
  <c r="P151" i="8"/>
  <c r="BI150" i="8"/>
  <c r="BH150" i="8"/>
  <c r="BG150" i="8"/>
  <c r="BF150" i="8"/>
  <c r="T150" i="8"/>
  <c r="R150" i="8"/>
  <c r="P150" i="8"/>
  <c r="BI149" i="8"/>
  <c r="BH149" i="8"/>
  <c r="BG149" i="8"/>
  <c r="BF149" i="8"/>
  <c r="T149" i="8"/>
  <c r="R149" i="8"/>
  <c r="P149" i="8"/>
  <c r="BI147" i="8"/>
  <c r="BH147" i="8"/>
  <c r="BG147" i="8"/>
  <c r="BF147" i="8"/>
  <c r="T147" i="8"/>
  <c r="R147" i="8"/>
  <c r="P147" i="8"/>
  <c r="BI146" i="8"/>
  <c r="BH146" i="8"/>
  <c r="BG146" i="8"/>
  <c r="BF146" i="8"/>
  <c r="T146" i="8"/>
  <c r="R146" i="8"/>
  <c r="P146" i="8"/>
  <c r="BI145" i="8"/>
  <c r="BH145" i="8"/>
  <c r="BG145" i="8"/>
  <c r="BF145" i="8"/>
  <c r="T145" i="8"/>
  <c r="R145" i="8"/>
  <c r="P145" i="8"/>
  <c r="BI144" i="8"/>
  <c r="BH144" i="8"/>
  <c r="BG144" i="8"/>
  <c r="BF144" i="8"/>
  <c r="T144" i="8"/>
  <c r="R144" i="8"/>
  <c r="P144" i="8"/>
  <c r="BI143" i="8"/>
  <c r="BH143" i="8"/>
  <c r="BG143" i="8"/>
  <c r="BF143" i="8"/>
  <c r="T143" i="8"/>
  <c r="R143" i="8"/>
  <c r="P143" i="8"/>
  <c r="BI142" i="8"/>
  <c r="BH142" i="8"/>
  <c r="BG142" i="8"/>
  <c r="BF142" i="8"/>
  <c r="T142" i="8"/>
  <c r="R142" i="8"/>
  <c r="P142" i="8"/>
  <c r="BI141" i="8"/>
  <c r="BH141" i="8"/>
  <c r="BG141" i="8"/>
  <c r="BF141" i="8"/>
  <c r="T141" i="8"/>
  <c r="R141" i="8"/>
  <c r="P141" i="8"/>
  <c r="BI140" i="8"/>
  <c r="BH140" i="8"/>
  <c r="BG140" i="8"/>
  <c r="BF140" i="8"/>
  <c r="T140" i="8"/>
  <c r="R140" i="8"/>
  <c r="P140" i="8"/>
  <c r="BI138" i="8"/>
  <c r="BH138" i="8"/>
  <c r="BG138" i="8"/>
  <c r="BF138" i="8"/>
  <c r="T138" i="8"/>
  <c r="R138" i="8"/>
  <c r="P138" i="8"/>
  <c r="BI137" i="8"/>
  <c r="BH137" i="8"/>
  <c r="BG137" i="8"/>
  <c r="BF137" i="8"/>
  <c r="T137" i="8"/>
  <c r="R137" i="8"/>
  <c r="P137" i="8"/>
  <c r="BI135" i="8"/>
  <c r="BH135" i="8"/>
  <c r="BG135" i="8"/>
  <c r="BF135" i="8"/>
  <c r="T135" i="8"/>
  <c r="R135" i="8"/>
  <c r="P135" i="8"/>
  <c r="BI134" i="8"/>
  <c r="BH134" i="8"/>
  <c r="BG134" i="8"/>
  <c r="BF134" i="8"/>
  <c r="T134" i="8"/>
  <c r="R134" i="8"/>
  <c r="P134" i="8"/>
  <c r="BI133" i="8"/>
  <c r="BH133" i="8"/>
  <c r="BG133" i="8"/>
  <c r="BF133" i="8"/>
  <c r="T133" i="8"/>
  <c r="R133" i="8"/>
  <c r="P133" i="8"/>
  <c r="BI132" i="8"/>
  <c r="BH132" i="8"/>
  <c r="BG132" i="8"/>
  <c r="BF132" i="8"/>
  <c r="T132" i="8"/>
  <c r="R132" i="8"/>
  <c r="P132" i="8"/>
  <c r="BI131" i="8"/>
  <c r="BH131" i="8"/>
  <c r="BG131" i="8"/>
  <c r="BF131" i="8"/>
  <c r="T131" i="8"/>
  <c r="R131" i="8"/>
  <c r="P131" i="8"/>
  <c r="BI130" i="8"/>
  <c r="BH130" i="8"/>
  <c r="BG130" i="8"/>
  <c r="BF130" i="8"/>
  <c r="T130" i="8"/>
  <c r="R130" i="8"/>
  <c r="P130" i="8"/>
  <c r="BI129" i="8"/>
  <c r="BH129" i="8"/>
  <c r="BG129" i="8"/>
  <c r="BF129" i="8"/>
  <c r="T129" i="8"/>
  <c r="R129" i="8"/>
  <c r="P129" i="8"/>
  <c r="F122" i="8"/>
  <c r="F120" i="8"/>
  <c r="E118" i="8"/>
  <c r="F91" i="8"/>
  <c r="F89" i="8"/>
  <c r="E87" i="8"/>
  <c r="J24" i="8"/>
  <c r="E24" i="8"/>
  <c r="J123" i="8"/>
  <c r="J23" i="8"/>
  <c r="J21" i="8"/>
  <c r="E21" i="8"/>
  <c r="J91" i="8"/>
  <c r="J20" i="8"/>
  <c r="J18" i="8"/>
  <c r="E18" i="8"/>
  <c r="F92" i="8" s="1"/>
  <c r="J17" i="8"/>
  <c r="J12" i="8"/>
  <c r="J120" i="8" s="1"/>
  <c r="E7" i="8"/>
  <c r="E85" i="8" s="1"/>
  <c r="J41" i="7"/>
  <c r="J40" i="7"/>
  <c r="AY104" i="1"/>
  <c r="J39" i="7"/>
  <c r="AX104" i="1"/>
  <c r="BI284" i="7"/>
  <c r="BH284" i="7"/>
  <c r="BG284" i="7"/>
  <c r="BF284" i="7"/>
  <c r="T284" i="7"/>
  <c r="T283" i="7"/>
  <c r="T282" i="7"/>
  <c r="R284" i="7"/>
  <c r="R283" i="7"/>
  <c r="R282" i="7" s="1"/>
  <c r="P284" i="7"/>
  <c r="P283" i="7"/>
  <c r="P282" i="7" s="1"/>
  <c r="BI281" i="7"/>
  <c r="BH281" i="7"/>
  <c r="BG281" i="7"/>
  <c r="BF281" i="7"/>
  <c r="T281" i="7"/>
  <c r="R281" i="7"/>
  <c r="P281" i="7"/>
  <c r="BI280" i="7"/>
  <c r="BH280" i="7"/>
  <c r="BG280" i="7"/>
  <c r="BF280" i="7"/>
  <c r="T280" i="7"/>
  <c r="R280" i="7"/>
  <c r="P280" i="7"/>
  <c r="BI278" i="7"/>
  <c r="BH278" i="7"/>
  <c r="BG278" i="7"/>
  <c r="BF278" i="7"/>
  <c r="T278" i="7"/>
  <c r="R278" i="7"/>
  <c r="P278" i="7"/>
  <c r="BI277" i="7"/>
  <c r="BH277" i="7"/>
  <c r="BG277" i="7"/>
  <c r="BF277" i="7"/>
  <c r="T277" i="7"/>
  <c r="R277" i="7"/>
  <c r="P277" i="7"/>
  <c r="BI276" i="7"/>
  <c r="BH276" i="7"/>
  <c r="BG276" i="7"/>
  <c r="BF276" i="7"/>
  <c r="T276" i="7"/>
  <c r="R276" i="7"/>
  <c r="P276" i="7"/>
  <c r="BI275" i="7"/>
  <c r="BH275" i="7"/>
  <c r="BG275" i="7"/>
  <c r="BF275" i="7"/>
  <c r="T275" i="7"/>
  <c r="R275" i="7"/>
  <c r="P275" i="7"/>
  <c r="BI274" i="7"/>
  <c r="BH274" i="7"/>
  <c r="BG274" i="7"/>
  <c r="BF274" i="7"/>
  <c r="T274" i="7"/>
  <c r="R274" i="7"/>
  <c r="P274" i="7"/>
  <c r="BI272" i="7"/>
  <c r="BH272" i="7"/>
  <c r="BG272" i="7"/>
  <c r="BF272" i="7"/>
  <c r="T272" i="7"/>
  <c r="R272" i="7"/>
  <c r="P272" i="7"/>
  <c r="BI271" i="7"/>
  <c r="BH271" i="7"/>
  <c r="BG271" i="7"/>
  <c r="BF271" i="7"/>
  <c r="T271" i="7"/>
  <c r="R271" i="7"/>
  <c r="P271" i="7"/>
  <c r="BI270" i="7"/>
  <c r="BH270" i="7"/>
  <c r="BG270" i="7"/>
  <c r="BF270" i="7"/>
  <c r="T270" i="7"/>
  <c r="R270" i="7"/>
  <c r="P270" i="7"/>
  <c r="BI269" i="7"/>
  <c r="BH269" i="7"/>
  <c r="BG269" i="7"/>
  <c r="BF269" i="7"/>
  <c r="T269" i="7"/>
  <c r="R269" i="7"/>
  <c r="P269" i="7"/>
  <c r="BI268" i="7"/>
  <c r="BH268" i="7"/>
  <c r="BG268" i="7"/>
  <c r="BF268" i="7"/>
  <c r="T268" i="7"/>
  <c r="R268" i="7"/>
  <c r="P268" i="7"/>
  <c r="BI266" i="7"/>
  <c r="BH266" i="7"/>
  <c r="BG266" i="7"/>
  <c r="BF266" i="7"/>
  <c r="T266" i="7"/>
  <c r="R266" i="7"/>
  <c r="P266" i="7"/>
  <c r="BI265" i="7"/>
  <c r="BH265" i="7"/>
  <c r="BG265" i="7"/>
  <c r="BF265" i="7"/>
  <c r="T265" i="7"/>
  <c r="R265" i="7"/>
  <c r="P265" i="7"/>
  <c r="BI263" i="7"/>
  <c r="BH263" i="7"/>
  <c r="BG263" i="7"/>
  <c r="BF263" i="7"/>
  <c r="T263" i="7"/>
  <c r="R263" i="7"/>
  <c r="P263" i="7"/>
  <c r="BI262" i="7"/>
  <c r="BH262" i="7"/>
  <c r="BG262" i="7"/>
  <c r="BF262" i="7"/>
  <c r="T262" i="7"/>
  <c r="R262" i="7"/>
  <c r="P262" i="7"/>
  <c r="BI261" i="7"/>
  <c r="BH261" i="7"/>
  <c r="BG261" i="7"/>
  <c r="BF261" i="7"/>
  <c r="T261" i="7"/>
  <c r="R261" i="7"/>
  <c r="P261" i="7"/>
  <c r="BI260" i="7"/>
  <c r="BH260" i="7"/>
  <c r="BG260" i="7"/>
  <c r="BF260" i="7"/>
  <c r="T260" i="7"/>
  <c r="R260" i="7"/>
  <c r="P260" i="7"/>
  <c r="BI259" i="7"/>
  <c r="BH259" i="7"/>
  <c r="BG259" i="7"/>
  <c r="BF259" i="7"/>
  <c r="T259" i="7"/>
  <c r="R259" i="7"/>
  <c r="P259" i="7"/>
  <c r="BI258" i="7"/>
  <c r="BH258" i="7"/>
  <c r="BG258" i="7"/>
  <c r="BF258" i="7"/>
  <c r="T258" i="7"/>
  <c r="R258" i="7"/>
  <c r="P258" i="7"/>
  <c r="BI257" i="7"/>
  <c r="BH257" i="7"/>
  <c r="BG257" i="7"/>
  <c r="BF257" i="7"/>
  <c r="T257" i="7"/>
  <c r="R257" i="7"/>
  <c r="P257" i="7"/>
  <c r="BI256" i="7"/>
  <c r="BH256" i="7"/>
  <c r="BG256" i="7"/>
  <c r="BF256" i="7"/>
  <c r="T256" i="7"/>
  <c r="R256" i="7"/>
  <c r="P256" i="7"/>
  <c r="BI254" i="7"/>
  <c r="BH254" i="7"/>
  <c r="BG254" i="7"/>
  <c r="BF254" i="7"/>
  <c r="T254" i="7"/>
  <c r="R254" i="7"/>
  <c r="P254" i="7"/>
  <c r="BI253" i="7"/>
  <c r="BH253" i="7"/>
  <c r="BG253" i="7"/>
  <c r="BF253" i="7"/>
  <c r="T253" i="7"/>
  <c r="R253" i="7"/>
  <c r="P253" i="7"/>
  <c r="BI252" i="7"/>
  <c r="BH252" i="7"/>
  <c r="BG252" i="7"/>
  <c r="BF252" i="7"/>
  <c r="T252" i="7"/>
  <c r="R252" i="7"/>
  <c r="P252" i="7"/>
  <c r="BI251" i="7"/>
  <c r="BH251" i="7"/>
  <c r="BG251" i="7"/>
  <c r="BF251" i="7"/>
  <c r="T251" i="7"/>
  <c r="R251" i="7"/>
  <c r="P251" i="7"/>
  <c r="BI250" i="7"/>
  <c r="BH250" i="7"/>
  <c r="BG250" i="7"/>
  <c r="BF250" i="7"/>
  <c r="T250" i="7"/>
  <c r="R250" i="7"/>
  <c r="P250" i="7"/>
  <c r="BI249" i="7"/>
  <c r="BH249" i="7"/>
  <c r="BG249" i="7"/>
  <c r="BF249" i="7"/>
  <c r="T249" i="7"/>
  <c r="R249" i="7"/>
  <c r="P249" i="7"/>
  <c r="BI247" i="7"/>
  <c r="BH247" i="7"/>
  <c r="BG247" i="7"/>
  <c r="BF247" i="7"/>
  <c r="T247" i="7"/>
  <c r="R247" i="7"/>
  <c r="P247" i="7"/>
  <c r="BI246" i="7"/>
  <c r="BH246" i="7"/>
  <c r="BG246" i="7"/>
  <c r="BF246" i="7"/>
  <c r="T246" i="7"/>
  <c r="R246" i="7"/>
  <c r="P246" i="7"/>
  <c r="BI245" i="7"/>
  <c r="BH245" i="7"/>
  <c r="BG245" i="7"/>
  <c r="BF245" i="7"/>
  <c r="T245" i="7"/>
  <c r="R245" i="7"/>
  <c r="P245" i="7"/>
  <c r="BI244" i="7"/>
  <c r="BH244" i="7"/>
  <c r="BG244" i="7"/>
  <c r="BF244" i="7"/>
  <c r="T244" i="7"/>
  <c r="R244" i="7"/>
  <c r="P244" i="7"/>
  <c r="BI243" i="7"/>
  <c r="BH243" i="7"/>
  <c r="BG243" i="7"/>
  <c r="BF243" i="7"/>
  <c r="T243" i="7"/>
  <c r="R243" i="7"/>
  <c r="P243" i="7"/>
  <c r="BI242" i="7"/>
  <c r="BH242" i="7"/>
  <c r="BG242" i="7"/>
  <c r="BF242" i="7"/>
  <c r="T242" i="7"/>
  <c r="R242" i="7"/>
  <c r="P242" i="7"/>
  <c r="BI241" i="7"/>
  <c r="BH241" i="7"/>
  <c r="BG241" i="7"/>
  <c r="BF241" i="7"/>
  <c r="T241" i="7"/>
  <c r="R241" i="7"/>
  <c r="P241" i="7"/>
  <c r="BI240" i="7"/>
  <c r="BH240" i="7"/>
  <c r="BG240" i="7"/>
  <c r="BF240" i="7"/>
  <c r="T240" i="7"/>
  <c r="R240" i="7"/>
  <c r="P240" i="7"/>
  <c r="BI239" i="7"/>
  <c r="BH239" i="7"/>
  <c r="BG239" i="7"/>
  <c r="BF239" i="7"/>
  <c r="T239" i="7"/>
  <c r="R239" i="7"/>
  <c r="P239" i="7"/>
  <c r="BI238" i="7"/>
  <c r="BH238" i="7"/>
  <c r="BG238" i="7"/>
  <c r="BF238" i="7"/>
  <c r="T238" i="7"/>
  <c r="R238" i="7"/>
  <c r="P238" i="7"/>
  <c r="BI237" i="7"/>
  <c r="BH237" i="7"/>
  <c r="BG237" i="7"/>
  <c r="BF237" i="7"/>
  <c r="T237" i="7"/>
  <c r="R237" i="7"/>
  <c r="P237" i="7"/>
  <c r="BI236" i="7"/>
  <c r="BH236" i="7"/>
  <c r="BG236" i="7"/>
  <c r="BF236" i="7"/>
  <c r="T236" i="7"/>
  <c r="R236" i="7"/>
  <c r="P236" i="7"/>
  <c r="BI235" i="7"/>
  <c r="BH235" i="7"/>
  <c r="BG235" i="7"/>
  <c r="BF235" i="7"/>
  <c r="T235" i="7"/>
  <c r="R235" i="7"/>
  <c r="P235" i="7"/>
  <c r="BI234" i="7"/>
  <c r="BH234" i="7"/>
  <c r="BG234" i="7"/>
  <c r="BF234" i="7"/>
  <c r="T234" i="7"/>
  <c r="R234" i="7"/>
  <c r="P234" i="7"/>
  <c r="BI232" i="7"/>
  <c r="BH232" i="7"/>
  <c r="BG232" i="7"/>
  <c r="BF232" i="7"/>
  <c r="T232" i="7"/>
  <c r="R232" i="7"/>
  <c r="P232" i="7"/>
  <c r="BI231" i="7"/>
  <c r="BH231" i="7"/>
  <c r="BG231" i="7"/>
  <c r="BF231" i="7"/>
  <c r="T231" i="7"/>
  <c r="R231" i="7"/>
  <c r="P231" i="7"/>
  <c r="BI230" i="7"/>
  <c r="BH230" i="7"/>
  <c r="BG230" i="7"/>
  <c r="BF230" i="7"/>
  <c r="T230" i="7"/>
  <c r="R230" i="7"/>
  <c r="P230" i="7"/>
  <c r="BI229" i="7"/>
  <c r="BH229" i="7"/>
  <c r="BG229" i="7"/>
  <c r="BF229" i="7"/>
  <c r="T229" i="7"/>
  <c r="R229" i="7"/>
  <c r="P229" i="7"/>
  <c r="BI227" i="7"/>
  <c r="BH227" i="7"/>
  <c r="BG227" i="7"/>
  <c r="BF227" i="7"/>
  <c r="T227" i="7"/>
  <c r="R227" i="7"/>
  <c r="P227" i="7"/>
  <c r="BI226" i="7"/>
  <c r="BH226" i="7"/>
  <c r="BG226" i="7"/>
  <c r="BF226" i="7"/>
  <c r="T226" i="7"/>
  <c r="R226" i="7"/>
  <c r="P226" i="7"/>
  <c r="BI225" i="7"/>
  <c r="BH225" i="7"/>
  <c r="BG225" i="7"/>
  <c r="BF225" i="7"/>
  <c r="T225" i="7"/>
  <c r="R225" i="7"/>
  <c r="P225" i="7"/>
  <c r="BI224" i="7"/>
  <c r="BH224" i="7"/>
  <c r="BG224" i="7"/>
  <c r="BF224" i="7"/>
  <c r="T224" i="7"/>
  <c r="R224" i="7"/>
  <c r="P224" i="7"/>
  <c r="BI223" i="7"/>
  <c r="BH223" i="7"/>
  <c r="BG223" i="7"/>
  <c r="BF223" i="7"/>
  <c r="T223" i="7"/>
  <c r="R223" i="7"/>
  <c r="P223" i="7"/>
  <c r="BI222" i="7"/>
  <c r="BH222" i="7"/>
  <c r="BG222" i="7"/>
  <c r="BF222" i="7"/>
  <c r="T222" i="7"/>
  <c r="R222" i="7"/>
  <c r="P222" i="7"/>
  <c r="BI221" i="7"/>
  <c r="BH221" i="7"/>
  <c r="BG221" i="7"/>
  <c r="BF221" i="7"/>
  <c r="T221" i="7"/>
  <c r="R221" i="7"/>
  <c r="P221" i="7"/>
  <c r="BI220" i="7"/>
  <c r="BH220" i="7"/>
  <c r="BG220" i="7"/>
  <c r="BF220" i="7"/>
  <c r="T220" i="7"/>
  <c r="R220" i="7"/>
  <c r="P220" i="7"/>
  <c r="BI219" i="7"/>
  <c r="BH219" i="7"/>
  <c r="BG219" i="7"/>
  <c r="BF219" i="7"/>
  <c r="T219" i="7"/>
  <c r="R219" i="7"/>
  <c r="P219" i="7"/>
  <c r="BI216" i="7"/>
  <c r="BH216" i="7"/>
  <c r="BG216" i="7"/>
  <c r="BF216" i="7"/>
  <c r="T216" i="7"/>
  <c r="T215" i="7" s="1"/>
  <c r="R216" i="7"/>
  <c r="R215" i="7"/>
  <c r="P216" i="7"/>
  <c r="P215" i="7" s="1"/>
  <c r="BI214" i="7"/>
  <c r="BH214" i="7"/>
  <c r="BG214" i="7"/>
  <c r="BF214" i="7"/>
  <c r="T214" i="7"/>
  <c r="R214" i="7"/>
  <c r="P214" i="7"/>
  <c r="BI213" i="7"/>
  <c r="BH213" i="7"/>
  <c r="BG213" i="7"/>
  <c r="BF213" i="7"/>
  <c r="T213" i="7"/>
  <c r="R213" i="7"/>
  <c r="P213" i="7"/>
  <c r="BI211" i="7"/>
  <c r="BH211" i="7"/>
  <c r="BG211" i="7"/>
  <c r="BF211" i="7"/>
  <c r="T211" i="7"/>
  <c r="R211" i="7"/>
  <c r="P211" i="7"/>
  <c r="BI210" i="7"/>
  <c r="BH210" i="7"/>
  <c r="BG210" i="7"/>
  <c r="BF210" i="7"/>
  <c r="T210" i="7"/>
  <c r="R210" i="7"/>
  <c r="P210" i="7"/>
  <c r="BI209" i="7"/>
  <c r="BH209" i="7"/>
  <c r="BG209" i="7"/>
  <c r="BF209" i="7"/>
  <c r="T209" i="7"/>
  <c r="R209" i="7"/>
  <c r="P209" i="7"/>
  <c r="BI208" i="7"/>
  <c r="BH208" i="7"/>
  <c r="BG208" i="7"/>
  <c r="BF208" i="7"/>
  <c r="T208" i="7"/>
  <c r="R208" i="7"/>
  <c r="P208" i="7"/>
  <c r="BI207" i="7"/>
  <c r="BH207" i="7"/>
  <c r="BG207" i="7"/>
  <c r="BF207" i="7"/>
  <c r="T207" i="7"/>
  <c r="R207" i="7"/>
  <c r="P207" i="7"/>
  <c r="BI206" i="7"/>
  <c r="BH206" i="7"/>
  <c r="BG206" i="7"/>
  <c r="BF206" i="7"/>
  <c r="T206" i="7"/>
  <c r="R206" i="7"/>
  <c r="P206" i="7"/>
  <c r="BI205" i="7"/>
  <c r="BH205" i="7"/>
  <c r="BG205" i="7"/>
  <c r="BF205" i="7"/>
  <c r="T205" i="7"/>
  <c r="R205" i="7"/>
  <c r="P205" i="7"/>
  <c r="BI204" i="7"/>
  <c r="BH204" i="7"/>
  <c r="BG204" i="7"/>
  <c r="BF204" i="7"/>
  <c r="T204" i="7"/>
  <c r="R204" i="7"/>
  <c r="P204" i="7"/>
  <c r="BI203" i="7"/>
  <c r="BH203" i="7"/>
  <c r="BG203" i="7"/>
  <c r="BF203" i="7"/>
  <c r="T203" i="7"/>
  <c r="R203" i="7"/>
  <c r="P203" i="7"/>
  <c r="BI202" i="7"/>
  <c r="BH202" i="7"/>
  <c r="BG202" i="7"/>
  <c r="BF202" i="7"/>
  <c r="T202" i="7"/>
  <c r="R202" i="7"/>
  <c r="P202" i="7"/>
  <c r="BI201" i="7"/>
  <c r="BH201" i="7"/>
  <c r="BG201" i="7"/>
  <c r="BF201" i="7"/>
  <c r="T201" i="7"/>
  <c r="R201" i="7"/>
  <c r="P201" i="7"/>
  <c r="BI200" i="7"/>
  <c r="BH200" i="7"/>
  <c r="BG200" i="7"/>
  <c r="BF200" i="7"/>
  <c r="T200" i="7"/>
  <c r="R200" i="7"/>
  <c r="P200" i="7"/>
  <c r="BI199" i="7"/>
  <c r="BH199" i="7"/>
  <c r="BG199" i="7"/>
  <c r="BF199" i="7"/>
  <c r="T199" i="7"/>
  <c r="R199" i="7"/>
  <c r="P199" i="7"/>
  <c r="BI197" i="7"/>
  <c r="BH197" i="7"/>
  <c r="BG197" i="7"/>
  <c r="BF197" i="7"/>
  <c r="T197" i="7"/>
  <c r="R197" i="7"/>
  <c r="P197" i="7"/>
  <c r="BI196" i="7"/>
  <c r="BH196" i="7"/>
  <c r="BG196" i="7"/>
  <c r="BF196" i="7"/>
  <c r="T196" i="7"/>
  <c r="R196" i="7"/>
  <c r="P196" i="7"/>
  <c r="BI195" i="7"/>
  <c r="BH195" i="7"/>
  <c r="BG195" i="7"/>
  <c r="BF195" i="7"/>
  <c r="T195" i="7"/>
  <c r="R195" i="7"/>
  <c r="P195" i="7"/>
  <c r="BI194" i="7"/>
  <c r="BH194" i="7"/>
  <c r="BG194" i="7"/>
  <c r="BF194" i="7"/>
  <c r="T194" i="7"/>
  <c r="R194" i="7"/>
  <c r="P194" i="7"/>
  <c r="BI193" i="7"/>
  <c r="BH193" i="7"/>
  <c r="BG193" i="7"/>
  <c r="BF193" i="7"/>
  <c r="T193" i="7"/>
  <c r="R193" i="7"/>
  <c r="P193" i="7"/>
  <c r="BI192" i="7"/>
  <c r="BH192" i="7"/>
  <c r="BG192" i="7"/>
  <c r="BF192" i="7"/>
  <c r="T192" i="7"/>
  <c r="R192" i="7"/>
  <c r="P192" i="7"/>
  <c r="BI191" i="7"/>
  <c r="BH191" i="7"/>
  <c r="BG191" i="7"/>
  <c r="BF191" i="7"/>
  <c r="T191" i="7"/>
  <c r="R191" i="7"/>
  <c r="P191" i="7"/>
  <c r="BI190" i="7"/>
  <c r="BH190" i="7"/>
  <c r="BG190" i="7"/>
  <c r="BF190" i="7"/>
  <c r="T190" i="7"/>
  <c r="R190" i="7"/>
  <c r="P190" i="7"/>
  <c r="BI189" i="7"/>
  <c r="BH189" i="7"/>
  <c r="BG189" i="7"/>
  <c r="BF189" i="7"/>
  <c r="T189" i="7"/>
  <c r="R189" i="7"/>
  <c r="P189" i="7"/>
  <c r="BI188" i="7"/>
  <c r="BH188" i="7"/>
  <c r="BG188" i="7"/>
  <c r="BF188" i="7"/>
  <c r="T188" i="7"/>
  <c r="R188" i="7"/>
  <c r="P188" i="7"/>
  <c r="BI187" i="7"/>
  <c r="BH187" i="7"/>
  <c r="BG187" i="7"/>
  <c r="BF187" i="7"/>
  <c r="T187" i="7"/>
  <c r="R187" i="7"/>
  <c r="P187" i="7"/>
  <c r="BI186" i="7"/>
  <c r="BH186" i="7"/>
  <c r="BG186" i="7"/>
  <c r="BF186" i="7"/>
  <c r="T186" i="7"/>
  <c r="R186" i="7"/>
  <c r="P186" i="7"/>
  <c r="BI184" i="7"/>
  <c r="BH184" i="7"/>
  <c r="BG184" i="7"/>
  <c r="BF184" i="7"/>
  <c r="T184" i="7"/>
  <c r="R184" i="7"/>
  <c r="P184" i="7"/>
  <c r="BI183" i="7"/>
  <c r="BH183" i="7"/>
  <c r="BG183" i="7"/>
  <c r="BF183" i="7"/>
  <c r="T183" i="7"/>
  <c r="R183" i="7"/>
  <c r="P183" i="7"/>
  <c r="BI182" i="7"/>
  <c r="BH182" i="7"/>
  <c r="BG182" i="7"/>
  <c r="BF182" i="7"/>
  <c r="T182" i="7"/>
  <c r="R182" i="7"/>
  <c r="P182" i="7"/>
  <c r="BI181" i="7"/>
  <c r="BH181" i="7"/>
  <c r="BG181" i="7"/>
  <c r="BF181" i="7"/>
  <c r="T181" i="7"/>
  <c r="R181" i="7"/>
  <c r="P181" i="7"/>
  <c r="BI180" i="7"/>
  <c r="BH180" i="7"/>
  <c r="BG180" i="7"/>
  <c r="BF180" i="7"/>
  <c r="T180" i="7"/>
  <c r="R180" i="7"/>
  <c r="P180" i="7"/>
  <c r="BI179" i="7"/>
  <c r="BH179" i="7"/>
  <c r="BG179" i="7"/>
  <c r="BF179" i="7"/>
  <c r="T179" i="7"/>
  <c r="R179" i="7"/>
  <c r="P179" i="7"/>
  <c r="BI178" i="7"/>
  <c r="BH178" i="7"/>
  <c r="BG178" i="7"/>
  <c r="BF178" i="7"/>
  <c r="T178" i="7"/>
  <c r="R178" i="7"/>
  <c r="P178" i="7"/>
  <c r="BI176" i="7"/>
  <c r="BH176" i="7"/>
  <c r="BG176" i="7"/>
  <c r="BF176" i="7"/>
  <c r="T176" i="7"/>
  <c r="R176" i="7"/>
  <c r="P176" i="7"/>
  <c r="BI175" i="7"/>
  <c r="BH175" i="7"/>
  <c r="BG175" i="7"/>
  <c r="BF175" i="7"/>
  <c r="T175" i="7"/>
  <c r="R175" i="7"/>
  <c r="P175" i="7"/>
  <c r="BI174" i="7"/>
  <c r="BH174" i="7"/>
  <c r="BG174" i="7"/>
  <c r="BF174" i="7"/>
  <c r="T174" i="7"/>
  <c r="R174" i="7"/>
  <c r="P174" i="7"/>
  <c r="BI173" i="7"/>
  <c r="BH173" i="7"/>
  <c r="BG173" i="7"/>
  <c r="BF173" i="7"/>
  <c r="T173" i="7"/>
  <c r="R173" i="7"/>
  <c r="P173" i="7"/>
  <c r="BI172" i="7"/>
  <c r="BH172" i="7"/>
  <c r="BG172" i="7"/>
  <c r="BF172" i="7"/>
  <c r="T172" i="7"/>
  <c r="R172" i="7"/>
  <c r="P172" i="7"/>
  <c r="BI171" i="7"/>
  <c r="BH171" i="7"/>
  <c r="BG171" i="7"/>
  <c r="BF171" i="7"/>
  <c r="T171" i="7"/>
  <c r="R171" i="7"/>
  <c r="P171" i="7"/>
  <c r="BI170" i="7"/>
  <c r="BH170" i="7"/>
  <c r="BG170" i="7"/>
  <c r="BF170" i="7"/>
  <c r="T170" i="7"/>
  <c r="R170" i="7"/>
  <c r="P170" i="7"/>
  <c r="BI169" i="7"/>
  <c r="BH169" i="7"/>
  <c r="BG169" i="7"/>
  <c r="BF169" i="7"/>
  <c r="T169" i="7"/>
  <c r="R169" i="7"/>
  <c r="P169" i="7"/>
  <c r="BI168" i="7"/>
  <c r="BH168" i="7"/>
  <c r="BG168" i="7"/>
  <c r="BF168" i="7"/>
  <c r="T168" i="7"/>
  <c r="R168" i="7"/>
  <c r="P168" i="7"/>
  <c r="BI167" i="7"/>
  <c r="BH167" i="7"/>
  <c r="BG167" i="7"/>
  <c r="BF167" i="7"/>
  <c r="T167" i="7"/>
  <c r="R167" i="7"/>
  <c r="P167" i="7"/>
  <c r="BI166" i="7"/>
  <c r="BH166" i="7"/>
  <c r="BG166" i="7"/>
  <c r="BF166" i="7"/>
  <c r="T166" i="7"/>
  <c r="R166" i="7"/>
  <c r="P166" i="7"/>
  <c r="BI164" i="7"/>
  <c r="BH164" i="7"/>
  <c r="BG164" i="7"/>
  <c r="BF164" i="7"/>
  <c r="T164" i="7"/>
  <c r="R164" i="7"/>
  <c r="P164" i="7"/>
  <c r="BI163" i="7"/>
  <c r="BH163" i="7"/>
  <c r="BG163" i="7"/>
  <c r="BF163" i="7"/>
  <c r="T163" i="7"/>
  <c r="R163" i="7"/>
  <c r="P163" i="7"/>
  <c r="BI162" i="7"/>
  <c r="BH162" i="7"/>
  <c r="BG162" i="7"/>
  <c r="BF162" i="7"/>
  <c r="T162" i="7"/>
  <c r="R162" i="7"/>
  <c r="P162" i="7"/>
  <c r="BI161" i="7"/>
  <c r="BH161" i="7"/>
  <c r="BG161" i="7"/>
  <c r="BF161" i="7"/>
  <c r="T161" i="7"/>
  <c r="R161" i="7"/>
  <c r="P161" i="7"/>
  <c r="BI160" i="7"/>
  <c r="BH160" i="7"/>
  <c r="BG160" i="7"/>
  <c r="BF160" i="7"/>
  <c r="T160" i="7"/>
  <c r="R160" i="7"/>
  <c r="P160" i="7"/>
  <c r="BI159" i="7"/>
  <c r="BH159" i="7"/>
  <c r="BG159" i="7"/>
  <c r="BF159" i="7"/>
  <c r="T159" i="7"/>
  <c r="R159" i="7"/>
  <c r="P159" i="7"/>
  <c r="BI158" i="7"/>
  <c r="BH158" i="7"/>
  <c r="BG158" i="7"/>
  <c r="BF158" i="7"/>
  <c r="T158" i="7"/>
  <c r="R158" i="7"/>
  <c r="P158" i="7"/>
  <c r="BI156" i="7"/>
  <c r="BH156" i="7"/>
  <c r="BG156" i="7"/>
  <c r="BF156" i="7"/>
  <c r="T156" i="7"/>
  <c r="R156" i="7"/>
  <c r="P156" i="7"/>
  <c r="BI155" i="7"/>
  <c r="BH155" i="7"/>
  <c r="BG155" i="7"/>
  <c r="BF155" i="7"/>
  <c r="T155" i="7"/>
  <c r="R155" i="7"/>
  <c r="P155" i="7"/>
  <c r="BI154" i="7"/>
  <c r="BH154" i="7"/>
  <c r="BG154" i="7"/>
  <c r="BF154" i="7"/>
  <c r="T154" i="7"/>
  <c r="R154" i="7"/>
  <c r="P154" i="7"/>
  <c r="BI153" i="7"/>
  <c r="BH153" i="7"/>
  <c r="BG153" i="7"/>
  <c r="BF153" i="7"/>
  <c r="T153" i="7"/>
  <c r="R153" i="7"/>
  <c r="P153" i="7"/>
  <c r="BI152" i="7"/>
  <c r="BH152" i="7"/>
  <c r="BG152" i="7"/>
  <c r="BF152" i="7"/>
  <c r="T152" i="7"/>
  <c r="R152" i="7"/>
  <c r="P152" i="7"/>
  <c r="BI151" i="7"/>
  <c r="BH151" i="7"/>
  <c r="BG151" i="7"/>
  <c r="BF151" i="7"/>
  <c r="T151" i="7"/>
  <c r="R151" i="7"/>
  <c r="P151" i="7"/>
  <c r="BI150" i="7"/>
  <c r="BH150" i="7"/>
  <c r="BG150" i="7"/>
  <c r="BF150" i="7"/>
  <c r="T150" i="7"/>
  <c r="R150" i="7"/>
  <c r="P150" i="7"/>
  <c r="BI149" i="7"/>
  <c r="BH149" i="7"/>
  <c r="BG149" i="7"/>
  <c r="BF149" i="7"/>
  <c r="T149" i="7"/>
  <c r="R149" i="7"/>
  <c r="P149" i="7"/>
  <c r="BI148" i="7"/>
  <c r="BH148" i="7"/>
  <c r="BG148" i="7"/>
  <c r="BF148" i="7"/>
  <c r="T148" i="7"/>
  <c r="R148" i="7"/>
  <c r="P148" i="7"/>
  <c r="F141" i="7"/>
  <c r="F139" i="7"/>
  <c r="E137" i="7"/>
  <c r="F95" i="7"/>
  <c r="F93" i="7"/>
  <c r="E91" i="7"/>
  <c r="J28" i="7"/>
  <c r="E28" i="7"/>
  <c r="J96" i="7" s="1"/>
  <c r="J27" i="7"/>
  <c r="J25" i="7"/>
  <c r="E25" i="7"/>
  <c r="J141" i="7" s="1"/>
  <c r="J24" i="7"/>
  <c r="J22" i="7"/>
  <c r="E22" i="7"/>
  <c r="F142" i="7"/>
  <c r="J21" i="7"/>
  <c r="J16" i="7"/>
  <c r="J93" i="7" s="1"/>
  <c r="E7" i="7"/>
  <c r="E131" i="7" s="1"/>
  <c r="J41" i="6"/>
  <c r="J40" i="6"/>
  <c r="AY102" i="1"/>
  <c r="J39" i="6"/>
  <c r="AX102" i="1"/>
  <c r="BI129" i="6"/>
  <c r="F41" i="6" s="1"/>
  <c r="BH129" i="6"/>
  <c r="BG129" i="6"/>
  <c r="BF129" i="6"/>
  <c r="F38" i="6" s="1"/>
  <c r="BA102" i="1" s="1"/>
  <c r="T129" i="6"/>
  <c r="T128" i="6" s="1"/>
  <c r="T127" i="6" s="1"/>
  <c r="T126" i="6" s="1"/>
  <c r="R129" i="6"/>
  <c r="R128" i="6"/>
  <c r="R127" i="6" s="1"/>
  <c r="R126" i="6" s="1"/>
  <c r="P129" i="6"/>
  <c r="P128" i="6"/>
  <c r="P127" i="6" s="1"/>
  <c r="P126" i="6" s="1"/>
  <c r="AU102" i="1" s="1"/>
  <c r="F122" i="6"/>
  <c r="F120" i="6"/>
  <c r="E118" i="6"/>
  <c r="F95" i="6"/>
  <c r="F93" i="6"/>
  <c r="E91" i="6"/>
  <c r="J28" i="6"/>
  <c r="E28" i="6"/>
  <c r="J96" i="6" s="1"/>
  <c r="J27" i="6"/>
  <c r="J25" i="6"/>
  <c r="E25" i="6"/>
  <c r="J122" i="6"/>
  <c r="J24" i="6"/>
  <c r="J22" i="6"/>
  <c r="E22" i="6"/>
  <c r="F96" i="6"/>
  <c r="J21" i="6"/>
  <c r="J16" i="6"/>
  <c r="J93" i="6"/>
  <c r="E7" i="6"/>
  <c r="E85" i="6" s="1"/>
  <c r="J41" i="5"/>
  <c r="J40" i="5"/>
  <c r="AY101" i="1" s="1"/>
  <c r="J39" i="5"/>
  <c r="AX101" i="1"/>
  <c r="BI130" i="5"/>
  <c r="F41" i="5" s="1"/>
  <c r="BD101" i="1" s="1"/>
  <c r="BH130" i="5"/>
  <c r="BG130" i="5"/>
  <c r="BF130" i="5"/>
  <c r="J38" i="5" s="1"/>
  <c r="AW101" i="1" s="1"/>
  <c r="T130" i="5"/>
  <c r="R130" i="5"/>
  <c r="P130" i="5"/>
  <c r="BI129" i="5"/>
  <c r="BH129" i="5"/>
  <c r="BG129" i="5"/>
  <c r="BF129" i="5"/>
  <c r="T129" i="5"/>
  <c r="R129" i="5"/>
  <c r="P129" i="5"/>
  <c r="F122" i="5"/>
  <c r="F120" i="5"/>
  <c r="E118" i="5"/>
  <c r="F95" i="5"/>
  <c r="F93" i="5"/>
  <c r="E91" i="5"/>
  <c r="J28" i="5"/>
  <c r="E28" i="5"/>
  <c r="J123" i="5"/>
  <c r="J27" i="5"/>
  <c r="J25" i="5"/>
  <c r="E25" i="5"/>
  <c r="J122" i="5" s="1"/>
  <c r="J24" i="5"/>
  <c r="J22" i="5"/>
  <c r="E22" i="5"/>
  <c r="F96" i="5" s="1"/>
  <c r="J21" i="5"/>
  <c r="J16" i="5"/>
  <c r="J93" i="5"/>
  <c r="E7" i="5"/>
  <c r="E85" i="5"/>
  <c r="J41" i="4"/>
  <c r="J40" i="4"/>
  <c r="AY100" i="1"/>
  <c r="J39" i="4"/>
  <c r="AX100" i="1"/>
  <c r="BI261" i="4"/>
  <c r="BH261" i="4"/>
  <c r="BG261" i="4"/>
  <c r="BF261" i="4"/>
  <c r="T261" i="4"/>
  <c r="R261" i="4"/>
  <c r="P261" i="4"/>
  <c r="BI260" i="4"/>
  <c r="BH260" i="4"/>
  <c r="BG260" i="4"/>
  <c r="BF260" i="4"/>
  <c r="T260" i="4"/>
  <c r="R260" i="4"/>
  <c r="P260" i="4"/>
  <c r="BI258" i="4"/>
  <c r="BH258" i="4"/>
  <c r="BG258" i="4"/>
  <c r="BF258" i="4"/>
  <c r="T258" i="4"/>
  <c r="T257" i="4"/>
  <c r="R258" i="4"/>
  <c r="R257" i="4"/>
  <c r="P258" i="4"/>
  <c r="P257" i="4"/>
  <c r="BI255" i="4"/>
  <c r="BH255" i="4"/>
  <c r="BG255" i="4"/>
  <c r="BF255" i="4"/>
  <c r="T255" i="4"/>
  <c r="R255" i="4"/>
  <c r="P255" i="4"/>
  <c r="BI254" i="4"/>
  <c r="BH254" i="4"/>
  <c r="BG254" i="4"/>
  <c r="BF254" i="4"/>
  <c r="T254" i="4"/>
  <c r="R254" i="4"/>
  <c r="P254" i="4"/>
  <c r="BI253" i="4"/>
  <c r="BH253" i="4"/>
  <c r="BG253" i="4"/>
  <c r="BF253" i="4"/>
  <c r="T253" i="4"/>
  <c r="R253" i="4"/>
  <c r="P253" i="4"/>
  <c r="BI252" i="4"/>
  <c r="BH252" i="4"/>
  <c r="BG252" i="4"/>
  <c r="BF252" i="4"/>
  <c r="T252" i="4"/>
  <c r="R252" i="4"/>
  <c r="P252" i="4"/>
  <c r="BI250" i="4"/>
  <c r="BH250" i="4"/>
  <c r="BG250" i="4"/>
  <c r="BF250" i="4"/>
  <c r="T250" i="4"/>
  <c r="R250" i="4"/>
  <c r="P250" i="4"/>
  <c r="BI249" i="4"/>
  <c r="BH249" i="4"/>
  <c r="BG249" i="4"/>
  <c r="BF249" i="4"/>
  <c r="T249" i="4"/>
  <c r="R249" i="4"/>
  <c r="P249" i="4"/>
  <c r="BI248" i="4"/>
  <c r="BH248" i="4"/>
  <c r="BG248" i="4"/>
  <c r="BF248" i="4"/>
  <c r="T248" i="4"/>
  <c r="R248" i="4"/>
  <c r="P248" i="4"/>
  <c r="BI247" i="4"/>
  <c r="BH247" i="4"/>
  <c r="BG247" i="4"/>
  <c r="BF247" i="4"/>
  <c r="T247" i="4"/>
  <c r="R247" i="4"/>
  <c r="P247" i="4"/>
  <c r="BI246" i="4"/>
  <c r="BH246" i="4"/>
  <c r="BG246" i="4"/>
  <c r="BF246" i="4"/>
  <c r="T246" i="4"/>
  <c r="R246" i="4"/>
  <c r="P246" i="4"/>
  <c r="BI245" i="4"/>
  <c r="BH245" i="4"/>
  <c r="BG245" i="4"/>
  <c r="BF245" i="4"/>
  <c r="T245" i="4"/>
  <c r="R245" i="4"/>
  <c r="P245" i="4"/>
  <c r="BI244" i="4"/>
  <c r="BH244" i="4"/>
  <c r="BG244" i="4"/>
  <c r="BF244" i="4"/>
  <c r="T244" i="4"/>
  <c r="R244" i="4"/>
  <c r="P244" i="4"/>
  <c r="BI243" i="4"/>
  <c r="BH243" i="4"/>
  <c r="BG243" i="4"/>
  <c r="BF243" i="4"/>
  <c r="T243" i="4"/>
  <c r="R243" i="4"/>
  <c r="P243" i="4"/>
  <c r="BI242" i="4"/>
  <c r="BH242" i="4"/>
  <c r="BG242" i="4"/>
  <c r="BF242" i="4"/>
  <c r="T242" i="4"/>
  <c r="R242" i="4"/>
  <c r="P242" i="4"/>
  <c r="BI241" i="4"/>
  <c r="BH241" i="4"/>
  <c r="BG241" i="4"/>
  <c r="BF241" i="4"/>
  <c r="T241" i="4"/>
  <c r="R241" i="4"/>
  <c r="P241" i="4"/>
  <c r="BI240" i="4"/>
  <c r="BH240" i="4"/>
  <c r="BG240" i="4"/>
  <c r="BF240" i="4"/>
  <c r="T240" i="4"/>
  <c r="R240" i="4"/>
  <c r="P240" i="4"/>
  <c r="BI238" i="4"/>
  <c r="BH238" i="4"/>
  <c r="BG238" i="4"/>
  <c r="BF238" i="4"/>
  <c r="T238" i="4"/>
  <c r="R238" i="4"/>
  <c r="P238" i="4"/>
  <c r="BI237" i="4"/>
  <c r="BH237" i="4"/>
  <c r="BG237" i="4"/>
  <c r="BF237" i="4"/>
  <c r="T237" i="4"/>
  <c r="R237" i="4"/>
  <c r="P237" i="4"/>
  <c r="BI236" i="4"/>
  <c r="BH236" i="4"/>
  <c r="BG236" i="4"/>
  <c r="BF236" i="4"/>
  <c r="T236" i="4"/>
  <c r="R236" i="4"/>
  <c r="P236" i="4"/>
  <c r="BI235" i="4"/>
  <c r="BH235" i="4"/>
  <c r="BG235" i="4"/>
  <c r="BF235" i="4"/>
  <c r="T235" i="4"/>
  <c r="R235" i="4"/>
  <c r="P235" i="4"/>
  <c r="BI232" i="4"/>
  <c r="BH232" i="4"/>
  <c r="BG232" i="4"/>
  <c r="BF232" i="4"/>
  <c r="T232" i="4"/>
  <c r="T231" i="4" s="1"/>
  <c r="T230" i="4" s="1"/>
  <c r="R232" i="4"/>
  <c r="R231" i="4" s="1"/>
  <c r="R230" i="4" s="1"/>
  <c r="P232" i="4"/>
  <c r="P231" i="4"/>
  <c r="P230" i="4" s="1"/>
  <c r="BI229" i="4"/>
  <c r="BH229" i="4"/>
  <c r="BG229" i="4"/>
  <c r="BF229" i="4"/>
  <c r="T229" i="4"/>
  <c r="T228" i="4"/>
  <c r="R229" i="4"/>
  <c r="R228" i="4"/>
  <c r="P229" i="4"/>
  <c r="P228" i="4"/>
  <c r="BI227" i="4"/>
  <c r="BH227" i="4"/>
  <c r="BG227" i="4"/>
  <c r="BF227" i="4"/>
  <c r="T227" i="4"/>
  <c r="R227" i="4"/>
  <c r="P227" i="4"/>
  <c r="BI226" i="4"/>
  <c r="BH226" i="4"/>
  <c r="BG226" i="4"/>
  <c r="BF226" i="4"/>
  <c r="T226" i="4"/>
  <c r="R226" i="4"/>
  <c r="P226" i="4"/>
  <c r="BI225" i="4"/>
  <c r="BH225" i="4"/>
  <c r="BG225" i="4"/>
  <c r="BF225" i="4"/>
  <c r="T225" i="4"/>
  <c r="R225" i="4"/>
  <c r="P225" i="4"/>
  <c r="BI224" i="4"/>
  <c r="BH224" i="4"/>
  <c r="BG224" i="4"/>
  <c r="BF224" i="4"/>
  <c r="T224" i="4"/>
  <c r="R224" i="4"/>
  <c r="P224" i="4"/>
  <c r="BI223" i="4"/>
  <c r="BH223" i="4"/>
  <c r="BG223" i="4"/>
  <c r="BF223" i="4"/>
  <c r="T223" i="4"/>
  <c r="R223" i="4"/>
  <c r="P223" i="4"/>
  <c r="BI222" i="4"/>
  <c r="BH222" i="4"/>
  <c r="BG222" i="4"/>
  <c r="BF222" i="4"/>
  <c r="T222" i="4"/>
  <c r="R222" i="4"/>
  <c r="P222" i="4"/>
  <c r="BI221" i="4"/>
  <c r="BH221" i="4"/>
  <c r="BG221" i="4"/>
  <c r="BF221" i="4"/>
  <c r="T221" i="4"/>
  <c r="R221" i="4"/>
  <c r="P221" i="4"/>
  <c r="BI220" i="4"/>
  <c r="BH220" i="4"/>
  <c r="BG220" i="4"/>
  <c r="BF220" i="4"/>
  <c r="T220" i="4"/>
  <c r="R220" i="4"/>
  <c r="P220" i="4"/>
  <c r="BI219" i="4"/>
  <c r="BH219" i="4"/>
  <c r="BG219" i="4"/>
  <c r="BF219" i="4"/>
  <c r="T219" i="4"/>
  <c r="R219" i="4"/>
  <c r="P219" i="4"/>
  <c r="BI218" i="4"/>
  <c r="BH218" i="4"/>
  <c r="BG218" i="4"/>
  <c r="BF218" i="4"/>
  <c r="T218" i="4"/>
  <c r="R218" i="4"/>
  <c r="P218" i="4"/>
  <c r="BI217" i="4"/>
  <c r="BH217" i="4"/>
  <c r="BG217" i="4"/>
  <c r="BF217" i="4"/>
  <c r="T217" i="4"/>
  <c r="R217" i="4"/>
  <c r="P217" i="4"/>
  <c r="BI216" i="4"/>
  <c r="BH216" i="4"/>
  <c r="BG216" i="4"/>
  <c r="BF216" i="4"/>
  <c r="T216" i="4"/>
  <c r="R216" i="4"/>
  <c r="P216" i="4"/>
  <c r="BI215" i="4"/>
  <c r="BH215" i="4"/>
  <c r="BG215" i="4"/>
  <c r="BF215" i="4"/>
  <c r="T215" i="4"/>
  <c r="R215" i="4"/>
  <c r="P215" i="4"/>
  <c r="BI213" i="4"/>
  <c r="BH213" i="4"/>
  <c r="BG213" i="4"/>
  <c r="BF213" i="4"/>
  <c r="T213" i="4"/>
  <c r="R213" i="4"/>
  <c r="P213" i="4"/>
  <c r="BI212" i="4"/>
  <c r="BH212" i="4"/>
  <c r="BG212" i="4"/>
  <c r="BF212" i="4"/>
  <c r="T212" i="4"/>
  <c r="R212" i="4"/>
  <c r="P212" i="4"/>
  <c r="BI211" i="4"/>
  <c r="BH211" i="4"/>
  <c r="BG211" i="4"/>
  <c r="BF211" i="4"/>
  <c r="T211" i="4"/>
  <c r="R211" i="4"/>
  <c r="P211" i="4"/>
  <c r="BI210" i="4"/>
  <c r="BH210" i="4"/>
  <c r="BG210" i="4"/>
  <c r="BF210" i="4"/>
  <c r="T210" i="4"/>
  <c r="R210" i="4"/>
  <c r="P210" i="4"/>
  <c r="BI209" i="4"/>
  <c r="BH209" i="4"/>
  <c r="BG209" i="4"/>
  <c r="BF209" i="4"/>
  <c r="T209" i="4"/>
  <c r="R209" i="4"/>
  <c r="P209" i="4"/>
  <c r="BI208" i="4"/>
  <c r="BH208" i="4"/>
  <c r="BG208" i="4"/>
  <c r="BF208" i="4"/>
  <c r="T208" i="4"/>
  <c r="R208" i="4"/>
  <c r="P208" i="4"/>
  <c r="BI207" i="4"/>
  <c r="BH207" i="4"/>
  <c r="BG207" i="4"/>
  <c r="BF207" i="4"/>
  <c r="T207" i="4"/>
  <c r="R207" i="4"/>
  <c r="P207" i="4"/>
  <c r="BI206" i="4"/>
  <c r="BH206" i="4"/>
  <c r="BG206" i="4"/>
  <c r="BF206" i="4"/>
  <c r="T206" i="4"/>
  <c r="R206" i="4"/>
  <c r="P206" i="4"/>
  <c r="BI204" i="4"/>
  <c r="BH204" i="4"/>
  <c r="BG204" i="4"/>
  <c r="BF204" i="4"/>
  <c r="T204" i="4"/>
  <c r="R204" i="4"/>
  <c r="P204" i="4"/>
  <c r="BI203" i="4"/>
  <c r="BH203" i="4"/>
  <c r="BG203" i="4"/>
  <c r="BF203" i="4"/>
  <c r="T203" i="4"/>
  <c r="R203" i="4"/>
  <c r="P203" i="4"/>
  <c r="BI202" i="4"/>
  <c r="BH202" i="4"/>
  <c r="BG202" i="4"/>
  <c r="BF202" i="4"/>
  <c r="T202" i="4"/>
  <c r="R202" i="4"/>
  <c r="P202" i="4"/>
  <c r="BI201" i="4"/>
  <c r="BH201" i="4"/>
  <c r="BG201" i="4"/>
  <c r="BF201" i="4"/>
  <c r="T201" i="4"/>
  <c r="R201" i="4"/>
  <c r="P201" i="4"/>
  <c r="BI200" i="4"/>
  <c r="BH200" i="4"/>
  <c r="BG200" i="4"/>
  <c r="BF200" i="4"/>
  <c r="T200" i="4"/>
  <c r="R200" i="4"/>
  <c r="P200" i="4"/>
  <c r="BI199" i="4"/>
  <c r="BH199" i="4"/>
  <c r="BG199" i="4"/>
  <c r="BF199" i="4"/>
  <c r="T199" i="4"/>
  <c r="R199" i="4"/>
  <c r="P199" i="4"/>
  <c r="BI198" i="4"/>
  <c r="BH198" i="4"/>
  <c r="BG198" i="4"/>
  <c r="BF198" i="4"/>
  <c r="T198" i="4"/>
  <c r="R198" i="4"/>
  <c r="P198" i="4"/>
  <c r="BI197" i="4"/>
  <c r="BH197" i="4"/>
  <c r="BG197" i="4"/>
  <c r="BF197" i="4"/>
  <c r="T197" i="4"/>
  <c r="R197" i="4"/>
  <c r="P197" i="4"/>
  <c r="BI196" i="4"/>
  <c r="BH196" i="4"/>
  <c r="BG196" i="4"/>
  <c r="BF196" i="4"/>
  <c r="T196" i="4"/>
  <c r="R196" i="4"/>
  <c r="P196" i="4"/>
  <c r="BI195" i="4"/>
  <c r="BH195" i="4"/>
  <c r="BG195" i="4"/>
  <c r="BF195" i="4"/>
  <c r="T195" i="4"/>
  <c r="R195" i="4"/>
  <c r="P195" i="4"/>
  <c r="BI194" i="4"/>
  <c r="BH194" i="4"/>
  <c r="BG194" i="4"/>
  <c r="BF194" i="4"/>
  <c r="T194" i="4"/>
  <c r="R194" i="4"/>
  <c r="P194" i="4"/>
  <c r="BI193" i="4"/>
  <c r="BH193" i="4"/>
  <c r="BG193" i="4"/>
  <c r="BF193" i="4"/>
  <c r="T193" i="4"/>
  <c r="R193" i="4"/>
  <c r="P193" i="4"/>
  <c r="BI192" i="4"/>
  <c r="BH192" i="4"/>
  <c r="BG192" i="4"/>
  <c r="BF192" i="4"/>
  <c r="T192" i="4"/>
  <c r="R192" i="4"/>
  <c r="P192" i="4"/>
  <c r="BI190" i="4"/>
  <c r="BH190" i="4"/>
  <c r="BG190" i="4"/>
  <c r="BF190" i="4"/>
  <c r="T190" i="4"/>
  <c r="R190" i="4"/>
  <c r="P190" i="4"/>
  <c r="BI189" i="4"/>
  <c r="BH189" i="4"/>
  <c r="BG189" i="4"/>
  <c r="BF189" i="4"/>
  <c r="T189" i="4"/>
  <c r="R189" i="4"/>
  <c r="P189" i="4"/>
  <c r="BI188" i="4"/>
  <c r="BH188" i="4"/>
  <c r="BG188" i="4"/>
  <c r="BF188" i="4"/>
  <c r="T188" i="4"/>
  <c r="R188" i="4"/>
  <c r="P188" i="4"/>
  <c r="BI187" i="4"/>
  <c r="BH187" i="4"/>
  <c r="BG187" i="4"/>
  <c r="BF187" i="4"/>
  <c r="T187" i="4"/>
  <c r="R187" i="4"/>
  <c r="P187" i="4"/>
  <c r="BI186" i="4"/>
  <c r="BH186" i="4"/>
  <c r="BG186" i="4"/>
  <c r="BF186" i="4"/>
  <c r="T186" i="4"/>
  <c r="R186" i="4"/>
  <c r="P186" i="4"/>
  <c r="BI185" i="4"/>
  <c r="BH185" i="4"/>
  <c r="BG185" i="4"/>
  <c r="BF185" i="4"/>
  <c r="T185" i="4"/>
  <c r="R185" i="4"/>
  <c r="P185" i="4"/>
  <c r="BI183" i="4"/>
  <c r="BH183" i="4"/>
  <c r="BG183" i="4"/>
  <c r="BF183" i="4"/>
  <c r="T183" i="4"/>
  <c r="R183" i="4"/>
  <c r="P183" i="4"/>
  <c r="BI182" i="4"/>
  <c r="BH182" i="4"/>
  <c r="BG182" i="4"/>
  <c r="BF182" i="4"/>
  <c r="T182" i="4"/>
  <c r="R182" i="4"/>
  <c r="P182" i="4"/>
  <c r="BI181" i="4"/>
  <c r="BH181" i="4"/>
  <c r="BG181" i="4"/>
  <c r="BF181" i="4"/>
  <c r="T181" i="4"/>
  <c r="R181" i="4"/>
  <c r="P181" i="4"/>
  <c r="BI180" i="4"/>
  <c r="BH180" i="4"/>
  <c r="BG180" i="4"/>
  <c r="BF180" i="4"/>
  <c r="T180" i="4"/>
  <c r="R180" i="4"/>
  <c r="P180" i="4"/>
  <c r="BI179" i="4"/>
  <c r="BH179" i="4"/>
  <c r="BG179" i="4"/>
  <c r="BF179" i="4"/>
  <c r="T179" i="4"/>
  <c r="R179" i="4"/>
  <c r="P179" i="4"/>
  <c r="BI178" i="4"/>
  <c r="BH178" i="4"/>
  <c r="BG178" i="4"/>
  <c r="BF178" i="4"/>
  <c r="T178" i="4"/>
  <c r="R178" i="4"/>
  <c r="P178" i="4"/>
  <c r="BI177" i="4"/>
  <c r="BH177" i="4"/>
  <c r="BG177" i="4"/>
  <c r="BF177" i="4"/>
  <c r="T177" i="4"/>
  <c r="R177" i="4"/>
  <c r="P177" i="4"/>
  <c r="BI176" i="4"/>
  <c r="BH176" i="4"/>
  <c r="BG176" i="4"/>
  <c r="BF176" i="4"/>
  <c r="T176" i="4"/>
  <c r="R176" i="4"/>
  <c r="P176" i="4"/>
  <c r="BI175" i="4"/>
  <c r="BH175" i="4"/>
  <c r="BG175" i="4"/>
  <c r="BF175" i="4"/>
  <c r="T175" i="4"/>
  <c r="R175" i="4"/>
  <c r="P175" i="4"/>
  <c r="BI173" i="4"/>
  <c r="BH173" i="4"/>
  <c r="BG173" i="4"/>
  <c r="BF173" i="4"/>
  <c r="T173" i="4"/>
  <c r="R173" i="4"/>
  <c r="P173" i="4"/>
  <c r="BI172" i="4"/>
  <c r="BH172" i="4"/>
  <c r="BG172" i="4"/>
  <c r="BF172" i="4"/>
  <c r="T172" i="4"/>
  <c r="R172" i="4"/>
  <c r="P172" i="4"/>
  <c r="BI171" i="4"/>
  <c r="BH171" i="4"/>
  <c r="BG171" i="4"/>
  <c r="BF171" i="4"/>
  <c r="T171" i="4"/>
  <c r="R171" i="4"/>
  <c r="P171" i="4"/>
  <c r="BI170" i="4"/>
  <c r="BH170" i="4"/>
  <c r="BG170" i="4"/>
  <c r="BF170" i="4"/>
  <c r="T170" i="4"/>
  <c r="R170" i="4"/>
  <c r="P170" i="4"/>
  <c r="BI169" i="4"/>
  <c r="BH169" i="4"/>
  <c r="BG169" i="4"/>
  <c r="BF169" i="4"/>
  <c r="T169" i="4"/>
  <c r="R169" i="4"/>
  <c r="P169" i="4"/>
  <c r="BI168" i="4"/>
  <c r="BH168" i="4"/>
  <c r="BG168" i="4"/>
  <c r="BF168" i="4"/>
  <c r="T168" i="4"/>
  <c r="R168" i="4"/>
  <c r="P168" i="4"/>
  <c r="BI167" i="4"/>
  <c r="BH167" i="4"/>
  <c r="BG167" i="4"/>
  <c r="BF167" i="4"/>
  <c r="T167" i="4"/>
  <c r="R167" i="4"/>
  <c r="P167" i="4"/>
  <c r="BI166" i="4"/>
  <c r="BH166" i="4"/>
  <c r="BG166" i="4"/>
  <c r="BF166" i="4"/>
  <c r="T166" i="4"/>
  <c r="R166" i="4"/>
  <c r="P166" i="4"/>
  <c r="BI165" i="4"/>
  <c r="BH165" i="4"/>
  <c r="BG165" i="4"/>
  <c r="BF165" i="4"/>
  <c r="T165" i="4"/>
  <c r="R165" i="4"/>
  <c r="P165" i="4"/>
  <c r="BI164" i="4"/>
  <c r="BH164" i="4"/>
  <c r="BG164" i="4"/>
  <c r="BF164" i="4"/>
  <c r="T164" i="4"/>
  <c r="R164" i="4"/>
  <c r="P164" i="4"/>
  <c r="BI163" i="4"/>
  <c r="BH163" i="4"/>
  <c r="BG163" i="4"/>
  <c r="BF163" i="4"/>
  <c r="T163" i="4"/>
  <c r="R163" i="4"/>
  <c r="P163" i="4"/>
  <c r="BI162" i="4"/>
  <c r="BH162" i="4"/>
  <c r="BG162" i="4"/>
  <c r="BF162" i="4"/>
  <c r="T162" i="4"/>
  <c r="R162" i="4"/>
  <c r="P162" i="4"/>
  <c r="BI161" i="4"/>
  <c r="BH161" i="4"/>
  <c r="BG161" i="4"/>
  <c r="BF161" i="4"/>
  <c r="T161" i="4"/>
  <c r="R161" i="4"/>
  <c r="P161" i="4"/>
  <c r="BI160" i="4"/>
  <c r="BH160" i="4"/>
  <c r="BG160" i="4"/>
  <c r="BF160" i="4"/>
  <c r="T160" i="4"/>
  <c r="R160" i="4"/>
  <c r="P160" i="4"/>
  <c r="BI159" i="4"/>
  <c r="BH159" i="4"/>
  <c r="BG159" i="4"/>
  <c r="BF159" i="4"/>
  <c r="T159" i="4"/>
  <c r="R159" i="4"/>
  <c r="P159" i="4"/>
  <c r="BI157" i="4"/>
  <c r="BH157" i="4"/>
  <c r="BG157" i="4"/>
  <c r="BF157" i="4"/>
  <c r="T157" i="4"/>
  <c r="R157" i="4"/>
  <c r="P157" i="4"/>
  <c r="BI156" i="4"/>
  <c r="BH156" i="4"/>
  <c r="BG156" i="4"/>
  <c r="BF156" i="4"/>
  <c r="T156" i="4"/>
  <c r="R156" i="4"/>
  <c r="P156" i="4"/>
  <c r="BI155" i="4"/>
  <c r="BH155" i="4"/>
  <c r="BG155" i="4"/>
  <c r="BF155" i="4"/>
  <c r="T155" i="4"/>
  <c r="R155" i="4"/>
  <c r="P155" i="4"/>
  <c r="BI154" i="4"/>
  <c r="BH154" i="4"/>
  <c r="BG154" i="4"/>
  <c r="BF154" i="4"/>
  <c r="T154" i="4"/>
  <c r="R154" i="4"/>
  <c r="P154" i="4"/>
  <c r="BI153" i="4"/>
  <c r="BH153" i="4"/>
  <c r="BG153" i="4"/>
  <c r="BF153" i="4"/>
  <c r="T153" i="4"/>
  <c r="R153" i="4"/>
  <c r="P153" i="4"/>
  <c r="BI152" i="4"/>
  <c r="BH152" i="4"/>
  <c r="BG152" i="4"/>
  <c r="BF152" i="4"/>
  <c r="T152" i="4"/>
  <c r="R152" i="4"/>
  <c r="P152" i="4"/>
  <c r="BI151" i="4"/>
  <c r="BH151" i="4"/>
  <c r="BG151" i="4"/>
  <c r="BF151" i="4"/>
  <c r="T151" i="4"/>
  <c r="R151" i="4"/>
  <c r="P151" i="4"/>
  <c r="BI150" i="4"/>
  <c r="BH150" i="4"/>
  <c r="BG150" i="4"/>
  <c r="BF150" i="4"/>
  <c r="T150" i="4"/>
  <c r="R150" i="4"/>
  <c r="P150" i="4"/>
  <c r="BI149" i="4"/>
  <c r="BH149" i="4"/>
  <c r="BG149" i="4"/>
  <c r="BF149" i="4"/>
  <c r="T149" i="4"/>
  <c r="R149" i="4"/>
  <c r="P149" i="4"/>
  <c r="BI148" i="4"/>
  <c r="BH148" i="4"/>
  <c r="BG148" i="4"/>
  <c r="BF148" i="4"/>
  <c r="T148" i="4"/>
  <c r="R148" i="4"/>
  <c r="P148" i="4"/>
  <c r="BI147" i="4"/>
  <c r="BH147" i="4"/>
  <c r="BG147" i="4"/>
  <c r="BF147" i="4"/>
  <c r="T147" i="4"/>
  <c r="R147" i="4"/>
  <c r="P147" i="4"/>
  <c r="BI146" i="4"/>
  <c r="BH146" i="4"/>
  <c r="BG146" i="4"/>
  <c r="BF146" i="4"/>
  <c r="T146" i="4"/>
  <c r="R146" i="4"/>
  <c r="P146" i="4"/>
  <c r="BI145" i="4"/>
  <c r="BH145" i="4"/>
  <c r="BG145" i="4"/>
  <c r="BF145" i="4"/>
  <c r="T145" i="4"/>
  <c r="R145" i="4"/>
  <c r="P145" i="4"/>
  <c r="F138" i="4"/>
  <c r="F136" i="4"/>
  <c r="E134" i="4"/>
  <c r="F95" i="4"/>
  <c r="F93" i="4"/>
  <c r="E91" i="4"/>
  <c r="J28" i="4"/>
  <c r="E28" i="4"/>
  <c r="J139" i="4" s="1"/>
  <c r="J27" i="4"/>
  <c r="J25" i="4"/>
  <c r="E25" i="4"/>
  <c r="J95" i="4"/>
  <c r="J24" i="4"/>
  <c r="J22" i="4"/>
  <c r="E22" i="4"/>
  <c r="F139" i="4"/>
  <c r="J21" i="4"/>
  <c r="J16" i="4"/>
  <c r="J93" i="4"/>
  <c r="E7" i="4"/>
  <c r="E128" i="4" s="1"/>
  <c r="J41" i="3"/>
  <c r="J40" i="3"/>
  <c r="AY98" i="1"/>
  <c r="J39" i="3"/>
  <c r="AX98" i="1" s="1"/>
  <c r="BI129" i="3"/>
  <c r="BH129" i="3"/>
  <c r="BG129" i="3"/>
  <c r="BF129" i="3"/>
  <c r="T129" i="3"/>
  <c r="T128" i="3"/>
  <c r="T127" i="3"/>
  <c r="T126" i="3" s="1"/>
  <c r="R129" i="3"/>
  <c r="R128" i="3"/>
  <c r="R127" i="3" s="1"/>
  <c r="R126" i="3" s="1"/>
  <c r="P129" i="3"/>
  <c r="P128" i="3"/>
  <c r="P127" i="3" s="1"/>
  <c r="P126" i="3" s="1"/>
  <c r="AU98" i="1" s="1"/>
  <c r="F122" i="3"/>
  <c r="F120" i="3"/>
  <c r="E118" i="3"/>
  <c r="F95" i="3"/>
  <c r="F93" i="3"/>
  <c r="E91" i="3"/>
  <c r="J28" i="3"/>
  <c r="E28" i="3"/>
  <c r="J96" i="3"/>
  <c r="J27" i="3"/>
  <c r="J25" i="3"/>
  <c r="E25" i="3"/>
  <c r="J95" i="3"/>
  <c r="J24" i="3"/>
  <c r="J22" i="3"/>
  <c r="E22" i="3"/>
  <c r="F123" i="3"/>
  <c r="J21" i="3"/>
  <c r="J16" i="3"/>
  <c r="J120" i="3" s="1"/>
  <c r="E7" i="3"/>
  <c r="E85" i="3"/>
  <c r="J41" i="2"/>
  <c r="J40" i="2"/>
  <c r="AY97" i="1" s="1"/>
  <c r="J39" i="2"/>
  <c r="AX97" i="1" s="1"/>
  <c r="BI264" i="2"/>
  <c r="BH264" i="2"/>
  <c r="BG264" i="2"/>
  <c r="BF264" i="2"/>
  <c r="T264" i="2"/>
  <c r="R264" i="2"/>
  <c r="P264" i="2"/>
  <c r="BI263" i="2"/>
  <c r="BH263" i="2"/>
  <c r="BG263" i="2"/>
  <c r="BF263" i="2"/>
  <c r="T263" i="2"/>
  <c r="R263" i="2"/>
  <c r="P263" i="2"/>
  <c r="BI261" i="2"/>
  <c r="BH261" i="2"/>
  <c r="BG261" i="2"/>
  <c r="BF261" i="2"/>
  <c r="T261" i="2"/>
  <c r="T260" i="2" s="1"/>
  <c r="R261" i="2"/>
  <c r="R260" i="2"/>
  <c r="P261" i="2"/>
  <c r="P260" i="2" s="1"/>
  <c r="BI258" i="2"/>
  <c r="BH258" i="2"/>
  <c r="BG258" i="2"/>
  <c r="BF258" i="2"/>
  <c r="T258" i="2"/>
  <c r="R258" i="2"/>
  <c r="P258" i="2"/>
  <c r="BI257" i="2"/>
  <c r="BH257" i="2"/>
  <c r="BG257" i="2"/>
  <c r="BF257" i="2"/>
  <c r="T257" i="2"/>
  <c r="R257" i="2"/>
  <c r="P257" i="2"/>
  <c r="BI256" i="2"/>
  <c r="BH256" i="2"/>
  <c r="BG256" i="2"/>
  <c r="BF256" i="2"/>
  <c r="T256" i="2"/>
  <c r="R256" i="2"/>
  <c r="P256" i="2"/>
  <c r="BI255" i="2"/>
  <c r="BH255" i="2"/>
  <c r="BG255" i="2"/>
  <c r="BF255" i="2"/>
  <c r="T255" i="2"/>
  <c r="R255" i="2"/>
  <c r="P255" i="2"/>
  <c r="BI253" i="2"/>
  <c r="BH253" i="2"/>
  <c r="BG253" i="2"/>
  <c r="BF253" i="2"/>
  <c r="T253" i="2"/>
  <c r="R253" i="2"/>
  <c r="P253" i="2"/>
  <c r="BI252" i="2"/>
  <c r="BH252" i="2"/>
  <c r="BG252" i="2"/>
  <c r="BF252" i="2"/>
  <c r="T252" i="2"/>
  <c r="R252" i="2"/>
  <c r="P252" i="2"/>
  <c r="BI250" i="2"/>
  <c r="BH250" i="2"/>
  <c r="BG250" i="2"/>
  <c r="BF250" i="2"/>
  <c r="T250" i="2"/>
  <c r="R250" i="2"/>
  <c r="P250" i="2"/>
  <c r="BI249" i="2"/>
  <c r="BH249" i="2"/>
  <c r="BG249" i="2"/>
  <c r="BF249" i="2"/>
  <c r="T249" i="2"/>
  <c r="R249" i="2"/>
  <c r="P249" i="2"/>
  <c r="BI248" i="2"/>
  <c r="BH248" i="2"/>
  <c r="BG248" i="2"/>
  <c r="BF248" i="2"/>
  <c r="T248" i="2"/>
  <c r="R248" i="2"/>
  <c r="P248" i="2"/>
  <c r="BI247" i="2"/>
  <c r="BH247" i="2"/>
  <c r="BG247" i="2"/>
  <c r="BF247" i="2"/>
  <c r="T247" i="2"/>
  <c r="R247" i="2"/>
  <c r="P247" i="2"/>
  <c r="BI246" i="2"/>
  <c r="BH246" i="2"/>
  <c r="BG246" i="2"/>
  <c r="BF246" i="2"/>
  <c r="T246" i="2"/>
  <c r="R246" i="2"/>
  <c r="P246" i="2"/>
  <c r="BI245" i="2"/>
  <c r="BH245" i="2"/>
  <c r="BG245" i="2"/>
  <c r="BF245" i="2"/>
  <c r="T245" i="2"/>
  <c r="R245" i="2"/>
  <c r="P245" i="2"/>
  <c r="BI244" i="2"/>
  <c r="BH244" i="2"/>
  <c r="BG244" i="2"/>
  <c r="BF244" i="2"/>
  <c r="T244" i="2"/>
  <c r="R244" i="2"/>
  <c r="P244" i="2"/>
  <c r="BI243" i="2"/>
  <c r="BH243" i="2"/>
  <c r="BG243" i="2"/>
  <c r="BF243" i="2"/>
  <c r="T243" i="2"/>
  <c r="R243" i="2"/>
  <c r="P243" i="2"/>
  <c r="BI242" i="2"/>
  <c r="BH242" i="2"/>
  <c r="BG242" i="2"/>
  <c r="BF242" i="2"/>
  <c r="T242" i="2"/>
  <c r="R242" i="2"/>
  <c r="P242" i="2"/>
  <c r="BI241" i="2"/>
  <c r="BH241" i="2"/>
  <c r="BG241" i="2"/>
  <c r="BF241" i="2"/>
  <c r="T241" i="2"/>
  <c r="R241" i="2"/>
  <c r="P241" i="2"/>
  <c r="BI240" i="2"/>
  <c r="BH240" i="2"/>
  <c r="BG240" i="2"/>
  <c r="BF240" i="2"/>
  <c r="T240" i="2"/>
  <c r="R240" i="2"/>
  <c r="P240" i="2"/>
  <c r="BI238" i="2"/>
  <c r="BH238" i="2"/>
  <c r="BG238" i="2"/>
  <c r="BF238" i="2"/>
  <c r="T238" i="2"/>
  <c r="R238" i="2"/>
  <c r="P238" i="2"/>
  <c r="BI237" i="2"/>
  <c r="BH237" i="2"/>
  <c r="BG237" i="2"/>
  <c r="BF237" i="2"/>
  <c r="T237" i="2"/>
  <c r="R237" i="2"/>
  <c r="P237" i="2"/>
  <c r="BI236" i="2"/>
  <c r="BH236" i="2"/>
  <c r="BG236" i="2"/>
  <c r="BF236" i="2"/>
  <c r="T236" i="2"/>
  <c r="R236" i="2"/>
  <c r="P236" i="2"/>
  <c r="BI235" i="2"/>
  <c r="BH235" i="2"/>
  <c r="BG235" i="2"/>
  <c r="BF235" i="2"/>
  <c r="T235" i="2"/>
  <c r="R235" i="2"/>
  <c r="P235" i="2"/>
  <c r="BI232" i="2"/>
  <c r="BH232" i="2"/>
  <c r="BG232" i="2"/>
  <c r="BF232" i="2"/>
  <c r="T232" i="2"/>
  <c r="T231" i="2"/>
  <c r="T230" i="2" s="1"/>
  <c r="R232" i="2"/>
  <c r="R231" i="2" s="1"/>
  <c r="R230" i="2" s="1"/>
  <c r="P232" i="2"/>
  <c r="P231" i="2"/>
  <c r="P230" i="2" s="1"/>
  <c r="BI229" i="2"/>
  <c r="BH229" i="2"/>
  <c r="BG229" i="2"/>
  <c r="BF229" i="2"/>
  <c r="T229" i="2"/>
  <c r="T228" i="2"/>
  <c r="R229" i="2"/>
  <c r="R228" i="2"/>
  <c r="P229" i="2"/>
  <c r="P228" i="2"/>
  <c r="BI227" i="2"/>
  <c r="BH227" i="2"/>
  <c r="BG227" i="2"/>
  <c r="BF227" i="2"/>
  <c r="T227" i="2"/>
  <c r="R227" i="2"/>
  <c r="P227" i="2"/>
  <c r="BI226" i="2"/>
  <c r="BH226" i="2"/>
  <c r="BG226" i="2"/>
  <c r="BF226" i="2"/>
  <c r="T226" i="2"/>
  <c r="R226" i="2"/>
  <c r="P226" i="2"/>
  <c r="BI225" i="2"/>
  <c r="BH225" i="2"/>
  <c r="BG225" i="2"/>
  <c r="BF225" i="2"/>
  <c r="T225" i="2"/>
  <c r="R225" i="2"/>
  <c r="P225" i="2"/>
  <c r="BI224" i="2"/>
  <c r="BH224" i="2"/>
  <c r="BG224" i="2"/>
  <c r="BF224" i="2"/>
  <c r="T224" i="2"/>
  <c r="R224" i="2"/>
  <c r="P224" i="2"/>
  <c r="BI223" i="2"/>
  <c r="BH223" i="2"/>
  <c r="BG223" i="2"/>
  <c r="BF223" i="2"/>
  <c r="T223" i="2"/>
  <c r="R223" i="2"/>
  <c r="P223" i="2"/>
  <c r="BI222" i="2"/>
  <c r="BH222" i="2"/>
  <c r="BG222" i="2"/>
  <c r="BF222" i="2"/>
  <c r="T222" i="2"/>
  <c r="R222" i="2"/>
  <c r="P222" i="2"/>
  <c r="BI221" i="2"/>
  <c r="BH221" i="2"/>
  <c r="BG221" i="2"/>
  <c r="BF221" i="2"/>
  <c r="T221" i="2"/>
  <c r="R221" i="2"/>
  <c r="P221" i="2"/>
  <c r="BI220" i="2"/>
  <c r="BH220" i="2"/>
  <c r="BG220" i="2"/>
  <c r="BF220" i="2"/>
  <c r="T220" i="2"/>
  <c r="R220" i="2"/>
  <c r="P220" i="2"/>
  <c r="BI219" i="2"/>
  <c r="BH219" i="2"/>
  <c r="BG219" i="2"/>
  <c r="BF219" i="2"/>
  <c r="T219" i="2"/>
  <c r="R219" i="2"/>
  <c r="P219" i="2"/>
  <c r="BI218" i="2"/>
  <c r="BH218" i="2"/>
  <c r="BG218" i="2"/>
  <c r="BF218" i="2"/>
  <c r="T218" i="2"/>
  <c r="R218" i="2"/>
  <c r="P218" i="2"/>
  <c r="BI217" i="2"/>
  <c r="BH217" i="2"/>
  <c r="BG217" i="2"/>
  <c r="BF217" i="2"/>
  <c r="T217" i="2"/>
  <c r="R217" i="2"/>
  <c r="P217" i="2"/>
  <c r="BI216" i="2"/>
  <c r="BH216" i="2"/>
  <c r="BG216" i="2"/>
  <c r="BF216" i="2"/>
  <c r="T216" i="2"/>
  <c r="R216" i="2"/>
  <c r="P216" i="2"/>
  <c r="BI215" i="2"/>
  <c r="BH215" i="2"/>
  <c r="BG215" i="2"/>
  <c r="BF215" i="2"/>
  <c r="T215" i="2"/>
  <c r="R215" i="2"/>
  <c r="P215" i="2"/>
  <c r="BI213" i="2"/>
  <c r="BH213" i="2"/>
  <c r="BG213" i="2"/>
  <c r="BF213" i="2"/>
  <c r="T213" i="2"/>
  <c r="R213" i="2"/>
  <c r="P213" i="2"/>
  <c r="BI212" i="2"/>
  <c r="BH212" i="2"/>
  <c r="BG212" i="2"/>
  <c r="BF212" i="2"/>
  <c r="T212" i="2"/>
  <c r="R212" i="2"/>
  <c r="P212" i="2"/>
  <c r="BI211" i="2"/>
  <c r="BH211" i="2"/>
  <c r="BG211" i="2"/>
  <c r="BF211" i="2"/>
  <c r="T211" i="2"/>
  <c r="R211" i="2"/>
  <c r="P211" i="2"/>
  <c r="BI210" i="2"/>
  <c r="BH210" i="2"/>
  <c r="BG210" i="2"/>
  <c r="BF210" i="2"/>
  <c r="T210" i="2"/>
  <c r="R210" i="2"/>
  <c r="P210" i="2"/>
  <c r="BI209" i="2"/>
  <c r="BH209" i="2"/>
  <c r="BG209" i="2"/>
  <c r="BF209" i="2"/>
  <c r="T209" i="2"/>
  <c r="R209" i="2"/>
  <c r="P209" i="2"/>
  <c r="BI208" i="2"/>
  <c r="BH208" i="2"/>
  <c r="BG208" i="2"/>
  <c r="BF208" i="2"/>
  <c r="T208" i="2"/>
  <c r="R208" i="2"/>
  <c r="P208" i="2"/>
  <c r="BI207" i="2"/>
  <c r="BH207" i="2"/>
  <c r="BG207" i="2"/>
  <c r="BF207" i="2"/>
  <c r="T207" i="2"/>
  <c r="R207" i="2"/>
  <c r="P207" i="2"/>
  <c r="BI206" i="2"/>
  <c r="BH206" i="2"/>
  <c r="BG206" i="2"/>
  <c r="BF206" i="2"/>
  <c r="T206" i="2"/>
  <c r="R206" i="2"/>
  <c r="P206" i="2"/>
  <c r="BI204" i="2"/>
  <c r="BH204" i="2"/>
  <c r="BG204" i="2"/>
  <c r="BF204" i="2"/>
  <c r="T204" i="2"/>
  <c r="R204" i="2"/>
  <c r="P204" i="2"/>
  <c r="BI203" i="2"/>
  <c r="BH203" i="2"/>
  <c r="BG203" i="2"/>
  <c r="BF203" i="2"/>
  <c r="T203" i="2"/>
  <c r="R203" i="2"/>
  <c r="P203" i="2"/>
  <c r="BI202" i="2"/>
  <c r="BH202" i="2"/>
  <c r="BG202" i="2"/>
  <c r="BF202" i="2"/>
  <c r="T202" i="2"/>
  <c r="R202" i="2"/>
  <c r="P202" i="2"/>
  <c r="BI201" i="2"/>
  <c r="BH201" i="2"/>
  <c r="BG201" i="2"/>
  <c r="BF201" i="2"/>
  <c r="T201" i="2"/>
  <c r="R201" i="2"/>
  <c r="P201" i="2"/>
  <c r="BI200" i="2"/>
  <c r="BH200" i="2"/>
  <c r="BG200" i="2"/>
  <c r="BF200" i="2"/>
  <c r="T200" i="2"/>
  <c r="R200" i="2"/>
  <c r="P200" i="2"/>
  <c r="BI199" i="2"/>
  <c r="BH199" i="2"/>
  <c r="BG199" i="2"/>
  <c r="BF199" i="2"/>
  <c r="T199" i="2"/>
  <c r="R199" i="2"/>
  <c r="P199" i="2"/>
  <c r="BI198" i="2"/>
  <c r="BH198" i="2"/>
  <c r="BG198" i="2"/>
  <c r="BF198" i="2"/>
  <c r="T198" i="2"/>
  <c r="R198" i="2"/>
  <c r="P198" i="2"/>
  <c r="BI197" i="2"/>
  <c r="BH197" i="2"/>
  <c r="BG197" i="2"/>
  <c r="BF197" i="2"/>
  <c r="T197" i="2"/>
  <c r="R197" i="2"/>
  <c r="P197" i="2"/>
  <c r="BI196" i="2"/>
  <c r="BH196" i="2"/>
  <c r="BG196" i="2"/>
  <c r="BF196" i="2"/>
  <c r="T196" i="2"/>
  <c r="R196" i="2"/>
  <c r="P196" i="2"/>
  <c r="BI195" i="2"/>
  <c r="BH195" i="2"/>
  <c r="BG195" i="2"/>
  <c r="BF195" i="2"/>
  <c r="T195" i="2"/>
  <c r="R195" i="2"/>
  <c r="P195" i="2"/>
  <c r="BI194" i="2"/>
  <c r="BH194" i="2"/>
  <c r="BG194" i="2"/>
  <c r="BF194" i="2"/>
  <c r="T194" i="2"/>
  <c r="R194" i="2"/>
  <c r="P194" i="2"/>
  <c r="BI193" i="2"/>
  <c r="BH193" i="2"/>
  <c r="BG193" i="2"/>
  <c r="BF193" i="2"/>
  <c r="T193" i="2"/>
  <c r="R193" i="2"/>
  <c r="P193" i="2"/>
  <c r="BI192" i="2"/>
  <c r="BH192" i="2"/>
  <c r="BG192" i="2"/>
  <c r="BF192" i="2"/>
  <c r="T192" i="2"/>
  <c r="R192" i="2"/>
  <c r="P192" i="2"/>
  <c r="BI190" i="2"/>
  <c r="BH190" i="2"/>
  <c r="BG190" i="2"/>
  <c r="BF190" i="2"/>
  <c r="T190" i="2"/>
  <c r="R190" i="2"/>
  <c r="P190" i="2"/>
  <c r="BI189" i="2"/>
  <c r="BH189" i="2"/>
  <c r="BG189" i="2"/>
  <c r="BF189" i="2"/>
  <c r="T189" i="2"/>
  <c r="R189" i="2"/>
  <c r="P189" i="2"/>
  <c r="BI188" i="2"/>
  <c r="BH188" i="2"/>
  <c r="BG188" i="2"/>
  <c r="BF188" i="2"/>
  <c r="T188" i="2"/>
  <c r="R188" i="2"/>
  <c r="P188" i="2"/>
  <c r="BI187" i="2"/>
  <c r="BH187" i="2"/>
  <c r="BG187" i="2"/>
  <c r="BF187" i="2"/>
  <c r="T187" i="2"/>
  <c r="R187" i="2"/>
  <c r="P187" i="2"/>
  <c r="BI185" i="2"/>
  <c r="BH185" i="2"/>
  <c r="BG185" i="2"/>
  <c r="BF185" i="2"/>
  <c r="T185" i="2"/>
  <c r="R185" i="2"/>
  <c r="P185" i="2"/>
  <c r="BI184" i="2"/>
  <c r="BH184" i="2"/>
  <c r="BG184" i="2"/>
  <c r="BF184" i="2"/>
  <c r="T184" i="2"/>
  <c r="R184" i="2"/>
  <c r="P184" i="2"/>
  <c r="BI183" i="2"/>
  <c r="BH183" i="2"/>
  <c r="BG183" i="2"/>
  <c r="BF183" i="2"/>
  <c r="T183" i="2"/>
  <c r="R183" i="2"/>
  <c r="P183" i="2"/>
  <c r="BI182" i="2"/>
  <c r="BH182" i="2"/>
  <c r="BG182" i="2"/>
  <c r="BF182" i="2"/>
  <c r="T182" i="2"/>
  <c r="R182" i="2"/>
  <c r="P182" i="2"/>
  <c r="BI181" i="2"/>
  <c r="BH181" i="2"/>
  <c r="BG181" i="2"/>
  <c r="BF181" i="2"/>
  <c r="T181" i="2"/>
  <c r="R181" i="2"/>
  <c r="P181" i="2"/>
  <c r="BI180" i="2"/>
  <c r="BH180" i="2"/>
  <c r="BG180" i="2"/>
  <c r="BF180" i="2"/>
  <c r="T180" i="2"/>
  <c r="R180" i="2"/>
  <c r="P180" i="2"/>
  <c r="BI179" i="2"/>
  <c r="BH179" i="2"/>
  <c r="BG179" i="2"/>
  <c r="BF179" i="2"/>
  <c r="T179" i="2"/>
  <c r="R179" i="2"/>
  <c r="P179" i="2"/>
  <c r="BI178" i="2"/>
  <c r="BH178" i="2"/>
  <c r="BG178" i="2"/>
  <c r="BF178" i="2"/>
  <c r="T178" i="2"/>
  <c r="R178" i="2"/>
  <c r="P178" i="2"/>
  <c r="BI177" i="2"/>
  <c r="BH177" i="2"/>
  <c r="BG177" i="2"/>
  <c r="BF177" i="2"/>
  <c r="T177" i="2"/>
  <c r="R177" i="2"/>
  <c r="P177" i="2"/>
  <c r="BI176" i="2"/>
  <c r="BH176" i="2"/>
  <c r="BG176" i="2"/>
  <c r="BF176" i="2"/>
  <c r="T176" i="2"/>
  <c r="R176" i="2"/>
  <c r="P176" i="2"/>
  <c r="BI174" i="2"/>
  <c r="BH174" i="2"/>
  <c r="BG174" i="2"/>
  <c r="BF174" i="2"/>
  <c r="T174" i="2"/>
  <c r="R174" i="2"/>
  <c r="P174" i="2"/>
  <c r="BI173" i="2"/>
  <c r="BH173" i="2"/>
  <c r="BG173" i="2"/>
  <c r="BF173" i="2"/>
  <c r="T173" i="2"/>
  <c r="R173" i="2"/>
  <c r="P173" i="2"/>
  <c r="BI172" i="2"/>
  <c r="BH172" i="2"/>
  <c r="BG172" i="2"/>
  <c r="BF172" i="2"/>
  <c r="T172" i="2"/>
  <c r="R172" i="2"/>
  <c r="P172" i="2"/>
  <c r="BI171" i="2"/>
  <c r="BH171" i="2"/>
  <c r="BG171" i="2"/>
  <c r="BF171" i="2"/>
  <c r="T171" i="2"/>
  <c r="R171" i="2"/>
  <c r="P171" i="2"/>
  <c r="BI170" i="2"/>
  <c r="BH170" i="2"/>
  <c r="BG170" i="2"/>
  <c r="BF170" i="2"/>
  <c r="T170" i="2"/>
  <c r="R170" i="2"/>
  <c r="P170" i="2"/>
  <c r="BI169" i="2"/>
  <c r="BH169" i="2"/>
  <c r="BG169" i="2"/>
  <c r="BF169" i="2"/>
  <c r="T169" i="2"/>
  <c r="R169" i="2"/>
  <c r="P169" i="2"/>
  <c r="BI168" i="2"/>
  <c r="BH168" i="2"/>
  <c r="BG168" i="2"/>
  <c r="BF168" i="2"/>
  <c r="T168" i="2"/>
  <c r="R168" i="2"/>
  <c r="P168" i="2"/>
  <c r="BI167" i="2"/>
  <c r="BH167" i="2"/>
  <c r="BG167" i="2"/>
  <c r="BF167" i="2"/>
  <c r="T167" i="2"/>
  <c r="R167" i="2"/>
  <c r="P167" i="2"/>
  <c r="BI166" i="2"/>
  <c r="BH166" i="2"/>
  <c r="BG166" i="2"/>
  <c r="BF166" i="2"/>
  <c r="T166" i="2"/>
  <c r="R166" i="2"/>
  <c r="P166" i="2"/>
  <c r="BI165" i="2"/>
  <c r="BH165" i="2"/>
  <c r="BG165" i="2"/>
  <c r="BF165" i="2"/>
  <c r="T165" i="2"/>
  <c r="R165" i="2"/>
  <c r="P165" i="2"/>
  <c r="BI164" i="2"/>
  <c r="BH164" i="2"/>
  <c r="BG164" i="2"/>
  <c r="BF164" i="2"/>
  <c r="T164" i="2"/>
  <c r="R164" i="2"/>
  <c r="P164" i="2"/>
  <c r="BI163" i="2"/>
  <c r="BH163" i="2"/>
  <c r="BG163" i="2"/>
  <c r="BF163" i="2"/>
  <c r="T163" i="2"/>
  <c r="R163" i="2"/>
  <c r="P163" i="2"/>
  <c r="BI162" i="2"/>
  <c r="BH162" i="2"/>
  <c r="BG162" i="2"/>
  <c r="BF162" i="2"/>
  <c r="T162" i="2"/>
  <c r="R162" i="2"/>
  <c r="P162" i="2"/>
  <c r="BI161" i="2"/>
  <c r="BH161" i="2"/>
  <c r="BG161" i="2"/>
  <c r="BF161" i="2"/>
  <c r="T161" i="2"/>
  <c r="R161" i="2"/>
  <c r="P161" i="2"/>
  <c r="BI160" i="2"/>
  <c r="BH160" i="2"/>
  <c r="BG160" i="2"/>
  <c r="BF160" i="2"/>
  <c r="T160" i="2"/>
  <c r="R160" i="2"/>
  <c r="P160" i="2"/>
  <c r="BI158" i="2"/>
  <c r="BH158" i="2"/>
  <c r="BG158" i="2"/>
  <c r="BF158" i="2"/>
  <c r="T158" i="2"/>
  <c r="R158" i="2"/>
  <c r="P158" i="2"/>
  <c r="BI157" i="2"/>
  <c r="BH157" i="2"/>
  <c r="BG157" i="2"/>
  <c r="BF157" i="2"/>
  <c r="T157" i="2"/>
  <c r="R157" i="2"/>
  <c r="P157" i="2"/>
  <c r="BI156" i="2"/>
  <c r="BH156" i="2"/>
  <c r="BG156" i="2"/>
  <c r="BF156" i="2"/>
  <c r="T156" i="2"/>
  <c r="R156" i="2"/>
  <c r="P156" i="2"/>
  <c r="BI155" i="2"/>
  <c r="BH155" i="2"/>
  <c r="BG155" i="2"/>
  <c r="BF155" i="2"/>
  <c r="T155" i="2"/>
  <c r="R155" i="2"/>
  <c r="P155" i="2"/>
  <c r="BI154" i="2"/>
  <c r="BH154" i="2"/>
  <c r="BG154" i="2"/>
  <c r="BF154" i="2"/>
  <c r="T154" i="2"/>
  <c r="R154" i="2"/>
  <c r="P154" i="2"/>
  <c r="BI153" i="2"/>
  <c r="BH153" i="2"/>
  <c r="BG153" i="2"/>
  <c r="BF153" i="2"/>
  <c r="T153" i="2"/>
  <c r="R153" i="2"/>
  <c r="P153" i="2"/>
  <c r="BI152" i="2"/>
  <c r="BH152" i="2"/>
  <c r="BG152" i="2"/>
  <c r="BF152" i="2"/>
  <c r="T152" i="2"/>
  <c r="R152" i="2"/>
  <c r="P152" i="2"/>
  <c r="BI151" i="2"/>
  <c r="BH151" i="2"/>
  <c r="BG151" i="2"/>
  <c r="BF151" i="2"/>
  <c r="T151" i="2"/>
  <c r="R151" i="2"/>
  <c r="P151" i="2"/>
  <c r="BI150" i="2"/>
  <c r="BH150" i="2"/>
  <c r="BG150" i="2"/>
  <c r="BF150" i="2"/>
  <c r="T150" i="2"/>
  <c r="R150" i="2"/>
  <c r="P150" i="2"/>
  <c r="BI149" i="2"/>
  <c r="BH149" i="2"/>
  <c r="BG149" i="2"/>
  <c r="BF149" i="2"/>
  <c r="T149" i="2"/>
  <c r="R149" i="2"/>
  <c r="P149" i="2"/>
  <c r="BI148" i="2"/>
  <c r="BH148" i="2"/>
  <c r="BG148" i="2"/>
  <c r="BF148" i="2"/>
  <c r="T148" i="2"/>
  <c r="R148" i="2"/>
  <c r="P148" i="2"/>
  <c r="BI147" i="2"/>
  <c r="BH147" i="2"/>
  <c r="BG147" i="2"/>
  <c r="BF147" i="2"/>
  <c r="T147" i="2"/>
  <c r="R147" i="2"/>
  <c r="P147" i="2"/>
  <c r="BI146" i="2"/>
  <c r="BH146" i="2"/>
  <c r="BG146" i="2"/>
  <c r="BF146" i="2"/>
  <c r="T146" i="2"/>
  <c r="R146" i="2"/>
  <c r="P146" i="2"/>
  <c r="F139" i="2"/>
  <c r="F137" i="2"/>
  <c r="E135" i="2"/>
  <c r="F95" i="2"/>
  <c r="F93" i="2"/>
  <c r="E91" i="2"/>
  <c r="J28" i="2"/>
  <c r="E28" i="2"/>
  <c r="J140" i="2"/>
  <c r="J27" i="2"/>
  <c r="J25" i="2"/>
  <c r="E25" i="2"/>
  <c r="J95" i="2"/>
  <c r="J24" i="2"/>
  <c r="J22" i="2"/>
  <c r="E22" i="2"/>
  <c r="F140" i="2"/>
  <c r="J21" i="2"/>
  <c r="J16" i="2"/>
  <c r="J137" i="2"/>
  <c r="E7" i="2"/>
  <c r="E129" i="2"/>
  <c r="L90" i="1"/>
  <c r="AM90" i="1"/>
  <c r="AM89" i="1"/>
  <c r="L89" i="1"/>
  <c r="AM87" i="1"/>
  <c r="L87" i="1"/>
  <c r="L85" i="1"/>
  <c r="J123" i="11"/>
  <c r="J122" i="11"/>
  <c r="J121" i="11"/>
  <c r="BK120" i="11"/>
  <c r="BK119" i="11"/>
  <c r="J162" i="10"/>
  <c r="J161" i="10"/>
  <c r="J155" i="10"/>
  <c r="BK154" i="10"/>
  <c r="BK153" i="10"/>
  <c r="BK152" i="10"/>
  <c r="J151" i="10"/>
  <c r="BK147" i="10"/>
  <c r="BK144" i="10"/>
  <c r="BK141" i="10"/>
  <c r="J138" i="10"/>
  <c r="BK134" i="10"/>
  <c r="BK130" i="10"/>
  <c r="J129" i="10"/>
  <c r="J185" i="9"/>
  <c r="J180" i="9"/>
  <c r="BK179" i="9"/>
  <c r="BK178" i="9"/>
  <c r="BK176" i="9"/>
  <c r="BK171" i="9"/>
  <c r="J167" i="9"/>
  <c r="J165" i="9"/>
  <c r="J160" i="9"/>
  <c r="J159" i="9"/>
  <c r="J157" i="9"/>
  <c r="BK152" i="9"/>
  <c r="J148" i="9"/>
  <c r="J146" i="9"/>
  <c r="BK145" i="9"/>
  <c r="BK143" i="9"/>
  <c r="BK142" i="9"/>
  <c r="J139" i="9"/>
  <c r="J138" i="9"/>
  <c r="BK137" i="9"/>
  <c r="BK134" i="9"/>
  <c r="J133" i="9"/>
  <c r="J167" i="8"/>
  <c r="BK161" i="8"/>
  <c r="BK158" i="8"/>
  <c r="BK157" i="8"/>
  <c r="BK145" i="8"/>
  <c r="J137" i="8"/>
  <c r="BK265" i="7"/>
  <c r="J245" i="7"/>
  <c r="BK163" i="2"/>
  <c r="BK162" i="2"/>
  <c r="BK161" i="2"/>
  <c r="J157" i="2"/>
  <c r="BK155" i="2"/>
  <c r="BK151" i="2"/>
  <c r="J149" i="2"/>
  <c r="BK148" i="2"/>
  <c r="AS103" i="1"/>
  <c r="BK123" i="11"/>
  <c r="BK122" i="11"/>
  <c r="BK121" i="11"/>
  <c r="J120" i="11"/>
  <c r="J119" i="11"/>
  <c r="J158" i="10"/>
  <c r="J156" i="10"/>
  <c r="J152" i="10"/>
  <c r="BK149" i="10"/>
  <c r="J148" i="10"/>
  <c r="J145" i="10"/>
  <c r="BK140" i="10"/>
  <c r="J139" i="10"/>
  <c r="BK132" i="10"/>
  <c r="BK186" i="9"/>
  <c r="J186" i="9"/>
  <c r="BK182" i="9"/>
  <c r="BK180" i="9"/>
  <c r="J179" i="9"/>
  <c r="J178" i="9"/>
  <c r="J177" i="9"/>
  <c r="BK175" i="9"/>
  <c r="BK170" i="9"/>
  <c r="BK167" i="9"/>
  <c r="BK165" i="9"/>
  <c r="J161" i="9"/>
  <c r="BK155" i="9"/>
  <c r="J153" i="9"/>
  <c r="BK150" i="9"/>
  <c r="BK148" i="9"/>
  <c r="J145" i="9"/>
  <c r="J144" i="9"/>
  <c r="J140" i="9"/>
  <c r="BK167" i="8"/>
  <c r="J164" i="8"/>
  <c r="J162" i="8"/>
  <c r="J158" i="8"/>
  <c r="BK156" i="8"/>
  <c r="BK155" i="8"/>
  <c r="J152" i="8"/>
  <c r="J150" i="8"/>
  <c r="BK149" i="8"/>
  <c r="BK144" i="8"/>
  <c r="BK143" i="8"/>
  <c r="BK142" i="8"/>
  <c r="BK140" i="8"/>
  <c r="BK137" i="8"/>
  <c r="BK135" i="8"/>
  <c r="BK134" i="8"/>
  <c r="BK132" i="8"/>
  <c r="J131" i="8"/>
  <c r="J130" i="8"/>
  <c r="F37" i="11"/>
  <c r="BK162" i="10"/>
  <c r="BK161" i="10"/>
  <c r="BK158" i="10"/>
  <c r="BK156" i="10"/>
  <c r="J153" i="10"/>
  <c r="J149" i="10"/>
  <c r="J147" i="10"/>
  <c r="J146" i="10"/>
  <c r="BK145" i="10"/>
  <c r="J144" i="10"/>
  <c r="BK142" i="10"/>
  <c r="J141" i="10"/>
  <c r="J140" i="10"/>
  <c r="BK139" i="10"/>
  <c r="BK137" i="10"/>
  <c r="J135" i="10"/>
  <c r="J134" i="10"/>
  <c r="BK131" i="10"/>
  <c r="J128" i="10"/>
  <c r="J182" i="9"/>
  <c r="J173" i="9"/>
  <c r="J172" i="9"/>
  <c r="J170" i="9"/>
  <c r="BK163" i="9"/>
  <c r="BK162" i="9"/>
  <c r="BK161" i="9"/>
  <c r="BK159" i="9"/>
  <c r="J152" i="9"/>
  <c r="BK144" i="9"/>
  <c r="J134" i="9"/>
  <c r="BK132" i="9"/>
  <c r="BK164" i="8"/>
  <c r="BK162" i="8"/>
  <c r="J161" i="8"/>
  <c r="J157" i="8"/>
  <c r="J155" i="8"/>
  <c r="J153" i="8"/>
  <c r="BK147" i="8"/>
  <c r="BK146" i="8"/>
  <c r="J142" i="8"/>
  <c r="J140" i="8"/>
  <c r="J138" i="8"/>
  <c r="J135" i="8"/>
  <c r="J134" i="8"/>
  <c r="BK133" i="8"/>
  <c r="J132" i="8"/>
  <c r="J263" i="7"/>
  <c r="J251" i="7"/>
  <c r="BK250" i="7"/>
  <c r="BK249" i="7"/>
  <c r="J243" i="7"/>
  <c r="BK241" i="7"/>
  <c r="BK236" i="7"/>
  <c r="BK216" i="7"/>
  <c r="BK210" i="7"/>
  <c r="J208" i="7"/>
  <c r="J207" i="7"/>
  <c r="BK205" i="7"/>
  <c r="J187" i="7"/>
  <c r="J184" i="7"/>
  <c r="BK183" i="7"/>
  <c r="BK167" i="7"/>
  <c r="BK161" i="7"/>
  <c r="J160" i="7"/>
  <c r="BK154" i="7"/>
  <c r="BK130" i="5"/>
  <c r="BK129" i="5"/>
  <c r="J242" i="4"/>
  <c r="J226" i="4"/>
  <c r="J180" i="4"/>
  <c r="BK179" i="4"/>
  <c r="J178" i="4"/>
  <c r="BK177" i="4"/>
  <c r="BK175" i="4"/>
  <c r="BK160" i="2"/>
  <c r="J156" i="2"/>
  <c r="J154" i="2"/>
  <c r="AS96" i="1"/>
  <c r="BK155" i="10"/>
  <c r="J154" i="10"/>
  <c r="BK151" i="10"/>
  <c r="BK148" i="10"/>
  <c r="BK146" i="10"/>
  <c r="J142" i="10"/>
  <c r="BK138" i="10"/>
  <c r="J137" i="10"/>
  <c r="BK135" i="10"/>
  <c r="J132" i="10"/>
  <c r="J131" i="10"/>
  <c r="J130" i="10"/>
  <c r="BK129" i="10"/>
  <c r="BK128" i="10"/>
  <c r="BK185" i="9"/>
  <c r="BK177" i="9"/>
  <c r="J176" i="9"/>
  <c r="J175" i="9"/>
  <c r="BK174" i="9"/>
  <c r="BK173" i="9"/>
  <c r="BK172" i="9"/>
  <c r="J171" i="9"/>
  <c r="J162" i="9"/>
  <c r="J158" i="9"/>
  <c r="BK156" i="9"/>
  <c r="J154" i="9"/>
  <c r="J150" i="9"/>
  <c r="J143" i="9"/>
  <c r="BK140" i="9"/>
  <c r="BK136" i="9"/>
  <c r="BK135" i="9"/>
  <c r="BK133" i="9"/>
  <c r="J132" i="9"/>
  <c r="J266" i="7"/>
  <c r="J261" i="7"/>
  <c r="BK259" i="7"/>
  <c r="J258" i="7"/>
  <c r="J256" i="7"/>
  <c r="BK254" i="7"/>
  <c r="BK253" i="7"/>
  <c r="J235" i="7"/>
  <c r="BK234" i="7"/>
  <c r="BK202" i="7"/>
  <c r="J193" i="7"/>
  <c r="J173" i="7"/>
  <c r="J167" i="7"/>
  <c r="J164" i="7"/>
  <c r="J163" i="7"/>
  <c r="BK160" i="7"/>
  <c r="J158" i="7"/>
  <c r="J156" i="7"/>
  <c r="J155" i="7"/>
  <c r="F40" i="6"/>
  <c r="J130" i="5"/>
  <c r="J235" i="4"/>
  <c r="J227" i="4"/>
  <c r="J225" i="4"/>
  <c r="BK224" i="4"/>
  <c r="BK220" i="4"/>
  <c r="BK218" i="4"/>
  <c r="BK216" i="4"/>
  <c r="BK194" i="4"/>
  <c r="BK193" i="4"/>
  <c r="J190" i="4"/>
  <c r="J189" i="4"/>
  <c r="J188" i="4"/>
  <c r="BK187" i="4"/>
  <c r="BK178" i="4"/>
  <c r="J153" i="4"/>
  <c r="J150" i="4"/>
  <c r="BK148" i="4"/>
  <c r="J129" i="3"/>
  <c r="J258" i="2"/>
  <c r="BK255" i="2"/>
  <c r="J247" i="2"/>
  <c r="BK245" i="2"/>
  <c r="BK223" i="2"/>
  <c r="BK219" i="2"/>
  <c r="BK215" i="2"/>
  <c r="J211" i="2"/>
  <c r="J208" i="2"/>
  <c r="J204" i="2"/>
  <c r="BK203" i="2"/>
  <c r="BK200" i="2"/>
  <c r="BK195" i="2"/>
  <c r="BK178" i="2"/>
  <c r="BK176" i="2"/>
  <c r="BK153" i="2"/>
  <c r="BK150" i="2"/>
  <c r="BK159" i="8"/>
  <c r="BK152" i="8"/>
  <c r="BK151" i="8"/>
  <c r="J141" i="8"/>
  <c r="BK186" i="7"/>
  <c r="J215" i="4"/>
  <c r="BK212" i="4"/>
  <c r="BK206" i="4"/>
  <c r="J174" i="9"/>
  <c r="J163" i="9"/>
  <c r="BK158" i="9"/>
  <c r="J155" i="9"/>
  <c r="BK138" i="9"/>
  <c r="J129" i="8"/>
  <c r="BK280" i="7"/>
  <c r="J278" i="7"/>
  <c r="J277" i="7"/>
  <c r="J275" i="7"/>
  <c r="J274" i="7"/>
  <c r="J271" i="7"/>
  <c r="J270" i="7"/>
  <c r="J269" i="7"/>
  <c r="BK268" i="7"/>
  <c r="J265" i="7"/>
  <c r="BK263" i="7"/>
  <c r="J262" i="7"/>
  <c r="BK260" i="7"/>
  <c r="J257" i="7"/>
  <c r="BK256" i="7"/>
  <c r="J244" i="7"/>
  <c r="J242" i="7"/>
  <c r="J231" i="7"/>
  <c r="J226" i="7"/>
  <c r="BK200" i="7"/>
  <c r="BK173" i="7"/>
  <c r="BK171" i="7"/>
  <c r="BK169" i="7"/>
  <c r="J166" i="7"/>
  <c r="BK148" i="7"/>
  <c r="BK129" i="6"/>
  <c r="BK254" i="4"/>
  <c r="J249" i="4"/>
  <c r="BK248" i="4"/>
  <c r="J246" i="4"/>
  <c r="BK244" i="4"/>
  <c r="J243" i="4"/>
  <c r="BK240" i="4"/>
  <c r="J236" i="4"/>
  <c r="J212" i="4"/>
  <c r="BK210" i="4"/>
  <c r="J208" i="4"/>
  <c r="BK207" i="4"/>
  <c r="J203" i="4"/>
  <c r="J200" i="4"/>
  <c r="BK199" i="4"/>
  <c r="BK197" i="4"/>
  <c r="J196" i="4"/>
  <c r="J193" i="4"/>
  <c r="BK190" i="4"/>
  <c r="J187" i="4"/>
  <c r="J170" i="4"/>
  <c r="J167" i="4"/>
  <c r="BK161" i="4"/>
  <c r="BK160" i="4"/>
  <c r="J156" i="4"/>
  <c r="BK153" i="4"/>
  <c r="J236" i="2"/>
  <c r="J235" i="2"/>
  <c r="J227" i="2"/>
  <c r="BK222" i="2"/>
  <c r="J221" i="2"/>
  <c r="BK218" i="2"/>
  <c r="J195" i="2"/>
  <c r="J193" i="2"/>
  <c r="BK189" i="2"/>
  <c r="J188" i="2"/>
  <c r="J183" i="2"/>
  <c r="J174" i="2"/>
  <c r="BK160" i="9"/>
  <c r="BK157" i="9"/>
  <c r="J156" i="9"/>
  <c r="BK154" i="9"/>
  <c r="BK153" i="9"/>
  <c r="BK146" i="9"/>
  <c r="J142" i="9"/>
  <c r="BK139" i="9"/>
  <c r="J137" i="9"/>
  <c r="J136" i="9"/>
  <c r="J135" i="9"/>
  <c r="J156" i="8"/>
  <c r="J149" i="8"/>
  <c r="J147" i="8"/>
  <c r="BK138" i="8"/>
  <c r="J133" i="8"/>
  <c r="BK130" i="8"/>
  <c r="BK284" i="7"/>
  <c r="J281" i="7"/>
  <c r="BK278" i="7"/>
  <c r="BK277" i="7"/>
  <c r="BK276" i="7"/>
  <c r="BK274" i="7"/>
  <c r="BK272" i="7"/>
  <c r="BK271" i="7"/>
  <c r="BK269" i="7"/>
  <c r="J268" i="7"/>
  <c r="BK266" i="7"/>
  <c r="J259" i="7"/>
  <c r="BK258" i="7"/>
  <c r="J254" i="7"/>
  <c r="J252" i="7"/>
  <c r="BK244" i="7"/>
  <c r="BK243" i="7"/>
  <c r="BK238" i="7"/>
  <c r="J236" i="7"/>
  <c r="BK231" i="7"/>
  <c r="BK223" i="7"/>
  <c r="BK222" i="7"/>
  <c r="J214" i="7"/>
  <c r="BK184" i="7"/>
  <c r="J181" i="7"/>
  <c r="BK180" i="7"/>
  <c r="BK170" i="7"/>
  <c r="J168" i="7"/>
  <c r="J152" i="7"/>
  <c r="BK151" i="7"/>
  <c r="BK150" i="7"/>
  <c r="J148" i="7"/>
  <c r="BK232" i="4"/>
  <c r="J229" i="4"/>
  <c r="BK222" i="4"/>
  <c r="J221" i="4"/>
  <c r="BK219" i="4"/>
  <c r="J218" i="4"/>
  <c r="J216" i="4"/>
  <c r="BK213" i="4"/>
  <c r="J201" i="4"/>
  <c r="J198" i="4"/>
  <c r="J197" i="4"/>
  <c r="BK196" i="4"/>
  <c r="BK192" i="4"/>
  <c r="BK185" i="4"/>
  <c r="J182" i="4"/>
  <c r="BK180" i="4"/>
  <c r="J176" i="4"/>
  <c r="J171" i="4"/>
  <c r="J169" i="4"/>
  <c r="J168" i="4"/>
  <c r="J253" i="2"/>
  <c r="BK248" i="2"/>
  <c r="J246" i="2"/>
  <c r="BK243" i="2"/>
  <c r="J241" i="2"/>
  <c r="J200" i="2"/>
  <c r="BK198" i="2"/>
  <c r="BK179" i="2"/>
  <c r="BK177" i="2"/>
  <c r="J147" i="2"/>
  <c r="BK146" i="2"/>
  <c r="J159" i="8"/>
  <c r="BK131" i="8"/>
  <c r="J210" i="7"/>
  <c r="J209" i="7"/>
  <c r="BK208" i="7"/>
  <c r="BK203" i="7"/>
  <c r="BK201" i="7"/>
  <c r="J200" i="7"/>
  <c r="J195" i="7"/>
  <c r="J194" i="7"/>
  <c r="J260" i="4"/>
  <c r="J255" i="4"/>
  <c r="BK226" i="4"/>
  <c r="J165" i="4"/>
  <c r="BK164" i="4"/>
  <c r="J162" i="4"/>
  <c r="J161" i="4"/>
  <c r="J160" i="4"/>
  <c r="BK159" i="4"/>
  <c r="J157" i="4"/>
  <c r="BK154" i="4"/>
  <c r="BK151" i="4"/>
  <c r="J149" i="4"/>
  <c r="BK129" i="3"/>
  <c r="BK256" i="2"/>
  <c r="BK252" i="2"/>
  <c r="J245" i="2"/>
  <c r="J244" i="2"/>
  <c r="BK242" i="2"/>
  <c r="J226" i="2"/>
  <c r="BK225" i="2"/>
  <c r="J223" i="2"/>
  <c r="BK221" i="2"/>
  <c r="J218" i="2"/>
  <c r="BK216" i="2"/>
  <c r="J213" i="2"/>
  <c r="J212" i="2"/>
  <c r="BK210" i="2"/>
  <c r="BK208" i="2"/>
  <c r="J206" i="2"/>
  <c r="J203" i="2"/>
  <c r="BK202" i="2"/>
  <c r="BK193" i="2"/>
  <c r="BK188" i="2"/>
  <c r="J184" i="2"/>
  <c r="J181" i="2"/>
  <c r="J180" i="2"/>
  <c r="J176" i="2"/>
  <c r="J164" i="2"/>
  <c r="BK245" i="7"/>
  <c r="J241" i="7"/>
  <c r="J240" i="7"/>
  <c r="BK237" i="7"/>
  <c r="BK232" i="7"/>
  <c r="J222" i="7"/>
  <c r="J211" i="7"/>
  <c r="J161" i="7"/>
  <c r="J261" i="4"/>
  <c r="BK260" i="4"/>
  <c r="BK236" i="4"/>
  <c r="J195" i="4"/>
  <c r="BK186" i="4"/>
  <c r="BK162" i="4"/>
  <c r="J159" i="4"/>
  <c r="BK156" i="4"/>
  <c r="BK155" i="4"/>
  <c r="F38" i="3"/>
  <c r="J255" i="2"/>
  <c r="BK241" i="2"/>
  <c r="BK240" i="2"/>
  <c r="BK220" i="2"/>
  <c r="BK213" i="2"/>
  <c r="BK199" i="2"/>
  <c r="J192" i="2"/>
  <c r="BK185" i="2"/>
  <c r="BK141" i="8"/>
  <c r="BK275" i="7"/>
  <c r="BK262" i="7"/>
  <c r="BK261" i="7"/>
  <c r="BK194" i="7"/>
  <c r="BK193" i="7"/>
  <c r="BK192" i="7"/>
  <c r="BK190" i="7"/>
  <c r="J151" i="8"/>
  <c r="J146" i="8"/>
  <c r="J145" i="8"/>
  <c r="J144" i="8"/>
  <c r="J143" i="8"/>
  <c r="BK129" i="8"/>
  <c r="BK172" i="7"/>
  <c r="BK163" i="7"/>
  <c r="J129" i="6"/>
  <c r="BK243" i="4"/>
  <c r="BK241" i="4"/>
  <c r="J232" i="4"/>
  <c r="J211" i="4"/>
  <c r="J207" i="4"/>
  <c r="J204" i="4"/>
  <c r="BK202" i="4"/>
  <c r="BK201" i="4"/>
  <c r="BK200" i="4"/>
  <c r="J179" i="4"/>
  <c r="BK168" i="4"/>
  <c r="BK166" i="4"/>
  <c r="J263" i="2"/>
  <c r="J261" i="2"/>
  <c r="J256" i="2"/>
  <c r="J237" i="2"/>
  <c r="BK226" i="2"/>
  <c r="J222" i="2"/>
  <c r="J220" i="2"/>
  <c r="J217" i="2"/>
  <c r="J215" i="2"/>
  <c r="BK194" i="2"/>
  <c r="J189" i="2"/>
  <c r="J187" i="2"/>
  <c r="J185" i="2"/>
  <c r="J182" i="2"/>
  <c r="J158" i="2"/>
  <c r="J152" i="2"/>
  <c r="BK150" i="8"/>
  <c r="J190" i="7"/>
  <c r="J189" i="7"/>
  <c r="BK175" i="7"/>
  <c r="BK174" i="7"/>
  <c r="J171" i="7"/>
  <c r="J149" i="7"/>
  <c r="BK153" i="8"/>
  <c r="J284" i="7"/>
  <c r="BK281" i="7"/>
  <c r="J280" i="7"/>
  <c r="J276" i="7"/>
  <c r="J272" i="7"/>
  <c r="BK270" i="7"/>
  <c r="J260" i="7"/>
  <c r="BK257" i="7"/>
  <c r="J250" i="7"/>
  <c r="J247" i="7"/>
  <c r="BK246" i="7"/>
  <c r="BK226" i="7"/>
  <c r="BK225" i="7"/>
  <c r="J223" i="7"/>
  <c r="J204" i="7"/>
  <c r="BK197" i="7"/>
  <c r="BK196" i="7"/>
  <c r="BK191" i="7"/>
  <c r="BK189" i="7"/>
  <c r="J183" i="7"/>
  <c r="BK178" i="7"/>
  <c r="J175" i="7"/>
  <c r="BK168" i="7"/>
  <c r="J151" i="7"/>
  <c r="J150" i="7"/>
  <c r="BK149" i="7"/>
  <c r="BK258" i="4"/>
  <c r="J253" i="4"/>
  <c r="J252" i="4"/>
  <c r="J250" i="4"/>
  <c r="J248" i="4"/>
  <c r="BK246" i="4"/>
  <c r="J238" i="4"/>
  <c r="J160" i="2"/>
  <c r="BK157" i="2"/>
  <c r="BK154" i="2"/>
  <c r="BK152" i="2"/>
  <c r="J151" i="2"/>
  <c r="J150" i="2"/>
  <c r="J148" i="2"/>
  <c r="J197" i="7"/>
  <c r="J182" i="7"/>
  <c r="J179" i="7"/>
  <c r="J154" i="7"/>
  <c r="J223" i="4"/>
  <c r="J222" i="4"/>
  <c r="J219" i="4"/>
  <c r="J217" i="4"/>
  <c r="J213" i="4"/>
  <c r="BK204" i="4"/>
  <c r="J202" i="4"/>
  <c r="BK198" i="4"/>
  <c r="BK195" i="4"/>
  <c r="BK173" i="4"/>
  <c r="BK264" i="2"/>
  <c r="BK263" i="2"/>
  <c r="J153" i="2"/>
  <c r="BK149" i="2"/>
  <c r="AS99" i="1"/>
  <c r="J238" i="7"/>
  <c r="J237" i="7"/>
  <c r="BK235" i="7"/>
  <c r="J232" i="7"/>
  <c r="J229" i="7"/>
  <c r="J225" i="7"/>
  <c r="BK221" i="7"/>
  <c r="J219" i="7"/>
  <c r="BK213" i="7"/>
  <c r="BK209" i="7"/>
  <c r="J206" i="7"/>
  <c r="BK204" i="7"/>
  <c r="J202" i="7"/>
  <c r="J199" i="7"/>
  <c r="J192" i="7"/>
  <c r="J191" i="7"/>
  <c r="J188" i="7"/>
  <c r="BK164" i="7"/>
  <c r="BK255" i="4"/>
  <c r="BK253" i="4"/>
  <c r="BK252" i="4"/>
  <c r="BK250" i="4"/>
  <c r="J247" i="4"/>
  <c r="BK245" i="4"/>
  <c r="J244" i="4"/>
  <c r="BK238" i="4"/>
  <c r="BK237" i="4"/>
  <c r="BK235" i="4"/>
  <c r="J239" i="7"/>
  <c r="BK188" i="7"/>
  <c r="BK187" i="7"/>
  <c r="J180" i="7"/>
  <c r="BK249" i="4"/>
  <c r="J245" i="4"/>
  <c r="J241" i="4"/>
  <c r="J220" i="4"/>
  <c r="BK215" i="4"/>
  <c r="BK211" i="4"/>
  <c r="J209" i="4"/>
  <c r="J185" i="4"/>
  <c r="J152" i="4"/>
  <c r="BK247" i="2"/>
  <c r="J232" i="2"/>
  <c r="J210" i="2"/>
  <c r="J209" i="2"/>
  <c r="BK207" i="2"/>
  <c r="BK204" i="2"/>
  <c r="J199" i="2"/>
  <c r="BK174" i="2"/>
  <c r="J249" i="7"/>
  <c r="J246" i="7"/>
  <c r="J230" i="7"/>
  <c r="J227" i="7"/>
  <c r="BK224" i="7"/>
  <c r="J220" i="7"/>
  <c r="J213" i="7"/>
  <c r="BK211" i="7"/>
  <c r="BK199" i="7"/>
  <c r="BK179" i="7"/>
  <c r="J176" i="7"/>
  <c r="J172" i="7"/>
  <c r="BK162" i="7"/>
  <c r="BK159" i="7"/>
  <c r="BK156" i="7"/>
  <c r="BK229" i="4"/>
  <c r="J224" i="4"/>
  <c r="BK223" i="4"/>
  <c r="BK221" i="4"/>
  <c r="J210" i="4"/>
  <c r="BK209" i="4"/>
  <c r="J194" i="4"/>
  <c r="J192" i="4"/>
  <c r="J186" i="4"/>
  <c r="J183" i="4"/>
  <c r="J177" i="4"/>
  <c r="BK176" i="4"/>
  <c r="J175" i="4"/>
  <c r="J172" i="4"/>
  <c r="BK167" i="4"/>
  <c r="J166" i="4"/>
  <c r="BK165" i="4"/>
  <c r="BK152" i="4"/>
  <c r="J151" i="4"/>
  <c r="BK149" i="4"/>
  <c r="J148" i="4"/>
  <c r="J147" i="4"/>
  <c r="J264" i="2"/>
  <c r="BK261" i="2"/>
  <c r="BK258" i="2"/>
  <c r="BK257" i="2"/>
  <c r="J249" i="2"/>
  <c r="J248" i="2"/>
  <c r="J243" i="2"/>
  <c r="J242" i="2"/>
  <c r="J238" i="2"/>
  <c r="BK229" i="2"/>
  <c r="BK227" i="2"/>
  <c r="J225" i="2"/>
  <c r="J219" i="2"/>
  <c r="BK217" i="2"/>
  <c r="J216" i="2"/>
  <c r="J207" i="2"/>
  <c r="BK206" i="2"/>
  <c r="J202" i="2"/>
  <c r="J201" i="2"/>
  <c r="J198" i="2"/>
  <c r="BK197" i="2"/>
  <c r="BK192" i="2"/>
  <c r="BK184" i="2"/>
  <c r="BK182" i="2"/>
  <c r="J179" i="2"/>
  <c r="J178" i="2"/>
  <c r="BK240" i="7"/>
  <c r="J234" i="7"/>
  <c r="BK230" i="7"/>
  <c r="BK229" i="7"/>
  <c r="BK227" i="7"/>
  <c r="J205" i="7"/>
  <c r="BK182" i="7"/>
  <c r="BK181" i="7"/>
  <c r="J162" i="7"/>
  <c r="BK158" i="7"/>
  <c r="BK155" i="7"/>
  <c r="J129" i="5"/>
  <c r="BK261" i="4"/>
  <c r="J258" i="4"/>
  <c r="J254" i="4"/>
  <c r="BK247" i="4"/>
  <c r="BK242" i="4"/>
  <c r="J240" i="4"/>
  <c r="J237" i="4"/>
  <c r="BK227" i="4"/>
  <c r="BK225" i="4"/>
  <c r="BK208" i="4"/>
  <c r="J206" i="4"/>
  <c r="BK203" i="4"/>
  <c r="J199" i="4"/>
  <c r="J181" i="4"/>
  <c r="J173" i="4"/>
  <c r="BK172" i="4"/>
  <c r="BK171" i="4"/>
  <c r="BK170" i="4"/>
  <c r="BK169" i="4"/>
  <c r="BK146" i="4"/>
  <c r="J145" i="4"/>
  <c r="J257" i="2"/>
  <c r="BK237" i="2"/>
  <c r="BK235" i="2"/>
  <c r="BK232" i="2"/>
  <c r="BK224" i="2"/>
  <c r="BK196" i="2"/>
  <c r="J194" i="2"/>
  <c r="J190" i="2"/>
  <c r="BK187" i="2"/>
  <c r="BK183" i="2"/>
  <c r="J163" i="2"/>
  <c r="J155" i="2"/>
  <c r="BK239" i="7"/>
  <c r="J224" i="7"/>
  <c r="BK220" i="7"/>
  <c r="BK214" i="7"/>
  <c r="J159" i="7"/>
  <c r="BK153" i="7"/>
  <c r="BK217" i="4"/>
  <c r="BK189" i="4"/>
  <c r="BK188" i="4"/>
  <c r="BK182" i="4"/>
  <c r="BK181" i="4"/>
  <c r="J163" i="4"/>
  <c r="BK145" i="4"/>
  <c r="BK250" i="2"/>
  <c r="BK249" i="2"/>
  <c r="J240" i="2"/>
  <c r="BK212" i="2"/>
  <c r="BK211" i="2"/>
  <c r="BK209" i="2"/>
  <c r="BK201" i="2"/>
  <c r="J197" i="2"/>
  <c r="J196" i="2"/>
  <c r="BK190" i="2"/>
  <c r="BK181" i="2"/>
  <c r="BK180" i="2"/>
  <c r="J177" i="2"/>
  <c r="BK173" i="2"/>
  <c r="J173" i="2"/>
  <c r="BK172" i="2"/>
  <c r="J172" i="2"/>
  <c r="BK171" i="2"/>
  <c r="J171" i="2"/>
  <c r="BK170" i="2"/>
  <c r="J170" i="2"/>
  <c r="BK169" i="2"/>
  <c r="J169" i="2"/>
  <c r="BK168" i="2"/>
  <c r="J168" i="2"/>
  <c r="BK167" i="2"/>
  <c r="J167" i="2"/>
  <c r="BK166" i="2"/>
  <c r="J166" i="2"/>
  <c r="BK165" i="2"/>
  <c r="J165" i="2"/>
  <c r="BK164" i="2"/>
  <c r="J162" i="2"/>
  <c r="J161" i="2"/>
  <c r="BK158" i="2"/>
  <c r="BK156" i="2"/>
  <c r="BK147" i="2"/>
  <c r="J146" i="2"/>
  <c r="J253" i="7"/>
  <c r="BK252" i="7"/>
  <c r="BK251" i="7"/>
  <c r="BK247" i="7"/>
  <c r="BK242" i="7"/>
  <c r="J221" i="7"/>
  <c r="BK219" i="7"/>
  <c r="J216" i="7"/>
  <c r="BK207" i="7"/>
  <c r="BK206" i="7"/>
  <c r="J203" i="7"/>
  <c r="J201" i="7"/>
  <c r="J196" i="7"/>
  <c r="BK195" i="7"/>
  <c r="J186" i="7"/>
  <c r="J178" i="7"/>
  <c r="BK176" i="7"/>
  <c r="J174" i="7"/>
  <c r="J170" i="7"/>
  <c r="J169" i="7"/>
  <c r="BK166" i="7"/>
  <c r="J153" i="7"/>
  <c r="BK152" i="7"/>
  <c r="BK183" i="4"/>
  <c r="J164" i="4"/>
  <c r="BK163" i="4"/>
  <c r="BK157" i="4"/>
  <c r="J155" i="4"/>
  <c r="J154" i="4"/>
  <c r="BK150" i="4"/>
  <c r="BK147" i="4"/>
  <c r="J146" i="4"/>
  <c r="BK253" i="2"/>
  <c r="J252" i="2"/>
  <c r="J250" i="2"/>
  <c r="BK246" i="2"/>
  <c r="BK244" i="2"/>
  <c r="BK238" i="2"/>
  <c r="BK236" i="2"/>
  <c r="J229" i="2"/>
  <c r="J224" i="2"/>
  <c r="F40" i="3"/>
  <c r="BC98" i="1"/>
  <c r="F41" i="3"/>
  <c r="BD98" i="1"/>
  <c r="F39" i="6"/>
  <c r="BB102" i="1"/>
  <c r="F39" i="3"/>
  <c r="BB98" i="1"/>
  <c r="J38" i="3"/>
  <c r="AW98" i="1"/>
  <c r="BK145" i="2" l="1"/>
  <c r="P175" i="2"/>
  <c r="R186" i="2"/>
  <c r="R214" i="2"/>
  <c r="BK175" i="2"/>
  <c r="J175" i="2"/>
  <c r="J104" i="2"/>
  <c r="T205" i="2"/>
  <c r="P234" i="2"/>
  <c r="R254" i="2"/>
  <c r="T191" i="4"/>
  <c r="R239" i="4"/>
  <c r="BK259" i="4"/>
  <c r="J259" i="4"/>
  <c r="J118" i="4"/>
  <c r="R159" i="2"/>
  <c r="P191" i="2"/>
  <c r="T214" i="2"/>
  <c r="BK239" i="2"/>
  <c r="J239" i="2" s="1"/>
  <c r="J114" i="2" s="1"/>
  <c r="P254" i="2"/>
  <c r="P262" i="2"/>
  <c r="P259" i="2"/>
  <c r="R144" i="4"/>
  <c r="BK184" i="4"/>
  <c r="J184" i="4"/>
  <c r="J105" i="4"/>
  <c r="R214" i="4"/>
  <c r="P251" i="4"/>
  <c r="BK128" i="5"/>
  <c r="J128" i="5"/>
  <c r="J102" i="5"/>
  <c r="T239" i="2"/>
  <c r="T254" i="2"/>
  <c r="T158" i="4"/>
  <c r="BK214" i="4"/>
  <c r="J214" i="4" s="1"/>
  <c r="J108" i="4" s="1"/>
  <c r="P239" i="4"/>
  <c r="T159" i="2"/>
  <c r="T186" i="2"/>
  <c r="R205" i="2"/>
  <c r="BK234" i="2"/>
  <c r="P251" i="2"/>
  <c r="BK158" i="4"/>
  <c r="J158" i="4"/>
  <c r="J103" i="4"/>
  <c r="P184" i="4"/>
  <c r="R205" i="4"/>
  <c r="P234" i="4"/>
  <c r="T251" i="4"/>
  <c r="T259" i="4"/>
  <c r="T256" i="4"/>
  <c r="T234" i="2"/>
  <c r="T251" i="2"/>
  <c r="BK262" i="2"/>
  <c r="J262" i="2" s="1"/>
  <c r="J119" i="2" s="1"/>
  <c r="P144" i="4"/>
  <c r="P174" i="4"/>
  <c r="P205" i="4"/>
  <c r="BK239" i="4"/>
  <c r="J239" i="4" s="1"/>
  <c r="J114" i="4" s="1"/>
  <c r="T144" i="4"/>
  <c r="R191" i="4"/>
  <c r="BK147" i="7"/>
  <c r="J147" i="7"/>
  <c r="J102" i="7"/>
  <c r="T147" i="7"/>
  <c r="P157" i="7"/>
  <c r="T157" i="7"/>
  <c r="P165" i="7"/>
  <c r="R165" i="7"/>
  <c r="BK177" i="7"/>
  <c r="J177" i="7" s="1"/>
  <c r="J105" i="7" s="1"/>
  <c r="R177" i="7"/>
  <c r="BK185" i="7"/>
  <c r="J185" i="7" s="1"/>
  <c r="J106" i="7" s="1"/>
  <c r="P185" i="7"/>
  <c r="T185" i="7"/>
  <c r="BK198" i="7"/>
  <c r="J198" i="7"/>
  <c r="J107" i="7"/>
  <c r="P198" i="7"/>
  <c r="R198" i="7"/>
  <c r="T198" i="7"/>
  <c r="BK212" i="7"/>
  <c r="J212" i="7"/>
  <c r="J108" i="7"/>
  <c r="P212" i="7"/>
  <c r="R212" i="7"/>
  <c r="T212" i="7"/>
  <c r="BK218" i="7"/>
  <c r="J218" i="7" s="1"/>
  <c r="J111" i="7" s="1"/>
  <c r="P218" i="7"/>
  <c r="R218" i="7"/>
  <c r="T218" i="7"/>
  <c r="BK228" i="7"/>
  <c r="J228" i="7"/>
  <c r="J112" i="7" s="1"/>
  <c r="P228" i="7"/>
  <c r="R228" i="7"/>
  <c r="T228" i="7"/>
  <c r="BK267" i="7"/>
  <c r="J267" i="7"/>
  <c r="J117" i="7" s="1"/>
  <c r="BK273" i="7"/>
  <c r="J273" i="7"/>
  <c r="J118" i="7"/>
  <c r="BK279" i="7"/>
  <c r="J279" i="7"/>
  <c r="J119" i="7" s="1"/>
  <c r="BK191" i="4"/>
  <c r="J191" i="4"/>
  <c r="J106" i="4" s="1"/>
  <c r="T239" i="4"/>
  <c r="R145" i="2"/>
  <c r="BK191" i="2"/>
  <c r="J191" i="2"/>
  <c r="J106" i="2" s="1"/>
  <c r="P205" i="2"/>
  <c r="P239" i="2"/>
  <c r="BK174" i="4"/>
  <c r="J174" i="4"/>
  <c r="J104" i="4"/>
  <c r="R233" i="7"/>
  <c r="BK248" i="7"/>
  <c r="J248" i="7"/>
  <c r="J114" i="7"/>
  <c r="R255" i="7"/>
  <c r="R267" i="7"/>
  <c r="R279" i="7"/>
  <c r="P147" i="7"/>
  <c r="BK255" i="7"/>
  <c r="J255" i="7" s="1"/>
  <c r="J115" i="7" s="1"/>
  <c r="R264" i="7"/>
  <c r="P279" i="7"/>
  <c r="BK159" i="2"/>
  <c r="J159" i="2" s="1"/>
  <c r="J103" i="2" s="1"/>
  <c r="R191" i="2"/>
  <c r="BK251" i="2"/>
  <c r="J251" i="2"/>
  <c r="J115" i="2"/>
  <c r="BK144" i="4"/>
  <c r="T214" i="4"/>
  <c r="T273" i="7"/>
  <c r="P145" i="2"/>
  <c r="R175" i="2"/>
  <c r="P186" i="2"/>
  <c r="BK214" i="2"/>
  <c r="J214" i="2"/>
  <c r="J108" i="2"/>
  <c r="R234" i="2"/>
  <c r="R251" i="2"/>
  <c r="R262" i="2"/>
  <c r="R259" i="2"/>
  <c r="T174" i="4"/>
  <c r="T205" i="4"/>
  <c r="BK251" i="4"/>
  <c r="J251" i="4"/>
  <c r="J115" i="4" s="1"/>
  <c r="T148" i="8"/>
  <c r="P159" i="2"/>
  <c r="BK186" i="2"/>
  <c r="J186" i="2"/>
  <c r="J105" i="2"/>
  <c r="BK205" i="2"/>
  <c r="J205" i="2"/>
  <c r="J107" i="2"/>
  <c r="R158" i="4"/>
  <c r="R184" i="4"/>
  <c r="R128" i="5"/>
  <c r="R127" i="5" s="1"/>
  <c r="R126" i="5" s="1"/>
  <c r="T255" i="7"/>
  <c r="T264" i="7"/>
  <c r="R273" i="7"/>
  <c r="R128" i="8"/>
  <c r="P136" i="8"/>
  <c r="P139" i="8"/>
  <c r="P148" i="8"/>
  <c r="R154" i="8"/>
  <c r="T160" i="8"/>
  <c r="BK205" i="4"/>
  <c r="J205" i="4"/>
  <c r="J107" i="4"/>
  <c r="R234" i="4"/>
  <c r="P128" i="5"/>
  <c r="P127" i="5"/>
  <c r="P126" i="5" s="1"/>
  <c r="AU101" i="1" s="1"/>
  <c r="R147" i="7"/>
  <c r="BK157" i="7"/>
  <c r="J157" i="7" s="1"/>
  <c r="J103" i="7" s="1"/>
  <c r="R157" i="7"/>
  <c r="BK165" i="7"/>
  <c r="J165" i="7"/>
  <c r="J104" i="7"/>
  <c r="T165" i="7"/>
  <c r="P177" i="7"/>
  <c r="T177" i="7"/>
  <c r="R185" i="7"/>
  <c r="BK233" i="7"/>
  <c r="J233" i="7"/>
  <c r="J113" i="7"/>
  <c r="P233" i="7"/>
  <c r="R248" i="7"/>
  <c r="P273" i="7"/>
  <c r="T136" i="8"/>
  <c r="BK160" i="8"/>
  <c r="J160" i="8"/>
  <c r="J103" i="8" s="1"/>
  <c r="P191" i="4"/>
  <c r="T145" i="2"/>
  <c r="T175" i="2"/>
  <c r="T191" i="2"/>
  <c r="P214" i="2"/>
  <c r="R239" i="2"/>
  <c r="BK254" i="2"/>
  <c r="J254" i="2"/>
  <c r="J116" i="2"/>
  <c r="T262" i="2"/>
  <c r="T259" i="2" s="1"/>
  <c r="P158" i="4"/>
  <c r="T184" i="4"/>
  <c r="BK234" i="4"/>
  <c r="J234" i="4"/>
  <c r="J113" i="4"/>
  <c r="R251" i="4"/>
  <c r="P259" i="4"/>
  <c r="P256" i="4"/>
  <c r="T128" i="5"/>
  <c r="T127" i="5" s="1"/>
  <c r="T126" i="5" s="1"/>
  <c r="P131" i="9"/>
  <c r="P141" i="9"/>
  <c r="P151" i="9"/>
  <c r="P169" i="9"/>
  <c r="P168" i="9"/>
  <c r="BK184" i="9"/>
  <c r="J184" i="9"/>
  <c r="J109" i="9"/>
  <c r="R174" i="4"/>
  <c r="P214" i="4"/>
  <c r="T234" i="4"/>
  <c r="T233" i="4"/>
  <c r="R259" i="4"/>
  <c r="R256" i="4"/>
  <c r="BK128" i="8"/>
  <c r="BK136" i="8"/>
  <c r="J136" i="8"/>
  <c r="J99" i="8" s="1"/>
  <c r="R139" i="8"/>
  <c r="R148" i="8"/>
  <c r="R160" i="8"/>
  <c r="BK131" i="9"/>
  <c r="BK141" i="9"/>
  <c r="J141" i="9"/>
  <c r="J99" i="9"/>
  <c r="R151" i="9"/>
  <c r="T169" i="9"/>
  <c r="T168" i="9"/>
  <c r="R184" i="9"/>
  <c r="R183" i="9"/>
  <c r="P127" i="10"/>
  <c r="R133" i="10"/>
  <c r="T233" i="7"/>
  <c r="T248" i="7"/>
  <c r="P264" i="7"/>
  <c r="T267" i="7"/>
  <c r="T279" i="7"/>
  <c r="T128" i="8"/>
  <c r="R136" i="8"/>
  <c r="T139" i="8"/>
  <c r="P154" i="8"/>
  <c r="P160" i="8"/>
  <c r="T131" i="9"/>
  <c r="T141" i="9"/>
  <c r="BK151" i="9"/>
  <c r="J151" i="9"/>
  <c r="J102" i="9"/>
  <c r="BK169" i="9"/>
  <c r="J169" i="9" s="1"/>
  <c r="J106" i="9" s="1"/>
  <c r="P184" i="9"/>
  <c r="P183" i="9"/>
  <c r="R127" i="10"/>
  <c r="BK133" i="10"/>
  <c r="J133" i="10" s="1"/>
  <c r="J99" i="10" s="1"/>
  <c r="T133" i="10"/>
  <c r="P136" i="10"/>
  <c r="T136" i="10"/>
  <c r="T143" i="10"/>
  <c r="P150" i="10"/>
  <c r="T150" i="10"/>
  <c r="BK160" i="10"/>
  <c r="BK159" i="10"/>
  <c r="J159" i="10"/>
  <c r="J104" i="10"/>
  <c r="R160" i="10"/>
  <c r="R159" i="10"/>
  <c r="R118" i="11"/>
  <c r="R117" i="11"/>
  <c r="P248" i="7"/>
  <c r="P255" i="7"/>
  <c r="BK264" i="7"/>
  <c r="J264" i="7" s="1"/>
  <c r="J116" i="7" s="1"/>
  <c r="P267" i="7"/>
  <c r="P128" i="8"/>
  <c r="P127" i="8" s="1"/>
  <c r="P126" i="8" s="1"/>
  <c r="AU105" i="1" s="1"/>
  <c r="BK139" i="8"/>
  <c r="J139" i="8" s="1"/>
  <c r="J100" i="8" s="1"/>
  <c r="BK148" i="8"/>
  <c r="J148" i="8"/>
  <c r="J101" i="8"/>
  <c r="BK154" i="8"/>
  <c r="J154" i="8"/>
  <c r="J102" i="8" s="1"/>
  <c r="T154" i="8"/>
  <c r="R131" i="9"/>
  <c r="R141" i="9"/>
  <c r="R130" i="9" s="1"/>
  <c r="R129" i="9" s="1"/>
  <c r="T151" i="9"/>
  <c r="R169" i="9"/>
  <c r="R168" i="9"/>
  <c r="T184" i="9"/>
  <c r="T183" i="9"/>
  <c r="BK127" i="10"/>
  <c r="J127" i="10"/>
  <c r="J98" i="10" s="1"/>
  <c r="T127" i="10"/>
  <c r="T126" i="10"/>
  <c r="P133" i="10"/>
  <c r="BK136" i="10"/>
  <c r="J136" i="10"/>
  <c r="J100" i="10"/>
  <c r="R136" i="10"/>
  <c r="BK143" i="10"/>
  <c r="J143" i="10"/>
  <c r="J101" i="10"/>
  <c r="R143" i="10"/>
  <c r="BK150" i="10"/>
  <c r="J150" i="10" s="1"/>
  <c r="J102" i="10" s="1"/>
  <c r="R150" i="10"/>
  <c r="P160" i="10"/>
  <c r="P159" i="10"/>
  <c r="T160" i="10"/>
  <c r="T159" i="10"/>
  <c r="BK118" i="11"/>
  <c r="J118" i="11"/>
  <c r="J97" i="11"/>
  <c r="P118" i="11"/>
  <c r="P117" i="11"/>
  <c r="AU108" i="1"/>
  <c r="T118" i="11"/>
  <c r="T117" i="11"/>
  <c r="BE222" i="2"/>
  <c r="BE235" i="2"/>
  <c r="BE252" i="2"/>
  <c r="F96" i="4"/>
  <c r="J136" i="4"/>
  <c r="BE145" i="4"/>
  <c r="BE148" i="4"/>
  <c r="BE159" i="4"/>
  <c r="BE186" i="4"/>
  <c r="BE217" i="4"/>
  <c r="BE150" i="7"/>
  <c r="BE151" i="7"/>
  <c r="BE172" i="7"/>
  <c r="BE173" i="7"/>
  <c r="BE182" i="7"/>
  <c r="BE194" i="7"/>
  <c r="BE197" i="7"/>
  <c r="BE200" i="7"/>
  <c r="F96" i="2"/>
  <c r="J96" i="2"/>
  <c r="BE153" i="2"/>
  <c r="BE154" i="2"/>
  <c r="BE162" i="2"/>
  <c r="BE165" i="2"/>
  <c r="BE166" i="2"/>
  <c r="BE167" i="2"/>
  <c r="BE168" i="2"/>
  <c r="BE169" i="2"/>
  <c r="BE170" i="2"/>
  <c r="BE171" i="2"/>
  <c r="BE172" i="2"/>
  <c r="BE173" i="2"/>
  <c r="BE188" i="2"/>
  <c r="BE194" i="2"/>
  <c r="BE207" i="2"/>
  <c r="BE227" i="2"/>
  <c r="BE244" i="2"/>
  <c r="BK228" i="2"/>
  <c r="J228" i="2"/>
  <c r="J109" i="2"/>
  <c r="BE157" i="4"/>
  <c r="BE177" i="4"/>
  <c r="BE183" i="4"/>
  <c r="BE218" i="4"/>
  <c r="BE220" i="4"/>
  <c r="BE224" i="4"/>
  <c r="BE232" i="4"/>
  <c r="J120" i="5"/>
  <c r="J139" i="7"/>
  <c r="BE225" i="7"/>
  <c r="BE237" i="7"/>
  <c r="BE156" i="2"/>
  <c r="BE157" i="2"/>
  <c r="BE158" i="2"/>
  <c r="BE182" i="2"/>
  <c r="BE197" i="2"/>
  <c r="BE211" i="2"/>
  <c r="BE223" i="2"/>
  <c r="BE236" i="2"/>
  <c r="BE256" i="2"/>
  <c r="J93" i="3"/>
  <c r="E112" i="3"/>
  <c r="BE167" i="4"/>
  <c r="BE176" i="4"/>
  <c r="BE179" i="4"/>
  <c r="BE209" i="4"/>
  <c r="BE235" i="4"/>
  <c r="BE249" i="4"/>
  <c r="BE252" i="4"/>
  <c r="BE260" i="4"/>
  <c r="J96" i="5"/>
  <c r="J95" i="6"/>
  <c r="BE152" i="7"/>
  <c r="BE224" i="7"/>
  <c r="BE235" i="7"/>
  <c r="BE242" i="7"/>
  <c r="BE174" i="2"/>
  <c r="BE184" i="2"/>
  <c r="BE187" i="2"/>
  <c r="BE196" i="2"/>
  <c r="BE204" i="2"/>
  <c r="BE226" i="2"/>
  <c r="BK260" i="2"/>
  <c r="J260" i="2"/>
  <c r="J118" i="2"/>
  <c r="F96" i="3"/>
  <c r="J122" i="3"/>
  <c r="BK128" i="3"/>
  <c r="J128" i="3" s="1"/>
  <c r="J102" i="3" s="1"/>
  <c r="J96" i="4"/>
  <c r="BE154" i="4"/>
  <c r="BE155" i="4"/>
  <c r="BE160" i="4"/>
  <c r="BE163" i="4"/>
  <c r="BE164" i="4"/>
  <c r="BE168" i="4"/>
  <c r="BE169" i="4"/>
  <c r="BE197" i="4"/>
  <c r="BE202" i="4"/>
  <c r="BE203" i="4"/>
  <c r="BE204" i="4"/>
  <c r="BE242" i="4"/>
  <c r="F123" i="5"/>
  <c r="F123" i="6"/>
  <c r="BE167" i="7"/>
  <c r="BE168" i="7"/>
  <c r="BE170" i="7"/>
  <c r="BE240" i="7"/>
  <c r="BE241" i="7"/>
  <c r="BE247" i="7"/>
  <c r="BE253" i="7"/>
  <c r="BE149" i="2"/>
  <c r="BE176" i="2"/>
  <c r="BE185" i="2"/>
  <c r="BE190" i="2"/>
  <c r="BE203" i="2"/>
  <c r="BE225" i="2"/>
  <c r="BE237" i="2"/>
  <c r="BE240" i="2"/>
  <c r="BA98" i="1"/>
  <c r="BE153" i="4"/>
  <c r="BE192" i="4"/>
  <c r="BE195" i="4"/>
  <c r="BE221" i="4"/>
  <c r="BE253" i="4"/>
  <c r="BE181" i="7"/>
  <c r="BE191" i="7"/>
  <c r="BE245" i="4"/>
  <c r="BE246" i="4"/>
  <c r="BE248" i="4"/>
  <c r="BE250" i="4"/>
  <c r="BE255" i="4"/>
  <c r="BE258" i="4"/>
  <c r="BE261" i="4"/>
  <c r="BK257" i="4"/>
  <c r="J257" i="4"/>
  <c r="J117" i="4"/>
  <c r="BE129" i="5"/>
  <c r="BE130" i="5"/>
  <c r="J123" i="6"/>
  <c r="F96" i="7"/>
  <c r="BE154" i="7"/>
  <c r="BE155" i="7"/>
  <c r="BE159" i="7"/>
  <c r="BE160" i="7"/>
  <c r="BE183" i="7"/>
  <c r="BE203" i="7"/>
  <c r="BE205" i="7"/>
  <c r="BE216" i="7"/>
  <c r="BE223" i="7"/>
  <c r="BE244" i="7"/>
  <c r="BE246" i="7"/>
  <c r="BE257" i="2"/>
  <c r="BE261" i="2"/>
  <c r="BE193" i="4"/>
  <c r="BE196" i="4"/>
  <c r="BE199" i="4"/>
  <c r="BE200" i="4"/>
  <c r="BE207" i="4"/>
  <c r="BE208" i="4"/>
  <c r="BE212" i="4"/>
  <c r="E112" i="6"/>
  <c r="BE129" i="6"/>
  <c r="F37" i="6" s="1"/>
  <c r="AZ102" i="1" s="1"/>
  <c r="BE175" i="7"/>
  <c r="J89" i="8"/>
  <c r="BE163" i="2"/>
  <c r="BE247" i="4"/>
  <c r="BK228" i="4"/>
  <c r="J228" i="4"/>
  <c r="J109" i="4" s="1"/>
  <c r="J142" i="7"/>
  <c r="BE148" i="7"/>
  <c r="BE179" i="7"/>
  <c r="BE193" i="7"/>
  <c r="BE220" i="7"/>
  <c r="BE221" i="7"/>
  <c r="BE230" i="7"/>
  <c r="BE262" i="7"/>
  <c r="BE271" i="7"/>
  <c r="BE275" i="7"/>
  <c r="BE276" i="7"/>
  <c r="BE278" i="7"/>
  <c r="BK215" i="7"/>
  <c r="J215" i="7"/>
  <c r="J109" i="7" s="1"/>
  <c r="BE222" i="4"/>
  <c r="BE225" i="4"/>
  <c r="J95" i="5"/>
  <c r="BE153" i="7"/>
  <c r="BE178" i="7"/>
  <c r="BE184" i="7"/>
  <c r="BE192" i="7"/>
  <c r="BE196" i="7"/>
  <c r="BE199" i="7"/>
  <c r="BE202" i="7"/>
  <c r="BE207" i="7"/>
  <c r="J93" i="2"/>
  <c r="BE160" i="2"/>
  <c r="BE181" i="2"/>
  <c r="BE216" i="2"/>
  <c r="BE219" i="2"/>
  <c r="BE229" i="2"/>
  <c r="BE258" i="2"/>
  <c r="BE264" i="2"/>
  <c r="BE181" i="4"/>
  <c r="BE206" i="4"/>
  <c r="J120" i="6"/>
  <c r="BE164" i="7"/>
  <c r="F123" i="8"/>
  <c r="BE130" i="8"/>
  <c r="BE142" i="8"/>
  <c r="BE152" i="8"/>
  <c r="BE153" i="8"/>
  <c r="BE250" i="7"/>
  <c r="BE252" i="7"/>
  <c r="BE256" i="7"/>
  <c r="BE274" i="7"/>
  <c r="J92" i="8"/>
  <c r="BE193" i="2"/>
  <c r="BE206" i="2"/>
  <c r="BE212" i="2"/>
  <c r="BE248" i="2"/>
  <c r="BE263" i="2"/>
  <c r="E85" i="4"/>
  <c r="J138" i="4"/>
  <c r="BE171" i="4"/>
  <c r="BE172" i="4"/>
  <c r="BE180" i="4"/>
  <c r="BE201" i="4"/>
  <c r="BE211" i="4"/>
  <c r="BE254" i="4"/>
  <c r="BC102" i="1"/>
  <c r="BE156" i="7"/>
  <c r="BE162" i="7"/>
  <c r="BE208" i="7"/>
  <c r="BE209" i="7"/>
  <c r="BE213" i="7"/>
  <c r="BE226" i="7"/>
  <c r="BE243" i="7"/>
  <c r="BE251" i="7"/>
  <c r="BE266" i="7"/>
  <c r="J122" i="8"/>
  <c r="BE151" i="8"/>
  <c r="BE147" i="2"/>
  <c r="BE161" i="2"/>
  <c r="BE178" i="2"/>
  <c r="BE180" i="2"/>
  <c r="BE183" i="2"/>
  <c r="BE189" i="2"/>
  <c r="BE192" i="2"/>
  <c r="BE198" i="2"/>
  <c r="BE218" i="2"/>
  <c r="BE232" i="2"/>
  <c r="BE238" i="2"/>
  <c r="BE243" i="2"/>
  <c r="BE249" i="2"/>
  <c r="BE250" i="2"/>
  <c r="BE255" i="2"/>
  <c r="BE216" i="4"/>
  <c r="BE229" i="4"/>
  <c r="BE163" i="7"/>
  <c r="BE190" i="7"/>
  <c r="BE204" i="7"/>
  <c r="BE155" i="8"/>
  <c r="BE195" i="2"/>
  <c r="BE209" i="2"/>
  <c r="BE217" i="2"/>
  <c r="BE224" i="2"/>
  <c r="BE245" i="2"/>
  <c r="BE247" i="2"/>
  <c r="BE253" i="2"/>
  <c r="BE129" i="3"/>
  <c r="BE152" i="4"/>
  <c r="BE156" i="4"/>
  <c r="BE170" i="4"/>
  <c r="BE173" i="4"/>
  <c r="BE175" i="4"/>
  <c r="BE178" i="4"/>
  <c r="BE187" i="4"/>
  <c r="BE189" i="4"/>
  <c r="BE190" i="4"/>
  <c r="BE215" i="4"/>
  <c r="BE223" i="4"/>
  <c r="BE226" i="4"/>
  <c r="BE244" i="4"/>
  <c r="J95" i="7"/>
  <c r="BE149" i="7"/>
  <c r="BE169" i="7"/>
  <c r="BE176" i="7"/>
  <c r="BE187" i="7"/>
  <c r="BE188" i="7"/>
  <c r="BE219" i="7"/>
  <c r="BE232" i="7"/>
  <c r="BE257" i="7"/>
  <c r="BE263" i="7"/>
  <c r="BE265" i="7"/>
  <c r="BE270" i="7"/>
  <c r="BE284" i="7"/>
  <c r="E116" i="8"/>
  <c r="BE132" i="8"/>
  <c r="BE135" i="8"/>
  <c r="BK166" i="8"/>
  <c r="J166" i="8"/>
  <c r="J106" i="8"/>
  <c r="J89" i="9"/>
  <c r="BE138" i="9"/>
  <c r="BE150" i="9"/>
  <c r="BE159" i="9"/>
  <c r="BE165" i="9"/>
  <c r="J91" i="10"/>
  <c r="BE177" i="2"/>
  <c r="BE199" i="2"/>
  <c r="BE200" i="2"/>
  <c r="BE202" i="2"/>
  <c r="BE220" i="2"/>
  <c r="BE242" i="2"/>
  <c r="BE246" i="2"/>
  <c r="J123" i="3"/>
  <c r="BE150" i="4"/>
  <c r="BE151" i="4"/>
  <c r="BE165" i="4"/>
  <c r="BE166" i="4"/>
  <c r="BE188" i="4"/>
  <c r="BE198" i="4"/>
  <c r="BE213" i="4"/>
  <c r="BE241" i="4"/>
  <c r="BK231" i="4"/>
  <c r="BK230" i="4" s="1"/>
  <c r="J230" i="4" s="1"/>
  <c r="J110" i="4" s="1"/>
  <c r="E112" i="5"/>
  <c r="BD102" i="1"/>
  <c r="E85" i="7"/>
  <c r="BE195" i="7"/>
  <c r="BE229" i="7"/>
  <c r="BE231" i="7"/>
  <c r="BE236" i="7"/>
  <c r="BE238" i="7"/>
  <c r="BE239" i="7"/>
  <c r="BE245" i="7"/>
  <c r="BE259" i="7"/>
  <c r="BE269" i="7"/>
  <c r="BE272" i="7"/>
  <c r="BE277" i="7"/>
  <c r="BE281" i="7"/>
  <c r="BE158" i="8"/>
  <c r="F92" i="9"/>
  <c r="J125" i="9"/>
  <c r="BE134" i="9"/>
  <c r="BE139" i="9"/>
  <c r="BE143" i="9"/>
  <c r="E85" i="2"/>
  <c r="J139" i="2"/>
  <c r="BE146" i="2"/>
  <c r="BE147" i="8"/>
  <c r="BE157" i="8"/>
  <c r="BE162" i="8"/>
  <c r="BE176" i="9"/>
  <c r="BE148" i="2"/>
  <c r="BE151" i="2"/>
  <c r="BE155" i="2"/>
  <c r="BE179" i="2"/>
  <c r="BE201" i="2"/>
  <c r="BE208" i="2"/>
  <c r="BE210" i="2"/>
  <c r="BE213" i="2"/>
  <c r="BE215" i="2"/>
  <c r="BE221" i="2"/>
  <c r="BE241" i="2"/>
  <c r="BK231" i="2"/>
  <c r="BK230" i="2"/>
  <c r="J230" i="2" s="1"/>
  <c r="J110" i="2" s="1"/>
  <c r="BE146" i="4"/>
  <c r="BE147" i="4"/>
  <c r="BE149" i="4"/>
  <c r="BE162" i="4"/>
  <c r="BE185" i="4"/>
  <c r="BE210" i="4"/>
  <c r="BE219" i="4"/>
  <c r="BK128" i="6"/>
  <c r="J128" i="6"/>
  <c r="J102" i="6"/>
  <c r="BE161" i="7"/>
  <c r="BE166" i="7"/>
  <c r="BE171" i="7"/>
  <c r="BE174" i="7"/>
  <c r="BE201" i="7"/>
  <c r="BE142" i="9"/>
  <c r="BE145" i="9"/>
  <c r="BE146" i="9"/>
  <c r="BE148" i="9"/>
  <c r="BE155" i="9"/>
  <c r="BE157" i="9"/>
  <c r="BE171" i="9"/>
  <c r="BE177" i="9"/>
  <c r="BE178" i="9"/>
  <c r="BE182" i="9"/>
  <c r="BE185" i="9"/>
  <c r="BK164" i="9"/>
  <c r="J164" i="9"/>
  <c r="J103" i="9"/>
  <c r="E85" i="10"/>
  <c r="J122" i="10"/>
  <c r="BE132" i="10"/>
  <c r="BE139" i="10"/>
  <c r="BE140" i="10"/>
  <c r="BE142" i="10"/>
  <c r="BE144" i="10"/>
  <c r="BE146" i="10"/>
  <c r="BE149" i="10"/>
  <c r="BE152" i="10"/>
  <c r="BE156" i="10"/>
  <c r="BE161" i="4"/>
  <c r="BE182" i="4"/>
  <c r="BE194" i="4"/>
  <c r="BE227" i="4"/>
  <c r="BE236" i="4"/>
  <c r="BE237" i="4"/>
  <c r="BE238" i="4"/>
  <c r="BE240" i="4"/>
  <c r="BE243" i="4"/>
  <c r="BE158" i="7"/>
  <c r="BE180" i="7"/>
  <c r="BE186" i="7"/>
  <c r="BE189" i="7"/>
  <c r="BE206" i="7"/>
  <c r="BE210" i="7"/>
  <c r="BE211" i="7"/>
  <c r="BE214" i="7"/>
  <c r="BE222" i="7"/>
  <c r="BE227" i="7"/>
  <c r="BE234" i="7"/>
  <c r="BE131" i="8"/>
  <c r="BE137" i="8"/>
  <c r="BE141" i="8"/>
  <c r="BE143" i="8"/>
  <c r="BE144" i="8"/>
  <c r="BE145" i="8"/>
  <c r="BE156" i="8"/>
  <c r="BE159" i="8"/>
  <c r="BE167" i="8"/>
  <c r="E119" i="9"/>
  <c r="BE133" i="9"/>
  <c r="BE140" i="9"/>
  <c r="BE153" i="9"/>
  <c r="BE160" i="9"/>
  <c r="BE162" i="9"/>
  <c r="BE170" i="9"/>
  <c r="BE174" i="9"/>
  <c r="BK147" i="9"/>
  <c r="J147" i="9" s="1"/>
  <c r="J100" i="9" s="1"/>
  <c r="BK166" i="9"/>
  <c r="J166" i="9"/>
  <c r="J104" i="9"/>
  <c r="F92" i="10"/>
  <c r="BE128" i="10"/>
  <c r="BE151" i="10"/>
  <c r="BE280" i="7"/>
  <c r="BK283" i="7"/>
  <c r="J283" i="7"/>
  <c r="J121" i="7"/>
  <c r="BE133" i="8"/>
  <c r="BE150" i="8"/>
  <c r="BE161" i="8"/>
  <c r="BK163" i="8"/>
  <c r="J163" i="8" s="1"/>
  <c r="J104" i="8" s="1"/>
  <c r="J92" i="9"/>
  <c r="BE136" i="9"/>
  <c r="BE137" i="9"/>
  <c r="BE152" i="9"/>
  <c r="BE154" i="9"/>
  <c r="BE163" i="9"/>
  <c r="BE172" i="9"/>
  <c r="BE175" i="9"/>
  <c r="BE179" i="9"/>
  <c r="BE180" i="9"/>
  <c r="BE186" i="9"/>
  <c r="BK149" i="9"/>
  <c r="J149" i="9"/>
  <c r="J101" i="9"/>
  <c r="BK181" i="9"/>
  <c r="J181" i="9" s="1"/>
  <c r="J107" i="9" s="1"/>
  <c r="J89" i="10"/>
  <c r="BE131" i="10"/>
  <c r="BE137" i="10"/>
  <c r="BE141" i="10"/>
  <c r="BE154" i="10"/>
  <c r="BE155" i="10"/>
  <c r="BE161" i="10"/>
  <c r="BK157" i="10"/>
  <c r="J157" i="10"/>
  <c r="J103" i="10"/>
  <c r="J91" i="11"/>
  <c r="J92" i="11"/>
  <c r="J111" i="11"/>
  <c r="BE119" i="11"/>
  <c r="BE150" i="2"/>
  <c r="BE152" i="2"/>
  <c r="BE164" i="2"/>
  <c r="BE249" i="7"/>
  <c r="BE254" i="7"/>
  <c r="BE258" i="7"/>
  <c r="BE260" i="7"/>
  <c r="BE261" i="7"/>
  <c r="BE268" i="7"/>
  <c r="BE129" i="8"/>
  <c r="BE134" i="8"/>
  <c r="BE138" i="8"/>
  <c r="BE140" i="8"/>
  <c r="BE146" i="8"/>
  <c r="BE149" i="8"/>
  <c r="BE164" i="8"/>
  <c r="BE132" i="9"/>
  <c r="BE135" i="9"/>
  <c r="BE144" i="9"/>
  <c r="BE156" i="9"/>
  <c r="BE158" i="9"/>
  <c r="BE161" i="9"/>
  <c r="BE167" i="9"/>
  <c r="BE173" i="9"/>
  <c r="BE129" i="10"/>
  <c r="BE130" i="10"/>
  <c r="BE134" i="10"/>
  <c r="BE135" i="10"/>
  <c r="BE138" i="10"/>
  <c r="BE145" i="10"/>
  <c r="BE147" i="10"/>
  <c r="BE148" i="10"/>
  <c r="BE153" i="10"/>
  <c r="BE158" i="10"/>
  <c r="BE162" i="10"/>
  <c r="E85" i="11"/>
  <c r="F92" i="11"/>
  <c r="BE120" i="11"/>
  <c r="BE121" i="11"/>
  <c r="BE122" i="11"/>
  <c r="BE123" i="11"/>
  <c r="BD108" i="1"/>
  <c r="F38" i="5"/>
  <c r="BA101" i="1"/>
  <c r="F40" i="7"/>
  <c r="BC104" i="1"/>
  <c r="BC103" i="1"/>
  <c r="AY103" i="1" s="1"/>
  <c r="F39" i="2"/>
  <c r="BB97" i="1" s="1"/>
  <c r="BB96" i="1" s="1"/>
  <c r="AX96" i="1" s="1"/>
  <c r="J34" i="11"/>
  <c r="AW108" i="1"/>
  <c r="J38" i="7"/>
  <c r="AW104" i="1"/>
  <c r="J38" i="4"/>
  <c r="AW100" i="1"/>
  <c r="J37" i="3"/>
  <c r="AV98" i="1"/>
  <c r="AT98" i="1"/>
  <c r="F40" i="2"/>
  <c r="BC97" i="1" s="1"/>
  <c r="BC96" i="1" s="1"/>
  <c r="J38" i="2"/>
  <c r="AW97" i="1" s="1"/>
  <c r="F41" i="2"/>
  <c r="BD97" i="1" s="1"/>
  <c r="BD96" i="1" s="1"/>
  <c r="F38" i="4"/>
  <c r="BA100" i="1"/>
  <c r="F36" i="9"/>
  <c r="BC106" i="1"/>
  <c r="F39" i="4"/>
  <c r="BB100" i="1"/>
  <c r="J34" i="8"/>
  <c r="AW105" i="1"/>
  <c r="F35" i="10"/>
  <c r="BB107" i="1"/>
  <c r="F37" i="10"/>
  <c r="BD107" i="1"/>
  <c r="F40" i="5"/>
  <c r="BC101" i="1" s="1"/>
  <c r="J34" i="10"/>
  <c r="AW107" i="1"/>
  <c r="F35" i="8"/>
  <c r="BB105" i="1"/>
  <c r="F38" i="2"/>
  <c r="BA97" i="1"/>
  <c r="F39" i="5"/>
  <c r="BB101" i="1"/>
  <c r="F34" i="8"/>
  <c r="BA105" i="1"/>
  <c r="F34" i="9"/>
  <c r="BA106" i="1"/>
  <c r="F36" i="8"/>
  <c r="BC105" i="1"/>
  <c r="F35" i="11"/>
  <c r="BB108" i="1"/>
  <c r="F41" i="7"/>
  <c r="BD104" i="1"/>
  <c r="BD103" i="1"/>
  <c r="F36" i="10"/>
  <c r="BC107" i="1"/>
  <c r="F37" i="8"/>
  <c r="BD105" i="1" s="1"/>
  <c r="J34" i="9"/>
  <c r="AW106" i="1" s="1"/>
  <c r="F34" i="10"/>
  <c r="BA107" i="1" s="1"/>
  <c r="F34" i="11"/>
  <c r="BA108" i="1"/>
  <c r="J38" i="6"/>
  <c r="AW102" i="1"/>
  <c r="AS95" i="1"/>
  <c r="AS94" i="1"/>
  <c r="F38" i="7"/>
  <c r="BA104" i="1"/>
  <c r="BA103" i="1"/>
  <c r="AW103" i="1"/>
  <c r="F35" i="9"/>
  <c r="BB106" i="1"/>
  <c r="F39" i="7"/>
  <c r="BB104" i="1"/>
  <c r="BB103" i="1"/>
  <c r="AX103" i="1" s="1"/>
  <c r="F41" i="4"/>
  <c r="BD100" i="1" s="1"/>
  <c r="F40" i="4"/>
  <c r="BC100" i="1" s="1"/>
  <c r="F37" i="9"/>
  <c r="BD106" i="1"/>
  <c r="F36" i="11"/>
  <c r="BC108" i="1"/>
  <c r="R144" i="2" l="1"/>
  <c r="R217" i="7"/>
  <c r="R126" i="10"/>
  <c r="R125" i="10" s="1"/>
  <c r="BK130" i="9"/>
  <c r="J130" i="9" s="1"/>
  <c r="J97" i="9" s="1"/>
  <c r="R233" i="4"/>
  <c r="R142" i="4" s="1"/>
  <c r="BK127" i="8"/>
  <c r="T127" i="8"/>
  <c r="T126" i="8"/>
  <c r="P126" i="10"/>
  <c r="P125" i="10"/>
  <c r="AU107" i="1"/>
  <c r="P130" i="9"/>
  <c r="P129" i="9"/>
  <c r="AU106" i="1" s="1"/>
  <c r="R127" i="8"/>
  <c r="R126" i="8"/>
  <c r="P217" i="7"/>
  <c r="T146" i="7"/>
  <c r="T130" i="9"/>
  <c r="T129" i="9"/>
  <c r="R146" i="7"/>
  <c r="R145" i="7"/>
  <c r="T143" i="4"/>
  <c r="T142" i="4"/>
  <c r="T125" i="10"/>
  <c r="BK143" i="4"/>
  <c r="P144" i="2"/>
  <c r="P146" i="7"/>
  <c r="P145" i="7"/>
  <c r="AU104" i="1" s="1"/>
  <c r="AU103" i="1" s="1"/>
  <c r="T217" i="7"/>
  <c r="R233" i="2"/>
  <c r="P143" i="4"/>
  <c r="P233" i="4"/>
  <c r="BK233" i="2"/>
  <c r="J233" i="2"/>
  <c r="J112" i="2" s="1"/>
  <c r="P233" i="2"/>
  <c r="T144" i="2"/>
  <c r="T233" i="2"/>
  <c r="R143" i="4"/>
  <c r="BK144" i="2"/>
  <c r="J144" i="2"/>
  <c r="J101" i="2" s="1"/>
  <c r="J145" i="2"/>
  <c r="J102" i="2"/>
  <c r="J234" i="2"/>
  <c r="J113" i="2"/>
  <c r="BK127" i="3"/>
  <c r="J127" i="3"/>
  <c r="J101" i="3"/>
  <c r="J144" i="4"/>
  <c r="J102" i="4" s="1"/>
  <c r="BK233" i="4"/>
  <c r="J233" i="4"/>
  <c r="J112" i="4" s="1"/>
  <c r="BK127" i="5"/>
  <c r="BK126" i="5"/>
  <c r="J126" i="5"/>
  <c r="J100" i="5" s="1"/>
  <c r="J231" i="4"/>
  <c r="J111" i="4" s="1"/>
  <c r="BK127" i="6"/>
  <c r="J127" i="6" s="1"/>
  <c r="J101" i="6" s="1"/>
  <c r="BK217" i="7"/>
  <c r="J217" i="7"/>
  <c r="J110" i="7"/>
  <c r="J231" i="2"/>
  <c r="J111" i="2"/>
  <c r="BK259" i="2"/>
  <c r="J259" i="2"/>
  <c r="J117" i="2"/>
  <c r="BK282" i="7"/>
  <c r="J282" i="7"/>
  <c r="J120" i="7" s="1"/>
  <c r="BK165" i="8"/>
  <c r="J165" i="8"/>
  <c r="J105" i="8"/>
  <c r="BK256" i="4"/>
  <c r="J256" i="4"/>
  <c r="J116" i="4" s="1"/>
  <c r="BK146" i="7"/>
  <c r="J146" i="7"/>
  <c r="J101" i="7"/>
  <c r="J128" i="8"/>
  <c r="J98" i="8"/>
  <c r="J131" i="9"/>
  <c r="J98" i="9"/>
  <c r="BK168" i="9"/>
  <c r="J168" i="9"/>
  <c r="J105" i="9"/>
  <c r="BK183" i="9"/>
  <c r="J183" i="9" s="1"/>
  <c r="J108" i="9" s="1"/>
  <c r="BK126" i="10"/>
  <c r="J126" i="10" s="1"/>
  <c r="J97" i="10" s="1"/>
  <c r="J160" i="10"/>
  <c r="J105" i="10" s="1"/>
  <c r="BK117" i="11"/>
  <c r="J117" i="11" s="1"/>
  <c r="J96" i="11" s="1"/>
  <c r="AY96" i="1"/>
  <c r="J37" i="6"/>
  <c r="AV102" i="1"/>
  <c r="AT102" i="1" s="1"/>
  <c r="F37" i="2"/>
  <c r="AZ97" i="1"/>
  <c r="F33" i="9"/>
  <c r="AZ106" i="1"/>
  <c r="F37" i="3"/>
  <c r="AZ98" i="1" s="1"/>
  <c r="J37" i="4"/>
  <c r="AV100" i="1" s="1"/>
  <c r="AT100" i="1" s="1"/>
  <c r="J37" i="5"/>
  <c r="AV101" i="1"/>
  <c r="AT101" i="1"/>
  <c r="J33" i="10"/>
  <c r="AV107" i="1" s="1"/>
  <c r="AT107" i="1" s="1"/>
  <c r="F37" i="4"/>
  <c r="AZ100" i="1"/>
  <c r="F33" i="10"/>
  <c r="AZ107" i="1"/>
  <c r="BA99" i="1"/>
  <c r="AW99" i="1"/>
  <c r="F37" i="7"/>
  <c r="AZ104" i="1" s="1"/>
  <c r="AZ103" i="1" s="1"/>
  <c r="AV103" i="1" s="1"/>
  <c r="AT103" i="1" s="1"/>
  <c r="J33" i="9"/>
  <c r="AV106" i="1" s="1"/>
  <c r="AT106" i="1" s="1"/>
  <c r="J37" i="7"/>
  <c r="AV104" i="1"/>
  <c r="AT104" i="1"/>
  <c r="BB99" i="1"/>
  <c r="AX99" i="1" s="1"/>
  <c r="BC99" i="1"/>
  <c r="AY99" i="1"/>
  <c r="BD99" i="1"/>
  <c r="F37" i="5"/>
  <c r="AZ101" i="1" s="1"/>
  <c r="BA96" i="1"/>
  <c r="AW96" i="1"/>
  <c r="J33" i="8"/>
  <c r="AV105" i="1"/>
  <c r="AT105" i="1"/>
  <c r="F33" i="11"/>
  <c r="AZ108" i="1" s="1"/>
  <c r="F33" i="8"/>
  <c r="AZ105" i="1" s="1"/>
  <c r="J33" i="11"/>
  <c r="AV108" i="1" s="1"/>
  <c r="AT108" i="1" s="1"/>
  <c r="J37" i="2"/>
  <c r="AV97" i="1"/>
  <c r="AT97" i="1" s="1"/>
  <c r="T143" i="2" l="1"/>
  <c r="P142" i="4"/>
  <c r="AU100" i="1"/>
  <c r="P143" i="2"/>
  <c r="AU97" i="1"/>
  <c r="BK142" i="4"/>
  <c r="J142" i="4"/>
  <c r="J100" i="4"/>
  <c r="T145" i="7"/>
  <c r="BK126" i="8"/>
  <c r="J126" i="8" s="1"/>
  <c r="J30" i="8" s="1"/>
  <c r="AG105" i="1" s="1"/>
  <c r="AN105" i="1" s="1"/>
  <c r="R143" i="2"/>
  <c r="J127" i="5"/>
  <c r="J101" i="5"/>
  <c r="BK126" i="3"/>
  <c r="J126" i="3"/>
  <c r="J34" i="3" s="1"/>
  <c r="AG98" i="1" s="1"/>
  <c r="AN98" i="1" s="1"/>
  <c r="BK145" i="7"/>
  <c r="J145" i="7"/>
  <c r="J34" i="7" s="1"/>
  <c r="AG104" i="1" s="1"/>
  <c r="AG103" i="1" s="1"/>
  <c r="AN103" i="1" s="1"/>
  <c r="BK143" i="2"/>
  <c r="J143" i="2"/>
  <c r="J100" i="2" s="1"/>
  <c r="J143" i="4"/>
  <c r="J101" i="4"/>
  <c r="J127" i="8"/>
  <c r="J97" i="8"/>
  <c r="BK129" i="9"/>
  <c r="J129" i="9"/>
  <c r="BK126" i="6"/>
  <c r="J126" i="6" s="1"/>
  <c r="J34" i="6" s="1"/>
  <c r="AG102" i="1" s="1"/>
  <c r="AN102" i="1" s="1"/>
  <c r="BK125" i="10"/>
  <c r="J125" i="10"/>
  <c r="J96" i="10"/>
  <c r="BC95" i="1"/>
  <c r="AY95" i="1" s="1"/>
  <c r="BD95" i="1"/>
  <c r="BD94" i="1"/>
  <c r="W33" i="1" s="1"/>
  <c r="AU99" i="1"/>
  <c r="AU95" i="1" s="1"/>
  <c r="AU94" i="1" s="1"/>
  <c r="AZ96" i="1"/>
  <c r="AV96" i="1"/>
  <c r="AT96" i="1"/>
  <c r="AZ99" i="1"/>
  <c r="AV99" i="1"/>
  <c r="AT99" i="1"/>
  <c r="BB95" i="1"/>
  <c r="AX95" i="1"/>
  <c r="BA95" i="1"/>
  <c r="AW95" i="1" s="1"/>
  <c r="J30" i="9"/>
  <c r="AG106" i="1" s="1"/>
  <c r="AN106" i="1" s="1"/>
  <c r="J30" i="11"/>
  <c r="AG108" i="1"/>
  <c r="AN108" i="1"/>
  <c r="AU96" i="1"/>
  <c r="J34" i="5"/>
  <c r="AG101" i="1"/>
  <c r="AN101" i="1"/>
  <c r="J43" i="7" l="1"/>
  <c r="J43" i="6"/>
  <c r="J100" i="6"/>
  <c r="J100" i="7"/>
  <c r="J100" i="3"/>
  <c r="J39" i="8"/>
  <c r="J39" i="9"/>
  <c r="J43" i="3"/>
  <c r="J43" i="5"/>
  <c r="J96" i="9"/>
  <c r="J96" i="8"/>
  <c r="AN104" i="1"/>
  <c r="J39" i="11"/>
  <c r="J34" i="4"/>
  <c r="AG100" i="1"/>
  <c r="AN100" i="1"/>
  <c r="BC94" i="1"/>
  <c r="W32" i="1" s="1"/>
  <c r="BB94" i="1"/>
  <c r="AX94" i="1" s="1"/>
  <c r="BA94" i="1"/>
  <c r="AW94" i="1"/>
  <c r="AK30" i="1" s="1"/>
  <c r="J30" i="10"/>
  <c r="AG107" i="1" s="1"/>
  <c r="AN107" i="1" s="1"/>
  <c r="AZ95" i="1"/>
  <c r="AZ94" i="1" s="1"/>
  <c r="W29" i="1" s="1"/>
  <c r="J34" i="2"/>
  <c r="AG97" i="1" s="1"/>
  <c r="AN97" i="1" s="1"/>
  <c r="J43" i="4" l="1"/>
  <c r="J39" i="10"/>
  <c r="J43" i="2"/>
  <c r="AV94" i="1"/>
  <c r="AK29" i="1"/>
  <c r="AY94" i="1"/>
  <c r="AG99" i="1"/>
  <c r="AN99" i="1"/>
  <c r="AV95" i="1"/>
  <c r="AT95" i="1"/>
  <c r="AG96" i="1"/>
  <c r="AN96" i="1"/>
  <c r="W31" i="1"/>
  <c r="W30" i="1"/>
  <c r="AG95" i="1" l="1"/>
  <c r="AN95" i="1"/>
  <c r="AT94" i="1"/>
  <c r="AG94" i="1" l="1"/>
  <c r="AN94" i="1"/>
  <c r="AK26" i="1" l="1"/>
  <c r="AK35" i="1"/>
</calcChain>
</file>

<file path=xl/sharedStrings.xml><?xml version="1.0" encoding="utf-8"?>
<sst xmlns="http://schemas.openxmlformats.org/spreadsheetml/2006/main" count="8176" uniqueCount="1301">
  <si>
    <t>Export Komplet</t>
  </si>
  <si>
    <t/>
  </si>
  <si>
    <t>2.0</t>
  </si>
  <si>
    <t>False</t>
  </si>
  <si>
    <t>{27e7a782-44b6-4583-bab6-669d50a17e41}</t>
  </si>
  <si>
    <t>&gt;&gt;  skryté sloupce  &lt;&lt;</t>
  </si>
  <si>
    <t>0,01</t>
  </si>
  <si>
    <t>21</t>
  </si>
  <si>
    <t>12</t>
  </si>
  <si>
    <t>REKAPITULACE STAVBY</t>
  </si>
  <si>
    <t>v ---  níže se nacházejí doplnkové a pomocné údaje k sestavám  --- v</t>
  </si>
  <si>
    <t>Návod na vyplnění</t>
  </si>
  <si>
    <t>0,001</t>
  </si>
  <si>
    <t>Kód:</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</si>
  <si>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</si>
  <si>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</si>
  <si>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Javorné - modernizace stáje</t>
  </si>
  <si>
    <t>KSO:</t>
  </si>
  <si>
    <t>CC-CZ:</t>
  </si>
  <si>
    <t>Místo:</t>
  </si>
  <si>
    <t xml:space="preserve"> </t>
  </si>
  <si>
    <t>Datum:</t>
  </si>
  <si>
    <t>5. 1. 2026</t>
  </si>
  <si>
    <t>Zadavatel:</t>
  </si>
  <si>
    <t>IČ:</t>
  </si>
  <si>
    <t>Zemědělská a.s., Horní bradlo</t>
  </si>
  <si>
    <t>DIČ:</t>
  </si>
  <si>
    <t>Uchazeč:</t>
  </si>
  <si>
    <t>Vyplň údaj</t>
  </si>
  <si>
    <t>Projektant:</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</si>
  <si>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</si>
  <si>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</si>
  <si>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</si>
  <si>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</si>
  <si>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</si>
  <si>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</si>
  <si>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</si>
  <si>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</si>
  <si>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</si>
  <si>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</si>
  <si>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</si>
  <si>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</si>
  <si>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</si>
  <si>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</si>
  <si>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</si>
  <si>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</si>
  <si>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</si>
  <si>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</si>
  <si>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</si>
  <si>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</si>
  <si>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</si>
  <si>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</si>
  <si>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</si>
  <si>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</si>
  <si>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</si>
  <si>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</si>
  <si>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</si>
  <si>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</si>
  <si>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</si>
  <si>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</si>
  <si>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</si>
  <si>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</si>
  <si>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</si>
  <si>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</si>
  <si>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</si>
  <si>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</si>
  <si>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</si>
  <si>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</si>
  <si>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</si>
  <si>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</si>
  <si>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</si>
  <si>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</si>
  <si>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</si>
  <si>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</si>
  <si>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</si>
  <si>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</si>
  <si>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</si>
  <si>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SO 01</t>
  </si>
  <si>
    <t>Stáj a dojírna</t>
  </si>
  <si>
    <t>STA</t>
  </si>
  <si>
    <t>1</t>
  </si>
  <si>
    <t>{226bb35f-245d-4a98-9b1a-c84adaee3a05}</t>
  </si>
  <si>
    <t>2</t>
  </si>
  <si>
    <t>01</t>
  </si>
  <si>
    <t>Stelivové ustájení, 82 ks</t>
  </si>
  <si>
    <t>Soupis</t>
  </si>
  <si>
    <t>{22bab928-bc17-45fc-a0ba-64af80cdcbb0}</t>
  </si>
  <si>
    <t>/</t>
  </si>
  <si>
    <t>01-1</t>
  </si>
  <si>
    <t>Stavební náklady</t>
  </si>
  <si>
    <t>3</t>
  </si>
  <si>
    <t>{3640652d-0082-40ef-b6dc-ba911fde42d9}</t>
  </si>
  <si>
    <t>01-2</t>
  </si>
  <si>
    <t>Technologie ustájení</t>
  </si>
  <si>
    <t>{dfa387e2-1c11-4e8f-8916-90dbaa726c3e}</t>
  </si>
  <si>
    <t>02</t>
  </si>
  <si>
    <t>Kejdové ustájení, 96 ks</t>
  </si>
  <si>
    <t>{e7f3570c-9390-4af9-9e6e-fd5153c384f1}</t>
  </si>
  <si>
    <t>02-1</t>
  </si>
  <si>
    <t>{52195c75-c757-4364-8b89-041cc0edb3cf}</t>
  </si>
  <si>
    <t>02-2</t>
  </si>
  <si>
    <t>{bc067c68-cb07-4741-b9d3-612e5730d38e}</t>
  </si>
  <si>
    <t>02-3</t>
  </si>
  <si>
    <t>Hydraulické shrnovací lopaty - 2 ks</t>
  </si>
  <si>
    <t>{c00c556f-3f2d-4a59-b8e4-5468fe62f405}</t>
  </si>
  <si>
    <t>03</t>
  </si>
  <si>
    <t>Dojírna - 2 dojící místa</t>
  </si>
  <si>
    <t>{7b7cbce5-f0cf-46bc-bba0-442e91d3227b}</t>
  </si>
  <si>
    <t>03-1</t>
  </si>
  <si>
    <t>{0986a129-4bf2-463c-9bbe-a8f0e8296472}</t>
  </si>
  <si>
    <t>SO 02</t>
  </si>
  <si>
    <t>Čerpací jímka - 9 m3</t>
  </si>
  <si>
    <t>{0cfcf9a8-6d5a-41da-aae9-b5ccbbbf8084}</t>
  </si>
  <si>
    <t>SO 04</t>
  </si>
  <si>
    <t>Skladovací jímka - 634 m3</t>
  </si>
  <si>
    <t>{f6ae198d-df28-421c-bf00-5786bee9a5ff}</t>
  </si>
  <si>
    <t>SO 06</t>
  </si>
  <si>
    <t>Skladovací kanál na kejdu - 62 m3</t>
  </si>
  <si>
    <t>{c6ddb5d9-187f-4ebb-853e-b769f737ef7b}</t>
  </si>
  <si>
    <t>VRN</t>
  </si>
  <si>
    <t>Vedlejší rozpočtové náklady</t>
  </si>
  <si>
    <t>{52f522f8-9cd0-497e-a1dc-c59fbaa46c2c}</t>
  </si>
  <si>
    <t>KRYCÍ LIST SOUPISU PRACÍ</t>
  </si>
  <si>
    <t>Objekt:</t>
  </si>
  <si>
    <t>SO 01 - Stáj a dojírna</t>
  </si>
  <si>
    <t>Soupis:</t>
  </si>
  <si>
    <t>01 - Stelivové ustájení, 82 ks</t>
  </si>
  <si>
    <t>Úroveň 3:</t>
  </si>
  <si>
    <t>01-1 - Stavební náklady</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</si>
  <si>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</si>
  <si>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</si>
  <si>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</si>
  <si>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</si>
  <si>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</si>
  <si>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</si>
  <si>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</si>
  <si>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</si>
  <si>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</si>
  <si>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4 - Vodorovné konstrukce</t>
  </si>
  <si>
    <t xml:space="preserve">    6 - Úpravy povrchů, podlahy a osazování výplní</t>
  </si>
  <si>
    <t xml:space="preserve">    8 - Trubní vedení</t>
  </si>
  <si>
    <t xml:space="preserve">    9 - Ostatní konstrukce a práce, bourání</t>
  </si>
  <si>
    <t xml:space="preserve">    998 - Přesun hmot</t>
  </si>
  <si>
    <t>Ostatní - Ostatní</t>
  </si>
  <si>
    <t xml:space="preserve">    992 - Ocelová Kce</t>
  </si>
  <si>
    <t>PSV - Práce a dodávky PSV</t>
  </si>
  <si>
    <t xml:space="preserve">    762 - Konstrukce tesařské</t>
  </si>
  <si>
    <t xml:space="preserve">    764 - Konstrukce klempířské</t>
  </si>
  <si>
    <t xml:space="preserve">    766 - Konstrukce truhlářské</t>
  </si>
  <si>
    <t xml:space="preserve">    767 - Konstrukce zámečnické</t>
  </si>
  <si>
    <t>M - Práce a dodávky M</t>
  </si>
  <si>
    <t xml:space="preserve">    21-M - Elektromontáže</t>
  </si>
  <si>
    <t xml:space="preserve">    26-M - Montáže zařízení pro zemědělství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</si>
  <si>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</si>
  <si>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</si>
  <si>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</si>
  <si>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</si>
  <si>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</si>
  <si>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</si>
  <si>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</si>
  <si>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</si>
  <si>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</si>
  <si>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</si>
  <si>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</si>
  <si>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</si>
  <si>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</si>
  <si>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</si>
  <si>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</si>
  <si>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</si>
  <si>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</si>
  <si>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</si>
  <si>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122251104</t>
  </si>
  <si>
    <t>Odkopávky a prokopávky nezapažené strojně v hornině třídy těžitelnosti I skupiny 3 přes 100 do 500 m3</t>
  </si>
  <si>
    <t>m3</t>
  </si>
  <si>
    <t>4</t>
  </si>
  <si>
    <t>1806618727</t>
  </si>
  <si>
    <t>122351104</t>
  </si>
  <si>
    <t>Odkopávky a prokopávky nezapažené strojně v hornině třídy těžitelnosti II skupiny 4 přes 100 do 500 m3</t>
  </si>
  <si>
    <t>-757605199</t>
  </si>
  <si>
    <t>131251104</t>
  </si>
  <si>
    <t>Hloubení nezapažených jam a zářezů strojně s urovnáním dna do předepsaného profilu a spádu v hornině třídy těžitelnosti I skupiny 3 přes 100 do 500 m3</t>
  </si>
  <si>
    <t>525407329</t>
  </si>
  <si>
    <t>131351104</t>
  </si>
  <si>
    <t>Hloubení nezapažených jam a zářezů strojně s urovnáním dna do předepsaného profilu a spádu v hornině třídy těžitelnosti II skupiny 4 přes 100 do 500 m3</t>
  </si>
  <si>
    <t>-776985407</t>
  </si>
  <si>
    <t>5</t>
  </si>
  <si>
    <t>132251254</t>
  </si>
  <si>
    <t>Hloubení nezapažených rýh šířky přes 800 do 2 000 mm strojně s urovnáním dna do předepsaného profilu a spádu v hornině třídy těžitelnosti I skupiny 3 přes 100 do 500 m3</t>
  </si>
  <si>
    <t>-1150759602</t>
  </si>
  <si>
    <t>6</t>
  </si>
  <si>
    <t>132351254</t>
  </si>
  <si>
    <t>Hloubení nezapažených rýh šířky přes 800 do 2 000 mm strojně s urovnáním dna do předepsaného profilu a spádu v hornině třídy těžitelnosti II skupiny 4 přes 100 do 500 m3</t>
  </si>
  <si>
    <t>-328742080</t>
  </si>
  <si>
    <t>7</t>
  </si>
  <si>
    <t>162251102</t>
  </si>
  <si>
    <t>Vodorovné přemístění výkopku nebo sypaniny po suchu na obvyklém dopravním prostředku, bez naložení výkopku, avšak se složením bez rozhrnutí z horniny třídy těžitelnosti I skupiny 1 až 3 na vzdálenost přes 20 do 50 m</t>
  </si>
  <si>
    <t>107542998</t>
  </si>
  <si>
    <t>8</t>
  </si>
  <si>
    <t>162351104</t>
  </si>
  <si>
    <t>Vodorovné přemístění výkopku nebo sypaniny po suchu na obvyklém dopravním prostředku, bez naložení výkopku, avšak se složením bez rozhrnutí z horniny třídy těžitelnosti I skupiny 1 až 3 na vzdálenost přes 500 do 1 000 m</t>
  </si>
  <si>
    <t>-2021555717</t>
  </si>
  <si>
    <t>9</t>
  </si>
  <si>
    <t>171151103</t>
  </si>
  <si>
    <t>Uložení sypanin do násypů strojně s rozprostřením sypaniny ve vrstvách a s hrubým urovnáním zhutněných z hornin soudržných jakékoliv třídy těžitelnosti</t>
  </si>
  <si>
    <t>-1778643733</t>
  </si>
  <si>
    <t>10</t>
  </si>
  <si>
    <t>171152501</t>
  </si>
  <si>
    <t>Zhutnění podloží pod násypy z rostlé horniny třídy těžitelnosti I a II, skupiny 1 až 4 z hornin soudružných a nesoudržných</t>
  </si>
  <si>
    <t>m2</t>
  </si>
  <si>
    <t>827787520</t>
  </si>
  <si>
    <t>11</t>
  </si>
  <si>
    <t>174151101</t>
  </si>
  <si>
    <t>Zásyp sypaninou z jakékoliv horniny strojně s uložením výkopku ve vrstvách se zhutněním jam, šachet, rýh nebo kolem objektů v těchto vykopávkách</t>
  </si>
  <si>
    <t>576777958</t>
  </si>
  <si>
    <t>181913112</t>
  </si>
  <si>
    <t>Úprava pláně vyrovnáním výškových rozdílů ručně v hornině třídy těžitelnosti II skupiny 4 se zhutněním</t>
  </si>
  <si>
    <t>681402184</t>
  </si>
  <si>
    <t>13</t>
  </si>
  <si>
    <t>182921R</t>
  </si>
  <si>
    <t>Pokládka zemnící pásky 30/4 pod základy objektu vč.dodávky</t>
  </si>
  <si>
    <t>m</t>
  </si>
  <si>
    <t>-330350261</t>
  </si>
  <si>
    <t>Zakládání</t>
  </si>
  <si>
    <t>14</t>
  </si>
  <si>
    <t>270001111</t>
  </si>
  <si>
    <t>Vytvoření prostupů v základových konstrukcích z monolitického betonu nebo železobetonu osazením trub, prefabrikovaných dílců, dutinových tvarovek, apod., do bednění vnější průřezové plochy přes 0,02 do 0,05 m2, tloušťky zdi do 0,5 m</t>
  </si>
  <si>
    <t>kus</t>
  </si>
  <si>
    <t>-1978513555</t>
  </si>
  <si>
    <t>15</t>
  </si>
  <si>
    <t>M</t>
  </si>
  <si>
    <t>28615071</t>
  </si>
  <si>
    <t>trubka kanalizační HTGL bez hrdla DN 160x5000mm</t>
  </si>
  <si>
    <t>241885715</t>
  </si>
  <si>
    <t>16</t>
  </si>
  <si>
    <t>271542211</t>
  </si>
  <si>
    <t>Podsyp pod základové konstrukce se zhutněním a urovnáním povrchu ze štěrkodrtě netříděné</t>
  </si>
  <si>
    <t>-1638198967</t>
  </si>
  <si>
    <t>17</t>
  </si>
  <si>
    <t>273313511</t>
  </si>
  <si>
    <t>Základy z betonu prostého desky z betonu kamenem neprokládaného tř. C 12/15</t>
  </si>
  <si>
    <t>-1928777549</t>
  </si>
  <si>
    <t>18</t>
  </si>
  <si>
    <t>273351121</t>
  </si>
  <si>
    <t>Bednění základů desek zřízení</t>
  </si>
  <si>
    <t>-548880677</t>
  </si>
  <si>
    <t>19</t>
  </si>
  <si>
    <t>273351122</t>
  </si>
  <si>
    <t>Bednění základů desek odstranění</t>
  </si>
  <si>
    <t>-1727676819</t>
  </si>
  <si>
    <t>20</t>
  </si>
  <si>
    <t>274313611</t>
  </si>
  <si>
    <t>Základy z betonu prostého pasy betonu kamenem neprokládaného tř. C 16/20</t>
  </si>
  <si>
    <t>-1555239649</t>
  </si>
  <si>
    <t>274351121</t>
  </si>
  <si>
    <t>Bednění základů pasů rovné zřízení</t>
  </si>
  <si>
    <t>1266396262</t>
  </si>
  <si>
    <t>22</t>
  </si>
  <si>
    <t>274351122</t>
  </si>
  <si>
    <t>Bednění základů pasů rovné odstranění</t>
  </si>
  <si>
    <t>-680336380</t>
  </si>
  <si>
    <t>23</t>
  </si>
  <si>
    <t>275322511</t>
  </si>
  <si>
    <t>Základy z betonu železového (bez výztuže) patky z betonu se zvýšenými nároky na prostředí tř. C 25/30</t>
  </si>
  <si>
    <t>-51302232</t>
  </si>
  <si>
    <t>24</t>
  </si>
  <si>
    <t>275351121</t>
  </si>
  <si>
    <t>Bednění základů patek zřízení</t>
  </si>
  <si>
    <t>1626398573</t>
  </si>
  <si>
    <t>25</t>
  </si>
  <si>
    <t>275351122</t>
  </si>
  <si>
    <t>Bednění základů patek odstranění</t>
  </si>
  <si>
    <t>1686704197</t>
  </si>
  <si>
    <t>26</t>
  </si>
  <si>
    <t>275361821</t>
  </si>
  <si>
    <t>Výztuž základů patek z betonářské oceli 10 505 (R)</t>
  </si>
  <si>
    <t>t</t>
  </si>
  <si>
    <t>-1982342880</t>
  </si>
  <si>
    <t>27</t>
  </si>
  <si>
    <t>275362021</t>
  </si>
  <si>
    <t>Výztuž základů patek ze svařovaných sítí z drátů typu KARI</t>
  </si>
  <si>
    <t>1483258983</t>
  </si>
  <si>
    <t>28</t>
  </si>
  <si>
    <t>279921R</t>
  </si>
  <si>
    <t>Zřízení zákl.patek pro sloupky technologie o,4x0,4 hl. 0,5 , ruční výkop se zabetonování  betonem C 16/20</t>
  </si>
  <si>
    <t>1128411971</t>
  </si>
  <si>
    <t>Svislé a kompletní konstrukce</t>
  </si>
  <si>
    <t>29</t>
  </si>
  <si>
    <t>311321411</t>
  </si>
  <si>
    <t>Nadzákladové zdi z betonu železového (bez výztuže) nosné bez zvláštních nároků na vliv prostředí tř. C 25/30</t>
  </si>
  <si>
    <t>1374497388</t>
  </si>
  <si>
    <t>30</t>
  </si>
  <si>
    <t>311322511</t>
  </si>
  <si>
    <t>Nadzákladové zdi z betonu železového (bez výztuže) nosné odolného proti agresivnímu prostředí tř. C 25/30</t>
  </si>
  <si>
    <t>-1648862841</t>
  </si>
  <si>
    <t>31</t>
  </si>
  <si>
    <t>311351121</t>
  </si>
  <si>
    <t>Bednění nadzákladových zdí nosných rovné oboustranné za každou stranu zřízení</t>
  </si>
  <si>
    <t>-465026954</t>
  </si>
  <si>
    <t>32</t>
  </si>
  <si>
    <t>311351122</t>
  </si>
  <si>
    <t>Bednění nadzákladových zdí nosných rovné oboustranné za každou stranu odstranění</t>
  </si>
  <si>
    <t>1629190208</t>
  </si>
  <si>
    <t>33</t>
  </si>
  <si>
    <t>311351911</t>
  </si>
  <si>
    <t>Bednění nadzákladových zdí nosných Příplatek k cenám bednění za pohledový beton</t>
  </si>
  <si>
    <t>1291772019</t>
  </si>
  <si>
    <t>34</t>
  </si>
  <si>
    <t>311361821</t>
  </si>
  <si>
    <t>Výztuž nosných zdí betonářskou ocelí 10 505</t>
  </si>
  <si>
    <t>1615127680</t>
  </si>
  <si>
    <t>35</t>
  </si>
  <si>
    <t>311362021</t>
  </si>
  <si>
    <t>Výztuž nosných zdí svařovanými sítěmi Kari</t>
  </si>
  <si>
    <t>-1786909370</t>
  </si>
  <si>
    <t>36</t>
  </si>
  <si>
    <t>317141423</t>
  </si>
  <si>
    <t>Překlady ploché prefabrikované z pórobetonu osazené do tenkého maltového lože, včetně slepení dvou překladů vedle sebe po celé délce boční plochy, výšky překladu do 200 mm šířky 125 mm, délky překladu přes 1300 do 1500 mm</t>
  </si>
  <si>
    <t>-275677424</t>
  </si>
  <si>
    <t>37</t>
  </si>
  <si>
    <t>342191112</t>
  </si>
  <si>
    <t>Montáž opláštění stěn ocelové konstrukce ze sklolaminátových desek šroubovaných, výšky budovy přes 6 do 12 m</t>
  </si>
  <si>
    <t>151451050</t>
  </si>
  <si>
    <t>38</t>
  </si>
  <si>
    <t>63171244</t>
  </si>
  <si>
    <t>deska sklolaminátová tl 0,8mm vlna do v 20mm</t>
  </si>
  <si>
    <t>1982859349</t>
  </si>
  <si>
    <t>Vodorovné konstrukce</t>
  </si>
  <si>
    <t>39</t>
  </si>
  <si>
    <t>444151112</t>
  </si>
  <si>
    <t>Montáž krytiny střech ocelových konstrukcí ze sendvičových panelů šroubovaných, výšky budovy přes 6 do 12 m</t>
  </si>
  <si>
    <t>-2018117159</t>
  </si>
  <si>
    <t>40</t>
  </si>
  <si>
    <t>55324731</t>
  </si>
  <si>
    <t>panel sendvičový střešní, izolace PIR, viditelné kotvení, U 0,34W/m2K, modulová/celková š 1000/1083mm tl 100/60mm</t>
  </si>
  <si>
    <t>716705649</t>
  </si>
  <si>
    <t>41</t>
  </si>
  <si>
    <t>444191112</t>
  </si>
  <si>
    <t>Montáž krytiny střech ocelových konstrukcí ze sklolaminátových desek šroubovaných, výšky budovy přes 6 do 12 m</t>
  </si>
  <si>
    <t>-717369028</t>
  </si>
  <si>
    <t>42</t>
  </si>
  <si>
    <t>63171253</t>
  </si>
  <si>
    <t>deska sklolaminátová trapéz tl 0,99mm profil 100/30</t>
  </si>
  <si>
    <t>1859762971</t>
  </si>
  <si>
    <t>Úpravy povrchů, podlahy a osazování výplní</t>
  </si>
  <si>
    <t>43</t>
  </si>
  <si>
    <t>631311235</t>
  </si>
  <si>
    <t>Mazanina z betonu prostého se zvýšenými nároky na prostředí tl. přes 120 do 240 mm tř. C 30/37</t>
  </si>
  <si>
    <t>1681780271</t>
  </si>
  <si>
    <t>44</t>
  </si>
  <si>
    <t>631319013</t>
  </si>
  <si>
    <t>Příplatek k cenám mazanin za úpravu povrchu mazaniny přehlazením, mazanina tl. přes 120 do 240 mm</t>
  </si>
  <si>
    <t>550851254</t>
  </si>
  <si>
    <t>45</t>
  </si>
  <si>
    <t>631351101</t>
  </si>
  <si>
    <t>Bednění v podlahách rýh a hran zřízení</t>
  </si>
  <si>
    <t>-2062014983</t>
  </si>
  <si>
    <t>46</t>
  </si>
  <si>
    <t>631351102</t>
  </si>
  <si>
    <t>Bednění v podlahách rýh a hran odstranění</t>
  </si>
  <si>
    <t>-226961548</t>
  </si>
  <si>
    <t>47</t>
  </si>
  <si>
    <t>631351111</t>
  </si>
  <si>
    <t>Bednění v podlahách otvorů a prostupů zřízení</t>
  </si>
  <si>
    <t>-165674235</t>
  </si>
  <si>
    <t>48</t>
  </si>
  <si>
    <t>631351112</t>
  </si>
  <si>
    <t>Bednění v podlahách otvorů a prostupů odstranění</t>
  </si>
  <si>
    <t>1984042270</t>
  </si>
  <si>
    <t>49</t>
  </si>
  <si>
    <t>63135981R</t>
  </si>
  <si>
    <t>Příplatek za vytvarování boxových stání</t>
  </si>
  <si>
    <t>soubor</t>
  </si>
  <si>
    <t>561068166</t>
  </si>
  <si>
    <t>50</t>
  </si>
  <si>
    <t>631362021</t>
  </si>
  <si>
    <t>Výztuž mazanin ze svařovaných sítí z drátů typu KARI</t>
  </si>
  <si>
    <t>-321392212</t>
  </si>
  <si>
    <t>51</t>
  </si>
  <si>
    <t>63137R</t>
  </si>
  <si>
    <t>Rýhování mazanin jednoduché</t>
  </si>
  <si>
    <t>1711137014</t>
  </si>
  <si>
    <t>52</t>
  </si>
  <si>
    <t>63138R</t>
  </si>
  <si>
    <t>Rýhování mazanin mřížkové</t>
  </si>
  <si>
    <t>836862363</t>
  </si>
  <si>
    <t>53</t>
  </si>
  <si>
    <t>634112117</t>
  </si>
  <si>
    <t>Obvodová dilatace mezi stěnou a mazaninou nebo potěrem podlahovým páskem z pěnového PE tl. do 10 mm, výšky 200 mm</t>
  </si>
  <si>
    <t>-831676066</t>
  </si>
  <si>
    <t>54</t>
  </si>
  <si>
    <t>634611121</t>
  </si>
  <si>
    <t>Výplň dilatačních spár mazanin pískem a asfaltem tl. mazaniny do 100 mm, šířka spáry přes 10 do 20 mm</t>
  </si>
  <si>
    <t>-48079817</t>
  </si>
  <si>
    <t>55</t>
  </si>
  <si>
    <t>634911122</t>
  </si>
  <si>
    <t>Řezání dilatačních nebo smršťovacích spár v čerstvé betonové mazanině nebo potěru šířky přes 5 do 10 mm, hloubky přes 10 do 20 mm</t>
  </si>
  <si>
    <t>-902817313</t>
  </si>
  <si>
    <t>Trubní vedení</t>
  </si>
  <si>
    <t>56</t>
  </si>
  <si>
    <t>871381211</t>
  </si>
  <si>
    <t>Montáž vodovodního potrubí z plastů v otevřeném výkopu z polyetylenu PE 100 svařovaných elektrotvarovkou SDR 11/PN16 D 355 x 32,2 mm</t>
  </si>
  <si>
    <t>-333178515</t>
  </si>
  <si>
    <t>57</t>
  </si>
  <si>
    <t>28613567</t>
  </si>
  <si>
    <t>potrubí dvouvrstvé PE100 RC SDR11 355x32,2 dl 100m</t>
  </si>
  <si>
    <t>1248214855</t>
  </si>
  <si>
    <t>58</t>
  </si>
  <si>
    <t>877161101</t>
  </si>
  <si>
    <t>Montáž tvarovek na vodovodním plastovém potrubí z polyetylenu PE 100 elektrotvarovek SDR 11/PN16 spojek, oblouků nebo redukcí d 32</t>
  </si>
  <si>
    <t>2056576024</t>
  </si>
  <si>
    <t>59</t>
  </si>
  <si>
    <t>28615969</t>
  </si>
  <si>
    <t>elektrospojka SDR11 PE 100 PN16 D 32mm</t>
  </si>
  <si>
    <t>-1116679882</t>
  </si>
  <si>
    <t>60</t>
  </si>
  <si>
    <t>877161112</t>
  </si>
  <si>
    <t>Montáž tvarovek na vodovodním plastovém potrubí z polyetylenu PE 100 elektrotvarovek SDR 11/PN16 kolen 90° d 32</t>
  </si>
  <si>
    <t>270542940</t>
  </si>
  <si>
    <t>61</t>
  </si>
  <si>
    <t>28653052</t>
  </si>
  <si>
    <t>elektrokoleno 90° PE 100 D 32mm</t>
  </si>
  <si>
    <t>941388645</t>
  </si>
  <si>
    <t>62</t>
  </si>
  <si>
    <t>877161113</t>
  </si>
  <si>
    <t>Montáž elektro T-kusů na vodovodním potrubí z PE trub d 32</t>
  </si>
  <si>
    <t>1220258690</t>
  </si>
  <si>
    <t>63</t>
  </si>
  <si>
    <t>28615011</t>
  </si>
  <si>
    <t>elektrotvarovka T-kus rovnoramenný PE 100 PN16 D 32mm</t>
  </si>
  <si>
    <t>600213111</t>
  </si>
  <si>
    <t>Ostatní konstrukce a práce, bourání</t>
  </si>
  <si>
    <t>64</t>
  </si>
  <si>
    <t>941111121</t>
  </si>
  <si>
    <t>Lešení řadové trubkové lehké pracovní s podlahami s provozním zatížením tř. 3 do 200 kg/m2 šířky tř. W09 od 0,9 do 1,2 m, výšky výšky do 10 m montáž</t>
  </si>
  <si>
    <t>-345471446</t>
  </si>
  <si>
    <t>65</t>
  </si>
  <si>
    <t>941111221</t>
  </si>
  <si>
    <t>Lešení řadové trubkové lehké pracovní s podlahami s provozním zatížením tř. 3 do 200 kg/m2 šířky tř. W09 od 0,9 do 1,2 m, výšky výšky do 10 m příplatek k ceně za každý den použití</t>
  </si>
  <si>
    <t>-1565883496</t>
  </si>
  <si>
    <t>66</t>
  </si>
  <si>
    <t>941111821</t>
  </si>
  <si>
    <t>Lešení řadové trubkové lehké pracovní s podlahami s provozním zatížením tř. 3 do 200 kg/m2 šířky tř. W09 od 0,9 do 1,2 m, výšky výšky do 10 m demontáž</t>
  </si>
  <si>
    <t>927093985</t>
  </si>
  <si>
    <t>67</t>
  </si>
  <si>
    <t>945412111</t>
  </si>
  <si>
    <t>Teleskopická hydraulická montážní plošina  na samohybném podvozku, s otočným košem výšky zdvihu do 8 m</t>
  </si>
  <si>
    <t>den</t>
  </si>
  <si>
    <t>1429541656</t>
  </si>
  <si>
    <t>68</t>
  </si>
  <si>
    <t>952901311</t>
  </si>
  <si>
    <t>Vyčištění budov nebo objektů před předáním do užívání  zemědělských budov a objektů jakékoliv výšky podlaží</t>
  </si>
  <si>
    <t>1470430106</t>
  </si>
  <si>
    <t>69</t>
  </si>
  <si>
    <t>953943123.1</t>
  </si>
  <si>
    <t>Osazování drobných kovových předmětů  výrobků ostatních jinde neuvedených do betonu se zajištěním polohy k bednění či k výztuži před zabetonováním hmotnosti přes 5 do 15 kg/kus</t>
  </si>
  <si>
    <t>1859635030</t>
  </si>
  <si>
    <t>70</t>
  </si>
  <si>
    <t>953943124</t>
  </si>
  <si>
    <t>Osazování drobných kovových předmětů  výrobků ostatních jinde neuvedených do betonu se zajištěním polohy k bednění či k výztuži před zabetonováním hmotnosti přes 15 do 30 kg/kus</t>
  </si>
  <si>
    <t>-936966064</t>
  </si>
  <si>
    <t>71</t>
  </si>
  <si>
    <t>14022-R</t>
  </si>
  <si>
    <t>I č.80 s kotevními prvky výroba</t>
  </si>
  <si>
    <t>kg</t>
  </si>
  <si>
    <t>176865341</t>
  </si>
  <si>
    <t>72</t>
  </si>
  <si>
    <t>14023-R</t>
  </si>
  <si>
    <t>L 60/60/6 s kotevními prvky výroba</t>
  </si>
  <si>
    <t>1447229333</t>
  </si>
  <si>
    <t>73</t>
  </si>
  <si>
    <t>14024-R</t>
  </si>
  <si>
    <t>trubka ocelová bezešvá 80/3</t>
  </si>
  <si>
    <t>-875941033</t>
  </si>
  <si>
    <t>74</t>
  </si>
  <si>
    <t>957311423</t>
  </si>
  <si>
    <t>Konstrukce v zemědělských objektech doplňkové betonové monolitické obetonování napáječek s betonovou podezdívkou a cementovou pálenou omítkou včetně bednění</t>
  </si>
  <si>
    <t>-1322835447</t>
  </si>
  <si>
    <t>75</t>
  </si>
  <si>
    <t>9573114-R1</t>
  </si>
  <si>
    <t>Obruba betonová v 200 mm š 600 mm - sokl v linii napájecích žlabů</t>
  </si>
  <si>
    <t>859217393</t>
  </si>
  <si>
    <t>76</t>
  </si>
  <si>
    <t>957381114AR</t>
  </si>
  <si>
    <t>Konstrukce v zemědělských objektech železobetonové monolitické žlaby krmné pro skot s cementovou pálenou omítkou vytvarované, š. 800 mm</t>
  </si>
  <si>
    <t>-354357412</t>
  </si>
  <si>
    <t>998</t>
  </si>
  <si>
    <t>Přesun hmot</t>
  </si>
  <si>
    <t>77</t>
  </si>
  <si>
    <t>998014211</t>
  </si>
  <si>
    <t>Přesun hmot pro budovy a haly občanské výstavby, bydlení, výrobu a služby s nosnou svislou konstrukcí montovanou z dílců kovových vodorovná dopravní vzdálenost do 100 m, pro budovy a haly jednopodlažní</t>
  </si>
  <si>
    <t>-1449070666</t>
  </si>
  <si>
    <t>Ostatní</t>
  </si>
  <si>
    <t>992</t>
  </si>
  <si>
    <t>Ocelová Kce</t>
  </si>
  <si>
    <t>78</t>
  </si>
  <si>
    <t>9923</t>
  </si>
  <si>
    <t>Dodávka a montáž OK</t>
  </si>
  <si>
    <t>417959773</t>
  </si>
  <si>
    <t>PSV</t>
  </si>
  <si>
    <t>Práce a dodávky PSV</t>
  </si>
  <si>
    <t>762</t>
  </si>
  <si>
    <t>Konstrukce tesařské</t>
  </si>
  <si>
    <t>79</t>
  </si>
  <si>
    <t>762123120</t>
  </si>
  <si>
    <t>Montáž konstrukce stěn a příček vázaných z fošen, hranolů, hranolků pomocí tesařských spojů průřezové plochy přes 100 do 144 cm2</t>
  </si>
  <si>
    <t>955417986</t>
  </si>
  <si>
    <t>80</t>
  </si>
  <si>
    <t>60512130</t>
  </si>
  <si>
    <t>hranol stavební řezivo průřezu do 224cm2 do dl 6m</t>
  </si>
  <si>
    <t>1161255582</t>
  </si>
  <si>
    <t>81</t>
  </si>
  <si>
    <t>762395000</t>
  </si>
  <si>
    <t>Spojovací prostředky krovů, bednění a laťování, nadstřešních konstrukcí svorníky, prkna, hřebíky, pásová ocel, vruty</t>
  </si>
  <si>
    <t>-859705522</t>
  </si>
  <si>
    <t>82</t>
  </si>
  <si>
    <t>998762201</t>
  </si>
  <si>
    <t>Přesun hmot procentní pro kce tesařské v objektech v do 6 m</t>
  </si>
  <si>
    <t>%</t>
  </si>
  <si>
    <t>-688032021</t>
  </si>
  <si>
    <t>764</t>
  </si>
  <si>
    <t>Konstrukce klempířské</t>
  </si>
  <si>
    <t>83</t>
  </si>
  <si>
    <t>764011614</t>
  </si>
  <si>
    <t>Podkladní plech z pozinkovaného plechu s povrchovou úpravou rš 330 mm</t>
  </si>
  <si>
    <t>-1371751494</t>
  </si>
  <si>
    <t>84</t>
  </si>
  <si>
    <t>764211615</t>
  </si>
  <si>
    <t>Oplechování střešních prvků z pozinkovaného plechu s povrchovou úpravou hřebene větraného s použitím hřebenového plechu s těsněním a perforovaným plechem rš 400 mm</t>
  </si>
  <si>
    <t>278932295</t>
  </si>
  <si>
    <t>85</t>
  </si>
  <si>
    <t>764212635</t>
  </si>
  <si>
    <t>Oplechování střešních prvků z pozinkovaného plechu s povrchovou úpravou štítu závětrnou lištou rš 400 mm</t>
  </si>
  <si>
    <t>1916218248</t>
  </si>
  <si>
    <t>86</t>
  </si>
  <si>
    <t>764306132</t>
  </si>
  <si>
    <t>Montáž ventilační turbíny na prejzové nebo vlnité krytině průměru do 350 mm</t>
  </si>
  <si>
    <t>12296703</t>
  </si>
  <si>
    <t>87</t>
  </si>
  <si>
    <t>55381010</t>
  </si>
  <si>
    <t>turbína ventilační Al kompletní hlavice stavitelný krk se základnou přes D 350mm</t>
  </si>
  <si>
    <t>1762837280</t>
  </si>
  <si>
    <t>88</t>
  </si>
  <si>
    <t>764314611</t>
  </si>
  <si>
    <t>Lemování prostupů z pozinkovaného plechu s povrchovou úpravou bez lišty, střech s krytinou prejzovou nebo vlnitou</t>
  </si>
  <si>
    <t>773495952</t>
  </si>
  <si>
    <t>89</t>
  </si>
  <si>
    <t>764315605</t>
  </si>
  <si>
    <t>Lemování trub, konzol, držáků a ostatních kusových prvků z pozinkovaného plechu s povrchovou úpravou střech s krytinou prejzovou nebo vlnitou, průměr přes 200 do 300 mm</t>
  </si>
  <si>
    <t>1433547491</t>
  </si>
  <si>
    <t>90</t>
  </si>
  <si>
    <t>764511602</t>
  </si>
  <si>
    <t>Žlab podokapní z pozinkovaného plechu s povrchovou úpravou včetně háků a čel půlkruhový rš 330 mm</t>
  </si>
  <si>
    <t>-1780499818</t>
  </si>
  <si>
    <t>91</t>
  </si>
  <si>
    <t>764511643</t>
  </si>
  <si>
    <t>Žlab podokapní z pozinkovaného plechu s povrchovou úpravou kotlík oválný (trychtýřový), rš žlabu/průměr svodu 330/120 mm</t>
  </si>
  <si>
    <t>-1974798557</t>
  </si>
  <si>
    <t>92</t>
  </si>
  <si>
    <t>764518623</t>
  </si>
  <si>
    <t>Svod z pozinkovaného plechu s upraveným povrchem včetně objímek, kolen a odskoků kruhový, průměru 120 mm</t>
  </si>
  <si>
    <t>2034082428</t>
  </si>
  <si>
    <t>93</t>
  </si>
  <si>
    <t>998764202</t>
  </si>
  <si>
    <t>Přesun hmot pro konstrukce klempířské stanovený procentní sazbou (%) z ceny vodorovná dopravní vzdálenost do 50 m s užitím mechanizace v objektech výšky přes 6 do 12 m</t>
  </si>
  <si>
    <t>-1083002637</t>
  </si>
  <si>
    <t>766</t>
  </si>
  <si>
    <t>Konstrukce truhlářské</t>
  </si>
  <si>
    <t>94</t>
  </si>
  <si>
    <t>766660002</t>
  </si>
  <si>
    <t>Montáž dveřních křídel dřevěných nebo plastových otevíravých do ocelové zárubně povrchově upravených jednokřídlových, šířky přes 800 mm</t>
  </si>
  <si>
    <t>1487658899</t>
  </si>
  <si>
    <t>95</t>
  </si>
  <si>
    <t>RMAT0005</t>
  </si>
  <si>
    <t>dveře plastové stájové 1000x2000 mm vč. zárubně</t>
  </si>
  <si>
    <t>814200173</t>
  </si>
  <si>
    <t>767</t>
  </si>
  <si>
    <t>Konstrukce zámečnické</t>
  </si>
  <si>
    <t>96</t>
  </si>
  <si>
    <t>767111-R2</t>
  </si>
  <si>
    <t>D+M stájových dvoukřídlých dřevěných vrat V2 3700x3200 mm</t>
  </si>
  <si>
    <t>ks</t>
  </si>
  <si>
    <t>-1250272288</t>
  </si>
  <si>
    <t>97</t>
  </si>
  <si>
    <t>767111-R3</t>
  </si>
  <si>
    <t>D+M stájových rolovacích vrat V3 4000x3400 mm</t>
  </si>
  <si>
    <t>299652443</t>
  </si>
  <si>
    <t>98</t>
  </si>
  <si>
    <t>767111-R4</t>
  </si>
  <si>
    <t>D+M stájových rolovacích vrat V4 2700x3200 mm</t>
  </si>
  <si>
    <t>1395321225</t>
  </si>
  <si>
    <t>99</t>
  </si>
  <si>
    <t>767111-R6</t>
  </si>
  <si>
    <t>D+M stájových rolovacích vrat V6 6900x3200 mm</t>
  </si>
  <si>
    <t>1788536211</t>
  </si>
  <si>
    <t>Práce a dodávky M</t>
  </si>
  <si>
    <t>21-M</t>
  </si>
  <si>
    <t>Elektromontáže</t>
  </si>
  <si>
    <t>100</t>
  </si>
  <si>
    <t>21-M1111-R1</t>
  </si>
  <si>
    <t>Elektroinstalace stelivové části - viz samostatný rozpočet - Stelivová část</t>
  </si>
  <si>
    <t>1287404313</t>
  </si>
  <si>
    <t>26-M</t>
  </si>
  <si>
    <t>Montáže zařízení pro zemědělství</t>
  </si>
  <si>
    <t>101</t>
  </si>
  <si>
    <t>26-M1111-R4</t>
  </si>
  <si>
    <t>D+M stájových ventilátorů - viz samostatný rozpočet.</t>
  </si>
  <si>
    <t>1150254647</t>
  </si>
  <si>
    <t>102</t>
  </si>
  <si>
    <t>26-M1111-R5</t>
  </si>
  <si>
    <t>D+M boční rolovací plachty s elektrickým pohonem</t>
  </si>
  <si>
    <t>-1627211757</t>
  </si>
  <si>
    <t>01-2 - Technologie ustájení</t>
  </si>
  <si>
    <t>26-M1111-R1</t>
  </si>
  <si>
    <t>D+M technologie hrazení a napájení - viz samostaný rozpočet</t>
  </si>
  <si>
    <t>-1995055161</t>
  </si>
  <si>
    <t>02 - Kejdové ustájení, 96 ks</t>
  </si>
  <si>
    <t>02-1 - Stavební náklady</t>
  </si>
  <si>
    <t>-837979018</t>
  </si>
  <si>
    <t>81958313</t>
  </si>
  <si>
    <t>-1128336457</t>
  </si>
  <si>
    <t>-1757116303</t>
  </si>
  <si>
    <t>-911116579</t>
  </si>
  <si>
    <t>-1550974472</t>
  </si>
  <si>
    <t>775134119</t>
  </si>
  <si>
    <t>1065914054</t>
  </si>
  <si>
    <t>-142620582</t>
  </si>
  <si>
    <t>-996070575</t>
  </si>
  <si>
    <t>27724854</t>
  </si>
  <si>
    <t>-1625326742</t>
  </si>
  <si>
    <t>-767749604</t>
  </si>
  <si>
    <t>-497324656</t>
  </si>
  <si>
    <t>-1845044435</t>
  </si>
  <si>
    <t>-959139816</t>
  </si>
  <si>
    <t>-2041979655</t>
  </si>
  <si>
    <t>401397875</t>
  </si>
  <si>
    <t>932273462</t>
  </si>
  <si>
    <t>445209200</t>
  </si>
  <si>
    <t>1585655754</t>
  </si>
  <si>
    <t>-166993008</t>
  </si>
  <si>
    <t>328877899</t>
  </si>
  <si>
    <t>-2092970662</t>
  </si>
  <si>
    <t>1057830409</t>
  </si>
  <si>
    <t>1361662688</t>
  </si>
  <si>
    <t>-950757069</t>
  </si>
  <si>
    <t>604726312</t>
  </si>
  <si>
    <t>-2145746444</t>
  </si>
  <si>
    <t>-1963829280</t>
  </si>
  <si>
    <t>-659353105</t>
  </si>
  <si>
    <t>-1152671208</t>
  </si>
  <si>
    <t>1051344854</t>
  </si>
  <si>
    <t>441501677</t>
  </si>
  <si>
    <t>-1725433797</t>
  </si>
  <si>
    <t>1613844467</t>
  </si>
  <si>
    <t>-2101571068</t>
  </si>
  <si>
    <t>411121121</t>
  </si>
  <si>
    <t>Montáž prefabrikovaných železobetonových stropů se zalitím spár, včetně podpěrné konstrukce, na cementovou maltu ze stropních panelů šířky do 1200 mm a délky do 3800 mm</t>
  </si>
  <si>
    <t>1761793001</t>
  </si>
  <si>
    <t>59343000</t>
  </si>
  <si>
    <t>stropní panel ŽB včetně výztuže do 150kg/m3 objem prefabrikátu do 1m3</t>
  </si>
  <si>
    <t>502866423</t>
  </si>
  <si>
    <t>1774878768</t>
  </si>
  <si>
    <t>-884121677</t>
  </si>
  <si>
    <t>-1285980136</t>
  </si>
  <si>
    <t>1229338884</t>
  </si>
  <si>
    <t>-1402708944</t>
  </si>
  <si>
    <t>-207168314</t>
  </si>
  <si>
    <t>857136828</t>
  </si>
  <si>
    <t>1987081371</t>
  </si>
  <si>
    <t>-185833770</t>
  </si>
  <si>
    <t>-353694863</t>
  </si>
  <si>
    <t>-203956081</t>
  </si>
  <si>
    <t>-1624936149</t>
  </si>
  <si>
    <t>1689350405</t>
  </si>
  <si>
    <t>1842566399</t>
  </si>
  <si>
    <t>1948746182</t>
  </si>
  <si>
    <t>489816402</t>
  </si>
  <si>
    <t>1221891069</t>
  </si>
  <si>
    <t>1246001070</t>
  </si>
  <si>
    <t>-1588380456</t>
  </si>
  <si>
    <t>-742511503</t>
  </si>
  <si>
    <t>-2097831199</t>
  </si>
  <si>
    <t>1077862495</t>
  </si>
  <si>
    <t>-1693778226</t>
  </si>
  <si>
    <t>-1625286254</t>
  </si>
  <si>
    <t>1961562419</t>
  </si>
  <si>
    <t>-1285326853</t>
  </si>
  <si>
    <t>1783662728</t>
  </si>
  <si>
    <t>-619991525</t>
  </si>
  <si>
    <t>-1467251878</t>
  </si>
  <si>
    <t>-753612565</t>
  </si>
  <si>
    <t>1846886839</t>
  </si>
  <si>
    <t>-869206240</t>
  </si>
  <si>
    <t>U č.65 s kotevními prvky výroba</t>
  </si>
  <si>
    <t>-94799215</t>
  </si>
  <si>
    <t>335715751</t>
  </si>
  <si>
    <t>2066856017</t>
  </si>
  <si>
    <t>957311412</t>
  </si>
  <si>
    <t>Konstrukce v zemědělských objektech doplňkové betonové monolitické obruby ukončující stání výšky 200 mm, zkosené s válečkovaným potěrem z malty MC-15, šířky 150 mm</t>
  </si>
  <si>
    <t>224182194</t>
  </si>
  <si>
    <t>-1919348116</t>
  </si>
  <si>
    <t>1685254377</t>
  </si>
  <si>
    <t>288017762</t>
  </si>
  <si>
    <t>646614480</t>
  </si>
  <si>
    <t>-1282871166</t>
  </si>
  <si>
    <t>-1581574827</t>
  </si>
  <si>
    <t>7623519R</t>
  </si>
  <si>
    <t>Dřevěná dělící stěna  D+M</t>
  </si>
  <si>
    <t>1589581885</t>
  </si>
  <si>
    <t>-940790501</t>
  </si>
  <si>
    <t>2054687010</t>
  </si>
  <si>
    <t>1778585283</t>
  </si>
  <si>
    <t>1052243405</t>
  </si>
  <si>
    <t>2038252728</t>
  </si>
  <si>
    <t>326057933</t>
  </si>
  <si>
    <t>919444502</t>
  </si>
  <si>
    <t>1096865600</t>
  </si>
  <si>
    <t>-1037508465</t>
  </si>
  <si>
    <t>1248824081</t>
  </si>
  <si>
    <t>-1237604875</t>
  </si>
  <si>
    <t>1215379129</t>
  </si>
  <si>
    <t>767111-R1</t>
  </si>
  <si>
    <t>D+M stájových rolovacích vrat V1 3000x3200 mm</t>
  </si>
  <si>
    <t>139857237</t>
  </si>
  <si>
    <t>-225639754</t>
  </si>
  <si>
    <t>558409169</t>
  </si>
  <si>
    <t>767111-R5</t>
  </si>
  <si>
    <t>D+M stájových dvoukřídlých dřevěných vrat V5 3400x3200 mm</t>
  </si>
  <si>
    <t>-691997059</t>
  </si>
  <si>
    <t>Elektroinstalace kejdové části - viz samostatný rozpočet - Kejdová část</t>
  </si>
  <si>
    <t>1933606204</t>
  </si>
  <si>
    <t>-1154591120</t>
  </si>
  <si>
    <t>1374160380</t>
  </si>
  <si>
    <t>02-2 - Technologie ustájení</t>
  </si>
  <si>
    <t>2075522281</t>
  </si>
  <si>
    <t>26-M1111-R3</t>
  </si>
  <si>
    <t>D+M gumových matrací do lehacích boxů</t>
  </si>
  <si>
    <t>-1566474049</t>
  </si>
  <si>
    <t>02-3 - Hydraulické shrnovací lopaty - 2 ks</t>
  </si>
  <si>
    <t>26-M1111-R2</t>
  </si>
  <si>
    <t>D+M technologie odklizu kejdy - hydraulické shrnovací lopaty 2 ks</t>
  </si>
  <si>
    <t>-1667872399</t>
  </si>
  <si>
    <t>03 - Dojírna - 2 dojící místa</t>
  </si>
  <si>
    <t>03-1 - Stavební náklady</t>
  </si>
  <si>
    <t xml:space="preserve">    711 - Izolace proti vodě, vlhkosti a plynům</t>
  </si>
  <si>
    <t xml:space="preserve">    721 - Zdravotechnika - vnitřní kanalizace</t>
  </si>
  <si>
    <t xml:space="preserve">    722 - Zdravotechnika - vnitřní vodovod</t>
  </si>
  <si>
    <t xml:space="preserve">    725 - Zdravotechnika - zařizovací předměty</t>
  </si>
  <si>
    <t xml:space="preserve">    777 - Podlahy lité</t>
  </si>
  <si>
    <t xml:space="preserve">    783 - Dokončovací práce - nátěry</t>
  </si>
  <si>
    <t xml:space="preserve">    784 - Dokončovací práce - malby a tapety</t>
  </si>
  <si>
    <t>-1779866573</t>
  </si>
  <si>
    <t>1463070578</t>
  </si>
  <si>
    <t>595458835</t>
  </si>
  <si>
    <t>132251251</t>
  </si>
  <si>
    <t>Hloubení rýh nezapažených š do 2000 mm v hornině třídy těžitelnosti I skupiny 3 objem do 20 m3 strojně</t>
  </si>
  <si>
    <t>353983227</t>
  </si>
  <si>
    <t>132351251</t>
  </si>
  <si>
    <t>Hloubení rýh nezapažených š do 2000 mm v hornině třídy těžitelnosti II skupiny 4 objem do 20 m3 strojně</t>
  </si>
  <si>
    <t>-1789602894</t>
  </si>
  <si>
    <t>-1805648373</t>
  </si>
  <si>
    <t>683308698</t>
  </si>
  <si>
    <t>1190616865</t>
  </si>
  <si>
    <t>-703826386</t>
  </si>
  <si>
    <t>1352695510</t>
  </si>
  <si>
    <t>28611130</t>
  </si>
  <si>
    <t>trubka kanalizační PVC DN 160x500mm SN4</t>
  </si>
  <si>
    <t>322118762</t>
  </si>
  <si>
    <t>-225720673</t>
  </si>
  <si>
    <t>1440542888</t>
  </si>
  <si>
    <t>-2112801267</t>
  </si>
  <si>
    <t>-277081582</t>
  </si>
  <si>
    <t>-896006985</t>
  </si>
  <si>
    <t>311113141</t>
  </si>
  <si>
    <t>Nadzákladové zdi z betonových tvárnic ztraceného bednění hladkých, včetně výplně z betonu třídy C 20/25, tloušťky zdiva přes 100 do 150 mm</t>
  </si>
  <si>
    <t>-1070540168</t>
  </si>
  <si>
    <t>311235145</t>
  </si>
  <si>
    <t>Zdivo jednovrstvé z cihel broušených přes P10 do P15 na tenkovrstvou maltu tl 250 mm</t>
  </si>
  <si>
    <t>-549699189</t>
  </si>
  <si>
    <t>-403082620</t>
  </si>
  <si>
    <t>1516423096</t>
  </si>
  <si>
    <t>1392820344</t>
  </si>
  <si>
    <t>689428357</t>
  </si>
  <si>
    <t>-1692361455</t>
  </si>
  <si>
    <t>317168051</t>
  </si>
  <si>
    <t>Překlad keramický vysoký v 238 mm dl 1000 mm</t>
  </si>
  <si>
    <t>-1114285971</t>
  </si>
  <si>
    <t>317168053</t>
  </si>
  <si>
    <t>Překlad keramický vysoký v 238 mm dl 1500 mm</t>
  </si>
  <si>
    <t>351700144</t>
  </si>
  <si>
    <t>317168054</t>
  </si>
  <si>
    <t>Překlad keramický vysoký v 238 mm dl 1750 mm</t>
  </si>
  <si>
    <t>1765188399</t>
  </si>
  <si>
    <t>317998110</t>
  </si>
  <si>
    <t>Tepelná izolace mezi překlady v 24 cm z EPS tl do 30 mm</t>
  </si>
  <si>
    <t>-1684058089</t>
  </si>
  <si>
    <t>417321414</t>
  </si>
  <si>
    <t>Ztužující pásy a věnce ze ŽB tř. C 20/25</t>
  </si>
  <si>
    <t>-607990782</t>
  </si>
  <si>
    <t>417351115</t>
  </si>
  <si>
    <t>Zřízení bednění ztužujících věnců</t>
  </si>
  <si>
    <t>-353520194</t>
  </si>
  <si>
    <t>417351116</t>
  </si>
  <si>
    <t>Odstranění bednění ztužujících věnců</t>
  </si>
  <si>
    <t>889370608</t>
  </si>
  <si>
    <t>417351240</t>
  </si>
  <si>
    <t>Ztracené bednění věnců ze štěpkocementových desek výšky do 250 mm, pro tloušťku zdiva 300 až 440 mm s jednostrannou tepelnou izolací tloušťky 50 mm</t>
  </si>
  <si>
    <t>-1563100983</t>
  </si>
  <si>
    <t>417361821</t>
  </si>
  <si>
    <t>Výztuž ztužujících pásů a věnců z betonářské oceli 10 505 (R) nebo BSt 500</t>
  </si>
  <si>
    <t>-1401292478</t>
  </si>
  <si>
    <t>444151111AR</t>
  </si>
  <si>
    <t>Montáž krytiny střech ocelových konstrukcí ze sendvičových panelů šroubovaných, výšky budovy do 6 m</t>
  </si>
  <si>
    <t>-64558136</t>
  </si>
  <si>
    <t>55324735</t>
  </si>
  <si>
    <t>panel sendvičový střešní, izolace PIR, viditelné kotvení, U 0,13W/m2K, modulová/celková š 1000/1083mm tl 210/170mm</t>
  </si>
  <si>
    <t>-1849916823</t>
  </si>
  <si>
    <t>612131101</t>
  </si>
  <si>
    <t>Cementový postřik vnitřních stěn nanášený celoplošně ručně</t>
  </si>
  <si>
    <t>425222563</t>
  </si>
  <si>
    <t>612142001</t>
  </si>
  <si>
    <t>Pletivo sklovláknité vnitřních stěn vtlačené do tmelu</t>
  </si>
  <si>
    <t>1817255734</t>
  </si>
  <si>
    <t>612311131</t>
  </si>
  <si>
    <t>Vápenný štuk vnitřních stěn tloušťky do 3 mm</t>
  </si>
  <si>
    <t>-16087492</t>
  </si>
  <si>
    <t>612321111</t>
  </si>
  <si>
    <t>Vápenocementová omítka hrubá jednovrstvá zatřená vnitřních stěn nanášená ručně</t>
  </si>
  <si>
    <t>866819362</t>
  </si>
  <si>
    <t>802636103</t>
  </si>
  <si>
    <t>-1417995627</t>
  </si>
  <si>
    <t>631319175</t>
  </si>
  <si>
    <t>Příplatek k cenám mazanin za stržení povrchu spodní vrstvy mazaniny latí před vložením výztuže nebo pletiva pro tl. obou vrstev mazaniny přes 120 do 240 mm</t>
  </si>
  <si>
    <t>1516639269</t>
  </si>
  <si>
    <t>932639763</t>
  </si>
  <si>
    <t>-184012044</t>
  </si>
  <si>
    <t>702616830</t>
  </si>
  <si>
    <t>-1514742604</t>
  </si>
  <si>
    <t>1753373604</t>
  </si>
  <si>
    <t>871273120</t>
  </si>
  <si>
    <t>Montáž kanalizačního potrubí hladkého plnostěnného SN 4 z PVC-U DN 125</t>
  </si>
  <si>
    <t>728388901</t>
  </si>
  <si>
    <t>28611127</t>
  </si>
  <si>
    <t>trubka kanalizační PVC DN 125x2000mm SN4</t>
  </si>
  <si>
    <t>-190106377</t>
  </si>
  <si>
    <t>871161211</t>
  </si>
  <si>
    <t>Montáž potrubí z PE100 RC SDR 11 otevřený výkop svařovaných elektrotvarovkou d 32 x 3,0 mm</t>
  </si>
  <si>
    <t>978538724</t>
  </si>
  <si>
    <t>28613500</t>
  </si>
  <si>
    <t>potrubí vodovodní dvouvrstvé PE100 RC SDR11 32x3,0mm</t>
  </si>
  <si>
    <t>1243052868</t>
  </si>
  <si>
    <t>1582657623</t>
  </si>
  <si>
    <t>-1881098997</t>
  </si>
  <si>
    <t>-1695960892</t>
  </si>
  <si>
    <t>1006597502</t>
  </si>
  <si>
    <t>877270310</t>
  </si>
  <si>
    <t>Montáž kolen na kanalizačním potrubí z PP nebo tvrdého PVC-U trub hladkých plnostěnných DN 125</t>
  </si>
  <si>
    <t>-872850684</t>
  </si>
  <si>
    <t>28611358</t>
  </si>
  <si>
    <t>koleno kanalizační PVC KG 125x87°</t>
  </si>
  <si>
    <t>1895106791</t>
  </si>
  <si>
    <t>28611356</t>
  </si>
  <si>
    <t>koleno kanalizační PVC KG 125x45°</t>
  </si>
  <si>
    <t>642687660</t>
  </si>
  <si>
    <t>877270320</t>
  </si>
  <si>
    <t>Montáž odboček na kanalizačním potrubí z PP nebo tvrdého PVC-U trub hladkých plnostěnných DN 125</t>
  </si>
  <si>
    <t>-1672973239</t>
  </si>
  <si>
    <t>28611389</t>
  </si>
  <si>
    <t>odbočka kanalizační plastová s hrdlem KG 125/125/45°</t>
  </si>
  <si>
    <t>-646692218</t>
  </si>
  <si>
    <t>949101112</t>
  </si>
  <si>
    <t>Lešení pomocné pro objekty pozemních staveb s lešeňovou podlahou v přes 1,9 do 3,5 m zatížení do 150 kg/m2</t>
  </si>
  <si>
    <t>155302781</t>
  </si>
  <si>
    <t>1566438718</t>
  </si>
  <si>
    <t>-813314927</t>
  </si>
  <si>
    <t>711</t>
  </si>
  <si>
    <t>Izolace proti vodě, vlhkosti a plynům</t>
  </si>
  <si>
    <t>711111002</t>
  </si>
  <si>
    <t>Provedení izolace proti zemní vlhkosti vodorovné za studena lakem asfaltovým</t>
  </si>
  <si>
    <t>-520179279</t>
  </si>
  <si>
    <t>11163153</t>
  </si>
  <si>
    <t>emulze asfaltová penetrační</t>
  </si>
  <si>
    <t>litr</t>
  </si>
  <si>
    <t>-1620282048</t>
  </si>
  <si>
    <t>711112002</t>
  </si>
  <si>
    <t>Provedení izolace proti zemní vlhkosti svislé za studena lakem asfaltovým</t>
  </si>
  <si>
    <t>974052499</t>
  </si>
  <si>
    <t>-785090581</t>
  </si>
  <si>
    <t>711141559</t>
  </si>
  <si>
    <t>Provedení izolace proti zemní vlhkosti pásy přitavením vodorovné NAIP</t>
  </si>
  <si>
    <t>-1283520322</t>
  </si>
  <si>
    <t>62832001</t>
  </si>
  <si>
    <t>pás asfaltový natavitelný oxidovaný s vložkou ze skleněné rohože typu V60 s jemnozrnným minerálním posypem tl 3,5mm</t>
  </si>
  <si>
    <t>-246379160</t>
  </si>
  <si>
    <t>711142559</t>
  </si>
  <si>
    <t>Provedení izolace proti zemní vlhkosti pásy přitavením svislé NAIP</t>
  </si>
  <si>
    <t>-1724708540</t>
  </si>
  <si>
    <t>1867366740</t>
  </si>
  <si>
    <t>998711201</t>
  </si>
  <si>
    <t>Přesun hmot procentní pro izolace proti vodě, vlhkosti a plynům v objektech v do 6 m</t>
  </si>
  <si>
    <t>-365165513</t>
  </si>
  <si>
    <t>721</t>
  </si>
  <si>
    <t>Zdravotechnika - vnitřní kanalizace</t>
  </si>
  <si>
    <t>721174043</t>
  </si>
  <si>
    <t>Potrubí kanalizační z PP připojovací DN 50</t>
  </si>
  <si>
    <t>1785881678</t>
  </si>
  <si>
    <t>721211422</t>
  </si>
  <si>
    <t>Vpusť podlahová se svislým odtokem DN 50/75/110 mřížka nerez 138x138</t>
  </si>
  <si>
    <t>-1555341725</t>
  </si>
  <si>
    <t>721211621</t>
  </si>
  <si>
    <t>Podlahové vpusti dvorní vtoky (vpusti) se svislým odtokem a izolační přírubou DN 110/160 mříž litina 226x226</t>
  </si>
  <si>
    <t>1919730116</t>
  </si>
  <si>
    <t>721290111</t>
  </si>
  <si>
    <t>Zkouška těsnosti kanalizace v objektech vodou do DN 125</t>
  </si>
  <si>
    <t>-427390300</t>
  </si>
  <si>
    <t>722</t>
  </si>
  <si>
    <t>Zdravotechnika - vnitřní vodovod</t>
  </si>
  <si>
    <t>722174022</t>
  </si>
  <si>
    <t>Potrubí z plastových trubek z polypropylenu PPR svařovaných polyfúzně PN 20 (SDR 6) D 20 x 3,4</t>
  </si>
  <si>
    <t>959876556</t>
  </si>
  <si>
    <t>722174023</t>
  </si>
  <si>
    <t>Potrubí z plastových trubek z polypropylenu PPR svařovaných polyfúzně PN 20 (SDR 6) D 25 x 4,2</t>
  </si>
  <si>
    <t>-1710400018</t>
  </si>
  <si>
    <t>722174024</t>
  </si>
  <si>
    <t>Potrubí z plastových trubek z polypropylenu PPR svařovaných polyfúzně PN 20 (SDR 6) D 32 x 5,4</t>
  </si>
  <si>
    <t>1417030369</t>
  </si>
  <si>
    <t>722181252</t>
  </si>
  <si>
    <t>Ochrana potrubí termoizolačními trubicemi z pěnového polyetylenu PE přilepenými v příčných a podélných spojích, tloušťky izolace přes 20 do 25 mm, vnitřního průměru izolace DN přes 22 do 45 mm</t>
  </si>
  <si>
    <t>-1982705199</t>
  </si>
  <si>
    <t>722190401</t>
  </si>
  <si>
    <t>Zřízení přípojek na potrubí vyvedení a upevnění výpustek do DN 25</t>
  </si>
  <si>
    <t>-1848906230</t>
  </si>
  <si>
    <t>722220112</t>
  </si>
  <si>
    <t>Armatury s jedním závitem nástěnky pro výtokový ventil G 3/4"</t>
  </si>
  <si>
    <t>-629347763</t>
  </si>
  <si>
    <t>722220132</t>
  </si>
  <si>
    <t>Armatury s jedním závitem nástěnky s plastovou vsuvkou k nalepení D 20 x R 1/2</t>
  </si>
  <si>
    <t>-1725149864</t>
  </si>
  <si>
    <t>722220152</t>
  </si>
  <si>
    <t>Armatury s jedním závitem plastové (PPR) PN 20 (SDR 6) DN 20 x G 1/2"</t>
  </si>
  <si>
    <t>1940754983</t>
  </si>
  <si>
    <t>722229102</t>
  </si>
  <si>
    <t>Armatury s jedním závitem montáž vodovodních armatur s jedním závitem ostatních typů G 3/4"</t>
  </si>
  <si>
    <t>920470033</t>
  </si>
  <si>
    <t>RMAT0003</t>
  </si>
  <si>
    <t>armatura vodovodní pojistný ventil</t>
  </si>
  <si>
    <t>-1289452435</t>
  </si>
  <si>
    <t>722230102</t>
  </si>
  <si>
    <t>Armatury se dvěma závity ventily přímé G 3/4"</t>
  </si>
  <si>
    <t>-532444176</t>
  </si>
  <si>
    <t>722230112</t>
  </si>
  <si>
    <t>Armatury se dvěma závity ventily přímé s odvodňovacím ventilem G 3/4"</t>
  </si>
  <si>
    <t>2002899686</t>
  </si>
  <si>
    <t>722290215</t>
  </si>
  <si>
    <t>Zkoušky, proplach a desinfekce vodovodního potrubí zkoušky těsnosti vodovodního potrubí hrdlového nebo přírubového do DN 100</t>
  </si>
  <si>
    <t>-1903913231</t>
  </si>
  <si>
    <t>998722202</t>
  </si>
  <si>
    <t>Přesun hmot pro vnitřní vodovod stanovený procentní sazbou (%) z ceny vodorovná dopravní vzdálenost do 50 m základní v objektech výšky přes 6 do 12 m</t>
  </si>
  <si>
    <t>-1460294855</t>
  </si>
  <si>
    <t>725</t>
  </si>
  <si>
    <t>Zdravotechnika - zařizovací předměty</t>
  </si>
  <si>
    <t>725211603</t>
  </si>
  <si>
    <t>Umyvadla keramická bílá bez výtokových armatur připevněná na stěnu šrouby bez sloupu nebo krytu na sifon, šířka umyvadla 600 mm</t>
  </si>
  <si>
    <t>851154324</t>
  </si>
  <si>
    <t>725331113</t>
  </si>
  <si>
    <t>Výlevky bez výtokových armatur a splachovací nádrže keramické se sklopnou plastovou mřížkou závěsné, výšky 700 mm</t>
  </si>
  <si>
    <t>-2005544749</t>
  </si>
  <si>
    <t>725532126</t>
  </si>
  <si>
    <t>Elektrické ohřívače zásobníkové beztlakové přepadové akumulační s pojistným ventilem závěsné svislé objem nádrže (příkon) 200 l (2,2 kW)</t>
  </si>
  <si>
    <t>-1238546442</t>
  </si>
  <si>
    <t>725822611</t>
  </si>
  <si>
    <t>Baterie umyvadlové stojánkové pákové bez výpusti</t>
  </si>
  <si>
    <t>1625028503</t>
  </si>
  <si>
    <t>725980123</t>
  </si>
  <si>
    <t>Dvířka 30/30</t>
  </si>
  <si>
    <t>-310859596</t>
  </si>
  <si>
    <t>998725202</t>
  </si>
  <si>
    <t>Přesun hmot pro zařizovací předměty stanovený procentní sazbou (%) z ceny vodorovná dopravní vzdálenost do 50 m základní v objektech výšky přes 6 do 12 m</t>
  </si>
  <si>
    <t>956553331</t>
  </si>
  <si>
    <t>766622115</t>
  </si>
  <si>
    <t>Montáž oken plastových včetně montáže rámu plochy přes 1 m2 pevných do zdiva, výšky do 1,5 m</t>
  </si>
  <si>
    <t>1655434516</t>
  </si>
  <si>
    <t>61140043</t>
  </si>
  <si>
    <t>okno plastové s fixním zasklením dvojsklo přes plochu 1m2 do v 1,5m</t>
  </si>
  <si>
    <t>-2116938678</t>
  </si>
  <si>
    <t>186518578</t>
  </si>
  <si>
    <t>1491272204</t>
  </si>
  <si>
    <t>766660311</t>
  </si>
  <si>
    <t>Montáž dveřních křídel dřevěných nebo plastových posuvných dveří do pouzdra s jednou kapsou jednokřídlových, průchozí šířky do 800 mm</t>
  </si>
  <si>
    <t>-903748088</t>
  </si>
  <si>
    <t>RMAT0004</t>
  </si>
  <si>
    <t>dveře posuvné dřevěné z prken š. 600 mm v 2100</t>
  </si>
  <si>
    <t>1727755138</t>
  </si>
  <si>
    <t>766660312</t>
  </si>
  <si>
    <t>Montáž dveřních křídel dřevěných nebo plastových posuvných dveří do pouzdra s jednou kapsou jednokřídlových, průchozí šířky přes 800 do 1200 mm</t>
  </si>
  <si>
    <t>928305459</t>
  </si>
  <si>
    <t>103</t>
  </si>
  <si>
    <t>RMAT0006</t>
  </si>
  <si>
    <t>dveře posuvné dřevěné š. 1000,ec.1200 v.2100 mm</t>
  </si>
  <si>
    <t>1326686068</t>
  </si>
  <si>
    <t>104</t>
  </si>
  <si>
    <t>767211313</t>
  </si>
  <si>
    <t>Montáž venkovního kovového schodiště rovného kotveného do betonu</t>
  </si>
  <si>
    <t>-869161287</t>
  </si>
  <si>
    <t>105</t>
  </si>
  <si>
    <t>55342018</t>
  </si>
  <si>
    <t>schodiště venkovní přímé, schodnice protiskluzový PZ plech tl 2mm, bez zábradlí, do výšky 750mm 3 stupně</t>
  </si>
  <si>
    <t>934760252</t>
  </si>
  <si>
    <t>777</t>
  </si>
  <si>
    <t>Podlahy lité</t>
  </si>
  <si>
    <t>106</t>
  </si>
  <si>
    <t>777131113</t>
  </si>
  <si>
    <t>Penetrační polyuretanový nátěr podlahy na vlhký nebo nenasákavý podklad</t>
  </si>
  <si>
    <t>-2061168038</t>
  </si>
  <si>
    <t>107</t>
  </si>
  <si>
    <t>777511107</t>
  </si>
  <si>
    <t>Protiskluzná úprava prosyp krycí stěrky lité podlahy pískem</t>
  </si>
  <si>
    <t>-1810691767</t>
  </si>
  <si>
    <t>108</t>
  </si>
  <si>
    <t>777521105</t>
  </si>
  <si>
    <t>Krycí polyuretanová stěrka tloušťky do 3 mm dekorativní lité podlahy</t>
  </si>
  <si>
    <t>-1129871804</t>
  </si>
  <si>
    <t>109</t>
  </si>
  <si>
    <t>77791111R1</t>
  </si>
  <si>
    <t>Napojení na stěnu nebo sokl fabionem z polyuretanové stěrky plněné pískem a výplňovým spárovým profilem s trvale pružným tmelem pohyblivé</t>
  </si>
  <si>
    <t>1730858329</t>
  </si>
  <si>
    <t>110</t>
  </si>
  <si>
    <t>998777203</t>
  </si>
  <si>
    <t>Přesun hmot pro podlahy lité  stanovený procentní sazbou (%) z ceny vodorovná dopravní vzdálenost do 50 m v objektech výšky přes 12 do 24 m</t>
  </si>
  <si>
    <t>-299228915</t>
  </si>
  <si>
    <t>783</t>
  </si>
  <si>
    <t>Dokončovací práce - nátěry</t>
  </si>
  <si>
    <t>111</t>
  </si>
  <si>
    <t>783801403</t>
  </si>
  <si>
    <t>Oprášení omítek před provedením nátěru</t>
  </si>
  <si>
    <t>-84090291</t>
  </si>
  <si>
    <t>112</t>
  </si>
  <si>
    <t>7838015-R1</t>
  </si>
  <si>
    <t>Provedení penetračního polyuretanového nátěru na stěny</t>
  </si>
  <si>
    <t>-297559209</t>
  </si>
  <si>
    <t>113</t>
  </si>
  <si>
    <t>7838015-R2</t>
  </si>
  <si>
    <t>Provedení polyuretanového nátěru na stěny</t>
  </si>
  <si>
    <t>371019970</t>
  </si>
  <si>
    <t>114</t>
  </si>
  <si>
    <t>783823133</t>
  </si>
  <si>
    <t>Penetrační silikátový nátěr hladkých, tenkovrstvých zrnitých nebo štukových omítek</t>
  </si>
  <si>
    <t>-1510709104</t>
  </si>
  <si>
    <t>115</t>
  </si>
  <si>
    <t>783827423</t>
  </si>
  <si>
    <t>Krycí dvojnásobný silikátový nátěr omítek stupně členitosti 1 a 2</t>
  </si>
  <si>
    <t>-817884391</t>
  </si>
  <si>
    <t>784</t>
  </si>
  <si>
    <t>Dokončovací práce - malby a tapety</t>
  </si>
  <si>
    <t>116</t>
  </si>
  <si>
    <t>784181121</t>
  </si>
  <si>
    <t>Hloubková jednonásobná bezbarvá penetrace podkladu v místnostech v do 3,80 m</t>
  </si>
  <si>
    <t>1709100202</t>
  </si>
  <si>
    <t>117</t>
  </si>
  <si>
    <t>784211101</t>
  </si>
  <si>
    <t>Dvojnásobné bílé malby ze směsí za mokra výborně oděruvzdorných v místnostech v do 3,80 m</t>
  </si>
  <si>
    <t>560482769</t>
  </si>
  <si>
    <t>118</t>
  </si>
  <si>
    <t>Elektroinstalace dojírny - viz samostatný rozpočet - část Dojírna</t>
  </si>
  <si>
    <t>2016994040</t>
  </si>
  <si>
    <t>SO 02 - Čerpací jímka - 9 m3</t>
  </si>
  <si>
    <t>1741695316</t>
  </si>
  <si>
    <t>1467799752</t>
  </si>
  <si>
    <t>-492594524</t>
  </si>
  <si>
    <t>202403339</t>
  </si>
  <si>
    <t>1187807696</t>
  </si>
  <si>
    <t>1715872910</t>
  </si>
  <si>
    <t>-328656995</t>
  </si>
  <si>
    <t>-1012535674</t>
  </si>
  <si>
    <t>-2444123</t>
  </si>
  <si>
    <t>317941123</t>
  </si>
  <si>
    <t>Osazování ocelových válcovaných nosníků na zdivu I, IE, U, UE nebo L přes č. 14 do č. 22 nebo výšky do 220 mm</t>
  </si>
  <si>
    <t>-1860775693</t>
  </si>
  <si>
    <t>13010822</t>
  </si>
  <si>
    <t>ocel profilová jakost S235JR (11 375) průřez U (UPN) 160</t>
  </si>
  <si>
    <t>530862749</t>
  </si>
  <si>
    <t>380326122</t>
  </si>
  <si>
    <t>Kompletní konstrukce čistíren odpadních vod, nádrží, vodojemů, kanálů z betonu železového bez výztuže a bednění se zvýšenými nároky na prostředí tř. C 25/30, tl. přes 150 do 300 mm</t>
  </si>
  <si>
    <t>-1815776932</t>
  </si>
  <si>
    <t>380356231</t>
  </si>
  <si>
    <t>Bednění kompletních konstrukcí čistíren odpadních vod, nádrží, vodojemů, kanálů konstrukcí neomítaných z betonu prostého nebo železového ploch rovinných zřízení</t>
  </si>
  <si>
    <t>1116415442</t>
  </si>
  <si>
    <t>380356232</t>
  </si>
  <si>
    <t>Bednění kompletních konstrukcí čistíren odpadních vod, nádrží, vodojemů, kanálů konstrukcí neomítaných z betonu prostého nebo železového ploch rovinných odstranění</t>
  </si>
  <si>
    <t>-840513659</t>
  </si>
  <si>
    <t>380361006</t>
  </si>
  <si>
    <t>Výztuž kompletních konstrukcí čistíren odpadních vod, nádrží, vodojemů, kanálů z oceli 10 505 (R) nebo BSt 500</t>
  </si>
  <si>
    <t>1388704728</t>
  </si>
  <si>
    <t>380361011</t>
  </si>
  <si>
    <t>Výztuž kompletních konstrukcí ČOV, nádrží nebo vodojemů ze svařovaných sítí KARI</t>
  </si>
  <si>
    <t>-1279815631</t>
  </si>
  <si>
    <t>3811111-R1</t>
  </si>
  <si>
    <t>D+M plastové dvoukomorové jímky pro obetonování 9 m3</t>
  </si>
  <si>
    <t>-1817378564</t>
  </si>
  <si>
    <t>-1089096926</t>
  </si>
  <si>
    <t>59341746</t>
  </si>
  <si>
    <t>deska stropní plná PZD 890x290x90mm, 5kN/m2</t>
  </si>
  <si>
    <t>-1339516356</t>
  </si>
  <si>
    <t>59341123</t>
  </si>
  <si>
    <t>deska stropní plná PZD 2390x290x100mm</t>
  </si>
  <si>
    <t>977302156</t>
  </si>
  <si>
    <t>411354313</t>
  </si>
  <si>
    <t>Zřízení podpěrné konstrukce stropů výšky do 4 m tl přes 15 do 25 cm</t>
  </si>
  <si>
    <t>389820538</t>
  </si>
  <si>
    <t>411354314</t>
  </si>
  <si>
    <t>Odstranění podpěrné konstrukce stropů výšky do 4 m tl přes 15 do 25 cm</t>
  </si>
  <si>
    <t>1710047335</t>
  </si>
  <si>
    <t>494218815</t>
  </si>
  <si>
    <t>-445618163</t>
  </si>
  <si>
    <t>-1828009482</t>
  </si>
  <si>
    <t>1152220213</t>
  </si>
  <si>
    <t>1194759683</t>
  </si>
  <si>
    <t>899104112</t>
  </si>
  <si>
    <t>Osazení poklopů litinových, ocelových nebo železobetonových včetně rámů pro třídu zatížení D400, E600</t>
  </si>
  <si>
    <t>-1882627825</t>
  </si>
  <si>
    <t>55241021</t>
  </si>
  <si>
    <t>poklop šachtový třída D400, čtvercový rám 850, vstup 600mm, s ventilací</t>
  </si>
  <si>
    <t>-231588612</t>
  </si>
  <si>
    <t>962898459</t>
  </si>
  <si>
    <t>-1726657015</t>
  </si>
  <si>
    <t>SO 04 - Skladovací jímka - 634 m3</t>
  </si>
  <si>
    <t xml:space="preserve">    741 - Elektroinstalace - silnoproud</t>
  </si>
  <si>
    <t>131251106</t>
  </si>
  <si>
    <t>Hloubení jam nezapažených v hornině třídy těžitelnosti I skupiny 3 objem do 5000 m3 strojně</t>
  </si>
  <si>
    <t>-272713437</t>
  </si>
  <si>
    <t>132251102</t>
  </si>
  <si>
    <t>Hloubení rýh nezapažených š do 800 mm v hornině třídy těžitelnosti I skupiny 3 objem do 50 m3 strojně</t>
  </si>
  <si>
    <t>2131266718</t>
  </si>
  <si>
    <t>162351103</t>
  </si>
  <si>
    <t>Vodorovné přemístění přes 50 do 500 m výkopku/sypaniny z horniny třídy těžitelnosti I skupiny 1 až 3</t>
  </si>
  <si>
    <t>1039225261</t>
  </si>
  <si>
    <t>167151111</t>
  </si>
  <si>
    <t>Nakládání výkopku z hornin třídy těžitelnosti I skupiny 1 až 3 přes 100 m3</t>
  </si>
  <si>
    <t>2134415799</t>
  </si>
  <si>
    <t>171111-R1</t>
  </si>
  <si>
    <t>Hutnění pláně v základové spáře</t>
  </si>
  <si>
    <t>1757785240</t>
  </si>
  <si>
    <t>171251201</t>
  </si>
  <si>
    <t>Uložení sypaniny na skládky nebo meziskládky</t>
  </si>
  <si>
    <t>-1254884817</t>
  </si>
  <si>
    <t>Zásyp jam, šachet rýh nebo kolem objektů sypaninou se zhutněním</t>
  </si>
  <si>
    <t>-625674555</t>
  </si>
  <si>
    <t>175151101</t>
  </si>
  <si>
    <t>Obsypání potrubí strojně sypaninou bez prohození, uloženou do 3 m</t>
  </si>
  <si>
    <t>-1648337438</t>
  </si>
  <si>
    <t>58341341</t>
  </si>
  <si>
    <t>kamenivo drcené drobné frakce 0/4</t>
  </si>
  <si>
    <t>1375543068</t>
  </si>
  <si>
    <t>212755214</t>
  </si>
  <si>
    <t>Trativody z drenážních trubek plastových flexibilních D 100 mm bez lože</t>
  </si>
  <si>
    <t>1787118623</t>
  </si>
  <si>
    <t>273321211</t>
  </si>
  <si>
    <t>Základové desky ze ŽB bez zvýšených nároků na prostředí tř. C 12/15</t>
  </si>
  <si>
    <t>-1404885263</t>
  </si>
  <si>
    <t>273322-R1</t>
  </si>
  <si>
    <t>Příplatek za úpravu povrchu zákl. desky</t>
  </si>
  <si>
    <t>889112025</t>
  </si>
  <si>
    <t>Zřízení bednění základových desek</t>
  </si>
  <si>
    <t>-1744902510</t>
  </si>
  <si>
    <t>Odstranění bednění základových desek</t>
  </si>
  <si>
    <t>-903618635</t>
  </si>
  <si>
    <t>3863812-R1</t>
  </si>
  <si>
    <t>D+M kruhové železobetonové skladovací jímky,  prům.10,64 m, výška 8 m</t>
  </si>
  <si>
    <t>169680871</t>
  </si>
  <si>
    <t>635111215</t>
  </si>
  <si>
    <t>Násyp pod podlahy ze štěrkopísku se zhutněním</t>
  </si>
  <si>
    <t>1231526658</t>
  </si>
  <si>
    <t>871251211</t>
  </si>
  <si>
    <t>Montáž potrubí z PE100 RC SDR 11 otevřený výkop svařovaných elektrotvarovkou d 110 x 10,0 mm</t>
  </si>
  <si>
    <t>2132762321</t>
  </si>
  <si>
    <t>28613140</t>
  </si>
  <si>
    <t>potrubí vodovodní jednovrstvé PE100 RC SDR11 PN10 s dodatečným opláštěním 110x10,0mm</t>
  </si>
  <si>
    <t>-390812092</t>
  </si>
  <si>
    <t>871270310</t>
  </si>
  <si>
    <t>Montáž kanalizačního potrubí hladkého plnostěnného SN 10 z polypropylenu DN 125</t>
  </si>
  <si>
    <t>-1019223067</t>
  </si>
  <si>
    <t>28614210</t>
  </si>
  <si>
    <t>trubka kanalizační PP plnostěnná jednovrstvá DN 125x2000mm SN10</t>
  </si>
  <si>
    <t>521151327</t>
  </si>
  <si>
    <t>877251101</t>
  </si>
  <si>
    <t>Montáž elektrospojek na vodovodním potrubí z PE trub d 110</t>
  </si>
  <si>
    <t>-613734542</t>
  </si>
  <si>
    <t>28615975</t>
  </si>
  <si>
    <t>elektrospojka SDR11 PE 100 PN16 D 110mm</t>
  </si>
  <si>
    <t>1736593335</t>
  </si>
  <si>
    <t>877251110</t>
  </si>
  <si>
    <t>Montáž elektrokolen 45° na vodovodním potrubí z PE trub d 110</t>
  </si>
  <si>
    <t>293729578</t>
  </si>
  <si>
    <t>28614949</t>
  </si>
  <si>
    <t>elektrokoleno 45° PE 100 PN16 D 110mm</t>
  </si>
  <si>
    <t>-259173803</t>
  </si>
  <si>
    <t>Montáž kolen na kanalizačním potrubí z PP nebo tvrdého PVC trub hladkých plnostěnných DN 125</t>
  </si>
  <si>
    <t>1025357734</t>
  </si>
  <si>
    <t>28611720</t>
  </si>
  <si>
    <t>víčko kanalizace plastové KG DN 125</t>
  </si>
  <si>
    <t>-1585164294</t>
  </si>
  <si>
    <t>465241847</t>
  </si>
  <si>
    <t>28611426</t>
  </si>
  <si>
    <t>odbočka kanalizační plastová s hrdlem KG 125/125/87°</t>
  </si>
  <si>
    <t>-881538831</t>
  </si>
  <si>
    <t>977151121</t>
  </si>
  <si>
    <t>Jádrové vrty diamantovými korunkami do stavebních materiálů D přes 110 do 120 mm</t>
  </si>
  <si>
    <t>-1161811800</t>
  </si>
  <si>
    <t>998012021</t>
  </si>
  <si>
    <t>Přesun hmot pro budovy monolitické v do 6 m</t>
  </si>
  <si>
    <t>1123224524</t>
  </si>
  <si>
    <t>7114713-R1</t>
  </si>
  <si>
    <t>Provedení hydroizolace spodní stavby na ploše vodorovné fólií PVC volně s horkovzdušným navařením segmentů</t>
  </si>
  <si>
    <t>-142234976</t>
  </si>
  <si>
    <t>28322004</t>
  </si>
  <si>
    <t>fólie hydroizolační pro spodní stavbu mPVC tl 1,5mm</t>
  </si>
  <si>
    <t>-1429491619</t>
  </si>
  <si>
    <t>7114723-R1</t>
  </si>
  <si>
    <t>Provedení hydroizolace spodní stavby na ploše svislé fólií PVC volně s horkovzdušným navařením segmentů</t>
  </si>
  <si>
    <t>767632327</t>
  </si>
  <si>
    <t>28322004.1</t>
  </si>
  <si>
    <t>851552077</t>
  </si>
  <si>
    <t>711491171</t>
  </si>
  <si>
    <t>Provedení doplňků izolace proti vodě na vodorovné ploše z textilií vrstva podkladní</t>
  </si>
  <si>
    <t>749590256</t>
  </si>
  <si>
    <t>69311068</t>
  </si>
  <si>
    <t>geotextilie netkaná separační, ochranná, filtrační, drenážní PP 300g/m2</t>
  </si>
  <si>
    <t>-1705304882</t>
  </si>
  <si>
    <t>711491172</t>
  </si>
  <si>
    <t>Provedení doplňků izolace proti vodě na vodorovné ploše z textilií vrstva ochranná</t>
  </si>
  <si>
    <t>1904605785</t>
  </si>
  <si>
    <t>1727772734</t>
  </si>
  <si>
    <t>711691275</t>
  </si>
  <si>
    <t>Připevnění hydroizolace podchodů pásky rozvinuté šířky 50 mm</t>
  </si>
  <si>
    <t>1929020033</t>
  </si>
  <si>
    <t>55344008</t>
  </si>
  <si>
    <t>pásek poplastovaného plechu (PVC-P) rš 50mm</t>
  </si>
  <si>
    <t>239235337</t>
  </si>
  <si>
    <t>998711101</t>
  </si>
  <si>
    <t>Přesun hmot tonážní pro izolace proti vodě, vlhkosti a plynům v objektech v do 6 m</t>
  </si>
  <si>
    <t>1558063465</t>
  </si>
  <si>
    <t>741</t>
  </si>
  <si>
    <t>Elektroinstalace - silnoproud</t>
  </si>
  <si>
    <t>741111-R1</t>
  </si>
  <si>
    <t>D+M uzemnění a ochraného pospojení</t>
  </si>
  <si>
    <t>-1903637566</t>
  </si>
  <si>
    <t>-1567756762</t>
  </si>
  <si>
    <t>-1913306144</t>
  </si>
  <si>
    <t>SO 06 - Skladovací kanál na kejdu - 62 m3</t>
  </si>
  <si>
    <t>-1073941118</t>
  </si>
  <si>
    <t>408515637</t>
  </si>
  <si>
    <t>856377275</t>
  </si>
  <si>
    <t>-655416915</t>
  </si>
  <si>
    <t>-194701836</t>
  </si>
  <si>
    <t>-1745624842</t>
  </si>
  <si>
    <t>159919237</t>
  </si>
  <si>
    <t>-1033831977</t>
  </si>
  <si>
    <t>1028272429</t>
  </si>
  <si>
    <t>1241344101</t>
  </si>
  <si>
    <t>-1755476420</t>
  </si>
  <si>
    <t>-1298832065</t>
  </si>
  <si>
    <t>-1555325542</t>
  </si>
  <si>
    <t>-869058217</t>
  </si>
  <si>
    <t>59341431</t>
  </si>
  <si>
    <t>panel stropní plný PZD 2380x1190x140mm</t>
  </si>
  <si>
    <t>-206072714</t>
  </si>
  <si>
    <t>411351011</t>
  </si>
  <si>
    <t>Zřízení bednění stropů deskových tl přes 5 do 25 cm bez podpěrné kce</t>
  </si>
  <si>
    <t>-1286284095</t>
  </si>
  <si>
    <t>411351012</t>
  </si>
  <si>
    <t>Odstranění bednění stropů deskových tl přes 5 do 25 cm bez podpěrné kce</t>
  </si>
  <si>
    <t>588437398</t>
  </si>
  <si>
    <t>93457196</t>
  </si>
  <si>
    <t>-1308000686</t>
  </si>
  <si>
    <t>1851068627</t>
  </si>
  <si>
    <t>-1572365389</t>
  </si>
  <si>
    <t>-1710156407</t>
  </si>
  <si>
    <t>-1361829479</t>
  </si>
  <si>
    <t>1733741457</t>
  </si>
  <si>
    <t>36232071</t>
  </si>
  <si>
    <t>626908739</t>
  </si>
  <si>
    <t>-1304233590</t>
  </si>
  <si>
    <t>1940853931</t>
  </si>
  <si>
    <t>VRN - Vedlejší rozpočtové náklady</t>
  </si>
  <si>
    <t>VRN1111-R1</t>
  </si>
  <si>
    <t>Geodetické vytyčení stavby</t>
  </si>
  <si>
    <t>-1289312261</t>
  </si>
  <si>
    <t>VRN1111-R2</t>
  </si>
  <si>
    <t>Statické zatěžovací zkoušky podloží</t>
  </si>
  <si>
    <t>1282138528</t>
  </si>
  <si>
    <t>VRN1111-R3</t>
  </si>
  <si>
    <t>Zařízení staveniště</t>
  </si>
  <si>
    <t>559425252</t>
  </si>
  <si>
    <t>VRN1111-R4</t>
  </si>
  <si>
    <t>Koordinační činnost</t>
  </si>
  <si>
    <t>-2167505</t>
  </si>
  <si>
    <t>VRN1111-R5</t>
  </si>
  <si>
    <t>Geodetické zaměření skutečného stavu, geometrický plán</t>
  </si>
  <si>
    <t>-1856066602</t>
  </si>
  <si>
    <t>D+M čerpadla (čerpadlo kejdy 17 kW)</t>
  </si>
  <si>
    <t>D+M technologie míchání kejdy (míchadlo kejdy 18,5 kW)</t>
  </si>
  <si>
    <t>D+M technologie čerpání kejdy (čerpadlo kejdy 18,5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</si>
</sst>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35">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b/>
      <sz val="10"/>
      <color rgb="FF003366"/>
      <name val="Arial CE"/>
    </font>
    <font>
      <sz val="18"/>
      <color theme="10"/>
      <name val="Wingdings 2"/>
    </font>
    <font>
      <sz val="10"/>
      <color rgb="FF3366FF"/>
      <name val="Arial CE"/>
    </font>
    <font>
      <b/>
      <sz val="12"/>
      <color rgb="FF800000"/>
      <name val="Arial CE"/>
    </font>
    <font>
      <sz val="8"/>
      <color rgb="FF960000"/>
      <name val="Arial CE"/>
    </font>
    <font>
      <b/>
      <sz val="8"/>
      <name val="Arial CE"/>
    </font>
    <font>
      <i/>
      <sz val="9"/>
      <color rgb="FF0000FF"/>
      <name val="Arial CE"/>
    </font>
    <font>
      <i/>
      <sz val="8"/>
      <color rgb="FF0000FF"/>
      <name val="Arial CE"/>
    </font>
    <font>
      <u/>
      <sz val="11"/>
      <color theme="10"/>
      <name val="Calibri"/>
      <scheme val="minor"/>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4" fillId="0" borderId="0" applyNumberFormat="0" applyFill="0" applyBorder="0" applyAlignment="0" applyProtection="0"/>
  </cellStyleXfs>
  <cellXfs count="213">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1"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4"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4" borderId="0" xfId="0" applyFill="1" applyAlignment="1">
      <alignment vertical="center"/>
    </xf>
    <xf numFmtId="0" fontId="4" fillId="4" borderId="6" xfId="0" applyFont="1" applyFill="1" applyBorder="1" applyAlignment="1">
      <alignment horizontal="left" vertical="center"/>
    </xf>
    <xf numFmtId="0" fontId="0" fillId="4" borderId="7" xfId="0" applyFill="1" applyBorder="1" applyAlignment="1">
      <alignment vertical="center"/>
    </xf>
    <xf numFmtId="0" fontId="4" fillId="4" borderId="7" xfId="0" applyFont="1" applyFill="1" applyBorder="1" applyAlignment="1">
      <alignment horizontal="center" vertical="center"/>
    </xf>
    <xf numFmtId="0" fontId="16"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4"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18" fillId="0" borderId="0" xfId="0" applyFont="1" applyAlignment="1">
      <alignment horizontal="left" vertical="center"/>
    </xf>
    <xf numFmtId="0" fontId="0" fillId="0" borderId="15" xfId="0" applyBorder="1" applyAlignment="1">
      <alignment vertical="center"/>
    </xf>
    <xf numFmtId="0" fontId="0" fillId="5" borderId="7" xfId="0" applyFill="1" applyBorder="1" applyAlignment="1">
      <alignment vertical="center"/>
    </xf>
    <xf numFmtId="0" fontId="19" fillId="5" borderId="0" xfId="0" applyFont="1" applyFill="1" applyAlignment="1">
      <alignment horizontal="center" vertical="center"/>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1" fillId="0" borderId="0" xfId="0" applyFont="1" applyAlignment="1">
      <alignment horizontal="left" vertical="center"/>
    </xf>
    <xf numFmtId="0" fontId="21" fillId="0" borderId="0" xfId="0" applyFont="1" applyAlignment="1">
      <alignment vertical="center"/>
    </xf>
    <xf numFmtId="4" fontId="21" fillId="0" borderId="0" xfId="0" applyNumberFormat="1" applyFont="1" applyAlignment="1">
      <alignment vertical="center"/>
    </xf>
    <xf numFmtId="0" fontId="4" fillId="0" borderId="0" xfId="0" applyFont="1" applyAlignment="1">
      <alignment horizontal="center" vertical="center"/>
    </xf>
    <xf numFmtId="4" fontId="17" fillId="0" borderId="14" xfId="0" applyNumberFormat="1" applyFont="1" applyBorder="1" applyAlignment="1">
      <alignment vertical="center"/>
    </xf>
    <xf numFmtId="4" fontId="17" fillId="0" borderId="0" xfId="0" applyNumberFormat="1" applyFont="1" applyAlignment="1">
      <alignment vertical="center"/>
    </xf>
    <xf numFmtId="166" fontId="17" fillId="0" borderId="0" xfId="0" applyNumberFormat="1" applyFont="1" applyAlignment="1">
      <alignment vertical="center"/>
    </xf>
    <xf numFmtId="4" fontId="17" fillId="0" borderId="15" xfId="0" applyNumberFormat="1" applyFont="1" applyBorder="1" applyAlignment="1">
      <alignment vertical="center"/>
    </xf>
    <xf numFmtId="0" fontId="4" fillId="0" borderId="0" xfId="0" applyFont="1" applyAlignment="1">
      <alignment horizontal="left" vertical="center"/>
    </xf>
    <xf numFmtId="0" fontId="22" fillId="0" borderId="0" xfId="0" applyFont="1" applyAlignment="1">
      <alignment horizontal="left" vertical="center"/>
    </xf>
    <xf numFmtId="0" fontId="5" fillId="0" borderId="3" xfId="0" applyFont="1" applyBorder="1" applyAlignment="1">
      <alignment vertical="center"/>
    </xf>
    <xf numFmtId="0" fontId="23" fillId="0" borderId="0" xfId="0" applyFont="1" applyAlignment="1">
      <alignment vertical="center"/>
    </xf>
    <xf numFmtId="0" fontId="24" fillId="0" borderId="0" xfId="0" applyFont="1" applyAlignment="1">
      <alignment vertical="center"/>
    </xf>
    <xf numFmtId="0" fontId="3" fillId="0" borderId="0" xfId="0" applyFont="1" applyAlignment="1">
      <alignment horizontal="center" vertical="center"/>
    </xf>
    <xf numFmtId="4" fontId="25" fillId="0" borderId="14" xfId="0" applyNumberFormat="1" applyFont="1" applyBorder="1" applyAlignment="1">
      <alignment vertical="center"/>
    </xf>
    <xf numFmtId="4" fontId="25" fillId="0" borderId="0" xfId="0" applyNumberFormat="1" applyFont="1" applyAlignment="1">
      <alignment vertical="center"/>
    </xf>
    <xf numFmtId="166" fontId="25" fillId="0" borderId="0" xfId="0" applyNumberFormat="1" applyFont="1" applyAlignment="1">
      <alignment vertical="center"/>
    </xf>
    <xf numFmtId="4" fontId="25" fillId="0" borderId="15" xfId="0" applyNumberFormat="1" applyFont="1" applyBorder="1" applyAlignment="1">
      <alignment vertical="center"/>
    </xf>
    <xf numFmtId="0" fontId="5" fillId="0" borderId="0" xfId="0" applyFont="1" applyAlignment="1">
      <alignment horizontal="left" vertical="center"/>
    </xf>
    <xf numFmtId="0" fontId="2" fillId="0" borderId="0" xfId="0" applyFont="1" applyAlignment="1">
      <alignment horizontal="center" vertical="center"/>
    </xf>
    <xf numFmtId="4" fontId="1" fillId="0" borderId="14" xfId="0" applyNumberFormat="1" applyFont="1" applyBorder="1" applyAlignment="1">
      <alignment vertical="center"/>
    </xf>
    <xf numFmtId="4" fontId="1" fillId="0" borderId="0" xfId="0" applyNumberFormat="1" applyFont="1" applyAlignment="1">
      <alignment vertical="center"/>
    </xf>
    <xf numFmtId="166" fontId="1" fillId="0" borderId="0" xfId="0" applyNumberFormat="1" applyFont="1" applyAlignment="1">
      <alignment vertical="center"/>
    </xf>
    <xf numFmtId="4" fontId="1" fillId="0" borderId="15" xfId="0" applyNumberFormat="1" applyFont="1" applyBorder="1" applyAlignment="1">
      <alignment vertical="center"/>
    </xf>
    <xf numFmtId="0" fontId="27" fillId="0" borderId="0" xfId="1" applyFont="1" applyAlignment="1">
      <alignment horizontal="center" vertical="center"/>
    </xf>
    <xf numFmtId="4" fontId="25" fillId="0" borderId="19" xfId="0" applyNumberFormat="1" applyFont="1" applyBorder="1" applyAlignment="1">
      <alignment vertical="center"/>
    </xf>
    <xf numFmtId="4" fontId="25" fillId="0" borderId="20" xfId="0" applyNumberFormat="1" applyFont="1" applyBorder="1" applyAlignment="1">
      <alignment vertical="center"/>
    </xf>
    <xf numFmtId="166" fontId="25" fillId="0" borderId="20" xfId="0" applyNumberFormat="1" applyFont="1" applyBorder="1" applyAlignment="1">
      <alignment vertical="center"/>
    </xf>
    <xf numFmtId="4" fontId="25" fillId="0" borderId="21" xfId="0" applyNumberFormat="1" applyFont="1" applyBorder="1" applyAlignment="1">
      <alignment vertical="center"/>
    </xf>
    <xf numFmtId="0" fontId="28" fillId="0" borderId="0" xfId="0" applyFont="1" applyAlignment="1">
      <alignment horizontal="left" vertical="center"/>
    </xf>
    <xf numFmtId="0" fontId="0" fillId="0" borderId="3" xfId="0" applyBorder="1" applyAlignment="1">
      <alignment vertical="center" wrapText="1"/>
    </xf>
    <xf numFmtId="0" fontId="14" fillId="0" borderId="0" xfId="0" applyFont="1" applyAlignment="1">
      <alignment horizontal="left" vertical="center"/>
    </xf>
    <xf numFmtId="164" fontId="1" fillId="0" borderId="0" xfId="0" applyNumberFormat="1" applyFont="1" applyAlignment="1">
      <alignment horizontal="right" vertical="center"/>
    </xf>
    <xf numFmtId="0" fontId="0" fillId="5" borderId="0" xfId="0" applyFill="1" applyAlignment="1">
      <alignmen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4" fontId="4" fillId="5" borderId="7" xfId="0" applyNumberFormat="1" applyFont="1" applyFill="1" applyBorder="1" applyAlignment="1">
      <alignment vertical="center"/>
    </xf>
    <xf numFmtId="0" fontId="0" fillId="5"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19" fillId="5" borderId="0" xfId="0" applyFont="1" applyFill="1" applyAlignment="1">
      <alignment horizontal="left" vertical="center"/>
    </xf>
    <xf numFmtId="0" fontId="19" fillId="5" borderId="0" xfId="0" applyFont="1" applyFill="1" applyAlignment="1">
      <alignment horizontal="right" vertical="center"/>
    </xf>
    <xf numFmtId="0" fontId="29"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19" fillId="5" borderId="16"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0" xfId="0" applyFont="1" applyFill="1" applyAlignment="1">
      <alignment horizontal="center" vertical="center" wrapText="1"/>
    </xf>
    <xf numFmtId="4" fontId="21" fillId="0" borderId="0" xfId="0" applyNumberFormat="1" applyFont="1"/>
    <xf numFmtId="166" fontId="30" fillId="0" borderId="12" xfId="0" applyNumberFormat="1" applyFont="1" applyBorder="1"/>
    <xf numFmtId="166" fontId="30" fillId="0" borderId="13" xfId="0" applyNumberFormat="1" applyFont="1" applyBorder="1"/>
    <xf numFmtId="4" fontId="31"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0" fillId="0" borderId="3" xfId="0" applyBorder="1" applyAlignment="1" applyProtection="1">
      <alignment vertical="center"/>
      <protection locked="0"/>
    </xf>
    <xf numFmtId="0" fontId="19" fillId="0" borderId="22" xfId="0" applyFont="1" applyBorder="1" applyAlignment="1" applyProtection="1">
      <alignment horizontal="center" vertical="center"/>
      <protection locked="0"/>
    </xf>
    <xf numFmtId="49" fontId="19" fillId="0" borderId="22" xfId="0" applyNumberFormat="1" applyFont="1" applyBorder="1" applyAlignment="1" applyProtection="1">
      <alignment horizontal="left" vertical="center" wrapText="1"/>
      <protection locked="0"/>
    </xf>
    <xf numFmtId="0" fontId="19" fillId="0" borderId="22" xfId="0" applyFont="1" applyBorder="1" applyAlignment="1" applyProtection="1">
      <alignment horizontal="left" vertical="center" wrapText="1"/>
      <protection locked="0"/>
    </xf>
    <xf numFmtId="0" fontId="19" fillId="0" borderId="22" xfId="0" applyFont="1" applyBorder="1" applyAlignment="1" applyProtection="1">
      <alignment horizontal="center" vertical="center" wrapText="1"/>
      <protection locked="0"/>
    </xf>
    <xf numFmtId="167" fontId="19" fillId="0" borderId="22" xfId="0" applyNumberFormat="1" applyFont="1" applyBorder="1" applyAlignment="1" applyProtection="1">
      <alignment vertical="center"/>
      <protection locked="0"/>
    </xf>
    <xf numFmtId="4" fontId="19" fillId="3" borderId="22" xfId="0" applyNumberFormat="1" applyFont="1" applyFill="1" applyBorder="1" applyAlignment="1" applyProtection="1">
      <alignment vertical="center"/>
      <protection locked="0"/>
    </xf>
    <xf numFmtId="4" fontId="19" fillId="0" borderId="22" xfId="0" applyNumberFormat="1" applyFont="1" applyBorder="1" applyAlignment="1" applyProtection="1">
      <alignment vertical="center"/>
      <protection locked="0"/>
    </xf>
    <xf numFmtId="0" fontId="0" fillId="0" borderId="22" xfId="0" applyBorder="1" applyAlignment="1" applyProtection="1">
      <alignment vertical="center"/>
      <protection locked="0"/>
    </xf>
    <xf numFmtId="0" fontId="20" fillId="3" borderId="14" xfId="0" applyFont="1" applyFill="1" applyBorder="1" applyAlignment="1" applyProtection="1">
      <alignment horizontal="left" vertical="center"/>
      <protection locked="0"/>
    </xf>
    <xf numFmtId="0" fontId="20" fillId="0" borderId="0" xfId="0" applyFont="1" applyAlignment="1">
      <alignment horizontal="center" vertical="center"/>
    </xf>
    <xf numFmtId="166" fontId="20" fillId="0" borderId="0" xfId="0" applyNumberFormat="1" applyFont="1" applyAlignment="1">
      <alignment vertical="center"/>
    </xf>
    <xf numFmtId="166" fontId="20" fillId="0" borderId="15" xfId="0" applyNumberFormat="1" applyFont="1" applyBorder="1" applyAlignment="1">
      <alignment vertical="center"/>
    </xf>
    <xf numFmtId="0" fontId="19" fillId="0" borderId="0" xfId="0" applyFont="1" applyAlignment="1">
      <alignment horizontal="left" vertical="center"/>
    </xf>
    <xf numFmtId="4" fontId="0" fillId="0" borderId="0" xfId="0" applyNumberFormat="1" applyAlignment="1">
      <alignment vertical="center"/>
    </xf>
    <xf numFmtId="0" fontId="32" fillId="0" borderId="22" xfId="0" applyFont="1" applyBorder="1" applyAlignment="1" applyProtection="1">
      <alignment horizontal="center" vertical="center"/>
      <protection locked="0"/>
    </xf>
    <xf numFmtId="49" fontId="32" fillId="0" borderId="22" xfId="0" applyNumberFormat="1" applyFont="1" applyBorder="1" applyAlignment="1" applyProtection="1">
      <alignment horizontal="left" vertical="center" wrapText="1"/>
      <protection locked="0"/>
    </xf>
    <xf numFmtId="0" fontId="32" fillId="0" borderId="22" xfId="0" applyFont="1" applyBorder="1" applyAlignment="1" applyProtection="1">
      <alignment horizontal="left" vertical="center" wrapText="1"/>
      <protection locked="0"/>
    </xf>
    <xf numFmtId="0" fontId="32" fillId="0" borderId="22" xfId="0" applyFont="1" applyBorder="1" applyAlignment="1" applyProtection="1">
      <alignment horizontal="center" vertical="center" wrapText="1"/>
      <protection locked="0"/>
    </xf>
    <xf numFmtId="167" fontId="32" fillId="0" borderId="22" xfId="0" applyNumberFormat="1" applyFont="1" applyBorder="1" applyAlignment="1" applyProtection="1">
      <alignment vertical="center"/>
      <protection locked="0"/>
    </xf>
    <xf numFmtId="4" fontId="32" fillId="3" borderId="22" xfId="0" applyNumberFormat="1" applyFont="1" applyFill="1" applyBorder="1" applyAlignment="1" applyProtection="1">
      <alignment vertical="center"/>
      <protection locked="0"/>
    </xf>
    <xf numFmtId="4" fontId="32" fillId="0" borderId="22" xfId="0" applyNumberFormat="1" applyFont="1" applyBorder="1" applyAlignment="1" applyProtection="1">
      <alignment vertical="center"/>
      <protection locked="0"/>
    </xf>
    <xf numFmtId="0" fontId="33" fillId="0" borderId="22" xfId="0" applyFont="1" applyBorder="1" applyAlignment="1" applyProtection="1">
      <alignment vertical="center"/>
      <protection locked="0"/>
    </xf>
    <xf numFmtId="0" fontId="33" fillId="0" borderId="3" xfId="0" applyFont="1" applyBorder="1" applyAlignment="1">
      <alignment vertical="center"/>
    </xf>
    <xf numFmtId="0" fontId="32" fillId="3" borderId="14" xfId="0" applyFont="1" applyFill="1" applyBorder="1" applyAlignment="1" applyProtection="1">
      <alignment horizontal="left" vertical="center"/>
      <protection locked="0"/>
    </xf>
    <xf numFmtId="0" fontId="32" fillId="0" borderId="0" xfId="0" applyFont="1" applyAlignment="1">
      <alignment horizontal="center" vertical="center"/>
    </xf>
    <xf numFmtId="167" fontId="19" fillId="3" borderId="22" xfId="0" applyNumberFormat="1" applyFont="1" applyFill="1" applyBorder="1" applyAlignment="1" applyProtection="1">
      <alignment vertical="center"/>
      <protection locked="0"/>
    </xf>
    <xf numFmtId="0" fontId="20" fillId="3" borderId="19" xfId="0" applyFont="1" applyFill="1" applyBorder="1" applyAlignment="1" applyProtection="1">
      <alignment horizontal="left" vertical="center"/>
      <protection locked="0"/>
    </xf>
    <xf numFmtId="0" fontId="20" fillId="0" borderId="20" xfId="0" applyFont="1" applyBorder="1" applyAlignment="1">
      <alignment horizontal="center" vertical="center"/>
    </xf>
    <xf numFmtId="0" fontId="0" fillId="0" borderId="20" xfId="0" applyBorder="1" applyAlignment="1">
      <alignment vertical="center"/>
    </xf>
    <xf numFmtId="166" fontId="20" fillId="0" borderId="20" xfId="0" applyNumberFormat="1" applyFont="1" applyBorder="1" applyAlignment="1">
      <alignment vertical="center"/>
    </xf>
    <xf numFmtId="166" fontId="20" fillId="0" borderId="21" xfId="0" applyNumberFormat="1" applyFont="1" applyBorder="1" applyAlignment="1">
      <alignment vertical="center"/>
    </xf>
    <xf numFmtId="0" fontId="19" fillId="5" borderId="6" xfId="0" applyFont="1" applyFill="1" applyBorder="1" applyAlignment="1">
      <alignment horizontal="center" vertical="center"/>
    </xf>
    <xf numFmtId="0" fontId="19" fillId="5" borderId="7" xfId="0" applyFont="1" applyFill="1" applyBorder="1" applyAlignment="1">
      <alignment horizontal="left" vertical="center"/>
    </xf>
    <xf numFmtId="0" fontId="23" fillId="0" borderId="0" xfId="0" applyFont="1" applyAlignment="1">
      <alignment horizontal="left" vertical="center" wrapText="1"/>
    </xf>
    <xf numFmtId="0" fontId="26" fillId="0" borderId="0" xfId="0" applyFont="1" applyAlignment="1">
      <alignment horizontal="left" vertical="center" wrapText="1"/>
    </xf>
    <xf numFmtId="0" fontId="19" fillId="5" borderId="7"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xf>
    <xf numFmtId="4" fontId="7" fillId="0" borderId="0" xfId="0" applyNumberFormat="1" applyFont="1" applyAlignment="1">
      <alignment vertical="center"/>
    </xf>
    <xf numFmtId="0" fontId="7" fillId="0" borderId="0" xfId="0" applyFont="1" applyAlignment="1">
      <alignment vertical="center"/>
    </xf>
    <xf numFmtId="4" fontId="24" fillId="0" borderId="0" xfId="0" applyNumberFormat="1" applyFont="1" applyAlignment="1">
      <alignment vertical="center"/>
    </xf>
    <xf numFmtId="0" fontId="24" fillId="0" borderId="0" xfId="0" applyFont="1" applyAlignment="1">
      <alignment vertical="center"/>
    </xf>
    <xf numFmtId="0" fontId="19" fillId="5" borderId="8" xfId="0" applyFont="1" applyFill="1" applyBorder="1" applyAlignment="1">
      <alignment horizontal="left" vertical="center"/>
    </xf>
    <xf numFmtId="4" fontId="21" fillId="0" borderId="0" xfId="0" applyNumberFormat="1" applyFont="1" applyAlignment="1">
      <alignment horizontal="right" vertical="center"/>
    </xf>
    <xf numFmtId="0" fontId="13" fillId="0" borderId="0" xfId="0" applyFont="1" applyAlignment="1">
      <alignment horizontal="left" vertical="top" wrapText="1"/>
    </xf>
    <xf numFmtId="0" fontId="13" fillId="0" borderId="0" xfId="0" applyFont="1" applyAlignment="1">
      <alignment horizontal="left" vertical="center"/>
    </xf>
    <xf numFmtId="0" fontId="15"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4"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4" fontId="15"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4" borderId="7" xfId="0" applyNumberFormat="1" applyFont="1" applyFill="1" applyBorder="1" applyAlignment="1">
      <alignment vertical="center"/>
    </xf>
    <xf numFmtId="0" fontId="0" fillId="4" borderId="7" xfId="0" applyFill="1" applyBorder="1" applyAlignment="1">
      <alignment vertical="center"/>
    </xf>
    <xf numFmtId="0" fontId="0" fillId="4" borderId="8" xfId="0" applyFill="1" applyBorder="1" applyAlignment="1">
      <alignment vertical="center"/>
    </xf>
    <xf numFmtId="0" fontId="4" fillId="4" borderId="7" xfId="0" applyFont="1" applyFill="1" applyBorder="1" applyAlignment="1">
      <alignment horizontal="left" vertical="center"/>
    </xf>
    <xf numFmtId="0" fontId="10" fillId="2" borderId="0" xfId="0" applyFont="1" applyFill="1" applyAlignment="1">
      <alignment horizontal="center" vertical="center"/>
    </xf>
    <xf numFmtId="4" fontId="7" fillId="0" borderId="0" xfId="0" applyNumberFormat="1" applyFont="1" applyAlignment="1">
      <alignment horizontal="right" vertical="center"/>
    </xf>
    <xf numFmtId="4" fontId="24" fillId="0" borderId="0" xfId="0" applyNumberFormat="1" applyFont="1" applyAlignment="1">
      <alignment horizontal="right" vertical="center"/>
    </xf>
    <xf numFmtId="0" fontId="19" fillId="5" borderId="7" xfId="0" applyFont="1" applyFill="1" applyBorder="1" applyAlignment="1">
      <alignment horizontal="right" vertical="center"/>
    </xf>
    <xf numFmtId="0" fontId="2" fillId="0" borderId="0" xfId="0" applyFont="1" applyAlignment="1">
      <alignment vertical="center" wrapText="1"/>
    </xf>
    <xf numFmtId="0" fontId="2" fillId="0" borderId="0" xfId="0" applyFont="1" applyAlignment="1">
      <alignment vertical="center"/>
    </xf>
    <xf numFmtId="165" fontId="2" fillId="0" borderId="0" xfId="0" applyNumberFormat="1" applyFont="1" applyAlignment="1">
      <alignment horizontal="left" vertical="center"/>
    </xf>
    <xf numFmtId="0" fontId="17" fillId="0" borderId="11" xfId="0" applyFont="1" applyBorder="1" applyAlignment="1">
      <alignment horizontal="center" vertical="center"/>
    </xf>
    <xf numFmtId="0" fontId="17" fillId="0" borderId="12" xfId="0" applyFont="1" applyBorder="1" applyAlignment="1">
      <alignment horizontal="left" vertical="center"/>
    </xf>
    <xf numFmtId="0" fontId="18" fillId="0" borderId="14" xfId="0" applyFont="1" applyBorder="1" applyAlignment="1">
      <alignment horizontal="left" vertical="center"/>
    </xf>
    <xf numFmtId="0" fontId="18" fillId="0" borderId="0" xfId="0" applyFont="1" applyAlignment="1">
      <alignment horizontal="left" vertical="center"/>
    </xf>
    <xf numFmtId="4" fontId="21" fillId="0" borderId="0" xfId="0" applyNumberFormat="1"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3" borderId="0" xfId="0" applyFont="1" applyFill="1" applyAlignment="1" applyProtection="1">
      <alignment horizontal="lef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10"/>
  <sheetViews>
    <sheetView showGridLines="0" tabSelected="1" workbookViewId="0">
      <selection activeCell="K6" sqref="K6:AO6"/>
    </sheetView>
  </sheetViews>
  <sheetFormatPr defaultRowHeight="10.199999999999999"/>
  <cols>
    <col min="1" max="1" width="8.28515625" customWidth="1"/>
    <col min="2" max="2" width="1.7109375" customWidth="1"/>
    <col min="3" max="3" width="4.140625" customWidth="1"/>
    <col min="4" max="33" width="2.7109375" customWidth="1"/>
    <col min="34" max="34" width="3.28515625" customWidth="1"/>
    <col min="35" max="35" width="31.7109375" customWidth="1"/>
    <col min="36" max="37" width="2.42578125" customWidth="1"/>
    <col min="38" max="38" width="8.28515625" customWidth="1"/>
    <col min="39" max="39" width="3.28515625" customWidth="1"/>
    <col min="40" max="40" width="13.28515625" customWidth="1"/>
    <col min="41" max="41" width="7.42578125" customWidth="1"/>
    <col min="42" max="42" width="4.140625" customWidth="1"/>
    <col min="43" max="43" width="15.7109375" hidden="1" customWidth="1"/>
    <col min="44" max="44" width="13.7109375" customWidth="1"/>
    <col min="45" max="47" width="25.85546875" hidden="1" customWidth="1"/>
    <col min="48" max="49" width="21.7109375" hidden="1" customWidth="1"/>
    <col min="50" max="51" width="25" hidden="1" customWidth="1"/>
    <col min="52" max="52" width="21.7109375" hidden="1" customWidth="1"/>
    <col min="53" max="53" width="19.140625" hidden="1" customWidth="1"/>
    <col min="54" max="54" width="25" hidden="1" customWidth="1"/>
    <col min="55" max="55" width="21.7109375" hidden="1" customWidth="1"/>
    <col min="56" max="56" width="19.140625" hidden="1" customWidth="1"/>
    <col min="57" max="57" width="66.42578125" customWidth="1"/>
    <col min="71" max="91" width="9.28515625" hidden="1"/>
  </cols>
  <sheetData>
    <row r="1" spans="1:74">
      <c r="A1" s="12" t="s">
        <v>0</v>
      </c>
      <c r="AZ1" s="12" t="s">
        <v>1</v>
      </c>
      <c r="BA1" s="12" t="s">
        <v>2</v>
      </c>
      <c r="BB1" s="12" t="s">
        <v>1</v>
      </c>
      <c r="BT1" s="12" t="s">
        <v>3</v>
      </c>
      <c r="BU1" s="12" t="s">
        <v>3</v>
      </c>
      <c r="BV1" s="12" t="s">
        <v>4</v>
      </c>
    </row>
    <row r="2" spans="1:74" ht="36.9" customHeight="1">
      <c r="AR2" s="197" t="s">
        <v>5</v>
      </c>
      <c r="AS2" s="182"/>
      <c r="AT2" s="182"/>
      <c r="AU2" s="182"/>
      <c r="AV2" s="182"/>
      <c r="AW2" s="182"/>
      <c r="AX2" s="182"/>
      <c r="AY2" s="182"/>
      <c r="AZ2" s="182"/>
      <c r="BA2" s="182"/>
      <c r="BB2" s="182"/>
      <c r="BC2" s="182"/>
      <c r="BD2" s="182"/>
      <c r="BE2" s="182"/>
      <c r="BS2" s="13" t="s">
        <v>6</v>
      </c>
      <c r="BT2" s="13" t="s">
        <v>7</v>
      </c>
    </row>
    <row r="3" spans="1:74" ht="6.9" customHeight="1">
      <c r="B3" s="14"/>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6"/>
      <c r="BS3" s="13" t="s">
        <v>6</v>
      </c>
      <c r="BT3" s="13" t="s">
        <v>8</v>
      </c>
    </row>
    <row r="4" spans="1:74" ht="24.9" customHeight="1">
      <c r="B4" s="16"/>
      <c r="D4" s="17" t="s">
        <v>9</v>
      </c>
      <c r="AR4" s="16"/>
      <c r="AS4" s="18" t="s">
        <v>10</v>
      </c>
      <c r="BE4" s="19" t="s">
        <v>11</v>
      </c>
      <c r="BS4" s="13" t="s">
        <v>12</v>
      </c>
    </row>
    <row r="5" spans="1:74" ht="12" customHeight="1">
      <c r="B5" s="16"/>
      <c r="D5" s="20" t="s">
        <v>13</v>
      </c>
      <c r="K5" s="181"/>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R5" s="16"/>
      <c r="BE5" s="178" t="s">
        <v>14</v>
      </c>
      <c r="BS5" s="13" t="s">
        <v>6</v>
      </c>
    </row>
    <row r="6" spans="1:74" ht="36.9" customHeight="1">
      <c r="B6" s="16"/>
      <c r="D6" s="22" t="s">
        <v>15</v>
      </c>
      <c r="K6" s="183" t="s">
        <v>16</v>
      </c>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R6" s="16"/>
      <c r="BE6" s="179"/>
      <c r="BS6" s="13" t="s">
        <v>6</v>
      </c>
    </row>
    <row r="7" spans="1:74" ht="12" customHeight="1">
      <c r="B7" s="16"/>
      <c r="D7" s="23" t="s">
        <v>17</v>
      </c>
      <c r="K7" s="21" t="s">
        <v>1</v>
      </c>
      <c r="AK7" s="23" t="s">
        <v>18</v>
      </c>
      <c r="AN7" s="21" t="s">
        <v>1</v>
      </c>
      <c r="AR7" s="16"/>
      <c r="BE7" s="179"/>
      <c r="BS7" s="13" t="s">
        <v>6</v>
      </c>
    </row>
    <row r="8" spans="1:74" ht="12" customHeight="1">
      <c r="B8" s="16"/>
      <c r="D8" s="23" t="s">
        <v>19</v>
      </c>
      <c r="K8" s="21" t="s">
        <v>20</v>
      </c>
      <c r="AK8" s="23" t="s">
        <v>21</v>
      </c>
      <c r="AN8" s="24" t="s">
        <v>22</v>
      </c>
      <c r="AR8" s="16"/>
      <c r="BE8" s="179"/>
      <c r="BS8" s="13" t="s">
        <v>6</v>
      </c>
    </row>
    <row r="9" spans="1:74" ht="14.4" customHeight="1">
      <c r="B9" s="16"/>
      <c r="AR9" s="16"/>
      <c r="BE9" s="179"/>
      <c r="BS9" s="13" t="s">
        <v>6</v>
      </c>
    </row>
    <row r="10" spans="1:74" ht="12" customHeight="1">
      <c r="B10" s="16"/>
      <c r="D10" s="23" t="s">
        <v>23</v>
      </c>
      <c r="AK10" s="23" t="s">
        <v>24</v>
      </c>
      <c r="AN10" s="21" t="s">
        <v>1</v>
      </c>
      <c r="AR10" s="16"/>
      <c r="BE10" s="179"/>
      <c r="BS10" s="13" t="s">
        <v>6</v>
      </c>
    </row>
    <row r="11" spans="1:74" ht="18.45" customHeight="1">
      <c r="B11" s="16"/>
      <c r="E11" s="21" t="s">
        <v>25</v>
      </c>
      <c r="AK11" s="23" t="s">
        <v>26</v>
      </c>
      <c r="AN11" s="21" t="s">
        <v>1</v>
      </c>
      <c r="AR11" s="16"/>
      <c r="BE11" s="179"/>
      <c r="BS11" s="13" t="s">
        <v>6</v>
      </c>
    </row>
    <row r="12" spans="1:74" ht="6.9" customHeight="1">
      <c r="B12" s="16"/>
      <c r="AR12" s="16"/>
      <c r="BE12" s="179"/>
      <c r="BS12" s="13" t="s">
        <v>6</v>
      </c>
    </row>
    <row r="13" spans="1:74" ht="12" customHeight="1">
      <c r="B13" s="16"/>
      <c r="D13" s="23" t="s">
        <v>27</v>
      </c>
      <c r="AK13" s="23" t="s">
        <v>24</v>
      </c>
      <c r="AN13" s="25" t="s">
        <v>28</v>
      </c>
      <c r="AR13" s="16"/>
      <c r="BE13" s="179"/>
      <c r="BS13" s="13" t="s">
        <v>6</v>
      </c>
    </row>
    <row r="14" spans="1:74" ht="13.2">
      <c r="B14" s="16"/>
      <c r="E14" s="184" t="s">
        <v>28</v>
      </c>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23" t="s">
        <v>26</v>
      </c>
      <c r="AN14" s="25" t="s">
        <v>28</v>
      </c>
      <c r="AR14" s="16"/>
      <c r="BE14" s="179"/>
      <c r="BS14" s="13" t="s">
        <v>6</v>
      </c>
    </row>
    <row r="15" spans="1:74" ht="6.9" customHeight="1">
      <c r="B15" s="16"/>
      <c r="AR15" s="16"/>
      <c r="BE15" s="179"/>
      <c r="BS15" s="13" t="s">
        <v>3</v>
      </c>
    </row>
    <row r="16" spans="1:74" ht="12" customHeight="1">
      <c r="B16" s="16"/>
      <c r="D16" s="23" t="s">
        <v>29</v>
      </c>
      <c r="AK16" s="23" t="s">
        <v>24</v>
      </c>
      <c r="AN16" s="21" t="s">
        <v>1</v>
      </c>
      <c r="AR16" s="16"/>
      <c r="BE16" s="179"/>
      <c r="BS16" s="13" t="s">
        <v>3</v>
      </c>
    </row>
    <row r="17" spans="2:71" ht="18.45" customHeight="1">
      <c r="B17" s="16"/>
      <c r="E17" s="21" t="s">
        <v>20</v>
      </c>
      <c r="AK17" s="23" t="s">
        <v>26</v>
      </c>
      <c r="AN17" s="21" t="s">
        <v>1</v>
      </c>
      <c r="AR17" s="16"/>
      <c r="BE17" s="179"/>
      <c r="BS17" s="13" t="s">
        <v>30</v>
      </c>
    </row>
    <row r="18" spans="2:71" ht="6.9" customHeight="1">
      <c r="B18" s="16"/>
      <c r="AR18" s="16"/>
      <c r="BE18" s="179"/>
      <c r="BS18" s="13" t="s">
        <v>6</v>
      </c>
    </row>
    <row r="19" spans="2:71" ht="12" customHeight="1">
      <c r="B19" s="16"/>
      <c r="D19" s="23" t="s">
        <v>31</v>
      </c>
      <c r="AK19" s="23" t="s">
        <v>24</v>
      </c>
      <c r="AN19" s="21" t="s">
        <v>1</v>
      </c>
      <c r="AR19" s="16"/>
      <c r="BE19" s="179"/>
      <c r="BS19" s="13" t="s">
        <v>6</v>
      </c>
    </row>
    <row r="20" spans="2:71" ht="18.45" customHeight="1">
      <c r="B20" s="16"/>
      <c r="E20" s="21" t="s">
        <v>20</v>
      </c>
      <c r="AK20" s="23" t="s">
        <v>26</v>
      </c>
      <c r="AN20" s="21" t="s">
        <v>1</v>
      </c>
      <c r="AR20" s="16"/>
      <c r="BE20" s="179"/>
      <c r="BS20" s="13" t="s">
        <v>30</v>
      </c>
    </row>
    <row r="21" spans="2:71" ht="6.9" customHeight="1">
      <c r="B21" s="16"/>
      <c r="AR21" s="16"/>
      <c r="BE21" s="179"/>
    </row>
    <row r="22" spans="2:71" ht="12" customHeight="1">
      <c r="B22" s="16"/>
      <c r="D22" s="23" t="s">
        <v>32</v>
      </c>
      <c r="AR22" s="16"/>
      <c r="BE22" s="179"/>
    </row>
    <row r="23" spans="2:71" ht="16.5" customHeight="1">
      <c r="B23" s="16"/>
      <c r="E23" s="186" t="s">
        <v>1</v>
      </c>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R23" s="16"/>
      <c r="BE23" s="179"/>
    </row>
    <row r="24" spans="2:71" ht="6.9" customHeight="1">
      <c r="B24" s="16"/>
      <c r="AR24" s="16"/>
      <c r="BE24" s="179"/>
    </row>
    <row r="25" spans="2:71" ht="6.9" customHeight="1">
      <c r="B25" s="16"/>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R25" s="16"/>
      <c r="BE25" s="179"/>
    </row>
    <row r="26" spans="2:71" s="1" customFormat="1" ht="25.95" customHeight="1">
      <c r="B26" s="28"/>
      <c r="D26" s="29" t="s">
        <v>33</v>
      </c>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187">
        <f>ROUND(AG94,2)</f>
        <v>0</v>
      </c>
      <c r="AL26" s="188"/>
      <c r="AM26" s="188"/>
      <c r="AN26" s="188"/>
      <c r="AO26" s="188"/>
      <c r="AR26" s="28"/>
      <c r="BE26" s="179"/>
    </row>
    <row r="27" spans="2:71" s="1" customFormat="1" ht="6.9" customHeight="1">
      <c r="B27" s="28"/>
      <c r="AR27" s="28"/>
      <c r="BE27" s="179"/>
    </row>
    <row r="28" spans="2:71" s="1" customFormat="1" ht="13.2">
      <c r="B28" s="28"/>
      <c r="L28" s="189" t="s">
        <v>34</v>
      </c>
      <c r="M28" s="189"/>
      <c r="N28" s="189"/>
      <c r="O28" s="189"/>
      <c r="P28" s="189"/>
      <c r="W28" s="189" t="s">
        <v>35</v>
      </c>
      <c r="X28" s="189"/>
      <c r="Y28" s="189"/>
      <c r="Z28" s="189"/>
      <c r="AA28" s="189"/>
      <c r="AB28" s="189"/>
      <c r="AC28" s="189"/>
      <c r="AD28" s="189"/>
      <c r="AE28" s="189"/>
      <c r="AK28" s="189" t="s">
        <v>36</v>
      </c>
      <c r="AL28" s="189"/>
      <c r="AM28" s="189"/>
      <c r="AN28" s="189"/>
      <c r="AO28" s="189"/>
      <c r="AR28" s="28"/>
      <c r="BE28" s="179"/>
    </row>
    <row r="29" spans="2:71" s="2" customFormat="1" ht="14.4" customHeight="1">
      <c r="B29" s="32"/>
      <c r="D29" s="23" t="s">
        <v>37</v>
      </c>
      <c r="F29" s="23" t="s">
        <v>38</v>
      </c>
      <c r="L29" s="192">
        <v>0.21</v>
      </c>
      <c r="M29" s="191"/>
      <c r="N29" s="191"/>
      <c r="O29" s="191"/>
      <c r="P29" s="191"/>
      <c r="W29" s="190">
        <f>ROUND(AZ94, 2)</f>
        <v>0</v>
      </c>
      <c r="X29" s="191"/>
      <c r="Y29" s="191"/>
      <c r="Z29" s="191"/>
      <c r="AA29" s="191"/>
      <c r="AB29" s="191"/>
      <c r="AC29" s="191"/>
      <c r="AD29" s="191"/>
      <c r="AE29" s="191"/>
      <c r="AK29" s="190">
        <f>ROUND(AV94, 2)</f>
        <v>0</v>
      </c>
      <c r="AL29" s="191"/>
      <c r="AM29" s="191"/>
      <c r="AN29" s="191"/>
      <c r="AO29" s="191"/>
      <c r="AR29" s="32"/>
      <c r="BE29" s="180"/>
    </row>
    <row r="30" spans="2:71" s="2" customFormat="1" ht="14.4" customHeight="1">
      <c r="B30" s="32"/>
      <c r="F30" s="23" t="s">
        <v>39</v>
      </c>
      <c r="L30" s="192">
        <v>0.12</v>
      </c>
      <c r="M30" s="191"/>
      <c r="N30" s="191"/>
      <c r="O30" s="191"/>
      <c r="P30" s="191"/>
      <c r="W30" s="190">
        <f>ROUND(BA94, 2)</f>
        <v>0</v>
      </c>
      <c r="X30" s="191"/>
      <c r="Y30" s="191"/>
      <c r="Z30" s="191"/>
      <c r="AA30" s="191"/>
      <c r="AB30" s="191"/>
      <c r="AC30" s="191"/>
      <c r="AD30" s="191"/>
      <c r="AE30" s="191"/>
      <c r="AK30" s="190">
        <f>ROUND(AW94, 2)</f>
        <v>0</v>
      </c>
      <c r="AL30" s="191"/>
      <c r="AM30" s="191"/>
      <c r="AN30" s="191"/>
      <c r="AO30" s="191"/>
      <c r="AR30" s="32"/>
      <c r="BE30" s="180"/>
    </row>
    <row r="31" spans="2:71" s="2" customFormat="1" ht="14.4" hidden="1" customHeight="1">
      <c r="B31" s="32"/>
      <c r="F31" s="23" t="s">
        <v>40</v>
      </c>
      <c r="L31" s="192">
        <v>0.21</v>
      </c>
      <c r="M31" s="191"/>
      <c r="N31" s="191"/>
      <c r="O31" s="191"/>
      <c r="P31" s="191"/>
      <c r="W31" s="190">
        <f>ROUND(BB94, 2)</f>
        <v>0</v>
      </c>
      <c r="X31" s="191"/>
      <c r="Y31" s="191"/>
      <c r="Z31" s="191"/>
      <c r="AA31" s="191"/>
      <c r="AB31" s="191"/>
      <c r="AC31" s="191"/>
      <c r="AD31" s="191"/>
      <c r="AE31" s="191"/>
      <c r="AK31" s="190">
        <v>0</v>
      </c>
      <c r="AL31" s="191"/>
      <c r="AM31" s="191"/>
      <c r="AN31" s="191"/>
      <c r="AO31" s="191"/>
      <c r="AR31" s="32"/>
      <c r="BE31" s="180"/>
    </row>
    <row r="32" spans="2:71" s="2" customFormat="1" ht="14.4" hidden="1" customHeight="1">
      <c r="B32" s="32"/>
      <c r="F32" s="23" t="s">
        <v>41</v>
      </c>
      <c r="L32" s="192">
        <v>0.12</v>
      </c>
      <c r="M32" s="191"/>
      <c r="N32" s="191"/>
      <c r="O32" s="191"/>
      <c r="P32" s="191"/>
      <c r="W32" s="190">
        <f>ROUND(BC94, 2)</f>
        <v>0</v>
      </c>
      <c r="X32" s="191"/>
      <c r="Y32" s="191"/>
      <c r="Z32" s="191"/>
      <c r="AA32" s="191"/>
      <c r="AB32" s="191"/>
      <c r="AC32" s="191"/>
      <c r="AD32" s="191"/>
      <c r="AE32" s="191"/>
      <c r="AK32" s="190">
        <v>0</v>
      </c>
      <c r="AL32" s="191"/>
      <c r="AM32" s="191"/>
      <c r="AN32" s="191"/>
      <c r="AO32" s="191"/>
      <c r="AR32" s="32"/>
      <c r="BE32" s="180"/>
    </row>
    <row r="33" spans="2:57" s="2" customFormat="1" ht="14.4" hidden="1" customHeight="1">
      <c r="B33" s="32"/>
      <c r="F33" s="23" t="s">
        <v>42</v>
      </c>
      <c r="L33" s="192">
        <v>0</v>
      </c>
      <c r="M33" s="191"/>
      <c r="N33" s="191"/>
      <c r="O33" s="191"/>
      <c r="P33" s="191"/>
      <c r="W33" s="190">
        <f>ROUND(BD94, 2)</f>
        <v>0</v>
      </c>
      <c r="X33" s="191"/>
      <c r="Y33" s="191"/>
      <c r="Z33" s="191"/>
      <c r="AA33" s="191"/>
      <c r="AB33" s="191"/>
      <c r="AC33" s="191"/>
      <c r="AD33" s="191"/>
      <c r="AE33" s="191"/>
      <c r="AK33" s="190">
        <v>0</v>
      </c>
      <c r="AL33" s="191"/>
      <c r="AM33" s="191"/>
      <c r="AN33" s="191"/>
      <c r="AO33" s="191"/>
      <c r="AR33" s="32"/>
      <c r="BE33" s="180"/>
    </row>
    <row r="34" spans="2:57" s="1" customFormat="1" ht="6.9" customHeight="1">
      <c r="B34" s="28"/>
      <c r="AR34" s="28"/>
      <c r="BE34" s="179"/>
    </row>
    <row r="35" spans="2:57" s="1" customFormat="1" ht="25.95" customHeight="1">
      <c r="B35" s="28"/>
      <c r="C35" s="33"/>
      <c r="D35" s="34" t="s">
        <v>43</v>
      </c>
      <c r="E35" s="35"/>
      <c r="F35" s="35"/>
      <c r="G35" s="35"/>
      <c r="H35" s="35"/>
      <c r="I35" s="35"/>
      <c r="J35" s="35"/>
      <c r="K35" s="35"/>
      <c r="L35" s="35"/>
      <c r="M35" s="35"/>
      <c r="N35" s="35"/>
      <c r="O35" s="35"/>
      <c r="P35" s="35"/>
      <c r="Q35" s="35"/>
      <c r="R35" s="35"/>
      <c r="S35" s="35"/>
      <c r="T35" s="36" t="s">
        <v>44</v>
      </c>
      <c r="U35" s="35"/>
      <c r="V35" s="35"/>
      <c r="W35" s="35"/>
      <c r="X35" s="196" t="s">
        <v>45</v>
      </c>
      <c r="Y35" s="194"/>
      <c r="Z35" s="194"/>
      <c r="AA35" s="194"/>
      <c r="AB35" s="194"/>
      <c r="AC35" s="35"/>
      <c r="AD35" s="35"/>
      <c r="AE35" s="35"/>
      <c r="AF35" s="35"/>
      <c r="AG35" s="35"/>
      <c r="AH35" s="35"/>
      <c r="AI35" s="35"/>
      <c r="AJ35" s="35"/>
      <c r="AK35" s="193">
        <f>SUM(AK26:AK33)</f>
        <v>0</v>
      </c>
      <c r="AL35" s="194"/>
      <c r="AM35" s="194"/>
      <c r="AN35" s="194"/>
      <c r="AO35" s="195"/>
      <c r="AP35" s="33"/>
      <c r="AQ35" s="33"/>
      <c r="AR35" s="28"/>
    </row>
    <row r="36" spans="2:57" s="1" customFormat="1" ht="6.9" customHeight="1">
      <c r="B36" s="28"/>
      <c r="AR36" s="28"/>
    </row>
    <row r="37" spans="2:57" s="1" customFormat="1" ht="14.4" customHeight="1">
      <c r="B37" s="28"/>
      <c r="AR37" s="28"/>
    </row>
    <row r="38" spans="2:57" ht="14.4" customHeight="1">
      <c r="B38" s="16"/>
      <c r="AR38" s="16"/>
    </row>
    <row r="39" spans="2:57" ht="14.4" customHeight="1">
      <c r="B39" s="16"/>
      <c r="AR39" s="16"/>
    </row>
    <row r="40" spans="2:57" ht="14.4" customHeight="1">
      <c r="B40" s="16"/>
      <c r="AR40" s="16"/>
    </row>
    <row r="41" spans="2:57" ht="14.4" customHeight="1">
      <c r="B41" s="16"/>
      <c r="AR41" s="16"/>
    </row>
    <row r="42" spans="2:57" ht="14.4" customHeight="1">
      <c r="B42" s="16"/>
      <c r="AR42" s="16"/>
    </row>
    <row r="43" spans="2:57" ht="14.4" customHeight="1">
      <c r="B43" s="16"/>
      <c r="AR43" s="16"/>
    </row>
    <row r="44" spans="2:57" ht="14.4" customHeight="1">
      <c r="B44" s="16"/>
      <c r="AR44" s="16"/>
    </row>
    <row r="45" spans="2:57" ht="14.4" customHeight="1">
      <c r="B45" s="16"/>
      <c r="AR45" s="16"/>
    </row>
    <row r="46" spans="2:57" ht="14.4" customHeight="1">
      <c r="B46" s="16"/>
      <c r="AR46" s="16"/>
    </row>
    <row r="47" spans="2:57" ht="14.4" customHeight="1">
      <c r="B47" s="16"/>
      <c r="AR47" s="16"/>
    </row>
    <row r="48" spans="2:57" ht="14.4" customHeight="1">
      <c r="B48" s="16"/>
      <c r="AR48" s="16"/>
    </row>
    <row r="49" spans="2:44" s="1" customFormat="1" ht="14.4" customHeight="1">
      <c r="B49" s="28"/>
      <c r="D49" s="37" t="s">
        <v>46</v>
      </c>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7" t="s">
        <v>47</v>
      </c>
      <c r="AI49" s="38"/>
      <c r="AJ49" s="38"/>
      <c r="AK49" s="38"/>
      <c r="AL49" s="38"/>
      <c r="AM49" s="38"/>
      <c r="AN49" s="38"/>
      <c r="AO49" s="38"/>
      <c r="AR49" s="28"/>
    </row>
    <row r="50" spans="2:44">
      <c r="B50" s="16"/>
      <c r="AR50" s="16"/>
    </row>
    <row r="51" spans="2:44">
      <c r="B51" s="16"/>
      <c r="AR51" s="16"/>
    </row>
    <row r="52" spans="2:44">
      <c r="B52" s="16"/>
      <c r="AR52" s="16"/>
    </row>
    <row r="53" spans="2:44">
      <c r="B53" s="16"/>
      <c r="AR53" s="16"/>
    </row>
    <row r="54" spans="2:44">
      <c r="B54" s="16"/>
      <c r="AR54" s="16"/>
    </row>
    <row r="55" spans="2:44">
      <c r="B55" s="16"/>
      <c r="AR55" s="16"/>
    </row>
    <row r="56" spans="2:44">
      <c r="B56" s="16"/>
      <c r="AR56" s="16"/>
    </row>
    <row r="57" spans="2:44">
      <c r="B57" s="16"/>
      <c r="AR57" s="16"/>
    </row>
    <row r="58" spans="2:44">
      <c r="B58" s="16"/>
      <c r="AR58" s="16"/>
    </row>
    <row r="59" spans="2:44">
      <c r="B59" s="16"/>
      <c r="AR59" s="16"/>
    </row>
    <row r="60" spans="2:44" s="1" customFormat="1" ht="13.2">
      <c r="B60" s="28"/>
      <c r="D60" s="39" t="s">
        <v>48</v>
      </c>
      <c r="E60" s="30"/>
      <c r="F60" s="30"/>
      <c r="G60" s="30"/>
      <c r="H60" s="30"/>
      <c r="I60" s="30"/>
      <c r="J60" s="30"/>
      <c r="K60" s="30"/>
      <c r="L60" s="30"/>
      <c r="M60" s="30"/>
      <c r="N60" s="30"/>
      <c r="O60" s="30"/>
      <c r="P60" s="30"/>
      <c r="Q60" s="30"/>
      <c r="R60" s="30"/>
      <c r="S60" s="30"/>
      <c r="T60" s="30"/>
      <c r="U60" s="30"/>
      <c r="V60" s="39" t="s">
        <v>49</v>
      </c>
      <c r="W60" s="30"/>
      <c r="X60" s="30"/>
      <c r="Y60" s="30"/>
      <c r="Z60" s="30"/>
      <c r="AA60" s="30"/>
      <c r="AB60" s="30"/>
      <c r="AC60" s="30"/>
      <c r="AD60" s="30"/>
      <c r="AE60" s="30"/>
      <c r="AF60" s="30"/>
      <c r="AG60" s="30"/>
      <c r="AH60" s="39" t="s">
        <v>48</v>
      </c>
      <c r="AI60" s="30"/>
      <c r="AJ60" s="30"/>
      <c r="AK60" s="30"/>
      <c r="AL60" s="30"/>
      <c r="AM60" s="39" t="s">
        <v>49</v>
      </c>
      <c r="AN60" s="30"/>
      <c r="AO60" s="30"/>
      <c r="AR60" s="28"/>
    </row>
    <row r="61" spans="2:44">
      <c r="B61" s="16"/>
      <c r="AR61" s="16"/>
    </row>
    <row r="62" spans="2:44">
      <c r="B62" s="16"/>
      <c r="AR62" s="16"/>
    </row>
    <row r="63" spans="2:44">
      <c r="B63" s="16"/>
      <c r="AR63" s="16"/>
    </row>
    <row r="64" spans="2:44" s="1" customFormat="1" ht="13.2">
      <c r="B64" s="28"/>
      <c r="D64" s="37" t="s">
        <v>50</v>
      </c>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7" t="s">
        <v>51</v>
      </c>
      <c r="AI64" s="38"/>
      <c r="AJ64" s="38"/>
      <c r="AK64" s="38"/>
      <c r="AL64" s="38"/>
      <c r="AM64" s="38"/>
      <c r="AN64" s="38"/>
      <c r="AO64" s="38"/>
      <c r="AR64" s="28"/>
    </row>
    <row r="65" spans="2:44">
      <c r="B65" s="16"/>
      <c r="AR65" s="16"/>
    </row>
    <row r="66" spans="2:44">
      <c r="B66" s="16"/>
      <c r="AR66" s="16"/>
    </row>
    <row r="67" spans="2:44">
      <c r="B67" s="16"/>
      <c r="AR67" s="16"/>
    </row>
    <row r="68" spans="2:44">
      <c r="B68" s="16"/>
      <c r="AR68" s="16"/>
    </row>
    <row r="69" spans="2:44">
      <c r="B69" s="16"/>
      <c r="AR69" s="16"/>
    </row>
    <row r="70" spans="2:44">
      <c r="B70" s="16"/>
      <c r="AR70" s="16"/>
    </row>
    <row r="71" spans="2:44">
      <c r="B71" s="16"/>
      <c r="AR71" s="16"/>
    </row>
    <row r="72" spans="2:44">
      <c r="B72" s="16"/>
      <c r="AR72" s="16"/>
    </row>
    <row r="73" spans="2:44">
      <c r="B73" s="16"/>
      <c r="AR73" s="16"/>
    </row>
    <row r="74" spans="2:44">
      <c r="B74" s="16"/>
      <c r="AR74" s="16"/>
    </row>
    <row r="75" spans="2:44" s="1" customFormat="1" ht="13.2">
      <c r="B75" s="28"/>
      <c r="D75" s="39" t="s">
        <v>48</v>
      </c>
      <c r="E75" s="30"/>
      <c r="F75" s="30"/>
      <c r="G75" s="30"/>
      <c r="H75" s="30"/>
      <c r="I75" s="30"/>
      <c r="J75" s="30"/>
      <c r="K75" s="30"/>
      <c r="L75" s="30"/>
      <c r="M75" s="30"/>
      <c r="N75" s="30"/>
      <c r="O75" s="30"/>
      <c r="P75" s="30"/>
      <c r="Q75" s="30"/>
      <c r="R75" s="30"/>
      <c r="S75" s="30"/>
      <c r="T75" s="30"/>
      <c r="U75" s="30"/>
      <c r="V75" s="39" t="s">
        <v>49</v>
      </c>
      <c r="W75" s="30"/>
      <c r="X75" s="30"/>
      <c r="Y75" s="30"/>
      <c r="Z75" s="30"/>
      <c r="AA75" s="30"/>
      <c r="AB75" s="30"/>
      <c r="AC75" s="30"/>
      <c r="AD75" s="30"/>
      <c r="AE75" s="30"/>
      <c r="AF75" s="30"/>
      <c r="AG75" s="30"/>
      <c r="AH75" s="39" t="s">
        <v>48</v>
      </c>
      <c r="AI75" s="30"/>
      <c r="AJ75" s="30"/>
      <c r="AK75" s="30"/>
      <c r="AL75" s="30"/>
      <c r="AM75" s="39" t="s">
        <v>49</v>
      </c>
      <c r="AN75" s="30"/>
      <c r="AO75" s="30"/>
      <c r="AR75" s="28"/>
    </row>
    <row r="76" spans="2:44" s="1" customFormat="1">
      <c r="B76" s="28"/>
      <c r="AR76" s="28"/>
    </row>
    <row r="77" spans="2:44" s="1" customFormat="1" ht="6.9" customHeight="1">
      <c r="B77" s="4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28"/>
    </row>
    <row r="81" spans="2:91" s="1" customFormat="1" ht="6.9" customHeight="1">
      <c r="B81" s="42"/>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28"/>
    </row>
    <row r="82" spans="2:91" s="1" customFormat="1" ht="24.9" customHeight="1">
      <c r="B82" s="28"/>
      <c r="C82" s="17" t="s">
        <v>52</v>
      </c>
      <c r="AR82" s="28"/>
    </row>
    <row r="83" spans="2:91" s="1" customFormat="1" ht="6.9" customHeight="1">
      <c r="B83" s="28"/>
      <c r="AR83" s="28"/>
    </row>
    <row r="84" spans="2:91" s="3" customFormat="1" ht="12" customHeight="1">
      <c r="B84" s="44"/>
      <c r="C84" s="23" t="s">
        <v>13</v>
      </c>
      <c r="AR84" s="44"/>
    </row>
    <row r="85" spans="2:91" s="4" customFormat="1" ht="36.9" customHeight="1">
      <c r="B85" s="45"/>
      <c r="C85" s="46" t="s">
        <v>15</v>
      </c>
      <c r="L85" s="170" t="str">
        <f>K6</f>
        <v>Javorné - modernizace stáje</v>
      </c>
      <c r="M85" s="171"/>
      <c r="N85" s="171"/>
      <c r="O85" s="171"/>
      <c r="P85" s="171"/>
      <c r="Q85" s="171"/>
      <c r="R85" s="171"/>
      <c r="S85" s="171"/>
      <c r="T85" s="171"/>
      <c r="U85" s="171"/>
      <c r="V85" s="171"/>
      <c r="W85" s="171"/>
      <c r="X85" s="171"/>
      <c r="Y85" s="171"/>
      <c r="Z85" s="171"/>
      <c r="AA85" s="171"/>
      <c r="AB85" s="171"/>
      <c r="AC85" s="171"/>
      <c r="AD85" s="171"/>
      <c r="AE85" s="171"/>
      <c r="AF85" s="171"/>
      <c r="AG85" s="171"/>
      <c r="AH85" s="171"/>
      <c r="AI85" s="171"/>
      <c r="AJ85" s="171"/>
      <c r="AK85" s="171"/>
      <c r="AL85" s="171"/>
      <c r="AM85" s="171"/>
      <c r="AN85" s="171"/>
      <c r="AO85" s="171"/>
      <c r="AR85" s="45"/>
    </row>
    <row r="86" spans="2:91" s="1" customFormat="1" ht="6.9" customHeight="1">
      <c r="B86" s="28"/>
      <c r="AR86" s="28"/>
    </row>
    <row r="87" spans="2:91" s="1" customFormat="1" ht="12" customHeight="1">
      <c r="B87" s="28"/>
      <c r="C87" s="23" t="s">
        <v>19</v>
      </c>
      <c r="L87" s="47" t="str">
        <f>IF(K8="","",K8)</f>
        <v xml:space="preserve"> </v>
      </c>
      <c r="AI87" s="23" t="s">
        <v>21</v>
      </c>
      <c r="AM87" s="203" t="str">
        <f>IF(AN8= "","",AN8)</f>
        <v>5. 1. 2026</v>
      </c>
      <c r="AN87" s="203"/>
      <c r="AR87" s="28"/>
    </row>
    <row r="88" spans="2:91" s="1" customFormat="1" ht="6.9" customHeight="1">
      <c r="B88" s="28"/>
      <c r="AR88" s="28"/>
    </row>
    <row r="89" spans="2:91" s="1" customFormat="1" ht="15.15" customHeight="1">
      <c r="B89" s="28"/>
      <c r="C89" s="23" t="s">
        <v>23</v>
      </c>
      <c r="L89" s="3" t="str">
        <f>IF(E11= "","",E11)</f>
        <v>Zemědělská a.s., Horní bradlo</v>
      </c>
      <c r="AI89" s="23" t="s">
        <v>29</v>
      </c>
      <c r="AM89" s="201" t="str">
        <f>IF(E17="","",E17)</f>
        <v xml:space="preserve"> </v>
      </c>
      <c r="AN89" s="202"/>
      <c r="AO89" s="202"/>
      <c r="AP89" s="202"/>
      <c r="AR89" s="28"/>
      <c r="AS89" s="204" t="s">
        <v>53</v>
      </c>
      <c r="AT89" s="205"/>
      <c r="AU89" s="49"/>
      <c r="AV89" s="49"/>
      <c r="AW89" s="49"/>
      <c r="AX89" s="49"/>
      <c r="AY89" s="49"/>
      <c r="AZ89" s="49"/>
      <c r="BA89" s="49"/>
      <c r="BB89" s="49"/>
      <c r="BC89" s="49"/>
      <c r="BD89" s="50"/>
    </row>
    <row r="90" spans="2:91" s="1" customFormat="1" ht="15.15" customHeight="1">
      <c r="B90" s="28"/>
      <c r="C90" s="23" t="s">
        <v>27</v>
      </c>
      <c r="L90" s="3" t="str">
        <f>IF(E14= "Vyplň údaj","",E14)</f>
        <v/>
      </c>
      <c r="AI90" s="23" t="s">
        <v>31</v>
      </c>
      <c r="AM90" s="201" t="str">
        <f>IF(E20="","",E20)</f>
        <v xml:space="preserve"> </v>
      </c>
      <c r="AN90" s="202"/>
      <c r="AO90" s="202"/>
      <c r="AP90" s="202"/>
      <c r="AR90" s="28"/>
      <c r="AS90" s="206"/>
      <c r="AT90" s="207"/>
      <c r="BD90" s="52"/>
    </row>
    <row r="91" spans="2:91" s="1" customFormat="1" ht="10.8" customHeight="1">
      <c r="B91" s="28"/>
      <c r="AR91" s="28"/>
      <c r="AS91" s="206"/>
      <c r="AT91" s="207"/>
      <c r="BD91" s="52"/>
    </row>
    <row r="92" spans="2:91" s="1" customFormat="1" ht="29.25" customHeight="1">
      <c r="B92" s="28"/>
      <c r="C92" s="165" t="s">
        <v>54</v>
      </c>
      <c r="D92" s="166"/>
      <c r="E92" s="166"/>
      <c r="F92" s="166"/>
      <c r="G92" s="166"/>
      <c r="H92" s="53"/>
      <c r="I92" s="169" t="s">
        <v>55</v>
      </c>
      <c r="J92" s="166"/>
      <c r="K92" s="166"/>
      <c r="L92" s="166"/>
      <c r="M92" s="166"/>
      <c r="N92" s="166"/>
      <c r="O92" s="166"/>
      <c r="P92" s="166"/>
      <c r="Q92" s="166"/>
      <c r="R92" s="166"/>
      <c r="S92" s="166"/>
      <c r="T92" s="166"/>
      <c r="U92" s="166"/>
      <c r="V92" s="166"/>
      <c r="W92" s="166"/>
      <c r="X92" s="166"/>
      <c r="Y92" s="166"/>
      <c r="Z92" s="166"/>
      <c r="AA92" s="166"/>
      <c r="AB92" s="166"/>
      <c r="AC92" s="166"/>
      <c r="AD92" s="166"/>
      <c r="AE92" s="166"/>
      <c r="AF92" s="166"/>
      <c r="AG92" s="200" t="s">
        <v>56</v>
      </c>
      <c r="AH92" s="166"/>
      <c r="AI92" s="166"/>
      <c r="AJ92" s="166"/>
      <c r="AK92" s="166"/>
      <c r="AL92" s="166"/>
      <c r="AM92" s="166"/>
      <c r="AN92" s="169" t="s">
        <v>57</v>
      </c>
      <c r="AO92" s="166"/>
      <c r="AP92" s="176"/>
      <c r="AQ92" s="54" t="s">
        <v>58</v>
      </c>
      <c r="AR92" s="28"/>
      <c r="AS92" s="55" t="s">
        <v>59</v>
      </c>
      <c r="AT92" s="56" t="s">
        <v>60</v>
      </c>
      <c r="AU92" s="56" t="s">
        <v>61</v>
      </c>
      <c r="AV92" s="56" t="s">
        <v>62</v>
      </c>
      <c r="AW92" s="56" t="s">
        <v>63</v>
      </c>
      <c r="AX92" s="56" t="s">
        <v>64</v>
      </c>
      <c r="AY92" s="56" t="s">
        <v>65</v>
      </c>
      <c r="AZ92" s="56" t="s">
        <v>66</v>
      </c>
      <c r="BA92" s="56" t="s">
        <v>67</v>
      </c>
      <c r="BB92" s="56" t="s">
        <v>68</v>
      </c>
      <c r="BC92" s="56" t="s">
        <v>69</v>
      </c>
      <c r="BD92" s="57" t="s">
        <v>70</v>
      </c>
    </row>
    <row r="93" spans="2:91" s="1" customFormat="1" ht="10.8" customHeight="1">
      <c r="B93" s="28"/>
      <c r="AR93" s="28"/>
      <c r="AS93" s="58"/>
      <c r="AT93" s="49"/>
      <c r="AU93" s="49"/>
      <c r="AV93" s="49"/>
      <c r="AW93" s="49"/>
      <c r="AX93" s="49"/>
      <c r="AY93" s="49"/>
      <c r="AZ93" s="49"/>
      <c r="BA93" s="49"/>
      <c r="BB93" s="49"/>
      <c r="BC93" s="49"/>
      <c r="BD93" s="50"/>
    </row>
    <row r="94" spans="2:91" s="5" customFormat="1" ht="32.4" customHeight="1">
      <c r="B94" s="59"/>
      <c r="C94" s="60" t="s">
        <v>71</v>
      </c>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177">
        <f>ROUND(AG95+SUM(AG105:AG108),2)</f>
        <v>0</v>
      </c>
      <c r="AH94" s="177"/>
      <c r="AI94" s="177"/>
      <c r="AJ94" s="177"/>
      <c r="AK94" s="177"/>
      <c r="AL94" s="177"/>
      <c r="AM94" s="177"/>
      <c r="AN94" s="208">
        <f t="shared" ref="AN94:AN108" si="0">SUM(AG94,AT94)</f>
        <v>0</v>
      </c>
      <c r="AO94" s="208"/>
      <c r="AP94" s="208"/>
      <c r="AQ94" s="63" t="s">
        <v>1</v>
      </c>
      <c r="AR94" s="59"/>
      <c r="AS94" s="64">
        <f>ROUND(AS95+SUM(AS105:AS108),2)</f>
        <v>0</v>
      </c>
      <c r="AT94" s="65">
        <f t="shared" ref="AT94:AT108" si="1">ROUND(SUM(AV94:AW94),2)</f>
        <v>0</v>
      </c>
      <c r="AU94" s="66">
        <f>ROUND(AU95+SUM(AU105:AU108),5)</f>
        <v>0</v>
      </c>
      <c r="AV94" s="65">
        <f>ROUND(AZ94*L29,2)</f>
        <v>0</v>
      </c>
      <c r="AW94" s="65">
        <f>ROUND(BA94*L30,2)</f>
        <v>0</v>
      </c>
      <c r="AX94" s="65">
        <f>ROUND(BB94*L29,2)</f>
        <v>0</v>
      </c>
      <c r="AY94" s="65">
        <f>ROUND(BC94*L30,2)</f>
        <v>0</v>
      </c>
      <c r="AZ94" s="65">
        <f>ROUND(AZ95+SUM(AZ105:AZ108),2)</f>
        <v>0</v>
      </c>
      <c r="BA94" s="65">
        <f>ROUND(BA95+SUM(BA105:BA108),2)</f>
        <v>0</v>
      </c>
      <c r="BB94" s="65">
        <f>ROUND(BB95+SUM(BB105:BB108),2)</f>
        <v>0</v>
      </c>
      <c r="BC94" s="65">
        <f>ROUND(BC95+SUM(BC105:BC108),2)</f>
        <v>0</v>
      </c>
      <c r="BD94" s="67">
        <f>ROUND(BD95+SUM(BD105:BD108),2)</f>
        <v>0</v>
      </c>
      <c r="BS94" s="68" t="s">
        <v>72</v>
      </c>
      <c r="BT94" s="68" t="s">
        <v>73</v>
      </c>
      <c r="BU94" s="69" t="s">
        <v>74</v>
      </c>
      <c r="BV94" s="68" t="s">
        <v>75</v>
      </c>
      <c r="BW94" s="68" t="s">
        <v>4</v>
      </c>
      <c r="BX94" s="68" t="s">
        <v>76</v>
      </c>
      <c r="CL94" s="68" t="s">
        <v>1</v>
      </c>
    </row>
    <row r="95" spans="2:91" s="6" customFormat="1" ht="16.5" customHeight="1">
      <c r="B95" s="70"/>
      <c r="C95" s="71"/>
      <c r="D95" s="167" t="s">
        <v>77</v>
      </c>
      <c r="E95" s="167"/>
      <c r="F95" s="167"/>
      <c r="G95" s="167"/>
      <c r="H95" s="167"/>
      <c r="I95" s="72"/>
      <c r="J95" s="167" t="s">
        <v>78</v>
      </c>
      <c r="K95" s="167"/>
      <c r="L95" s="167"/>
      <c r="M95" s="167"/>
      <c r="N95" s="167"/>
      <c r="O95" s="167"/>
      <c r="P95" s="167"/>
      <c r="Q95" s="167"/>
      <c r="R95" s="167"/>
      <c r="S95" s="167"/>
      <c r="T95" s="167"/>
      <c r="U95" s="167"/>
      <c r="V95" s="167"/>
      <c r="W95" s="167"/>
      <c r="X95" s="167"/>
      <c r="Y95" s="167"/>
      <c r="Z95" s="167"/>
      <c r="AA95" s="167"/>
      <c r="AB95" s="167"/>
      <c r="AC95" s="167"/>
      <c r="AD95" s="167"/>
      <c r="AE95" s="167"/>
      <c r="AF95" s="167"/>
      <c r="AG95" s="199">
        <f>ROUND(AG96+AG99+AG103,2)</f>
        <v>0</v>
      </c>
      <c r="AH95" s="175"/>
      <c r="AI95" s="175"/>
      <c r="AJ95" s="175"/>
      <c r="AK95" s="175"/>
      <c r="AL95" s="175"/>
      <c r="AM95" s="175"/>
      <c r="AN95" s="174">
        <f t="shared" si="0"/>
        <v>0</v>
      </c>
      <c r="AO95" s="175"/>
      <c r="AP95" s="175"/>
      <c r="AQ95" s="73" t="s">
        <v>79</v>
      </c>
      <c r="AR95" s="70"/>
      <c r="AS95" s="74">
        <f>ROUND(AS96+AS99+AS103,2)</f>
        <v>0</v>
      </c>
      <c r="AT95" s="75">
        <f t="shared" si="1"/>
        <v>0</v>
      </c>
      <c r="AU95" s="76">
        <f>ROUND(AU96+AU99+AU103,5)</f>
        <v>0</v>
      </c>
      <c r="AV95" s="75">
        <f>ROUND(AZ95*L29,2)</f>
        <v>0</v>
      </c>
      <c r="AW95" s="75">
        <f>ROUND(BA95*L30,2)</f>
        <v>0</v>
      </c>
      <c r="AX95" s="75">
        <f>ROUND(BB95*L29,2)</f>
        <v>0</v>
      </c>
      <c r="AY95" s="75">
        <f>ROUND(BC95*L30,2)</f>
        <v>0</v>
      </c>
      <c r="AZ95" s="75">
        <f>ROUND(AZ96+AZ99+AZ103,2)</f>
        <v>0</v>
      </c>
      <c r="BA95" s="75">
        <f>ROUND(BA96+BA99+BA103,2)</f>
        <v>0</v>
      </c>
      <c r="BB95" s="75">
        <f>ROUND(BB96+BB99+BB103,2)</f>
        <v>0</v>
      </c>
      <c r="BC95" s="75">
        <f>ROUND(BC96+BC99+BC103,2)</f>
        <v>0</v>
      </c>
      <c r="BD95" s="77">
        <f>ROUND(BD96+BD99+BD103,2)</f>
        <v>0</v>
      </c>
      <c r="BS95" s="78" t="s">
        <v>72</v>
      </c>
      <c r="BT95" s="78" t="s">
        <v>80</v>
      </c>
      <c r="BU95" s="78" t="s">
        <v>74</v>
      </c>
      <c r="BV95" s="78" t="s">
        <v>75</v>
      </c>
      <c r="BW95" s="78" t="s">
        <v>81</v>
      </c>
      <c r="BX95" s="78" t="s">
        <v>4</v>
      </c>
      <c r="CL95" s="78" t="s">
        <v>1</v>
      </c>
      <c r="CM95" s="78" t="s">
        <v>82</v>
      </c>
    </row>
    <row r="96" spans="2:91" s="3" customFormat="1" ht="16.5" customHeight="1">
      <c r="B96" s="44"/>
      <c r="C96" s="9"/>
      <c r="D96" s="9"/>
      <c r="E96" s="168" t="s">
        <v>83</v>
      </c>
      <c r="F96" s="168"/>
      <c r="G96" s="168"/>
      <c r="H96" s="168"/>
      <c r="I96" s="168"/>
      <c r="J96" s="9"/>
      <c r="K96" s="168" t="s">
        <v>84</v>
      </c>
      <c r="L96" s="168"/>
      <c r="M96" s="168"/>
      <c r="N96" s="168"/>
      <c r="O96" s="168"/>
      <c r="P96" s="168"/>
      <c r="Q96" s="168"/>
      <c r="R96" s="168"/>
      <c r="S96" s="168"/>
      <c r="T96" s="168"/>
      <c r="U96" s="168"/>
      <c r="V96" s="168"/>
      <c r="W96" s="168"/>
      <c r="X96" s="168"/>
      <c r="Y96" s="168"/>
      <c r="Z96" s="168"/>
      <c r="AA96" s="168"/>
      <c r="AB96" s="168"/>
      <c r="AC96" s="168"/>
      <c r="AD96" s="168"/>
      <c r="AE96" s="168"/>
      <c r="AF96" s="168"/>
      <c r="AG96" s="198">
        <f>ROUND(SUM(AG97:AG98),2)</f>
        <v>0</v>
      </c>
      <c r="AH96" s="173"/>
      <c r="AI96" s="173"/>
      <c r="AJ96" s="173"/>
      <c r="AK96" s="173"/>
      <c r="AL96" s="173"/>
      <c r="AM96" s="173"/>
      <c r="AN96" s="172">
        <f t="shared" si="0"/>
        <v>0</v>
      </c>
      <c r="AO96" s="173"/>
      <c r="AP96" s="173"/>
      <c r="AQ96" s="79" t="s">
        <v>85</v>
      </c>
      <c r="AR96" s="44"/>
      <c r="AS96" s="80">
        <f>ROUND(SUM(AS97:AS98),2)</f>
        <v>0</v>
      </c>
      <c r="AT96" s="81">
        <f t="shared" si="1"/>
        <v>0</v>
      </c>
      <c r="AU96" s="82">
        <f>ROUND(SUM(AU97:AU98),5)</f>
        <v>0</v>
      </c>
      <c r="AV96" s="81">
        <f>ROUND(AZ96*L29,2)</f>
        <v>0</v>
      </c>
      <c r="AW96" s="81">
        <f>ROUND(BA96*L30,2)</f>
        <v>0</v>
      </c>
      <c r="AX96" s="81">
        <f>ROUND(BB96*L29,2)</f>
        <v>0</v>
      </c>
      <c r="AY96" s="81">
        <f>ROUND(BC96*L30,2)</f>
        <v>0</v>
      </c>
      <c r="AZ96" s="81">
        <f>ROUND(SUM(AZ97:AZ98),2)</f>
        <v>0</v>
      </c>
      <c r="BA96" s="81">
        <f>ROUND(SUM(BA97:BA98),2)</f>
        <v>0</v>
      </c>
      <c r="BB96" s="81">
        <f>ROUND(SUM(BB97:BB98),2)</f>
        <v>0</v>
      </c>
      <c r="BC96" s="81">
        <f>ROUND(SUM(BC97:BC98),2)</f>
        <v>0</v>
      </c>
      <c r="BD96" s="83">
        <f>ROUND(SUM(BD97:BD98),2)</f>
        <v>0</v>
      </c>
      <c r="BS96" s="21" t="s">
        <v>72</v>
      </c>
      <c r="BT96" s="21" t="s">
        <v>82</v>
      </c>
      <c r="BU96" s="21" t="s">
        <v>74</v>
      </c>
      <c r="BV96" s="21" t="s">
        <v>75</v>
      </c>
      <c r="BW96" s="21" t="s">
        <v>86</v>
      </c>
      <c r="BX96" s="21" t="s">
        <v>81</v>
      </c>
      <c r="CL96" s="21" t="s">
        <v>1</v>
      </c>
    </row>
    <row r="97" spans="1:91" s="3" customFormat="1" ht="16.5" customHeight="1">
      <c r="A97" s="84" t="s">
        <v>87</v>
      </c>
      <c r="B97" s="44"/>
      <c r="C97" s="9"/>
      <c r="D97" s="9"/>
      <c r="E97" s="9"/>
      <c r="F97" s="168" t="s">
        <v>88</v>
      </c>
      <c r="G97" s="168"/>
      <c r="H97" s="168"/>
      <c r="I97" s="168"/>
      <c r="J97" s="168"/>
      <c r="K97" s="9"/>
      <c r="L97" s="168" t="s">
        <v>89</v>
      </c>
      <c r="M97" s="168"/>
      <c r="N97" s="168"/>
      <c r="O97" s="168"/>
      <c r="P97" s="168"/>
      <c r="Q97" s="168"/>
      <c r="R97" s="168"/>
      <c r="S97" s="168"/>
      <c r="T97" s="168"/>
      <c r="U97" s="168"/>
      <c r="V97" s="168"/>
      <c r="W97" s="168"/>
      <c r="X97" s="168"/>
      <c r="Y97" s="168"/>
      <c r="Z97" s="168"/>
      <c r="AA97" s="168"/>
      <c r="AB97" s="168"/>
      <c r="AC97" s="168"/>
      <c r="AD97" s="168"/>
      <c r="AE97" s="168"/>
      <c r="AF97" s="168"/>
      <c r="AG97" s="172">
        <f>'01-1 - Stavební náklady'!J34</f>
        <v>0</v>
      </c>
      <c r="AH97" s="173"/>
      <c r="AI97" s="173"/>
      <c r="AJ97" s="173"/>
      <c r="AK97" s="173"/>
      <c r="AL97" s="173"/>
      <c r="AM97" s="173"/>
      <c r="AN97" s="172">
        <f t="shared" si="0"/>
        <v>0</v>
      </c>
      <c r="AO97" s="173"/>
      <c r="AP97" s="173"/>
      <c r="AQ97" s="79" t="s">
        <v>85</v>
      </c>
      <c r="AR97" s="44"/>
      <c r="AS97" s="80">
        <v>0</v>
      </c>
      <c r="AT97" s="81">
        <f t="shared" si="1"/>
        <v>0</v>
      </c>
      <c r="AU97" s="82">
        <f>'01-1 - Stavební náklady'!P143</f>
        <v>0</v>
      </c>
      <c r="AV97" s="81">
        <f>'01-1 - Stavební náklady'!J37</f>
        <v>0</v>
      </c>
      <c r="AW97" s="81">
        <f>'01-1 - Stavební náklady'!J38</f>
        <v>0</v>
      </c>
      <c r="AX97" s="81">
        <f>'01-1 - Stavební náklady'!J39</f>
        <v>0</v>
      </c>
      <c r="AY97" s="81">
        <f>'01-1 - Stavební náklady'!J40</f>
        <v>0</v>
      </c>
      <c r="AZ97" s="81">
        <f>'01-1 - Stavební náklady'!F37</f>
        <v>0</v>
      </c>
      <c r="BA97" s="81">
        <f>'01-1 - Stavební náklady'!F38</f>
        <v>0</v>
      </c>
      <c r="BB97" s="81">
        <f>'01-1 - Stavební náklady'!F39</f>
        <v>0</v>
      </c>
      <c r="BC97" s="81">
        <f>'01-1 - Stavební náklady'!F40</f>
        <v>0</v>
      </c>
      <c r="BD97" s="83">
        <f>'01-1 - Stavební náklady'!F41</f>
        <v>0</v>
      </c>
      <c r="BT97" s="21" t="s">
        <v>90</v>
      </c>
      <c r="BV97" s="21" t="s">
        <v>75</v>
      </c>
      <c r="BW97" s="21" t="s">
        <v>91</v>
      </c>
      <c r="BX97" s="21" t="s">
        <v>86</v>
      </c>
      <c r="CL97" s="21" t="s">
        <v>1</v>
      </c>
    </row>
    <row r="98" spans="1:91" s="3" customFormat="1" ht="16.5" customHeight="1">
      <c r="A98" s="84" t="s">
        <v>87</v>
      </c>
      <c r="B98" s="44"/>
      <c r="C98" s="9"/>
      <c r="D98" s="9"/>
      <c r="E98" s="9"/>
      <c r="F98" s="168" t="s">
        <v>92</v>
      </c>
      <c r="G98" s="168"/>
      <c r="H98" s="168"/>
      <c r="I98" s="168"/>
      <c r="J98" s="168"/>
      <c r="K98" s="9"/>
      <c r="L98" s="168" t="s">
        <v>93</v>
      </c>
      <c r="M98" s="168"/>
      <c r="N98" s="168"/>
      <c r="O98" s="168"/>
      <c r="P98" s="168"/>
      <c r="Q98" s="168"/>
      <c r="R98" s="168"/>
      <c r="S98" s="168"/>
      <c r="T98" s="168"/>
      <c r="U98" s="168"/>
      <c r="V98" s="168"/>
      <c r="W98" s="168"/>
      <c r="X98" s="168"/>
      <c r="Y98" s="168"/>
      <c r="Z98" s="168"/>
      <c r="AA98" s="168"/>
      <c r="AB98" s="168"/>
      <c r="AC98" s="168"/>
      <c r="AD98" s="168"/>
      <c r="AE98" s="168"/>
      <c r="AF98" s="168"/>
      <c r="AG98" s="172">
        <f>'01-2 - Technologie ustájení'!J34</f>
        <v>0</v>
      </c>
      <c r="AH98" s="173"/>
      <c r="AI98" s="173"/>
      <c r="AJ98" s="173"/>
      <c r="AK98" s="173"/>
      <c r="AL98" s="173"/>
      <c r="AM98" s="173"/>
      <c r="AN98" s="172">
        <f t="shared" si="0"/>
        <v>0</v>
      </c>
      <c r="AO98" s="173"/>
      <c r="AP98" s="173"/>
      <c r="AQ98" s="79" t="s">
        <v>85</v>
      </c>
      <c r="AR98" s="44"/>
      <c r="AS98" s="80">
        <v>0</v>
      </c>
      <c r="AT98" s="81">
        <f t="shared" si="1"/>
        <v>0</v>
      </c>
      <c r="AU98" s="82">
        <f>'01-2 - Technologie ustájení'!P126</f>
        <v>0</v>
      </c>
      <c r="AV98" s="81">
        <f>'01-2 - Technologie ustájení'!J37</f>
        <v>0</v>
      </c>
      <c r="AW98" s="81">
        <f>'01-2 - Technologie ustájení'!J38</f>
        <v>0</v>
      </c>
      <c r="AX98" s="81">
        <f>'01-2 - Technologie ustájení'!J39</f>
        <v>0</v>
      </c>
      <c r="AY98" s="81">
        <f>'01-2 - Technologie ustájení'!J40</f>
        <v>0</v>
      </c>
      <c r="AZ98" s="81">
        <f>'01-2 - Technologie ustájení'!F37</f>
        <v>0</v>
      </c>
      <c r="BA98" s="81">
        <f>'01-2 - Technologie ustájení'!F38</f>
        <v>0</v>
      </c>
      <c r="BB98" s="81">
        <f>'01-2 - Technologie ustájení'!F39</f>
        <v>0</v>
      </c>
      <c r="BC98" s="81">
        <f>'01-2 - Technologie ustájení'!F40</f>
        <v>0</v>
      </c>
      <c r="BD98" s="83">
        <f>'01-2 - Technologie ustájení'!F41</f>
        <v>0</v>
      </c>
      <c r="BT98" s="21" t="s">
        <v>90</v>
      </c>
      <c r="BV98" s="21" t="s">
        <v>75</v>
      </c>
      <c r="BW98" s="21" t="s">
        <v>94</v>
      </c>
      <c r="BX98" s="21" t="s">
        <v>86</v>
      </c>
      <c r="CL98" s="21" t="s">
        <v>1</v>
      </c>
    </row>
    <row r="99" spans="1:91" s="3" customFormat="1" ht="16.5" customHeight="1">
      <c r="B99" s="44"/>
      <c r="C99" s="9"/>
      <c r="D99" s="9"/>
      <c r="E99" s="168" t="s">
        <v>95</v>
      </c>
      <c r="F99" s="168"/>
      <c r="G99" s="168"/>
      <c r="H99" s="168"/>
      <c r="I99" s="168"/>
      <c r="J99" s="9"/>
      <c r="K99" s="168" t="s">
        <v>96</v>
      </c>
      <c r="L99" s="168"/>
      <c r="M99" s="168"/>
      <c r="N99" s="168"/>
      <c r="O99" s="168"/>
      <c r="P99" s="168"/>
      <c r="Q99" s="168"/>
      <c r="R99" s="168"/>
      <c r="S99" s="168"/>
      <c r="T99" s="168"/>
      <c r="U99" s="168"/>
      <c r="V99" s="168"/>
      <c r="W99" s="168"/>
      <c r="X99" s="168"/>
      <c r="Y99" s="168"/>
      <c r="Z99" s="168"/>
      <c r="AA99" s="168"/>
      <c r="AB99" s="168"/>
      <c r="AC99" s="168"/>
      <c r="AD99" s="168"/>
      <c r="AE99" s="168"/>
      <c r="AF99" s="168"/>
      <c r="AG99" s="198">
        <f>ROUND(SUM(AG100:AG102),2)</f>
        <v>0</v>
      </c>
      <c r="AH99" s="173"/>
      <c r="AI99" s="173"/>
      <c r="AJ99" s="173"/>
      <c r="AK99" s="173"/>
      <c r="AL99" s="173"/>
      <c r="AM99" s="173"/>
      <c r="AN99" s="172">
        <f t="shared" si="0"/>
        <v>0</v>
      </c>
      <c r="AO99" s="173"/>
      <c r="AP99" s="173"/>
      <c r="AQ99" s="79" t="s">
        <v>85</v>
      </c>
      <c r="AR99" s="44"/>
      <c r="AS99" s="80">
        <f>ROUND(SUM(AS100:AS102),2)</f>
        <v>0</v>
      </c>
      <c r="AT99" s="81">
        <f t="shared" si="1"/>
        <v>0</v>
      </c>
      <c r="AU99" s="82">
        <f>ROUND(SUM(AU100:AU102),5)</f>
        <v>0</v>
      </c>
      <c r="AV99" s="81">
        <f>ROUND(AZ99*L29,2)</f>
        <v>0</v>
      </c>
      <c r="AW99" s="81">
        <f>ROUND(BA99*L30,2)</f>
        <v>0</v>
      </c>
      <c r="AX99" s="81">
        <f>ROUND(BB99*L29,2)</f>
        <v>0</v>
      </c>
      <c r="AY99" s="81">
        <f>ROUND(BC99*L30,2)</f>
        <v>0</v>
      </c>
      <c r="AZ99" s="81">
        <f>ROUND(SUM(AZ100:AZ102),2)</f>
        <v>0</v>
      </c>
      <c r="BA99" s="81">
        <f>ROUND(SUM(BA100:BA102),2)</f>
        <v>0</v>
      </c>
      <c r="BB99" s="81">
        <f>ROUND(SUM(BB100:BB102),2)</f>
        <v>0</v>
      </c>
      <c r="BC99" s="81">
        <f>ROUND(SUM(BC100:BC102),2)</f>
        <v>0</v>
      </c>
      <c r="BD99" s="83">
        <f>ROUND(SUM(BD100:BD102),2)</f>
        <v>0</v>
      </c>
      <c r="BS99" s="21" t="s">
        <v>72</v>
      </c>
      <c r="BT99" s="21" t="s">
        <v>82</v>
      </c>
      <c r="BU99" s="21" t="s">
        <v>74</v>
      </c>
      <c r="BV99" s="21" t="s">
        <v>75</v>
      </c>
      <c r="BW99" s="21" t="s">
        <v>97</v>
      </c>
      <c r="BX99" s="21" t="s">
        <v>81</v>
      </c>
      <c r="CL99" s="21" t="s">
        <v>1</v>
      </c>
    </row>
    <row r="100" spans="1:91" s="3" customFormat="1" ht="16.5" customHeight="1">
      <c r="A100" s="84" t="s">
        <v>87</v>
      </c>
      <c r="B100" s="44"/>
      <c r="C100" s="9"/>
      <c r="D100" s="9"/>
      <c r="E100" s="9"/>
      <c r="F100" s="168" t="s">
        <v>98</v>
      </c>
      <c r="G100" s="168"/>
      <c r="H100" s="168"/>
      <c r="I100" s="168"/>
      <c r="J100" s="168"/>
      <c r="K100" s="9"/>
      <c r="L100" s="168" t="s">
        <v>89</v>
      </c>
      <c r="M100" s="168"/>
      <c r="N100" s="168"/>
      <c r="O100" s="168"/>
      <c r="P100" s="168"/>
      <c r="Q100" s="168"/>
      <c r="R100" s="168"/>
      <c r="S100" s="168"/>
      <c r="T100" s="168"/>
      <c r="U100" s="168"/>
      <c r="V100" s="168"/>
      <c r="W100" s="168"/>
      <c r="X100" s="168"/>
      <c r="Y100" s="168"/>
      <c r="Z100" s="168"/>
      <c r="AA100" s="168"/>
      <c r="AB100" s="168"/>
      <c r="AC100" s="168"/>
      <c r="AD100" s="168"/>
      <c r="AE100" s="168"/>
      <c r="AF100" s="168"/>
      <c r="AG100" s="172">
        <f>'02-1 - Stavební náklady'!J34</f>
        <v>0</v>
      </c>
      <c r="AH100" s="173"/>
      <c r="AI100" s="173"/>
      <c r="AJ100" s="173"/>
      <c r="AK100" s="173"/>
      <c r="AL100" s="173"/>
      <c r="AM100" s="173"/>
      <c r="AN100" s="172">
        <f t="shared" si="0"/>
        <v>0</v>
      </c>
      <c r="AO100" s="173"/>
      <c r="AP100" s="173"/>
      <c r="AQ100" s="79" t="s">
        <v>85</v>
      </c>
      <c r="AR100" s="44"/>
      <c r="AS100" s="80">
        <v>0</v>
      </c>
      <c r="AT100" s="81">
        <f t="shared" si="1"/>
        <v>0</v>
      </c>
      <c r="AU100" s="82">
        <f>'02-1 - Stavební náklady'!P142</f>
        <v>0</v>
      </c>
      <c r="AV100" s="81">
        <f>'02-1 - Stavební náklady'!J37</f>
        <v>0</v>
      </c>
      <c r="AW100" s="81">
        <f>'02-1 - Stavební náklady'!J38</f>
        <v>0</v>
      </c>
      <c r="AX100" s="81">
        <f>'02-1 - Stavební náklady'!J39</f>
        <v>0</v>
      </c>
      <c r="AY100" s="81">
        <f>'02-1 - Stavební náklady'!J40</f>
        <v>0</v>
      </c>
      <c r="AZ100" s="81">
        <f>'02-1 - Stavební náklady'!F37</f>
        <v>0</v>
      </c>
      <c r="BA100" s="81">
        <f>'02-1 - Stavební náklady'!F38</f>
        <v>0</v>
      </c>
      <c r="BB100" s="81">
        <f>'02-1 - Stavební náklady'!F39</f>
        <v>0</v>
      </c>
      <c r="BC100" s="81">
        <f>'02-1 - Stavební náklady'!F40</f>
        <v>0</v>
      </c>
      <c r="BD100" s="83">
        <f>'02-1 - Stavební náklady'!F41</f>
        <v>0</v>
      </c>
      <c r="BT100" s="21" t="s">
        <v>90</v>
      </c>
      <c r="BV100" s="21" t="s">
        <v>75</v>
      </c>
      <c r="BW100" s="21" t="s">
        <v>99</v>
      </c>
      <c r="BX100" s="21" t="s">
        <v>97</v>
      </c>
      <c r="CL100" s="21" t="s">
        <v>1</v>
      </c>
    </row>
    <row r="101" spans="1:91" s="3" customFormat="1" ht="16.5" customHeight="1">
      <c r="A101" s="84" t="s">
        <v>87</v>
      </c>
      <c r="B101" s="44"/>
      <c r="C101" s="9"/>
      <c r="D101" s="9"/>
      <c r="E101" s="9"/>
      <c r="F101" s="168" t="s">
        <v>100</v>
      </c>
      <c r="G101" s="168"/>
      <c r="H101" s="168"/>
      <c r="I101" s="168"/>
      <c r="J101" s="168"/>
      <c r="K101" s="9"/>
      <c r="L101" s="168" t="s">
        <v>93</v>
      </c>
      <c r="M101" s="168"/>
      <c r="N101" s="168"/>
      <c r="O101" s="168"/>
      <c r="P101" s="168"/>
      <c r="Q101" s="168"/>
      <c r="R101" s="168"/>
      <c r="S101" s="168"/>
      <c r="T101" s="168"/>
      <c r="U101" s="168"/>
      <c r="V101" s="168"/>
      <c r="W101" s="168"/>
      <c r="X101" s="168"/>
      <c r="Y101" s="168"/>
      <c r="Z101" s="168"/>
      <c r="AA101" s="168"/>
      <c r="AB101" s="168"/>
      <c r="AC101" s="168"/>
      <c r="AD101" s="168"/>
      <c r="AE101" s="168"/>
      <c r="AF101" s="168"/>
      <c r="AG101" s="172">
        <f>'02-2 - Technologie ustájení'!J34</f>
        <v>0</v>
      </c>
      <c r="AH101" s="173"/>
      <c r="AI101" s="173"/>
      <c r="AJ101" s="173"/>
      <c r="AK101" s="173"/>
      <c r="AL101" s="173"/>
      <c r="AM101" s="173"/>
      <c r="AN101" s="172">
        <f t="shared" si="0"/>
        <v>0</v>
      </c>
      <c r="AO101" s="173"/>
      <c r="AP101" s="173"/>
      <c r="AQ101" s="79" t="s">
        <v>85</v>
      </c>
      <c r="AR101" s="44"/>
      <c r="AS101" s="80">
        <v>0</v>
      </c>
      <c r="AT101" s="81">
        <f t="shared" si="1"/>
        <v>0</v>
      </c>
      <c r="AU101" s="82">
        <f>'02-2 - Technologie ustájení'!P126</f>
        <v>0</v>
      </c>
      <c r="AV101" s="81">
        <f>'02-2 - Technologie ustájení'!J37</f>
        <v>0</v>
      </c>
      <c r="AW101" s="81">
        <f>'02-2 - Technologie ustájení'!J38</f>
        <v>0</v>
      </c>
      <c r="AX101" s="81">
        <f>'02-2 - Technologie ustájení'!J39</f>
        <v>0</v>
      </c>
      <c r="AY101" s="81">
        <f>'02-2 - Technologie ustájení'!J40</f>
        <v>0</v>
      </c>
      <c r="AZ101" s="81">
        <f>'02-2 - Technologie ustájení'!F37</f>
        <v>0</v>
      </c>
      <c r="BA101" s="81">
        <f>'02-2 - Technologie ustájení'!F38</f>
        <v>0</v>
      </c>
      <c r="BB101" s="81">
        <f>'02-2 - Technologie ustájení'!F39</f>
        <v>0</v>
      </c>
      <c r="BC101" s="81">
        <f>'02-2 - Technologie ustájení'!F40</f>
        <v>0</v>
      </c>
      <c r="BD101" s="83">
        <f>'02-2 - Technologie ustájení'!F41</f>
        <v>0</v>
      </c>
      <c r="BT101" s="21" t="s">
        <v>90</v>
      </c>
      <c r="BV101" s="21" t="s">
        <v>75</v>
      </c>
      <c r="BW101" s="21" t="s">
        <v>101</v>
      </c>
      <c r="BX101" s="21" t="s">
        <v>97</v>
      </c>
      <c r="CL101" s="21" t="s">
        <v>1</v>
      </c>
    </row>
    <row r="102" spans="1:91" s="3" customFormat="1" ht="16.5" customHeight="1">
      <c r="A102" s="84" t="s">
        <v>87</v>
      </c>
      <c r="B102" s="44"/>
      <c r="C102" s="9"/>
      <c r="D102" s="9"/>
      <c r="E102" s="9"/>
      <c r="F102" s="168" t="s">
        <v>102</v>
      </c>
      <c r="G102" s="168"/>
      <c r="H102" s="168"/>
      <c r="I102" s="168"/>
      <c r="J102" s="168"/>
      <c r="K102" s="9"/>
      <c r="L102" s="168" t="s">
        <v>103</v>
      </c>
      <c r="M102" s="168"/>
      <c r="N102" s="168"/>
      <c r="O102" s="168"/>
      <c r="P102" s="168"/>
      <c r="Q102" s="168"/>
      <c r="R102" s="168"/>
      <c r="S102" s="168"/>
      <c r="T102" s="168"/>
      <c r="U102" s="168"/>
      <c r="V102" s="168"/>
      <c r="W102" s="168"/>
      <c r="X102" s="168"/>
      <c r="Y102" s="168"/>
      <c r="Z102" s="168"/>
      <c r="AA102" s="168"/>
      <c r="AB102" s="168"/>
      <c r="AC102" s="168"/>
      <c r="AD102" s="168"/>
      <c r="AE102" s="168"/>
      <c r="AF102" s="168"/>
      <c r="AG102" s="172">
        <f>'02-3 - Hydraulické shrnov...'!J34</f>
        <v>0</v>
      </c>
      <c r="AH102" s="173"/>
      <c r="AI102" s="173"/>
      <c r="AJ102" s="173"/>
      <c r="AK102" s="173"/>
      <c r="AL102" s="173"/>
      <c r="AM102" s="173"/>
      <c r="AN102" s="172">
        <f t="shared" si="0"/>
        <v>0</v>
      </c>
      <c r="AO102" s="173"/>
      <c r="AP102" s="173"/>
      <c r="AQ102" s="79" t="s">
        <v>85</v>
      </c>
      <c r="AR102" s="44"/>
      <c r="AS102" s="80">
        <v>0</v>
      </c>
      <c r="AT102" s="81">
        <f t="shared" si="1"/>
        <v>0</v>
      </c>
      <c r="AU102" s="82">
        <f>'02-3 - Hydraulické shrnov...'!P126</f>
        <v>0</v>
      </c>
      <c r="AV102" s="81">
        <f>'02-3 - Hydraulické shrnov...'!J37</f>
        <v>0</v>
      </c>
      <c r="AW102" s="81">
        <f>'02-3 - Hydraulické shrnov...'!J38</f>
        <v>0</v>
      </c>
      <c r="AX102" s="81">
        <f>'02-3 - Hydraulické shrnov...'!J39</f>
        <v>0</v>
      </c>
      <c r="AY102" s="81">
        <f>'02-3 - Hydraulické shrnov...'!J40</f>
        <v>0</v>
      </c>
      <c r="AZ102" s="81">
        <f>'02-3 - Hydraulické shrnov...'!F37</f>
        <v>0</v>
      </c>
      <c r="BA102" s="81">
        <f>'02-3 - Hydraulické shrnov...'!F38</f>
        <v>0</v>
      </c>
      <c r="BB102" s="81">
        <f>'02-3 - Hydraulické shrnov...'!F39</f>
        <v>0</v>
      </c>
      <c r="BC102" s="81">
        <f>'02-3 - Hydraulické shrnov...'!F40</f>
        <v>0</v>
      </c>
      <c r="BD102" s="83">
        <f>'02-3 - Hydraulické shrnov...'!F41</f>
        <v>0</v>
      </c>
      <c r="BT102" s="21" t="s">
        <v>90</v>
      </c>
      <c r="BV102" s="21" t="s">
        <v>75</v>
      </c>
      <c r="BW102" s="21" t="s">
        <v>104</v>
      </c>
      <c r="BX102" s="21" t="s">
        <v>97</v>
      </c>
      <c r="CL102" s="21" t="s">
        <v>1</v>
      </c>
    </row>
    <row r="103" spans="1:91" s="3" customFormat="1" ht="16.5" customHeight="1">
      <c r="B103" s="44"/>
      <c r="C103" s="9"/>
      <c r="D103" s="9"/>
      <c r="E103" s="168" t="s">
        <v>105</v>
      </c>
      <c r="F103" s="168"/>
      <c r="G103" s="168"/>
      <c r="H103" s="168"/>
      <c r="I103" s="168"/>
      <c r="J103" s="9"/>
      <c r="K103" s="168" t="s">
        <v>106</v>
      </c>
      <c r="L103" s="168"/>
      <c r="M103" s="168"/>
      <c r="N103" s="168"/>
      <c r="O103" s="168"/>
      <c r="P103" s="168"/>
      <c r="Q103" s="168"/>
      <c r="R103" s="168"/>
      <c r="S103" s="168"/>
      <c r="T103" s="168"/>
      <c r="U103" s="168"/>
      <c r="V103" s="168"/>
      <c r="W103" s="168"/>
      <c r="X103" s="168"/>
      <c r="Y103" s="168"/>
      <c r="Z103" s="168"/>
      <c r="AA103" s="168"/>
      <c r="AB103" s="168"/>
      <c r="AC103" s="168"/>
      <c r="AD103" s="168"/>
      <c r="AE103" s="168"/>
      <c r="AF103" s="168"/>
      <c r="AG103" s="198">
        <f>ROUND(AG104,2)</f>
        <v>0</v>
      </c>
      <c r="AH103" s="173"/>
      <c r="AI103" s="173"/>
      <c r="AJ103" s="173"/>
      <c r="AK103" s="173"/>
      <c r="AL103" s="173"/>
      <c r="AM103" s="173"/>
      <c r="AN103" s="172">
        <f t="shared" si="0"/>
        <v>0</v>
      </c>
      <c r="AO103" s="173"/>
      <c r="AP103" s="173"/>
      <c r="AQ103" s="79" t="s">
        <v>85</v>
      </c>
      <c r="AR103" s="44"/>
      <c r="AS103" s="80">
        <f>ROUND(AS104,2)</f>
        <v>0</v>
      </c>
      <c r="AT103" s="81">
        <f t="shared" si="1"/>
        <v>0</v>
      </c>
      <c r="AU103" s="82">
        <f>ROUND(AU104,5)</f>
        <v>0</v>
      </c>
      <c r="AV103" s="81">
        <f>ROUND(AZ103*L29,2)</f>
        <v>0</v>
      </c>
      <c r="AW103" s="81">
        <f>ROUND(BA103*L30,2)</f>
        <v>0</v>
      </c>
      <c r="AX103" s="81">
        <f>ROUND(BB103*L29,2)</f>
        <v>0</v>
      </c>
      <c r="AY103" s="81">
        <f>ROUND(BC103*L30,2)</f>
        <v>0</v>
      </c>
      <c r="AZ103" s="81">
        <f>ROUND(AZ104,2)</f>
        <v>0</v>
      </c>
      <c r="BA103" s="81">
        <f>ROUND(BA104,2)</f>
        <v>0</v>
      </c>
      <c r="BB103" s="81">
        <f>ROUND(BB104,2)</f>
        <v>0</v>
      </c>
      <c r="BC103" s="81">
        <f>ROUND(BC104,2)</f>
        <v>0</v>
      </c>
      <c r="BD103" s="83">
        <f>ROUND(BD104,2)</f>
        <v>0</v>
      </c>
      <c r="BS103" s="21" t="s">
        <v>72</v>
      </c>
      <c r="BT103" s="21" t="s">
        <v>82</v>
      </c>
      <c r="BU103" s="21" t="s">
        <v>74</v>
      </c>
      <c r="BV103" s="21" t="s">
        <v>75</v>
      </c>
      <c r="BW103" s="21" t="s">
        <v>107</v>
      </c>
      <c r="BX103" s="21" t="s">
        <v>81</v>
      </c>
      <c r="CL103" s="21" t="s">
        <v>1</v>
      </c>
    </row>
    <row r="104" spans="1:91" s="3" customFormat="1" ht="16.5" customHeight="1">
      <c r="A104" s="84" t="s">
        <v>87</v>
      </c>
      <c r="B104" s="44"/>
      <c r="C104" s="9"/>
      <c r="D104" s="9"/>
      <c r="E104" s="9"/>
      <c r="F104" s="168" t="s">
        <v>108</v>
      </c>
      <c r="G104" s="168"/>
      <c r="H104" s="168"/>
      <c r="I104" s="168"/>
      <c r="J104" s="168"/>
      <c r="K104" s="9"/>
      <c r="L104" s="168" t="s">
        <v>89</v>
      </c>
      <c r="M104" s="168"/>
      <c r="N104" s="168"/>
      <c r="O104" s="168"/>
      <c r="P104" s="168"/>
      <c r="Q104" s="168"/>
      <c r="R104" s="168"/>
      <c r="S104" s="168"/>
      <c r="T104" s="168"/>
      <c r="U104" s="168"/>
      <c r="V104" s="168"/>
      <c r="W104" s="168"/>
      <c r="X104" s="168"/>
      <c r="Y104" s="168"/>
      <c r="Z104" s="168"/>
      <c r="AA104" s="168"/>
      <c r="AB104" s="168"/>
      <c r="AC104" s="168"/>
      <c r="AD104" s="168"/>
      <c r="AE104" s="168"/>
      <c r="AF104" s="168"/>
      <c r="AG104" s="172">
        <f>'03-1 - Stavební náklady'!J34</f>
        <v>0</v>
      </c>
      <c r="AH104" s="173"/>
      <c r="AI104" s="173"/>
      <c r="AJ104" s="173"/>
      <c r="AK104" s="173"/>
      <c r="AL104" s="173"/>
      <c r="AM104" s="173"/>
      <c r="AN104" s="172">
        <f t="shared" si="0"/>
        <v>0</v>
      </c>
      <c r="AO104" s="173"/>
      <c r="AP104" s="173"/>
      <c r="AQ104" s="79" t="s">
        <v>85</v>
      </c>
      <c r="AR104" s="44"/>
      <c r="AS104" s="80">
        <v>0</v>
      </c>
      <c r="AT104" s="81">
        <f t="shared" si="1"/>
        <v>0</v>
      </c>
      <c r="AU104" s="82">
        <f>'03-1 - Stavební náklady'!P145</f>
        <v>0</v>
      </c>
      <c r="AV104" s="81">
        <f>'03-1 - Stavební náklady'!J37</f>
        <v>0</v>
      </c>
      <c r="AW104" s="81">
        <f>'03-1 - Stavební náklady'!J38</f>
        <v>0</v>
      </c>
      <c r="AX104" s="81">
        <f>'03-1 - Stavební náklady'!J39</f>
        <v>0</v>
      </c>
      <c r="AY104" s="81">
        <f>'03-1 - Stavební náklady'!J40</f>
        <v>0</v>
      </c>
      <c r="AZ104" s="81">
        <f>'03-1 - Stavební náklady'!F37</f>
        <v>0</v>
      </c>
      <c r="BA104" s="81">
        <f>'03-1 - Stavební náklady'!F38</f>
        <v>0</v>
      </c>
      <c r="BB104" s="81">
        <f>'03-1 - Stavební náklady'!F39</f>
        <v>0</v>
      </c>
      <c r="BC104" s="81">
        <f>'03-1 - Stavební náklady'!F40</f>
        <v>0</v>
      </c>
      <c r="BD104" s="83">
        <f>'03-1 - Stavební náklady'!F41</f>
        <v>0</v>
      </c>
      <c r="BT104" s="21" t="s">
        <v>90</v>
      </c>
      <c r="BV104" s="21" t="s">
        <v>75</v>
      </c>
      <c r="BW104" s="21" t="s">
        <v>109</v>
      </c>
      <c r="BX104" s="21" t="s">
        <v>107</v>
      </c>
      <c r="CL104" s="21" t="s">
        <v>1</v>
      </c>
    </row>
    <row r="105" spans="1:91" s="6" customFormat="1" ht="16.5" customHeight="1">
      <c r="A105" s="84" t="s">
        <v>87</v>
      </c>
      <c r="B105" s="70"/>
      <c r="C105" s="71"/>
      <c r="D105" s="167" t="s">
        <v>110</v>
      </c>
      <c r="E105" s="167"/>
      <c r="F105" s="167"/>
      <c r="G105" s="167"/>
      <c r="H105" s="167"/>
      <c r="I105" s="72"/>
      <c r="J105" s="167" t="s">
        <v>111</v>
      </c>
      <c r="K105" s="167"/>
      <c r="L105" s="167"/>
      <c r="M105" s="167"/>
      <c r="N105" s="167"/>
      <c r="O105" s="167"/>
      <c r="P105" s="167"/>
      <c r="Q105" s="167"/>
      <c r="R105" s="167"/>
      <c r="S105" s="167"/>
      <c r="T105" s="167"/>
      <c r="U105" s="167"/>
      <c r="V105" s="167"/>
      <c r="W105" s="167"/>
      <c r="X105" s="167"/>
      <c r="Y105" s="167"/>
      <c r="Z105" s="167"/>
      <c r="AA105" s="167"/>
      <c r="AB105" s="167"/>
      <c r="AC105" s="167"/>
      <c r="AD105" s="167"/>
      <c r="AE105" s="167"/>
      <c r="AF105" s="167"/>
      <c r="AG105" s="174">
        <f>'SO 02 - Čerpací jímka - 9 m3'!J30</f>
        <v>0</v>
      </c>
      <c r="AH105" s="175"/>
      <c r="AI105" s="175"/>
      <c r="AJ105" s="175"/>
      <c r="AK105" s="175"/>
      <c r="AL105" s="175"/>
      <c r="AM105" s="175"/>
      <c r="AN105" s="174">
        <f t="shared" si="0"/>
        <v>0</v>
      </c>
      <c r="AO105" s="175"/>
      <c r="AP105" s="175"/>
      <c r="AQ105" s="73" t="s">
        <v>79</v>
      </c>
      <c r="AR105" s="70"/>
      <c r="AS105" s="74">
        <v>0</v>
      </c>
      <c r="AT105" s="75">
        <f t="shared" si="1"/>
        <v>0</v>
      </c>
      <c r="AU105" s="76">
        <f>'SO 02 - Čerpací jímka - 9 m3'!P126</f>
        <v>0</v>
      </c>
      <c r="AV105" s="75">
        <f>'SO 02 - Čerpací jímka - 9 m3'!J33</f>
        <v>0</v>
      </c>
      <c r="AW105" s="75">
        <f>'SO 02 - Čerpací jímka - 9 m3'!J34</f>
        <v>0</v>
      </c>
      <c r="AX105" s="75">
        <f>'SO 02 - Čerpací jímka - 9 m3'!J35</f>
        <v>0</v>
      </c>
      <c r="AY105" s="75">
        <f>'SO 02 - Čerpací jímka - 9 m3'!J36</f>
        <v>0</v>
      </c>
      <c r="AZ105" s="75">
        <f>'SO 02 - Čerpací jímka - 9 m3'!F33</f>
        <v>0</v>
      </c>
      <c r="BA105" s="75">
        <f>'SO 02 - Čerpací jímka - 9 m3'!F34</f>
        <v>0</v>
      </c>
      <c r="BB105" s="75">
        <f>'SO 02 - Čerpací jímka - 9 m3'!F35</f>
        <v>0</v>
      </c>
      <c r="BC105" s="75">
        <f>'SO 02 - Čerpací jímka - 9 m3'!F36</f>
        <v>0</v>
      </c>
      <c r="BD105" s="77">
        <f>'SO 02 - Čerpací jímka - 9 m3'!F37</f>
        <v>0</v>
      </c>
      <c r="BT105" s="78" t="s">
        <v>80</v>
      </c>
      <c r="BV105" s="78" t="s">
        <v>75</v>
      </c>
      <c r="BW105" s="78" t="s">
        <v>112</v>
      </c>
      <c r="BX105" s="78" t="s">
        <v>4</v>
      </c>
      <c r="CL105" s="78" t="s">
        <v>1</v>
      </c>
      <c r="CM105" s="78" t="s">
        <v>82</v>
      </c>
    </row>
    <row r="106" spans="1:91" s="6" customFormat="1" ht="16.5" customHeight="1">
      <c r="A106" s="84" t="s">
        <v>87</v>
      </c>
      <c r="B106" s="70"/>
      <c r="C106" s="71"/>
      <c r="D106" s="167" t="s">
        <v>113</v>
      </c>
      <c r="E106" s="167"/>
      <c r="F106" s="167"/>
      <c r="G106" s="167"/>
      <c r="H106" s="167"/>
      <c r="I106" s="72"/>
      <c r="J106" s="167" t="s">
        <v>114</v>
      </c>
      <c r="K106" s="167"/>
      <c r="L106" s="167"/>
      <c r="M106" s="167"/>
      <c r="N106" s="167"/>
      <c r="O106" s="167"/>
      <c r="P106" s="167"/>
      <c r="Q106" s="167"/>
      <c r="R106" s="167"/>
      <c r="S106" s="167"/>
      <c r="T106" s="167"/>
      <c r="U106" s="167"/>
      <c r="V106" s="167"/>
      <c r="W106" s="167"/>
      <c r="X106" s="167"/>
      <c r="Y106" s="167"/>
      <c r="Z106" s="167"/>
      <c r="AA106" s="167"/>
      <c r="AB106" s="167"/>
      <c r="AC106" s="167"/>
      <c r="AD106" s="167"/>
      <c r="AE106" s="167"/>
      <c r="AF106" s="167"/>
      <c r="AG106" s="174">
        <f>'SO 04 - Skladovací jímka ...'!J30</f>
        <v>0</v>
      </c>
      <c r="AH106" s="175"/>
      <c r="AI106" s="175"/>
      <c r="AJ106" s="175"/>
      <c r="AK106" s="175"/>
      <c r="AL106" s="175"/>
      <c r="AM106" s="175"/>
      <c r="AN106" s="174">
        <f t="shared" si="0"/>
        <v>0</v>
      </c>
      <c r="AO106" s="175"/>
      <c r="AP106" s="175"/>
      <c r="AQ106" s="73" t="s">
        <v>79</v>
      </c>
      <c r="AR106" s="70"/>
      <c r="AS106" s="74">
        <v>0</v>
      </c>
      <c r="AT106" s="75">
        <f t="shared" si="1"/>
        <v>0</v>
      </c>
      <c r="AU106" s="76">
        <f>'SO 04 - Skladovací jímka ...'!P129</f>
        <v>0</v>
      </c>
      <c r="AV106" s="75">
        <f>'SO 04 - Skladovací jímka ...'!J33</f>
        <v>0</v>
      </c>
      <c r="AW106" s="75">
        <f>'SO 04 - Skladovací jímka ...'!J34</f>
        <v>0</v>
      </c>
      <c r="AX106" s="75">
        <f>'SO 04 - Skladovací jímka ...'!J35</f>
        <v>0</v>
      </c>
      <c r="AY106" s="75">
        <f>'SO 04 - Skladovací jímka ...'!J36</f>
        <v>0</v>
      </c>
      <c r="AZ106" s="75">
        <f>'SO 04 - Skladovací jímka ...'!F33</f>
        <v>0</v>
      </c>
      <c r="BA106" s="75">
        <f>'SO 04 - Skladovací jímka ...'!F34</f>
        <v>0</v>
      </c>
      <c r="BB106" s="75">
        <f>'SO 04 - Skladovací jímka ...'!F35</f>
        <v>0</v>
      </c>
      <c r="BC106" s="75">
        <f>'SO 04 - Skladovací jímka ...'!F36</f>
        <v>0</v>
      </c>
      <c r="BD106" s="77">
        <f>'SO 04 - Skladovací jímka ...'!F37</f>
        <v>0</v>
      </c>
      <c r="BT106" s="78" t="s">
        <v>80</v>
      </c>
      <c r="BV106" s="78" t="s">
        <v>75</v>
      </c>
      <c r="BW106" s="78" t="s">
        <v>115</v>
      </c>
      <c r="BX106" s="78" t="s">
        <v>4</v>
      </c>
      <c r="CL106" s="78" t="s">
        <v>1</v>
      </c>
      <c r="CM106" s="78" t="s">
        <v>82</v>
      </c>
    </row>
    <row r="107" spans="1:91" s="6" customFormat="1" ht="16.5" customHeight="1">
      <c r="A107" s="84" t="s">
        <v>87</v>
      </c>
      <c r="B107" s="70"/>
      <c r="C107" s="71"/>
      <c r="D107" s="167" t="s">
        <v>116</v>
      </c>
      <c r="E107" s="167"/>
      <c r="F107" s="167"/>
      <c r="G107" s="167"/>
      <c r="H107" s="167"/>
      <c r="I107" s="72"/>
      <c r="J107" s="167" t="s">
        <v>117</v>
      </c>
      <c r="K107" s="167"/>
      <c r="L107" s="167"/>
      <c r="M107" s="167"/>
      <c r="N107" s="167"/>
      <c r="O107" s="167"/>
      <c r="P107" s="167"/>
      <c r="Q107" s="167"/>
      <c r="R107" s="167"/>
      <c r="S107" s="167"/>
      <c r="T107" s="167"/>
      <c r="U107" s="167"/>
      <c r="V107" s="167"/>
      <c r="W107" s="167"/>
      <c r="X107" s="167"/>
      <c r="Y107" s="167"/>
      <c r="Z107" s="167"/>
      <c r="AA107" s="167"/>
      <c r="AB107" s="167"/>
      <c r="AC107" s="167"/>
      <c r="AD107" s="167"/>
      <c r="AE107" s="167"/>
      <c r="AF107" s="167"/>
      <c r="AG107" s="174">
        <f>'SO 06 - Skladovací kanál ...'!J30</f>
        <v>0</v>
      </c>
      <c r="AH107" s="175"/>
      <c r="AI107" s="175"/>
      <c r="AJ107" s="175"/>
      <c r="AK107" s="175"/>
      <c r="AL107" s="175"/>
      <c r="AM107" s="175"/>
      <c r="AN107" s="174">
        <f t="shared" si="0"/>
        <v>0</v>
      </c>
      <c r="AO107" s="175"/>
      <c r="AP107" s="175"/>
      <c r="AQ107" s="73" t="s">
        <v>79</v>
      </c>
      <c r="AR107" s="70"/>
      <c r="AS107" s="74">
        <v>0</v>
      </c>
      <c r="AT107" s="75">
        <f t="shared" si="1"/>
        <v>0</v>
      </c>
      <c r="AU107" s="76">
        <f>'SO 06 - Skladovací kanál ...'!P125</f>
        <v>0</v>
      </c>
      <c r="AV107" s="75">
        <f>'SO 06 - Skladovací kanál ...'!J33</f>
        <v>0</v>
      </c>
      <c r="AW107" s="75">
        <f>'SO 06 - Skladovací kanál ...'!J34</f>
        <v>0</v>
      </c>
      <c r="AX107" s="75">
        <f>'SO 06 - Skladovací kanál ...'!J35</f>
        <v>0</v>
      </c>
      <c r="AY107" s="75">
        <f>'SO 06 - Skladovací kanál ...'!J36</f>
        <v>0</v>
      </c>
      <c r="AZ107" s="75">
        <f>'SO 06 - Skladovací kanál ...'!F33</f>
        <v>0</v>
      </c>
      <c r="BA107" s="75">
        <f>'SO 06 - Skladovací kanál ...'!F34</f>
        <v>0</v>
      </c>
      <c r="BB107" s="75">
        <f>'SO 06 - Skladovací kanál ...'!F35</f>
        <v>0</v>
      </c>
      <c r="BC107" s="75">
        <f>'SO 06 - Skladovací kanál ...'!F36</f>
        <v>0</v>
      </c>
      <c r="BD107" s="77">
        <f>'SO 06 - Skladovací kanál ...'!F37</f>
        <v>0</v>
      </c>
      <c r="BT107" s="78" t="s">
        <v>80</v>
      </c>
      <c r="BV107" s="78" t="s">
        <v>75</v>
      </c>
      <c r="BW107" s="78" t="s">
        <v>118</v>
      </c>
      <c r="BX107" s="78" t="s">
        <v>4</v>
      </c>
      <c r="CL107" s="78" t="s">
        <v>1</v>
      </c>
      <c r="CM107" s="78" t="s">
        <v>82</v>
      </c>
    </row>
    <row r="108" spans="1:91" s="6" customFormat="1" ht="16.5" customHeight="1">
      <c r="A108" s="84" t="s">
        <v>87</v>
      </c>
      <c r="B108" s="70"/>
      <c r="C108" s="71"/>
      <c r="D108" s="167" t="s">
        <v>119</v>
      </c>
      <c r="E108" s="167"/>
      <c r="F108" s="167"/>
      <c r="G108" s="167"/>
      <c r="H108" s="167"/>
      <c r="I108" s="72"/>
      <c r="J108" s="167" t="s">
        <v>120</v>
      </c>
      <c r="K108" s="167"/>
      <c r="L108" s="167"/>
      <c r="M108" s="167"/>
      <c r="N108" s="167"/>
      <c r="O108" s="167"/>
      <c r="P108" s="167"/>
      <c r="Q108" s="167"/>
      <c r="R108" s="167"/>
      <c r="S108" s="167"/>
      <c r="T108" s="167"/>
      <c r="U108" s="167"/>
      <c r="V108" s="167"/>
      <c r="W108" s="167"/>
      <c r="X108" s="167"/>
      <c r="Y108" s="167"/>
      <c r="Z108" s="167"/>
      <c r="AA108" s="167"/>
      <c r="AB108" s="167"/>
      <c r="AC108" s="167"/>
      <c r="AD108" s="167"/>
      <c r="AE108" s="167"/>
      <c r="AF108" s="167"/>
      <c r="AG108" s="174">
        <f>'VRN - Vedlejší rozpočtové...'!J30</f>
        <v>0</v>
      </c>
      <c r="AH108" s="175"/>
      <c r="AI108" s="175"/>
      <c r="AJ108" s="175"/>
      <c r="AK108" s="175"/>
      <c r="AL108" s="175"/>
      <c r="AM108" s="175"/>
      <c r="AN108" s="174">
        <f t="shared" si="0"/>
        <v>0</v>
      </c>
      <c r="AO108" s="175"/>
      <c r="AP108" s="175"/>
      <c r="AQ108" s="73" t="s">
        <v>79</v>
      </c>
      <c r="AR108" s="70"/>
      <c r="AS108" s="85">
        <v>0</v>
      </c>
      <c r="AT108" s="86">
        <f t="shared" si="1"/>
        <v>0</v>
      </c>
      <c r="AU108" s="87">
        <f>'VRN - Vedlejší rozpočtové...'!P117</f>
        <v>0</v>
      </c>
      <c r="AV108" s="86">
        <f>'VRN - Vedlejší rozpočtové...'!J33</f>
        <v>0</v>
      </c>
      <c r="AW108" s="86">
        <f>'VRN - Vedlejší rozpočtové...'!J34</f>
        <v>0</v>
      </c>
      <c r="AX108" s="86">
        <f>'VRN - Vedlejší rozpočtové...'!J35</f>
        <v>0</v>
      </c>
      <c r="AY108" s="86">
        <f>'VRN - Vedlejší rozpočtové...'!J36</f>
        <v>0</v>
      </c>
      <c r="AZ108" s="86">
        <f>'VRN - Vedlejší rozpočtové...'!F33</f>
        <v>0</v>
      </c>
      <c r="BA108" s="86">
        <f>'VRN - Vedlejší rozpočtové...'!F34</f>
        <v>0</v>
      </c>
      <c r="BB108" s="86">
        <f>'VRN - Vedlejší rozpočtové...'!F35</f>
        <v>0</v>
      </c>
      <c r="BC108" s="86">
        <f>'VRN - Vedlejší rozpočtové...'!F36</f>
        <v>0</v>
      </c>
      <c r="BD108" s="88">
        <f>'VRN - Vedlejší rozpočtové...'!F37</f>
        <v>0</v>
      </c>
      <c r="BT108" s="78" t="s">
        <v>80</v>
      </c>
      <c r="BV108" s="78" t="s">
        <v>75</v>
      </c>
      <c r="BW108" s="78" t="s">
        <v>121</v>
      </c>
      <c r="BX108" s="78" t="s">
        <v>4</v>
      </c>
      <c r="CL108" s="78" t="s">
        <v>1</v>
      </c>
      <c r="CM108" s="78" t="s">
        <v>82</v>
      </c>
    </row>
    <row r="109" spans="1:91" s="1" customFormat="1" ht="30" customHeight="1">
      <c r="B109" s="28"/>
      <c r="AR109" s="28"/>
    </row>
    <row r="110" spans="1:91" s="1" customFormat="1" ht="6.9" customHeight="1">
      <c r="B110" s="40"/>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28"/>
    </row>
  </sheetData>
  <mergeCells count="94">
    <mergeCell ref="AN107:AP107"/>
    <mergeCell ref="AG107:AM107"/>
    <mergeCell ref="AN108:AP108"/>
    <mergeCell ref="AG108:AM108"/>
    <mergeCell ref="AN94:AP94"/>
    <mergeCell ref="AS89:AT91"/>
    <mergeCell ref="AN105:AP105"/>
    <mergeCell ref="AG105:AM105"/>
    <mergeCell ref="AN106:AP106"/>
    <mergeCell ref="AG106:AM106"/>
    <mergeCell ref="AR2:BE2"/>
    <mergeCell ref="AG102:AM102"/>
    <mergeCell ref="AG103:AM103"/>
    <mergeCell ref="AG101:AM101"/>
    <mergeCell ref="AG104:AM104"/>
    <mergeCell ref="AG100:AM100"/>
    <mergeCell ref="AG99:AM99"/>
    <mergeCell ref="AG97:AM97"/>
    <mergeCell ref="AG95:AM95"/>
    <mergeCell ref="AG96:AM96"/>
    <mergeCell ref="AG92:AM92"/>
    <mergeCell ref="AG98:AM98"/>
    <mergeCell ref="AM89:AP89"/>
    <mergeCell ref="AM87:AN87"/>
    <mergeCell ref="AM90:AP90"/>
    <mergeCell ref="AN101:AP101"/>
    <mergeCell ref="L33:P33"/>
    <mergeCell ref="W33:AE33"/>
    <mergeCell ref="AK33:AO33"/>
    <mergeCell ref="AK35:AO35"/>
    <mergeCell ref="X35:AB35"/>
    <mergeCell ref="L31:P31"/>
    <mergeCell ref="W31:AE31"/>
    <mergeCell ref="L32:P32"/>
    <mergeCell ref="W32:AE32"/>
    <mergeCell ref="AK32:AO32"/>
    <mergeCell ref="BE5:BE34"/>
    <mergeCell ref="K5:AO5"/>
    <mergeCell ref="K6:AO6"/>
    <mergeCell ref="E14:AJ14"/>
    <mergeCell ref="E23:AN23"/>
    <mergeCell ref="AK26:AO26"/>
    <mergeCell ref="L28:P28"/>
    <mergeCell ref="W28:AE28"/>
    <mergeCell ref="AK28:AO28"/>
    <mergeCell ref="AK29:AO29"/>
    <mergeCell ref="L29:P29"/>
    <mergeCell ref="W29:AE29"/>
    <mergeCell ref="AK30:AO30"/>
    <mergeCell ref="W30:AE30"/>
    <mergeCell ref="L30:P30"/>
    <mergeCell ref="AK31:AO31"/>
    <mergeCell ref="D107:H107"/>
    <mergeCell ref="J107:AF107"/>
    <mergeCell ref="D108:H108"/>
    <mergeCell ref="J108:AF108"/>
    <mergeCell ref="AG94:AM94"/>
    <mergeCell ref="L104:AF104"/>
    <mergeCell ref="AN103:AP103"/>
    <mergeCell ref="AN100:AP100"/>
    <mergeCell ref="AN96:AP96"/>
    <mergeCell ref="AN95:AP95"/>
    <mergeCell ref="AN92:AP92"/>
    <mergeCell ref="D105:H105"/>
    <mergeCell ref="J105:AF105"/>
    <mergeCell ref="D106:H106"/>
    <mergeCell ref="J106:AF106"/>
    <mergeCell ref="AN104:AP104"/>
    <mergeCell ref="F104:J104"/>
    <mergeCell ref="L101:AF101"/>
    <mergeCell ref="L97:AF97"/>
    <mergeCell ref="L102:AF102"/>
    <mergeCell ref="L100:AF100"/>
    <mergeCell ref="L85:AO85"/>
    <mergeCell ref="AN97:AP97"/>
    <mergeCell ref="AN99:AP99"/>
    <mergeCell ref="AN102:AP102"/>
    <mergeCell ref="AN98:AP98"/>
    <mergeCell ref="C92:G92"/>
    <mergeCell ref="D95:H95"/>
    <mergeCell ref="E103:I103"/>
    <mergeCell ref="E99:I99"/>
    <mergeCell ref="E96:I96"/>
    <mergeCell ref="F98:J98"/>
    <mergeCell ref="F102:J102"/>
    <mergeCell ref="F101:J101"/>
    <mergeCell ref="F100:J100"/>
    <mergeCell ref="F97:J97"/>
    <mergeCell ref="I92:AF92"/>
    <mergeCell ref="J95:AF95"/>
    <mergeCell ref="K99:AF99"/>
    <mergeCell ref="K96:AF96"/>
    <mergeCell ref="K103:AF103"/>
    <mergeCell ref="L98:AF98"/>
  </mergeCells>
  <hyperlinks>
    <hyperlink ref="A97" location="'01-1 - Stavební náklady'!C2" display="/" xr:uid="{00000000-0004-0000-0000-000000000000}"/>
    <hyperlink ref="A98" location="'01-2 - Technologie ustájení'!C2" display="/" xr:uid="{00000000-0004-0000-0000-000001000000}"/>
    <hyperlink ref="A100" location="'02-1 - Stavební náklady'!C2" display="/" xr:uid="{00000000-0004-0000-0000-000002000000}"/>
    <hyperlink ref="A101" location="'02-2 - Technologie ustájení'!C2" display="/" xr:uid="{00000000-0004-0000-0000-000003000000}"/>
    <hyperlink ref="A102" location="'02-3 - Hydraulické shrnov...'!C2" display="/" xr:uid="{00000000-0004-0000-0000-000004000000}"/>
    <hyperlink ref="A104" location="'03-1 - Stavební náklady'!C2" display="/" xr:uid="{00000000-0004-0000-0000-000005000000}"/>
    <hyperlink ref="A105" location="'SO 02 - Čerpací jímka - 9 m3'!C2" display="/" xr:uid="{00000000-0004-0000-0000-000006000000}"/>
    <hyperlink ref="A106" location="'SO 04 - Skladovací jímka ...'!C2" display="/" xr:uid="{00000000-0004-0000-0000-000007000000}"/>
    <hyperlink ref="A107" location="'SO 06 - Skladovací kanál ...'!C2" display="/" xr:uid="{00000000-0004-0000-0000-000008000000}"/>
    <hyperlink ref="A108" location="'VRN - Vedlejší rozpočtové...'!C2" display="/" xr:uid="{00000000-0004-0000-0000-000009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BM163"/>
  <sheetViews>
    <sheetView showGridLines="0" topLeftCell="A156" workbookViewId="0">
      <selection activeCell="I176" sqref="I176"/>
    </sheetView>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0" width="22.28515625" customWidth="1"/>
    <col min="11" max="11" width="22.28515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197" t="s">
        <v>5</v>
      </c>
      <c r="M2" s="182"/>
      <c r="N2" s="182"/>
      <c r="O2" s="182"/>
      <c r="P2" s="182"/>
      <c r="Q2" s="182"/>
      <c r="R2" s="182"/>
      <c r="S2" s="182"/>
      <c r="T2" s="182"/>
      <c r="U2" s="182"/>
      <c r="V2" s="182"/>
      <c r="AT2" s="13" t="s">
        <v>118</v>
      </c>
    </row>
    <row r="3" spans="2:46" ht="6.9" customHeight="1">
      <c r="B3" s="14"/>
      <c r="C3" s="15"/>
      <c r="D3" s="15"/>
      <c r="E3" s="15"/>
      <c r="F3" s="15"/>
      <c r="G3" s="15"/>
      <c r="H3" s="15"/>
      <c r="I3" s="15"/>
      <c r="J3" s="15"/>
      <c r="K3" s="15"/>
      <c r="L3" s="16"/>
      <c r="AT3" s="13" t="s">
        <v>82</v>
      </c>
    </row>
    <row r="4" spans="2:46" ht="24.9" customHeight="1">
      <c r="B4" s="16"/>
      <c r="D4" s="17" t="s">
        <v>122</v>
      </c>
      <c r="L4" s="16"/>
      <c r="M4" s="89" t="s">
        <v>10</v>
      </c>
      <c r="AT4" s="13" t="s">
        <v>3</v>
      </c>
    </row>
    <row r="5" spans="2:46" ht="6.9" customHeight="1">
      <c r="B5" s="16"/>
      <c r="L5" s="16"/>
    </row>
    <row r="6" spans="2:46" ht="12" customHeight="1">
      <c r="B6" s="16"/>
      <c r="D6" s="23" t="s">
        <v>15</v>
      </c>
      <c r="L6" s="16"/>
    </row>
    <row r="7" spans="2:46" ht="16.5" customHeight="1">
      <c r="B7" s="16"/>
      <c r="E7" s="209" t="str">
        <f>'Rekapitulace stavby'!K6</f>
        <v>Javorné - modernizace stáje</v>
      </c>
      <c r="F7" s="210"/>
      <c r="G7" s="210"/>
      <c r="H7" s="210"/>
      <c r="L7" s="16"/>
    </row>
    <row r="8" spans="2:46" s="1" customFormat="1" ht="12" customHeight="1">
      <c r="B8" s="28"/>
      <c r="D8" s="23" t="s">
        <v>123</v>
      </c>
      <c r="L8" s="28"/>
    </row>
    <row r="9" spans="2:46" s="1" customFormat="1" ht="16.5" customHeight="1">
      <c r="B9" s="28"/>
      <c r="E9" s="170" t="s">
        <v>1247</v>
      </c>
      <c r="F9" s="211"/>
      <c r="G9" s="211"/>
      <c r="H9" s="211"/>
      <c r="L9" s="28"/>
    </row>
    <row r="10" spans="2:46" s="1" customFormat="1">
      <c r="B10" s="28"/>
      <c r="L10" s="28"/>
    </row>
    <row r="11" spans="2:46" s="1" customFormat="1" ht="12" customHeight="1">
      <c r="B11" s="28"/>
      <c r="D11" s="23" t="s">
        <v>17</v>
      </c>
      <c r="F11" s="21" t="s">
        <v>1</v>
      </c>
      <c r="I11" s="23" t="s">
        <v>18</v>
      </c>
      <c r="J11" s="21" t="s">
        <v>1</v>
      </c>
      <c r="L11" s="28"/>
    </row>
    <row r="12" spans="2:46" s="1" customFormat="1" ht="12" customHeight="1">
      <c r="B12" s="28"/>
      <c r="D12" s="23" t="s">
        <v>19</v>
      </c>
      <c r="F12" s="21" t="s">
        <v>20</v>
      </c>
      <c r="I12" s="23" t="s">
        <v>21</v>
      </c>
      <c r="J12" s="48" t="str">
        <f>'Rekapitulace stavby'!AN8</f>
        <v>5. 1. 2026</v>
      </c>
      <c r="L12" s="28"/>
    </row>
    <row r="13" spans="2:46" s="1" customFormat="1" ht="10.8" customHeight="1">
      <c r="B13" s="28"/>
      <c r="L13" s="28"/>
    </row>
    <row r="14" spans="2:46" s="1" customFormat="1" ht="12" customHeight="1">
      <c r="B14" s="28"/>
      <c r="D14" s="23" t="s">
        <v>23</v>
      </c>
      <c r="I14" s="23" t="s">
        <v>24</v>
      </c>
      <c r="J14" s="21" t="s">
        <v>1</v>
      </c>
      <c r="L14" s="28"/>
    </row>
    <row r="15" spans="2:46" s="1" customFormat="1" ht="18" customHeight="1">
      <c r="B15" s="28"/>
      <c r="E15" s="21" t="s">
        <v>25</v>
      </c>
      <c r="I15" s="23" t="s">
        <v>26</v>
      </c>
      <c r="J15" s="21" t="s">
        <v>1</v>
      </c>
      <c r="L15" s="28"/>
    </row>
    <row r="16" spans="2:46" s="1" customFormat="1" ht="6.9" customHeight="1">
      <c r="B16" s="28"/>
      <c r="L16" s="28"/>
    </row>
    <row r="17" spans="2:12" s="1" customFormat="1" ht="12" customHeight="1">
      <c r="B17" s="28"/>
      <c r="D17" s="23" t="s">
        <v>27</v>
      </c>
      <c r="I17" s="23" t="s">
        <v>24</v>
      </c>
      <c r="J17" s="24" t="str">
        <f>'Rekapitulace stavby'!AN13</f>
        <v>Vyplň údaj</v>
      </c>
      <c r="L17" s="28"/>
    </row>
    <row r="18" spans="2:12" s="1" customFormat="1" ht="18" customHeight="1">
      <c r="B18" s="28"/>
      <c r="E18" s="212" t="str">
        <f>'Rekapitulace stavby'!E14</f>
        <v>Vyplň údaj</v>
      </c>
      <c r="F18" s="181"/>
      <c r="G18" s="181"/>
      <c r="H18" s="181"/>
      <c r="I18" s="23" t="s">
        <v>26</v>
      </c>
      <c r="J18" s="24" t="str">
        <f>'Rekapitulace stavby'!AN14</f>
        <v>Vyplň údaj</v>
      </c>
      <c r="L18" s="28"/>
    </row>
    <row r="19" spans="2:12" s="1" customFormat="1" ht="6.9" customHeight="1">
      <c r="B19" s="28"/>
      <c r="L19" s="28"/>
    </row>
    <row r="20" spans="2:12" s="1" customFormat="1" ht="12" customHeight="1">
      <c r="B20" s="28"/>
      <c r="D20" s="23" t="s">
        <v>29</v>
      </c>
      <c r="I20" s="23" t="s">
        <v>24</v>
      </c>
      <c r="J20" s="21" t="str">
        <f>IF('Rekapitulace stavby'!AN16="","",'Rekapitulace stavby'!AN16)</f>
        <v/>
      </c>
      <c r="L20" s="28"/>
    </row>
    <row r="21" spans="2:12" s="1" customFormat="1" ht="18" customHeight="1">
      <c r="B21" s="28"/>
      <c r="E21" s="21" t="str">
        <f>IF('Rekapitulace stavby'!E17="","",'Rekapitulace stavby'!E17)</f>
        <v xml:space="preserve"> </v>
      </c>
      <c r="I21" s="23" t="s">
        <v>26</v>
      </c>
      <c r="J21" s="21" t="str">
        <f>IF('Rekapitulace stavby'!AN17="","",'Rekapitulace stavby'!AN17)</f>
        <v/>
      </c>
      <c r="L21" s="28"/>
    </row>
    <row r="22" spans="2:12" s="1" customFormat="1" ht="6.9" customHeight="1">
      <c r="B22" s="28"/>
      <c r="L22" s="28"/>
    </row>
    <row r="23" spans="2:12" s="1" customFormat="1" ht="12" customHeight="1">
      <c r="B23" s="28"/>
      <c r="D23" s="23" t="s">
        <v>31</v>
      </c>
      <c r="I23" s="23" t="s">
        <v>24</v>
      </c>
      <c r="J23" s="21" t="str">
        <f>IF('Rekapitulace stavby'!AN19="","",'Rekapitulace stavby'!AN19)</f>
        <v/>
      </c>
      <c r="L23" s="28"/>
    </row>
    <row r="24" spans="2:12" s="1" customFormat="1" ht="18" customHeight="1">
      <c r="B24" s="28"/>
      <c r="E24" s="21" t="str">
        <f>IF('Rekapitulace stavby'!E20="","",'Rekapitulace stavby'!E20)</f>
        <v xml:space="preserve"> </v>
      </c>
      <c r="I24" s="23" t="s">
        <v>26</v>
      </c>
      <c r="J24" s="21" t="str">
        <f>IF('Rekapitulace stavby'!AN20="","",'Rekapitulace stavby'!AN20)</f>
        <v/>
      </c>
      <c r="L24" s="28"/>
    </row>
    <row r="25" spans="2:12" s="1" customFormat="1" ht="6.9" customHeight="1">
      <c r="B25" s="28"/>
      <c r="L25" s="28"/>
    </row>
    <row r="26" spans="2:12" s="1" customFormat="1" ht="12" customHeight="1">
      <c r="B26" s="28"/>
      <c r="D26" s="23" t="s">
        <v>32</v>
      </c>
      <c r="L26" s="28"/>
    </row>
    <row r="27" spans="2:12" s="7" customFormat="1" ht="16.5" customHeight="1">
      <c r="B27" s="90"/>
      <c r="E27" s="186" t="s">
        <v>1</v>
      </c>
      <c r="F27" s="186"/>
      <c r="G27" s="186"/>
      <c r="H27" s="186"/>
      <c r="L27" s="90"/>
    </row>
    <row r="28" spans="2:12" s="1" customFormat="1" ht="6.9" customHeight="1">
      <c r="B28" s="28"/>
      <c r="L28" s="28"/>
    </row>
    <row r="29" spans="2:12" s="1" customFormat="1" ht="6.9" customHeight="1">
      <c r="B29" s="28"/>
      <c r="D29" s="49"/>
      <c r="E29" s="49"/>
      <c r="F29" s="49"/>
      <c r="G29" s="49"/>
      <c r="H29" s="49"/>
      <c r="I29" s="49"/>
      <c r="J29" s="49"/>
      <c r="K29" s="49"/>
      <c r="L29" s="28"/>
    </row>
    <row r="30" spans="2:12" s="1" customFormat="1" ht="25.35" customHeight="1">
      <c r="B30" s="28"/>
      <c r="D30" s="91" t="s">
        <v>33</v>
      </c>
      <c r="J30" s="62">
        <f>ROUND(J125, 2)</f>
        <v>0</v>
      </c>
      <c r="L30" s="28"/>
    </row>
    <row r="31" spans="2:12" s="1" customFormat="1" ht="6.9" customHeight="1">
      <c r="B31" s="28"/>
      <c r="D31" s="49"/>
      <c r="E31" s="49"/>
      <c r="F31" s="49"/>
      <c r="G31" s="49"/>
      <c r="H31" s="49"/>
      <c r="I31" s="49"/>
      <c r="J31" s="49"/>
      <c r="K31" s="49"/>
      <c r="L31" s="28"/>
    </row>
    <row r="32" spans="2:12" s="1" customFormat="1" ht="14.4" customHeight="1">
      <c r="B32" s="28"/>
      <c r="F32" s="31" t="s">
        <v>35</v>
      </c>
      <c r="I32" s="31" t="s">
        <v>34</v>
      </c>
      <c r="J32" s="31" t="s">
        <v>36</v>
      </c>
      <c r="L32" s="28"/>
    </row>
    <row r="33" spans="2:12" s="1" customFormat="1" ht="14.4" customHeight="1">
      <c r="B33" s="28"/>
      <c r="D33" s="51" t="s">
        <v>37</v>
      </c>
      <c r="E33" s="23" t="s">
        <v>38</v>
      </c>
      <c r="F33" s="81">
        <f>ROUND((SUM(BE125:BE162)),  2)</f>
        <v>0</v>
      </c>
      <c r="I33" s="92">
        <v>0.21</v>
      </c>
      <c r="J33" s="81">
        <f>ROUND(((SUM(BE125:BE162))*I33),  2)</f>
        <v>0</v>
      </c>
      <c r="L33" s="28"/>
    </row>
    <row r="34" spans="2:12" s="1" customFormat="1" ht="14.4" customHeight="1">
      <c r="B34" s="28"/>
      <c r="E34" s="23" t="s">
        <v>39</v>
      </c>
      <c r="F34" s="81">
        <f>ROUND((SUM(BF125:BF162)),  2)</f>
        <v>0</v>
      </c>
      <c r="I34" s="92">
        <v>0.12</v>
      </c>
      <c r="J34" s="81">
        <f>ROUND(((SUM(BF125:BF162))*I34),  2)</f>
        <v>0</v>
      </c>
      <c r="L34" s="28"/>
    </row>
    <row r="35" spans="2:12" s="1" customFormat="1" ht="14.4" hidden="1" customHeight="1">
      <c r="B35" s="28"/>
      <c r="E35" s="23" t="s">
        <v>40</v>
      </c>
      <c r="F35" s="81">
        <f>ROUND((SUM(BG125:BG162)),  2)</f>
        <v>0</v>
      </c>
      <c r="I35" s="92">
        <v>0.21</v>
      </c>
      <c r="J35" s="81">
        <f>0</f>
        <v>0</v>
      </c>
      <c r="L35" s="28"/>
    </row>
    <row r="36" spans="2:12" s="1" customFormat="1" ht="14.4" hidden="1" customHeight="1">
      <c r="B36" s="28"/>
      <c r="E36" s="23" t="s">
        <v>41</v>
      </c>
      <c r="F36" s="81">
        <f>ROUND((SUM(BH125:BH162)),  2)</f>
        <v>0</v>
      </c>
      <c r="I36" s="92">
        <v>0.12</v>
      </c>
      <c r="J36" s="81">
        <f>0</f>
        <v>0</v>
      </c>
      <c r="L36" s="28"/>
    </row>
    <row r="37" spans="2:12" s="1" customFormat="1" ht="14.4" hidden="1" customHeight="1">
      <c r="B37" s="28"/>
      <c r="E37" s="23" t="s">
        <v>42</v>
      </c>
      <c r="F37" s="81">
        <f>ROUND((SUM(BI125:BI162)),  2)</f>
        <v>0</v>
      </c>
      <c r="I37" s="92">
        <v>0</v>
      </c>
      <c r="J37" s="81">
        <f>0</f>
        <v>0</v>
      </c>
      <c r="L37" s="28"/>
    </row>
    <row r="38" spans="2:12" s="1" customFormat="1" ht="6.9" customHeight="1">
      <c r="B38" s="28"/>
      <c r="L38" s="28"/>
    </row>
    <row r="39" spans="2:12" s="1" customFormat="1" ht="25.35" customHeight="1">
      <c r="B39" s="28"/>
      <c r="C39" s="93"/>
      <c r="D39" s="94" t="s">
        <v>43</v>
      </c>
      <c r="E39" s="53"/>
      <c r="F39" s="53"/>
      <c r="G39" s="95" t="s">
        <v>44</v>
      </c>
      <c r="H39" s="96" t="s">
        <v>45</v>
      </c>
      <c r="I39" s="53"/>
      <c r="J39" s="97">
        <f>SUM(J30:J37)</f>
        <v>0</v>
      </c>
      <c r="K39" s="98"/>
      <c r="L39" s="28"/>
    </row>
    <row r="40" spans="2:12" s="1" customFormat="1" ht="14.4" customHeight="1">
      <c r="B40" s="28"/>
      <c r="L40" s="28"/>
    </row>
    <row r="41" spans="2:12" ht="14.4" customHeight="1">
      <c r="B41" s="16"/>
      <c r="L41" s="16"/>
    </row>
    <row r="42" spans="2:12" ht="14.4" customHeight="1">
      <c r="B42" s="16"/>
      <c r="L42" s="16"/>
    </row>
    <row r="43" spans="2:12" ht="14.4" customHeight="1">
      <c r="B43" s="16"/>
      <c r="L43" s="16"/>
    </row>
    <row r="44" spans="2:12" ht="14.4" customHeight="1">
      <c r="B44" s="16"/>
      <c r="L44" s="16"/>
    </row>
    <row r="45" spans="2:12" ht="14.4" customHeight="1">
      <c r="B45" s="16"/>
      <c r="L45" s="16"/>
    </row>
    <row r="46" spans="2:12" ht="14.4" customHeight="1">
      <c r="B46" s="16"/>
      <c r="L46" s="16"/>
    </row>
    <row r="47" spans="2:12" ht="14.4" customHeight="1">
      <c r="B47" s="16"/>
      <c r="L47" s="16"/>
    </row>
    <row r="48" spans="2:12" ht="14.4" customHeight="1">
      <c r="B48" s="16"/>
      <c r="L48" s="16"/>
    </row>
    <row r="49" spans="2:12" ht="14.4" customHeight="1">
      <c r="B49" s="16"/>
      <c r="L49" s="16"/>
    </row>
    <row r="50" spans="2:12" s="1" customFormat="1" ht="14.4" customHeight="1">
      <c r="B50" s="28"/>
      <c r="D50" s="37" t="s">
        <v>46</v>
      </c>
      <c r="E50" s="38"/>
      <c r="F50" s="38"/>
      <c r="G50" s="37" t="s">
        <v>47</v>
      </c>
      <c r="H50" s="38"/>
      <c r="I50" s="38"/>
      <c r="J50" s="38"/>
      <c r="K50" s="38"/>
      <c r="L50" s="28"/>
    </row>
    <row r="51" spans="2:12">
      <c r="B51" s="16"/>
      <c r="L51" s="16"/>
    </row>
    <row r="52" spans="2:12">
      <c r="B52" s="16"/>
      <c r="L52" s="16"/>
    </row>
    <row r="53" spans="2:12">
      <c r="B53" s="16"/>
      <c r="L53" s="16"/>
    </row>
    <row r="54" spans="2:12">
      <c r="B54" s="16"/>
      <c r="L54" s="16"/>
    </row>
    <row r="55" spans="2:12">
      <c r="B55" s="16"/>
      <c r="L55" s="16"/>
    </row>
    <row r="56" spans="2:12">
      <c r="B56" s="16"/>
      <c r="L56" s="16"/>
    </row>
    <row r="57" spans="2:12">
      <c r="B57" s="16"/>
      <c r="L57" s="16"/>
    </row>
    <row r="58" spans="2:12">
      <c r="B58" s="16"/>
      <c r="L58" s="16"/>
    </row>
    <row r="59" spans="2:12">
      <c r="B59" s="16"/>
      <c r="L59" s="16"/>
    </row>
    <row r="60" spans="2:12">
      <c r="B60" s="16"/>
      <c r="L60" s="16"/>
    </row>
    <row r="61" spans="2:12" s="1" customFormat="1" ht="13.2">
      <c r="B61" s="28"/>
      <c r="D61" s="39" t="s">
        <v>48</v>
      </c>
      <c r="E61" s="30"/>
      <c r="F61" s="99" t="s">
        <v>49</v>
      </c>
      <c r="G61" s="39" t="s">
        <v>48</v>
      </c>
      <c r="H61" s="30"/>
      <c r="I61" s="30"/>
      <c r="J61" s="100" t="s">
        <v>49</v>
      </c>
      <c r="K61" s="30"/>
      <c r="L61" s="28"/>
    </row>
    <row r="62" spans="2:12">
      <c r="B62" s="16"/>
      <c r="L62" s="16"/>
    </row>
    <row r="63" spans="2:12">
      <c r="B63" s="16"/>
      <c r="L63" s="16"/>
    </row>
    <row r="64" spans="2:12">
      <c r="B64" s="16"/>
      <c r="L64" s="16"/>
    </row>
    <row r="65" spans="2:12" s="1" customFormat="1" ht="13.2">
      <c r="B65" s="28"/>
      <c r="D65" s="37" t="s">
        <v>50</v>
      </c>
      <c r="E65" s="38"/>
      <c r="F65" s="38"/>
      <c r="G65" s="37" t="s">
        <v>51</v>
      </c>
      <c r="H65" s="38"/>
      <c r="I65" s="38"/>
      <c r="J65" s="38"/>
      <c r="K65" s="38"/>
      <c r="L65" s="28"/>
    </row>
    <row r="66" spans="2:12">
      <c r="B66" s="16"/>
      <c r="L66" s="16"/>
    </row>
    <row r="67" spans="2:12">
      <c r="B67" s="16"/>
      <c r="L67" s="16"/>
    </row>
    <row r="68" spans="2:12">
      <c r="B68" s="16"/>
      <c r="L68" s="16"/>
    </row>
    <row r="69" spans="2:12">
      <c r="B69" s="16"/>
      <c r="L69" s="16"/>
    </row>
    <row r="70" spans="2:12">
      <c r="B70" s="16"/>
      <c r="L70" s="16"/>
    </row>
    <row r="71" spans="2:12">
      <c r="B71" s="16"/>
      <c r="L71" s="16"/>
    </row>
    <row r="72" spans="2:12">
      <c r="B72" s="16"/>
      <c r="L72" s="16"/>
    </row>
    <row r="73" spans="2:12">
      <c r="B73" s="16"/>
      <c r="L73" s="16"/>
    </row>
    <row r="74" spans="2:12">
      <c r="B74" s="16"/>
      <c r="L74" s="16"/>
    </row>
    <row r="75" spans="2:12">
      <c r="B75" s="16"/>
      <c r="L75" s="16"/>
    </row>
    <row r="76" spans="2:12" s="1" customFormat="1" ht="13.2">
      <c r="B76" s="28"/>
      <c r="D76" s="39" t="s">
        <v>48</v>
      </c>
      <c r="E76" s="30"/>
      <c r="F76" s="99" t="s">
        <v>49</v>
      </c>
      <c r="G76" s="39" t="s">
        <v>48</v>
      </c>
      <c r="H76" s="30"/>
      <c r="I76" s="30"/>
      <c r="J76" s="100" t="s">
        <v>49</v>
      </c>
      <c r="K76" s="30"/>
      <c r="L76" s="28"/>
    </row>
    <row r="77" spans="2:12" s="1" customFormat="1" ht="14.4" customHeight="1">
      <c r="B77" s="40"/>
      <c r="C77" s="41"/>
      <c r="D77" s="41"/>
      <c r="E77" s="41"/>
      <c r="F77" s="41"/>
      <c r="G77" s="41"/>
      <c r="H77" s="41"/>
      <c r="I77" s="41"/>
      <c r="J77" s="41"/>
      <c r="K77" s="41"/>
      <c r="L77" s="28"/>
    </row>
    <row r="81" spans="2:47" s="1" customFormat="1" ht="6.9" customHeight="1">
      <c r="B81" s="42"/>
      <c r="C81" s="43"/>
      <c r="D81" s="43"/>
      <c r="E81" s="43"/>
      <c r="F81" s="43"/>
      <c r="G81" s="43"/>
      <c r="H81" s="43"/>
      <c r="I81" s="43"/>
      <c r="J81" s="43"/>
      <c r="K81" s="43"/>
      <c r="L81" s="28"/>
    </row>
    <row r="82" spans="2:47" s="1" customFormat="1" ht="24.9" customHeight="1">
      <c r="B82" s="28"/>
      <c r="C82" s="17" t="s">
        <v>129</v>
      </c>
      <c r="L82" s="28"/>
    </row>
    <row r="83" spans="2:47" s="1" customFormat="1" ht="6.9" customHeight="1">
      <c r="B83" s="28"/>
      <c r="L83" s="28"/>
    </row>
    <row r="84" spans="2:47" s="1" customFormat="1" ht="12" customHeight="1">
      <c r="B84" s="28"/>
      <c r="C84" s="23" t="s">
        <v>15</v>
      </c>
      <c r="L84" s="28"/>
    </row>
    <row r="85" spans="2:47" s="1" customFormat="1" ht="16.5" customHeight="1">
      <c r="B85" s="28"/>
      <c r="E85" s="209" t="str">
        <f>E7</f>
        <v>Javorné - modernizace stáje</v>
      </c>
      <c r="F85" s="210"/>
      <c r="G85" s="210"/>
      <c r="H85" s="210"/>
      <c r="L85" s="28"/>
    </row>
    <row r="86" spans="2:47" s="1" customFormat="1" ht="12" customHeight="1">
      <c r="B86" s="28"/>
      <c r="C86" s="23" t="s">
        <v>123</v>
      </c>
      <c r="L86" s="28"/>
    </row>
    <row r="87" spans="2:47" s="1" customFormat="1" ht="16.5" customHeight="1">
      <c r="B87" s="28"/>
      <c r="E87" s="170" t="str">
        <f>E9</f>
        <v>SO 06 - Skladovací kanál na kejdu - 62 m3</v>
      </c>
      <c r="F87" s="211"/>
      <c r="G87" s="211"/>
      <c r="H87" s="211"/>
      <c r="L87" s="28"/>
    </row>
    <row r="88" spans="2:47" s="1" customFormat="1" ht="6.9" customHeight="1">
      <c r="B88" s="28"/>
      <c r="L88" s="28"/>
    </row>
    <row r="89" spans="2:47" s="1" customFormat="1" ht="12" customHeight="1">
      <c r="B89" s="28"/>
      <c r="C89" s="23" t="s">
        <v>19</v>
      </c>
      <c r="F89" s="21" t="str">
        <f>F12</f>
        <v xml:space="preserve"> </v>
      </c>
      <c r="I89" s="23" t="s">
        <v>21</v>
      </c>
      <c r="J89" s="48" t="str">
        <f>IF(J12="","",J12)</f>
        <v>5. 1. 2026</v>
      </c>
      <c r="L89" s="28"/>
    </row>
    <row r="90" spans="2:47" s="1" customFormat="1" ht="6.9" customHeight="1">
      <c r="B90" s="28"/>
      <c r="L90" s="28"/>
    </row>
    <row r="91" spans="2:47" s="1" customFormat="1" ht="15.15" customHeight="1">
      <c r="B91" s="28"/>
      <c r="C91" s="23" t="s">
        <v>23</v>
      </c>
      <c r="F91" s="21" t="str">
        <f>E15</f>
        <v>Zemědělská a.s., Horní bradlo</v>
      </c>
      <c r="I91" s="23" t="s">
        <v>29</v>
      </c>
      <c r="J91" s="26" t="str">
        <f>E21</f>
        <v xml:space="preserve"> </v>
      </c>
      <c r="L91" s="28"/>
    </row>
    <row r="92" spans="2:47" s="1" customFormat="1" ht="15.15" customHeight="1">
      <c r="B92" s="28"/>
      <c r="C92" s="23" t="s">
        <v>27</v>
      </c>
      <c r="F92" s="21" t="str">
        <f>IF(E18="","",E18)</f>
        <v>Vyplň údaj</v>
      </c>
      <c r="I92" s="23" t="s">
        <v>31</v>
      </c>
      <c r="J92" s="26" t="str">
        <f>E24</f>
        <v xml:space="preserve"> </v>
      </c>
      <c r="L92" s="28"/>
    </row>
    <row r="93" spans="2:47" s="1" customFormat="1" ht="10.35" customHeight="1">
      <c r="B93" s="28"/>
      <c r="L93" s="28"/>
    </row>
    <row r="94" spans="2:47" s="1" customFormat="1" ht="29.25" customHeight="1">
      <c r="B94" s="28"/>
      <c r="C94" s="101" t="s">
        <v>130</v>
      </c>
      <c r="D94" s="93"/>
      <c r="E94" s="93"/>
      <c r="F94" s="93"/>
      <c r="G94" s="93"/>
      <c r="H94" s="93"/>
      <c r="I94" s="93"/>
      <c r="J94" s="102" t="s">
        <v>131</v>
      </c>
      <c r="K94" s="93"/>
      <c r="L94" s="28"/>
    </row>
    <row r="95" spans="2:47" s="1" customFormat="1" ht="10.35" customHeight="1">
      <c r="B95" s="28"/>
      <c r="L95" s="28"/>
    </row>
    <row r="96" spans="2:47" s="1" customFormat="1" ht="22.8" customHeight="1">
      <c r="B96" s="28"/>
      <c r="C96" s="103" t="s">
        <v>132</v>
      </c>
      <c r="J96" s="62">
        <f>J125</f>
        <v>0</v>
      </c>
      <c r="L96" s="28"/>
      <c r="AU96" s="13" t="s">
        <v>133</v>
      </c>
    </row>
    <row r="97" spans="2:12" s="8" customFormat="1" ht="24.9" customHeight="1">
      <c r="B97" s="104"/>
      <c r="D97" s="105" t="s">
        <v>134</v>
      </c>
      <c r="E97" s="106"/>
      <c r="F97" s="106"/>
      <c r="G97" s="106"/>
      <c r="H97" s="106"/>
      <c r="I97" s="106"/>
      <c r="J97" s="107">
        <f>J126</f>
        <v>0</v>
      </c>
      <c r="L97" s="104"/>
    </row>
    <row r="98" spans="2:12" s="9" customFormat="1" ht="19.95" customHeight="1">
      <c r="B98" s="108"/>
      <c r="D98" s="109" t="s">
        <v>135</v>
      </c>
      <c r="E98" s="110"/>
      <c r="F98" s="110"/>
      <c r="G98" s="110"/>
      <c r="H98" s="110"/>
      <c r="I98" s="110"/>
      <c r="J98" s="111">
        <f>J127</f>
        <v>0</v>
      </c>
      <c r="L98" s="108"/>
    </row>
    <row r="99" spans="2:12" s="9" customFormat="1" ht="19.95" customHeight="1">
      <c r="B99" s="108"/>
      <c r="D99" s="109" t="s">
        <v>136</v>
      </c>
      <c r="E99" s="110"/>
      <c r="F99" s="110"/>
      <c r="G99" s="110"/>
      <c r="H99" s="110"/>
      <c r="I99" s="110"/>
      <c r="J99" s="111">
        <f>J133</f>
        <v>0</v>
      </c>
      <c r="L99" s="108"/>
    </row>
    <row r="100" spans="2:12" s="9" customFormat="1" ht="19.95" customHeight="1">
      <c r="B100" s="108"/>
      <c r="D100" s="109" t="s">
        <v>137</v>
      </c>
      <c r="E100" s="110"/>
      <c r="F100" s="110"/>
      <c r="G100" s="110"/>
      <c r="H100" s="110"/>
      <c r="I100" s="110"/>
      <c r="J100" s="111">
        <f>J136</f>
        <v>0</v>
      </c>
      <c r="L100" s="108"/>
    </row>
    <row r="101" spans="2:12" s="9" customFormat="1" ht="19.95" customHeight="1">
      <c r="B101" s="108"/>
      <c r="D101" s="109" t="s">
        <v>138</v>
      </c>
      <c r="E101" s="110"/>
      <c r="F101" s="110"/>
      <c r="G101" s="110"/>
      <c r="H101" s="110"/>
      <c r="I101" s="110"/>
      <c r="J101" s="111">
        <f>J143</f>
        <v>0</v>
      </c>
      <c r="L101" s="108"/>
    </row>
    <row r="102" spans="2:12" s="9" customFormat="1" ht="19.95" customHeight="1">
      <c r="B102" s="108"/>
      <c r="D102" s="109" t="s">
        <v>139</v>
      </c>
      <c r="E102" s="110"/>
      <c r="F102" s="110"/>
      <c r="G102" s="110"/>
      <c r="H102" s="110"/>
      <c r="I102" s="110"/>
      <c r="J102" s="111">
        <f>J150</f>
        <v>0</v>
      </c>
      <c r="L102" s="108"/>
    </row>
    <row r="103" spans="2:12" s="9" customFormat="1" ht="19.95" customHeight="1">
      <c r="B103" s="108"/>
      <c r="D103" s="109" t="s">
        <v>142</v>
      </c>
      <c r="E103" s="110"/>
      <c r="F103" s="110"/>
      <c r="G103" s="110"/>
      <c r="H103" s="110"/>
      <c r="I103" s="110"/>
      <c r="J103" s="111">
        <f>J157</f>
        <v>0</v>
      </c>
      <c r="L103" s="108"/>
    </row>
    <row r="104" spans="2:12" s="8" customFormat="1" ht="24.9" customHeight="1">
      <c r="B104" s="104"/>
      <c r="D104" s="105" t="s">
        <v>150</v>
      </c>
      <c r="E104" s="106"/>
      <c r="F104" s="106"/>
      <c r="G104" s="106"/>
      <c r="H104" s="106"/>
      <c r="I104" s="106"/>
      <c r="J104" s="107">
        <f>J159</f>
        <v>0</v>
      </c>
      <c r="L104" s="104"/>
    </row>
    <row r="105" spans="2:12" s="9" customFormat="1" ht="19.95" customHeight="1">
      <c r="B105" s="108"/>
      <c r="D105" s="109" t="s">
        <v>152</v>
      </c>
      <c r="E105" s="110"/>
      <c r="F105" s="110"/>
      <c r="G105" s="110"/>
      <c r="H105" s="110"/>
      <c r="I105" s="110"/>
      <c r="J105" s="111">
        <f>J160</f>
        <v>0</v>
      </c>
      <c r="L105" s="108"/>
    </row>
    <row r="106" spans="2:12" s="1" customFormat="1" ht="21.75" customHeight="1">
      <c r="B106" s="28"/>
      <c r="L106" s="28"/>
    </row>
    <row r="107" spans="2:12" s="1" customFormat="1" ht="6.9" customHeight="1">
      <c r="B107" s="40"/>
      <c r="C107" s="41"/>
      <c r="D107" s="41"/>
      <c r="E107" s="41"/>
      <c r="F107" s="41"/>
      <c r="G107" s="41"/>
      <c r="H107" s="41"/>
      <c r="I107" s="41"/>
      <c r="J107" s="41"/>
      <c r="K107" s="41"/>
      <c r="L107" s="28"/>
    </row>
    <row r="111" spans="2:12" s="1" customFormat="1" ht="6.9" customHeight="1">
      <c r="B111" s="42"/>
      <c r="C111" s="43"/>
      <c r="D111" s="43"/>
      <c r="E111" s="43"/>
      <c r="F111" s="43"/>
      <c r="G111" s="43"/>
      <c r="H111" s="43"/>
      <c r="I111" s="43"/>
      <c r="J111" s="43"/>
      <c r="K111" s="43"/>
      <c r="L111" s="28"/>
    </row>
    <row r="112" spans="2:12" s="1" customFormat="1" ht="24.9" customHeight="1">
      <c r="B112" s="28"/>
      <c r="C112" s="17" t="s">
        <v>153</v>
      </c>
      <c r="L112" s="28"/>
    </row>
    <row r="113" spans="2:65" s="1" customFormat="1" ht="6.9" customHeight="1">
      <c r="B113" s="28"/>
      <c r="L113" s="28"/>
    </row>
    <row r="114" spans="2:65" s="1" customFormat="1" ht="12" customHeight="1">
      <c r="B114" s="28"/>
      <c r="C114" s="23" t="s">
        <v>15</v>
      </c>
      <c r="L114" s="28"/>
    </row>
    <row r="115" spans="2:65" s="1" customFormat="1" ht="16.5" customHeight="1">
      <c r="B115" s="28"/>
      <c r="E115" s="209" t="str">
        <f>E7</f>
        <v>Javorné - modernizace stáje</v>
      </c>
      <c r="F115" s="210"/>
      <c r="G115" s="210"/>
      <c r="H115" s="210"/>
      <c r="L115" s="28"/>
    </row>
    <row r="116" spans="2:65" s="1" customFormat="1" ht="12" customHeight="1">
      <c r="B116" s="28"/>
      <c r="C116" s="23" t="s">
        <v>123</v>
      </c>
      <c r="L116" s="28"/>
    </row>
    <row r="117" spans="2:65" s="1" customFormat="1" ht="16.5" customHeight="1">
      <c r="B117" s="28"/>
      <c r="E117" s="170" t="str">
        <f>E9</f>
        <v>SO 06 - Skladovací kanál na kejdu - 62 m3</v>
      </c>
      <c r="F117" s="211"/>
      <c r="G117" s="211"/>
      <c r="H117" s="211"/>
      <c r="L117" s="28"/>
    </row>
    <row r="118" spans="2:65" s="1" customFormat="1" ht="6.9" customHeight="1">
      <c r="B118" s="28"/>
      <c r="L118" s="28"/>
    </row>
    <row r="119" spans="2:65" s="1" customFormat="1" ht="12" customHeight="1">
      <c r="B119" s="28"/>
      <c r="C119" s="23" t="s">
        <v>19</v>
      </c>
      <c r="F119" s="21" t="str">
        <f>F12</f>
        <v xml:space="preserve"> </v>
      </c>
      <c r="I119" s="23" t="s">
        <v>21</v>
      </c>
      <c r="J119" s="48" t="str">
        <f>IF(J12="","",J12)</f>
        <v>5. 1. 2026</v>
      </c>
      <c r="L119" s="28"/>
    </row>
    <row r="120" spans="2:65" s="1" customFormat="1" ht="6.9" customHeight="1">
      <c r="B120" s="28"/>
      <c r="L120" s="28"/>
    </row>
    <row r="121" spans="2:65" s="1" customFormat="1" ht="15.15" customHeight="1">
      <c r="B121" s="28"/>
      <c r="C121" s="23" t="s">
        <v>23</v>
      </c>
      <c r="F121" s="21" t="str">
        <f>E15</f>
        <v>Zemědělská a.s., Horní bradlo</v>
      </c>
      <c r="I121" s="23" t="s">
        <v>29</v>
      </c>
      <c r="J121" s="26" t="str">
        <f>E21</f>
        <v xml:space="preserve"> </v>
      </c>
      <c r="L121" s="28"/>
    </row>
    <row r="122" spans="2:65" s="1" customFormat="1" ht="15.15" customHeight="1">
      <c r="B122" s="28"/>
      <c r="C122" s="23" t="s">
        <v>27</v>
      </c>
      <c r="F122" s="21" t="str">
        <f>IF(E18="","",E18)</f>
        <v>Vyplň údaj</v>
      </c>
      <c r="I122" s="23" t="s">
        <v>31</v>
      </c>
      <c r="J122" s="26" t="str">
        <f>E24</f>
        <v xml:space="preserve"> </v>
      </c>
      <c r="L122" s="28"/>
    </row>
    <row r="123" spans="2:65" s="1" customFormat="1" ht="10.35" customHeight="1">
      <c r="B123" s="28"/>
      <c r="L123" s="28"/>
    </row>
    <row r="124" spans="2:65" s="10" customFormat="1" ht="29.25" customHeight="1">
      <c r="B124" s="112"/>
      <c r="C124" s="113" t="s">
        <v>154</v>
      </c>
      <c r="D124" s="114" t="s">
        <v>58</v>
      </c>
      <c r="E124" s="114" t="s">
        <v>54</v>
      </c>
      <c r="F124" s="114" t="s">
        <v>55</v>
      </c>
      <c r="G124" s="114" t="s">
        <v>155</v>
      </c>
      <c r="H124" s="114" t="s">
        <v>156</v>
      </c>
      <c r="I124" s="114" t="s">
        <v>157</v>
      </c>
      <c r="J124" s="115" t="s">
        <v>131</v>
      </c>
      <c r="K124" s="116" t="s">
        <v>158</v>
      </c>
      <c r="L124" s="112"/>
      <c r="M124" s="55" t="s">
        <v>1</v>
      </c>
      <c r="N124" s="56" t="s">
        <v>37</v>
      </c>
      <c r="O124" s="56" t="s">
        <v>159</v>
      </c>
      <c r="P124" s="56" t="s">
        <v>160</v>
      </c>
      <c r="Q124" s="56" t="s">
        <v>161</v>
      </c>
      <c r="R124" s="56" t="s">
        <v>162</v>
      </c>
      <c r="S124" s="56" t="s">
        <v>163</v>
      </c>
      <c r="T124" s="57" t="s">
        <v>164</v>
      </c>
    </row>
    <row r="125" spans="2:65" s="1" customFormat="1" ht="22.8" customHeight="1">
      <c r="B125" s="28"/>
      <c r="C125" s="60" t="s">
        <v>165</v>
      </c>
      <c r="J125" s="117">
        <f>BK125</f>
        <v>0</v>
      </c>
      <c r="L125" s="28"/>
      <c r="M125" s="58"/>
      <c r="N125" s="49"/>
      <c r="O125" s="49"/>
      <c r="P125" s="118">
        <f>P126+P159</f>
        <v>0</v>
      </c>
      <c r="Q125" s="49"/>
      <c r="R125" s="118">
        <f>R126+R159</f>
        <v>71.671000980000017</v>
      </c>
      <c r="S125" s="49"/>
      <c r="T125" s="119">
        <f>T126+T159</f>
        <v>0</v>
      </c>
      <c r="AT125" s="13" t="s">
        <v>72</v>
      </c>
      <c r="AU125" s="13" t="s">
        <v>133</v>
      </c>
      <c r="BK125" s="120">
        <f>BK126+BK159</f>
        <v>0</v>
      </c>
    </row>
    <row r="126" spans="2:65" s="11" customFormat="1" ht="25.95" customHeight="1">
      <c r="B126" s="121"/>
      <c r="D126" s="122" t="s">
        <v>72</v>
      </c>
      <c r="E126" s="123" t="s">
        <v>166</v>
      </c>
      <c r="F126" s="123" t="s">
        <v>167</v>
      </c>
      <c r="I126" s="124"/>
      <c r="J126" s="125">
        <f>BK126</f>
        <v>0</v>
      </c>
      <c r="L126" s="121"/>
      <c r="M126" s="126"/>
      <c r="P126" s="127">
        <f>P127+P133+P136+P143+P150+P157</f>
        <v>0</v>
      </c>
      <c r="R126" s="127">
        <f>R127+R133+R136+R143+R150+R157</f>
        <v>71.671000980000017</v>
      </c>
      <c r="T126" s="128">
        <f>T127+T133+T136+T143+T150+T157</f>
        <v>0</v>
      </c>
      <c r="AR126" s="122" t="s">
        <v>80</v>
      </c>
      <c r="AT126" s="129" t="s">
        <v>72</v>
      </c>
      <c r="AU126" s="129" t="s">
        <v>73</v>
      </c>
      <c r="AY126" s="122" t="s">
        <v>168</v>
      </c>
      <c r="BK126" s="130">
        <f>BK127+BK133+BK136+BK143+BK150+BK157</f>
        <v>0</v>
      </c>
    </row>
    <row r="127" spans="2:65" s="11" customFormat="1" ht="22.8" customHeight="1">
      <c r="B127" s="121"/>
      <c r="D127" s="122" t="s">
        <v>72</v>
      </c>
      <c r="E127" s="131" t="s">
        <v>80</v>
      </c>
      <c r="F127" s="131" t="s">
        <v>169</v>
      </c>
      <c r="I127" s="124"/>
      <c r="J127" s="132">
        <f>BK127</f>
        <v>0</v>
      </c>
      <c r="L127" s="121"/>
      <c r="M127" s="126"/>
      <c r="P127" s="127">
        <f>SUM(P128:P132)</f>
        <v>0</v>
      </c>
      <c r="R127" s="127">
        <f>SUM(R128:R132)</f>
        <v>0</v>
      </c>
      <c r="T127" s="128">
        <f>SUM(T128:T132)</f>
        <v>0</v>
      </c>
      <c r="AR127" s="122" t="s">
        <v>80</v>
      </c>
      <c r="AT127" s="129" t="s">
        <v>72</v>
      </c>
      <c r="AU127" s="129" t="s">
        <v>80</v>
      </c>
      <c r="AY127" s="122" t="s">
        <v>168</v>
      </c>
      <c r="BK127" s="130">
        <f>SUM(BK128:BK132)</f>
        <v>0</v>
      </c>
    </row>
    <row r="128" spans="2:65" s="1" customFormat="1" ht="49.05" customHeight="1">
      <c r="B128" s="133"/>
      <c r="C128" s="134" t="s">
        <v>80</v>
      </c>
      <c r="D128" s="134" t="s">
        <v>170</v>
      </c>
      <c r="E128" s="135" t="s">
        <v>179</v>
      </c>
      <c r="F128" s="136" t="s">
        <v>180</v>
      </c>
      <c r="G128" s="137" t="s">
        <v>173</v>
      </c>
      <c r="H128" s="138">
        <v>105</v>
      </c>
      <c r="I128" s="139"/>
      <c r="J128" s="140">
        <f>ROUND(I128*H128,2)</f>
        <v>0</v>
      </c>
      <c r="K128" s="141"/>
      <c r="L128" s="28"/>
      <c r="M128" s="142" t="s">
        <v>1</v>
      </c>
      <c r="N128" s="143" t="s">
        <v>38</v>
      </c>
      <c r="P128" s="144">
        <f>O128*H128</f>
        <v>0</v>
      </c>
      <c r="Q128" s="144">
        <v>0</v>
      </c>
      <c r="R128" s="144">
        <f>Q128*H128</f>
        <v>0</v>
      </c>
      <c r="S128" s="144">
        <v>0</v>
      </c>
      <c r="T128" s="145">
        <f>S128*H128</f>
        <v>0</v>
      </c>
      <c r="AR128" s="146" t="s">
        <v>174</v>
      </c>
      <c r="AT128" s="146" t="s">
        <v>170</v>
      </c>
      <c r="AU128" s="146" t="s">
        <v>82</v>
      </c>
      <c r="AY128" s="13" t="s">
        <v>168</v>
      </c>
      <c r="BE128" s="147">
        <f>IF(N128="základní",J128,0)</f>
        <v>0</v>
      </c>
      <c r="BF128" s="147">
        <f>IF(N128="snížená",J128,0)</f>
        <v>0</v>
      </c>
      <c r="BG128" s="147">
        <f>IF(N128="zákl. přenesená",J128,0)</f>
        <v>0</v>
      </c>
      <c r="BH128" s="147">
        <f>IF(N128="sníž. přenesená",J128,0)</f>
        <v>0</v>
      </c>
      <c r="BI128" s="147">
        <f>IF(N128="nulová",J128,0)</f>
        <v>0</v>
      </c>
      <c r="BJ128" s="13" t="s">
        <v>80</v>
      </c>
      <c r="BK128" s="147">
        <f>ROUND(I128*H128,2)</f>
        <v>0</v>
      </c>
      <c r="BL128" s="13" t="s">
        <v>174</v>
      </c>
      <c r="BM128" s="146" t="s">
        <v>1248</v>
      </c>
    </row>
    <row r="129" spans="2:65" s="1" customFormat="1" ht="49.05" customHeight="1">
      <c r="B129" s="133"/>
      <c r="C129" s="134" t="s">
        <v>82</v>
      </c>
      <c r="D129" s="134" t="s">
        <v>170</v>
      </c>
      <c r="E129" s="135" t="s">
        <v>182</v>
      </c>
      <c r="F129" s="136" t="s">
        <v>183</v>
      </c>
      <c r="G129" s="137" t="s">
        <v>173</v>
      </c>
      <c r="H129" s="138">
        <v>105</v>
      </c>
      <c r="I129" s="139"/>
      <c r="J129" s="140">
        <f>ROUND(I129*H129,2)</f>
        <v>0</v>
      </c>
      <c r="K129" s="141"/>
      <c r="L129" s="28"/>
      <c r="M129" s="142" t="s">
        <v>1</v>
      </c>
      <c r="N129" s="143" t="s">
        <v>38</v>
      </c>
      <c r="P129" s="144">
        <f>O129*H129</f>
        <v>0</v>
      </c>
      <c r="Q129" s="144">
        <v>0</v>
      </c>
      <c r="R129" s="144">
        <f>Q129*H129</f>
        <v>0</v>
      </c>
      <c r="S129" s="144">
        <v>0</v>
      </c>
      <c r="T129" s="145">
        <f>S129*H129</f>
        <v>0</v>
      </c>
      <c r="AR129" s="146" t="s">
        <v>174</v>
      </c>
      <c r="AT129" s="146" t="s">
        <v>170</v>
      </c>
      <c r="AU129" s="146" t="s">
        <v>82</v>
      </c>
      <c r="AY129" s="13" t="s">
        <v>168</v>
      </c>
      <c r="BE129" s="147">
        <f>IF(N129="základní",J129,0)</f>
        <v>0</v>
      </c>
      <c r="BF129" s="147">
        <f>IF(N129="snížená",J129,0)</f>
        <v>0</v>
      </c>
      <c r="BG129" s="147">
        <f>IF(N129="zákl. přenesená",J129,0)</f>
        <v>0</v>
      </c>
      <c r="BH129" s="147">
        <f>IF(N129="sníž. přenesená",J129,0)</f>
        <v>0</v>
      </c>
      <c r="BI129" s="147">
        <f>IF(N129="nulová",J129,0)</f>
        <v>0</v>
      </c>
      <c r="BJ129" s="13" t="s">
        <v>80</v>
      </c>
      <c r="BK129" s="147">
        <f>ROUND(I129*H129,2)</f>
        <v>0</v>
      </c>
      <c r="BL129" s="13" t="s">
        <v>174</v>
      </c>
      <c r="BM129" s="146" t="s">
        <v>1249</v>
      </c>
    </row>
    <row r="130" spans="2:65" s="1" customFormat="1" ht="62.7" customHeight="1">
      <c r="B130" s="133"/>
      <c r="C130" s="134" t="s">
        <v>90</v>
      </c>
      <c r="D130" s="134" t="s">
        <v>170</v>
      </c>
      <c r="E130" s="135" t="s">
        <v>194</v>
      </c>
      <c r="F130" s="136" t="s">
        <v>195</v>
      </c>
      <c r="G130" s="137" t="s">
        <v>173</v>
      </c>
      <c r="H130" s="138">
        <v>327.25</v>
      </c>
      <c r="I130" s="139"/>
      <c r="J130" s="140">
        <f>ROUND(I130*H130,2)</f>
        <v>0</v>
      </c>
      <c r="K130" s="141"/>
      <c r="L130" s="28"/>
      <c r="M130" s="142" t="s">
        <v>1</v>
      </c>
      <c r="N130" s="143" t="s">
        <v>38</v>
      </c>
      <c r="P130" s="144">
        <f>O130*H130</f>
        <v>0</v>
      </c>
      <c r="Q130" s="144">
        <v>0</v>
      </c>
      <c r="R130" s="144">
        <f>Q130*H130</f>
        <v>0</v>
      </c>
      <c r="S130" s="144">
        <v>0</v>
      </c>
      <c r="T130" s="145">
        <f>S130*H130</f>
        <v>0</v>
      </c>
      <c r="AR130" s="146" t="s">
        <v>174</v>
      </c>
      <c r="AT130" s="146" t="s">
        <v>170</v>
      </c>
      <c r="AU130" s="146" t="s">
        <v>82</v>
      </c>
      <c r="AY130" s="13" t="s">
        <v>168</v>
      </c>
      <c r="BE130" s="147">
        <f>IF(N130="základní",J130,0)</f>
        <v>0</v>
      </c>
      <c r="BF130" s="147">
        <f>IF(N130="snížená",J130,0)</f>
        <v>0</v>
      </c>
      <c r="BG130" s="147">
        <f>IF(N130="zákl. přenesená",J130,0)</f>
        <v>0</v>
      </c>
      <c r="BH130" s="147">
        <f>IF(N130="sníž. přenesená",J130,0)</f>
        <v>0</v>
      </c>
      <c r="BI130" s="147">
        <f>IF(N130="nulová",J130,0)</f>
        <v>0</v>
      </c>
      <c r="BJ130" s="13" t="s">
        <v>80</v>
      </c>
      <c r="BK130" s="147">
        <f>ROUND(I130*H130,2)</f>
        <v>0</v>
      </c>
      <c r="BL130" s="13" t="s">
        <v>174</v>
      </c>
      <c r="BM130" s="146" t="s">
        <v>1250</v>
      </c>
    </row>
    <row r="131" spans="2:65" s="1" customFormat="1" ht="44.25" customHeight="1">
      <c r="B131" s="133"/>
      <c r="C131" s="134" t="s">
        <v>174</v>
      </c>
      <c r="D131" s="134" t="s">
        <v>170</v>
      </c>
      <c r="E131" s="135" t="s">
        <v>202</v>
      </c>
      <c r="F131" s="136" t="s">
        <v>203</v>
      </c>
      <c r="G131" s="137" t="s">
        <v>173</v>
      </c>
      <c r="H131" s="138">
        <v>327.25</v>
      </c>
      <c r="I131" s="139"/>
      <c r="J131" s="140">
        <f>ROUND(I131*H131,2)</f>
        <v>0</v>
      </c>
      <c r="K131" s="141"/>
      <c r="L131" s="28"/>
      <c r="M131" s="142" t="s">
        <v>1</v>
      </c>
      <c r="N131" s="143" t="s">
        <v>38</v>
      </c>
      <c r="P131" s="144">
        <f>O131*H131</f>
        <v>0</v>
      </c>
      <c r="Q131" s="144">
        <v>0</v>
      </c>
      <c r="R131" s="144">
        <f>Q131*H131</f>
        <v>0</v>
      </c>
      <c r="S131" s="144">
        <v>0</v>
      </c>
      <c r="T131" s="145">
        <f>S131*H131</f>
        <v>0</v>
      </c>
      <c r="AR131" s="146" t="s">
        <v>174</v>
      </c>
      <c r="AT131" s="146" t="s">
        <v>170</v>
      </c>
      <c r="AU131" s="146" t="s">
        <v>82</v>
      </c>
      <c r="AY131" s="13" t="s">
        <v>168</v>
      </c>
      <c r="BE131" s="147">
        <f>IF(N131="základní",J131,0)</f>
        <v>0</v>
      </c>
      <c r="BF131" s="147">
        <f>IF(N131="snížená",J131,0)</f>
        <v>0</v>
      </c>
      <c r="BG131" s="147">
        <f>IF(N131="zákl. přenesená",J131,0)</f>
        <v>0</v>
      </c>
      <c r="BH131" s="147">
        <f>IF(N131="sníž. přenesená",J131,0)</f>
        <v>0</v>
      </c>
      <c r="BI131" s="147">
        <f>IF(N131="nulová",J131,0)</f>
        <v>0</v>
      </c>
      <c r="BJ131" s="13" t="s">
        <v>80</v>
      </c>
      <c r="BK131" s="147">
        <f>ROUND(I131*H131,2)</f>
        <v>0</v>
      </c>
      <c r="BL131" s="13" t="s">
        <v>174</v>
      </c>
      <c r="BM131" s="146" t="s">
        <v>1251</v>
      </c>
    </row>
    <row r="132" spans="2:65" s="1" customFormat="1" ht="44.25" customHeight="1">
      <c r="B132" s="133"/>
      <c r="C132" s="134" t="s">
        <v>185</v>
      </c>
      <c r="D132" s="134" t="s">
        <v>170</v>
      </c>
      <c r="E132" s="135" t="s">
        <v>211</v>
      </c>
      <c r="F132" s="136" t="s">
        <v>212</v>
      </c>
      <c r="G132" s="137" t="s">
        <v>173</v>
      </c>
      <c r="H132" s="138">
        <v>117.25</v>
      </c>
      <c r="I132" s="139"/>
      <c r="J132" s="140">
        <f>ROUND(I132*H132,2)</f>
        <v>0</v>
      </c>
      <c r="K132" s="141"/>
      <c r="L132" s="28"/>
      <c r="M132" s="142" t="s">
        <v>1</v>
      </c>
      <c r="N132" s="143" t="s">
        <v>38</v>
      </c>
      <c r="P132" s="144">
        <f>O132*H132</f>
        <v>0</v>
      </c>
      <c r="Q132" s="144">
        <v>0</v>
      </c>
      <c r="R132" s="144">
        <f>Q132*H132</f>
        <v>0</v>
      </c>
      <c r="S132" s="144">
        <v>0</v>
      </c>
      <c r="T132" s="145">
        <f>S132*H132</f>
        <v>0</v>
      </c>
      <c r="AR132" s="146" t="s">
        <v>174</v>
      </c>
      <c r="AT132" s="146" t="s">
        <v>170</v>
      </c>
      <c r="AU132" s="146" t="s">
        <v>82</v>
      </c>
      <c r="AY132" s="13" t="s">
        <v>168</v>
      </c>
      <c r="BE132" s="147">
        <f>IF(N132="základní",J132,0)</f>
        <v>0</v>
      </c>
      <c r="BF132" s="147">
        <f>IF(N132="snížená",J132,0)</f>
        <v>0</v>
      </c>
      <c r="BG132" s="147">
        <f>IF(N132="zákl. přenesená",J132,0)</f>
        <v>0</v>
      </c>
      <c r="BH132" s="147">
        <f>IF(N132="sníž. přenesená",J132,0)</f>
        <v>0</v>
      </c>
      <c r="BI132" s="147">
        <f>IF(N132="nulová",J132,0)</f>
        <v>0</v>
      </c>
      <c r="BJ132" s="13" t="s">
        <v>80</v>
      </c>
      <c r="BK132" s="147">
        <f>ROUND(I132*H132,2)</f>
        <v>0</v>
      </c>
      <c r="BL132" s="13" t="s">
        <v>174</v>
      </c>
      <c r="BM132" s="146" t="s">
        <v>1252</v>
      </c>
    </row>
    <row r="133" spans="2:65" s="11" customFormat="1" ht="22.8" customHeight="1">
      <c r="B133" s="121"/>
      <c r="D133" s="122" t="s">
        <v>72</v>
      </c>
      <c r="E133" s="131" t="s">
        <v>82</v>
      </c>
      <c r="F133" s="131" t="s">
        <v>222</v>
      </c>
      <c r="I133" s="124"/>
      <c r="J133" s="132">
        <f>BK133</f>
        <v>0</v>
      </c>
      <c r="L133" s="121"/>
      <c r="M133" s="126"/>
      <c r="P133" s="127">
        <f>SUM(P134:P135)</f>
        <v>0</v>
      </c>
      <c r="R133" s="127">
        <f>SUM(R134:R135)</f>
        <v>0</v>
      </c>
      <c r="T133" s="128">
        <f>SUM(T134:T135)</f>
        <v>0</v>
      </c>
      <c r="AR133" s="122" t="s">
        <v>80</v>
      </c>
      <c r="AT133" s="129" t="s">
        <v>72</v>
      </c>
      <c r="AU133" s="129" t="s">
        <v>80</v>
      </c>
      <c r="AY133" s="122" t="s">
        <v>168</v>
      </c>
      <c r="BK133" s="130">
        <f>SUM(BK134:BK135)</f>
        <v>0</v>
      </c>
    </row>
    <row r="134" spans="2:65" s="1" customFormat="1" ht="24.15" customHeight="1">
      <c r="B134" s="133"/>
      <c r="C134" s="134" t="s">
        <v>189</v>
      </c>
      <c r="D134" s="134" t="s">
        <v>170</v>
      </c>
      <c r="E134" s="135" t="s">
        <v>234</v>
      </c>
      <c r="F134" s="136" t="s">
        <v>235</v>
      </c>
      <c r="G134" s="137" t="s">
        <v>173</v>
      </c>
      <c r="H134" s="138">
        <v>5.3659999999999997</v>
      </c>
      <c r="I134" s="139"/>
      <c r="J134" s="140">
        <f>ROUND(I134*H134,2)</f>
        <v>0</v>
      </c>
      <c r="K134" s="141"/>
      <c r="L134" s="28"/>
      <c r="M134" s="142" t="s">
        <v>1</v>
      </c>
      <c r="N134" s="143" t="s">
        <v>38</v>
      </c>
      <c r="P134" s="144">
        <f>O134*H134</f>
        <v>0</v>
      </c>
      <c r="Q134" s="144">
        <v>0</v>
      </c>
      <c r="R134" s="144">
        <f>Q134*H134</f>
        <v>0</v>
      </c>
      <c r="S134" s="144">
        <v>0</v>
      </c>
      <c r="T134" s="145">
        <f>S134*H134</f>
        <v>0</v>
      </c>
      <c r="AR134" s="146" t="s">
        <v>174</v>
      </c>
      <c r="AT134" s="146" t="s">
        <v>170</v>
      </c>
      <c r="AU134" s="146" t="s">
        <v>82</v>
      </c>
      <c r="AY134" s="13" t="s">
        <v>168</v>
      </c>
      <c r="BE134" s="147">
        <f>IF(N134="základní",J134,0)</f>
        <v>0</v>
      </c>
      <c r="BF134" s="147">
        <f>IF(N134="snížená",J134,0)</f>
        <v>0</v>
      </c>
      <c r="BG134" s="147">
        <f>IF(N134="zákl. přenesená",J134,0)</f>
        <v>0</v>
      </c>
      <c r="BH134" s="147">
        <f>IF(N134="sníž. přenesená",J134,0)</f>
        <v>0</v>
      </c>
      <c r="BI134" s="147">
        <f>IF(N134="nulová",J134,0)</f>
        <v>0</v>
      </c>
      <c r="BJ134" s="13" t="s">
        <v>80</v>
      </c>
      <c r="BK134" s="147">
        <f>ROUND(I134*H134,2)</f>
        <v>0</v>
      </c>
      <c r="BL134" s="13" t="s">
        <v>174</v>
      </c>
      <c r="BM134" s="146" t="s">
        <v>1253</v>
      </c>
    </row>
    <row r="135" spans="2:65" s="1" customFormat="1" ht="24.15" customHeight="1">
      <c r="B135" s="133"/>
      <c r="C135" s="134" t="s">
        <v>193</v>
      </c>
      <c r="D135" s="134" t="s">
        <v>170</v>
      </c>
      <c r="E135" s="135" t="s">
        <v>238</v>
      </c>
      <c r="F135" s="136" t="s">
        <v>239</v>
      </c>
      <c r="G135" s="137" t="s">
        <v>173</v>
      </c>
      <c r="H135" s="138">
        <v>2.8620000000000001</v>
      </c>
      <c r="I135" s="139"/>
      <c r="J135" s="140">
        <f>ROUND(I135*H135,2)</f>
        <v>0</v>
      </c>
      <c r="K135" s="141"/>
      <c r="L135" s="28"/>
      <c r="M135" s="142" t="s">
        <v>1</v>
      </c>
      <c r="N135" s="143" t="s">
        <v>38</v>
      </c>
      <c r="P135" s="144">
        <f>O135*H135</f>
        <v>0</v>
      </c>
      <c r="Q135" s="144">
        <v>0</v>
      </c>
      <c r="R135" s="144">
        <f>Q135*H135</f>
        <v>0</v>
      </c>
      <c r="S135" s="144">
        <v>0</v>
      </c>
      <c r="T135" s="145">
        <f>S135*H135</f>
        <v>0</v>
      </c>
      <c r="AR135" s="146" t="s">
        <v>174</v>
      </c>
      <c r="AT135" s="146" t="s">
        <v>170</v>
      </c>
      <c r="AU135" s="146" t="s">
        <v>82</v>
      </c>
      <c r="AY135" s="13" t="s">
        <v>168</v>
      </c>
      <c r="BE135" s="147">
        <f>IF(N135="základní",J135,0)</f>
        <v>0</v>
      </c>
      <c r="BF135" s="147">
        <f>IF(N135="snížená",J135,0)</f>
        <v>0</v>
      </c>
      <c r="BG135" s="147">
        <f>IF(N135="zákl. přenesená",J135,0)</f>
        <v>0</v>
      </c>
      <c r="BH135" s="147">
        <f>IF(N135="sníž. přenesená",J135,0)</f>
        <v>0</v>
      </c>
      <c r="BI135" s="147">
        <f>IF(N135="nulová",J135,0)</f>
        <v>0</v>
      </c>
      <c r="BJ135" s="13" t="s">
        <v>80</v>
      </c>
      <c r="BK135" s="147">
        <f>ROUND(I135*H135,2)</f>
        <v>0</v>
      </c>
      <c r="BL135" s="13" t="s">
        <v>174</v>
      </c>
      <c r="BM135" s="146" t="s">
        <v>1254</v>
      </c>
    </row>
    <row r="136" spans="2:65" s="11" customFormat="1" ht="22.8" customHeight="1">
      <c r="B136" s="121"/>
      <c r="D136" s="122" t="s">
        <v>72</v>
      </c>
      <c r="E136" s="131" t="s">
        <v>90</v>
      </c>
      <c r="F136" s="131" t="s">
        <v>285</v>
      </c>
      <c r="I136" s="124"/>
      <c r="J136" s="132">
        <f>BK136</f>
        <v>0</v>
      </c>
      <c r="L136" s="121"/>
      <c r="M136" s="126"/>
      <c r="P136" s="127">
        <f>SUM(P137:P142)</f>
        <v>0</v>
      </c>
      <c r="R136" s="127">
        <f>SUM(R137:R142)</f>
        <v>65.917540980000012</v>
      </c>
      <c r="T136" s="128">
        <f>SUM(T137:T142)</f>
        <v>0</v>
      </c>
      <c r="AR136" s="122" t="s">
        <v>80</v>
      </c>
      <c r="AT136" s="129" t="s">
        <v>72</v>
      </c>
      <c r="AU136" s="129" t="s">
        <v>80</v>
      </c>
      <c r="AY136" s="122" t="s">
        <v>168</v>
      </c>
      <c r="BK136" s="130">
        <f>SUM(BK137:BK142)</f>
        <v>0</v>
      </c>
    </row>
    <row r="137" spans="2:65" s="1" customFormat="1" ht="49.05" customHeight="1">
      <c r="B137" s="133"/>
      <c r="C137" s="134" t="s">
        <v>197</v>
      </c>
      <c r="D137" s="134" t="s">
        <v>170</v>
      </c>
      <c r="E137" s="135" t="s">
        <v>1080</v>
      </c>
      <c r="F137" s="136" t="s">
        <v>1081</v>
      </c>
      <c r="G137" s="137" t="s">
        <v>173</v>
      </c>
      <c r="H137" s="138">
        <v>23.363</v>
      </c>
      <c r="I137" s="139"/>
      <c r="J137" s="140">
        <f t="shared" ref="J137:J142" si="0">ROUND(I137*H137,2)</f>
        <v>0</v>
      </c>
      <c r="K137" s="141"/>
      <c r="L137" s="28"/>
      <c r="M137" s="142" t="s">
        <v>1</v>
      </c>
      <c r="N137" s="143" t="s">
        <v>38</v>
      </c>
      <c r="P137" s="144">
        <f t="shared" ref="P137:P142" si="1">O137*H137</f>
        <v>0</v>
      </c>
      <c r="Q137" s="144">
        <v>2.5143</v>
      </c>
      <c r="R137" s="144">
        <f t="shared" ref="R137:R142" si="2">Q137*H137</f>
        <v>58.741590899999998</v>
      </c>
      <c r="S137" s="144">
        <v>0</v>
      </c>
      <c r="T137" s="145">
        <f t="shared" ref="T137:T142" si="3">S137*H137</f>
        <v>0</v>
      </c>
      <c r="AR137" s="146" t="s">
        <v>174</v>
      </c>
      <c r="AT137" s="146" t="s">
        <v>170</v>
      </c>
      <c r="AU137" s="146" t="s">
        <v>82</v>
      </c>
      <c r="AY137" s="13" t="s">
        <v>168</v>
      </c>
      <c r="BE137" s="147">
        <f t="shared" ref="BE137:BE142" si="4">IF(N137="základní",J137,0)</f>
        <v>0</v>
      </c>
      <c r="BF137" s="147">
        <f t="shared" ref="BF137:BF142" si="5">IF(N137="snížená",J137,0)</f>
        <v>0</v>
      </c>
      <c r="BG137" s="147">
        <f t="shared" ref="BG137:BG142" si="6">IF(N137="zákl. přenesená",J137,0)</f>
        <v>0</v>
      </c>
      <c r="BH137" s="147">
        <f t="shared" ref="BH137:BH142" si="7">IF(N137="sníž. přenesená",J137,0)</f>
        <v>0</v>
      </c>
      <c r="BI137" s="147">
        <f t="shared" ref="BI137:BI142" si="8">IF(N137="nulová",J137,0)</f>
        <v>0</v>
      </c>
      <c r="BJ137" s="13" t="s">
        <v>80</v>
      </c>
      <c r="BK137" s="147">
        <f t="shared" ref="BK137:BK142" si="9">ROUND(I137*H137,2)</f>
        <v>0</v>
      </c>
      <c r="BL137" s="13" t="s">
        <v>174</v>
      </c>
      <c r="BM137" s="146" t="s">
        <v>1255</v>
      </c>
    </row>
    <row r="138" spans="2:65" s="1" customFormat="1" ht="49.05" customHeight="1">
      <c r="B138" s="133"/>
      <c r="C138" s="134" t="s">
        <v>201</v>
      </c>
      <c r="D138" s="134" t="s">
        <v>170</v>
      </c>
      <c r="E138" s="135" t="s">
        <v>1083</v>
      </c>
      <c r="F138" s="136" t="s">
        <v>1084</v>
      </c>
      <c r="G138" s="137" t="s">
        <v>208</v>
      </c>
      <c r="H138" s="138">
        <v>133.9</v>
      </c>
      <c r="I138" s="139"/>
      <c r="J138" s="140">
        <f t="shared" si="0"/>
        <v>0</v>
      </c>
      <c r="K138" s="141"/>
      <c r="L138" s="28"/>
      <c r="M138" s="142" t="s">
        <v>1</v>
      </c>
      <c r="N138" s="143" t="s">
        <v>38</v>
      </c>
      <c r="P138" s="144">
        <f t="shared" si="1"/>
        <v>0</v>
      </c>
      <c r="Q138" s="144">
        <v>1.6199999999999999E-3</v>
      </c>
      <c r="R138" s="144">
        <f t="shared" si="2"/>
        <v>0.216918</v>
      </c>
      <c r="S138" s="144">
        <v>0</v>
      </c>
      <c r="T138" s="145">
        <f t="shared" si="3"/>
        <v>0</v>
      </c>
      <c r="AR138" s="146" t="s">
        <v>174</v>
      </c>
      <c r="AT138" s="146" t="s">
        <v>170</v>
      </c>
      <c r="AU138" s="146" t="s">
        <v>82</v>
      </c>
      <c r="AY138" s="13" t="s">
        <v>168</v>
      </c>
      <c r="BE138" s="147">
        <f t="shared" si="4"/>
        <v>0</v>
      </c>
      <c r="BF138" s="147">
        <f t="shared" si="5"/>
        <v>0</v>
      </c>
      <c r="BG138" s="147">
        <f t="shared" si="6"/>
        <v>0</v>
      </c>
      <c r="BH138" s="147">
        <f t="shared" si="7"/>
        <v>0</v>
      </c>
      <c r="BI138" s="147">
        <f t="shared" si="8"/>
        <v>0</v>
      </c>
      <c r="BJ138" s="13" t="s">
        <v>80</v>
      </c>
      <c r="BK138" s="147">
        <f t="shared" si="9"/>
        <v>0</v>
      </c>
      <c r="BL138" s="13" t="s">
        <v>174</v>
      </c>
      <c r="BM138" s="146" t="s">
        <v>1256</v>
      </c>
    </row>
    <row r="139" spans="2:65" s="1" customFormat="1" ht="49.05" customHeight="1">
      <c r="B139" s="133"/>
      <c r="C139" s="134" t="s">
        <v>205</v>
      </c>
      <c r="D139" s="134" t="s">
        <v>170</v>
      </c>
      <c r="E139" s="135" t="s">
        <v>1086</v>
      </c>
      <c r="F139" s="136" t="s">
        <v>1087</v>
      </c>
      <c r="G139" s="137" t="s">
        <v>208</v>
      </c>
      <c r="H139" s="138">
        <v>133.9</v>
      </c>
      <c r="I139" s="139"/>
      <c r="J139" s="140">
        <f t="shared" si="0"/>
        <v>0</v>
      </c>
      <c r="K139" s="141"/>
      <c r="L139" s="28"/>
      <c r="M139" s="142" t="s">
        <v>1</v>
      </c>
      <c r="N139" s="143" t="s">
        <v>38</v>
      </c>
      <c r="P139" s="144">
        <f t="shared" si="1"/>
        <v>0</v>
      </c>
      <c r="Q139" s="144">
        <v>0</v>
      </c>
      <c r="R139" s="144">
        <f t="shared" si="2"/>
        <v>0</v>
      </c>
      <c r="S139" s="144">
        <v>0</v>
      </c>
      <c r="T139" s="145">
        <f t="shared" si="3"/>
        <v>0</v>
      </c>
      <c r="AR139" s="146" t="s">
        <v>174</v>
      </c>
      <c r="AT139" s="146" t="s">
        <v>170</v>
      </c>
      <c r="AU139" s="146" t="s">
        <v>82</v>
      </c>
      <c r="AY139" s="13" t="s">
        <v>168</v>
      </c>
      <c r="BE139" s="147">
        <f t="shared" si="4"/>
        <v>0</v>
      </c>
      <c r="BF139" s="147">
        <f t="shared" si="5"/>
        <v>0</v>
      </c>
      <c r="BG139" s="147">
        <f t="shared" si="6"/>
        <v>0</v>
      </c>
      <c r="BH139" s="147">
        <f t="shared" si="7"/>
        <v>0</v>
      </c>
      <c r="BI139" s="147">
        <f t="shared" si="8"/>
        <v>0</v>
      </c>
      <c r="BJ139" s="13" t="s">
        <v>80</v>
      </c>
      <c r="BK139" s="147">
        <f t="shared" si="9"/>
        <v>0</v>
      </c>
      <c r="BL139" s="13" t="s">
        <v>174</v>
      </c>
      <c r="BM139" s="146" t="s">
        <v>1257</v>
      </c>
    </row>
    <row r="140" spans="2:65" s="1" customFormat="1" ht="37.799999999999997" customHeight="1">
      <c r="B140" s="133"/>
      <c r="C140" s="134" t="s">
        <v>210</v>
      </c>
      <c r="D140" s="134" t="s">
        <v>170</v>
      </c>
      <c r="E140" s="135" t="s">
        <v>1089</v>
      </c>
      <c r="F140" s="136" t="s">
        <v>1090</v>
      </c>
      <c r="G140" s="137" t="s">
        <v>275</v>
      </c>
      <c r="H140" s="138">
        <v>4.7590000000000003</v>
      </c>
      <c r="I140" s="139"/>
      <c r="J140" s="140">
        <f t="shared" si="0"/>
        <v>0</v>
      </c>
      <c r="K140" s="141"/>
      <c r="L140" s="28"/>
      <c r="M140" s="142" t="s">
        <v>1</v>
      </c>
      <c r="N140" s="143" t="s">
        <v>38</v>
      </c>
      <c r="P140" s="144">
        <f t="shared" si="1"/>
        <v>0</v>
      </c>
      <c r="Q140" s="144">
        <v>1.10907</v>
      </c>
      <c r="R140" s="144">
        <f t="shared" si="2"/>
        <v>5.2780641300000006</v>
      </c>
      <c r="S140" s="144">
        <v>0</v>
      </c>
      <c r="T140" s="145">
        <f t="shared" si="3"/>
        <v>0</v>
      </c>
      <c r="AR140" s="146" t="s">
        <v>174</v>
      </c>
      <c r="AT140" s="146" t="s">
        <v>170</v>
      </c>
      <c r="AU140" s="146" t="s">
        <v>82</v>
      </c>
      <c r="AY140" s="13" t="s">
        <v>168</v>
      </c>
      <c r="BE140" s="147">
        <f t="shared" si="4"/>
        <v>0</v>
      </c>
      <c r="BF140" s="147">
        <f t="shared" si="5"/>
        <v>0</v>
      </c>
      <c r="BG140" s="147">
        <f t="shared" si="6"/>
        <v>0</v>
      </c>
      <c r="BH140" s="147">
        <f t="shared" si="7"/>
        <v>0</v>
      </c>
      <c r="BI140" s="147">
        <f t="shared" si="8"/>
        <v>0</v>
      </c>
      <c r="BJ140" s="13" t="s">
        <v>80</v>
      </c>
      <c r="BK140" s="147">
        <f t="shared" si="9"/>
        <v>0</v>
      </c>
      <c r="BL140" s="13" t="s">
        <v>174</v>
      </c>
      <c r="BM140" s="146" t="s">
        <v>1258</v>
      </c>
    </row>
    <row r="141" spans="2:65" s="1" customFormat="1" ht="37.799999999999997" customHeight="1">
      <c r="B141" s="133"/>
      <c r="C141" s="134" t="s">
        <v>8</v>
      </c>
      <c r="D141" s="134" t="s">
        <v>170</v>
      </c>
      <c r="E141" s="135" t="s">
        <v>1089</v>
      </c>
      <c r="F141" s="136" t="s">
        <v>1090</v>
      </c>
      <c r="G141" s="137" t="s">
        <v>275</v>
      </c>
      <c r="H141" s="138">
        <v>0.38300000000000001</v>
      </c>
      <c r="I141" s="139"/>
      <c r="J141" s="140">
        <f t="shared" si="0"/>
        <v>0</v>
      </c>
      <c r="K141" s="141"/>
      <c r="L141" s="28"/>
      <c r="M141" s="142" t="s">
        <v>1</v>
      </c>
      <c r="N141" s="143" t="s">
        <v>38</v>
      </c>
      <c r="P141" s="144">
        <f t="shared" si="1"/>
        <v>0</v>
      </c>
      <c r="Q141" s="144">
        <v>1.10907</v>
      </c>
      <c r="R141" s="144">
        <f t="shared" si="2"/>
        <v>0.42477381000000003</v>
      </c>
      <c r="S141" s="144">
        <v>0</v>
      </c>
      <c r="T141" s="145">
        <f t="shared" si="3"/>
        <v>0</v>
      </c>
      <c r="AR141" s="146" t="s">
        <v>174</v>
      </c>
      <c r="AT141" s="146" t="s">
        <v>170</v>
      </c>
      <c r="AU141" s="146" t="s">
        <v>82</v>
      </c>
      <c r="AY141" s="13" t="s">
        <v>168</v>
      </c>
      <c r="BE141" s="147">
        <f t="shared" si="4"/>
        <v>0</v>
      </c>
      <c r="BF141" s="147">
        <f t="shared" si="5"/>
        <v>0</v>
      </c>
      <c r="BG141" s="147">
        <f t="shared" si="6"/>
        <v>0</v>
      </c>
      <c r="BH141" s="147">
        <f t="shared" si="7"/>
        <v>0</v>
      </c>
      <c r="BI141" s="147">
        <f t="shared" si="8"/>
        <v>0</v>
      </c>
      <c r="BJ141" s="13" t="s">
        <v>80</v>
      </c>
      <c r="BK141" s="147">
        <f t="shared" si="9"/>
        <v>0</v>
      </c>
      <c r="BL141" s="13" t="s">
        <v>174</v>
      </c>
      <c r="BM141" s="146" t="s">
        <v>1259</v>
      </c>
    </row>
    <row r="142" spans="2:65" s="1" customFormat="1" ht="24.15" customHeight="1">
      <c r="B142" s="133"/>
      <c r="C142" s="134" t="s">
        <v>217</v>
      </c>
      <c r="D142" s="134" t="s">
        <v>170</v>
      </c>
      <c r="E142" s="135" t="s">
        <v>1092</v>
      </c>
      <c r="F142" s="136" t="s">
        <v>1093</v>
      </c>
      <c r="G142" s="137" t="s">
        <v>275</v>
      </c>
      <c r="H142" s="138">
        <v>1.1819999999999999</v>
      </c>
      <c r="I142" s="139"/>
      <c r="J142" s="140">
        <f t="shared" si="0"/>
        <v>0</v>
      </c>
      <c r="K142" s="141"/>
      <c r="L142" s="28"/>
      <c r="M142" s="142" t="s">
        <v>1</v>
      </c>
      <c r="N142" s="143" t="s">
        <v>38</v>
      </c>
      <c r="P142" s="144">
        <f t="shared" si="1"/>
        <v>0</v>
      </c>
      <c r="Q142" s="144">
        <v>1.06277</v>
      </c>
      <c r="R142" s="144">
        <f t="shared" si="2"/>
        <v>1.2561941399999998</v>
      </c>
      <c r="S142" s="144">
        <v>0</v>
      </c>
      <c r="T142" s="145">
        <f t="shared" si="3"/>
        <v>0</v>
      </c>
      <c r="AR142" s="146" t="s">
        <v>174</v>
      </c>
      <c r="AT142" s="146" t="s">
        <v>170</v>
      </c>
      <c r="AU142" s="146" t="s">
        <v>82</v>
      </c>
      <c r="AY142" s="13" t="s">
        <v>168</v>
      </c>
      <c r="BE142" s="147">
        <f t="shared" si="4"/>
        <v>0</v>
      </c>
      <c r="BF142" s="147">
        <f t="shared" si="5"/>
        <v>0</v>
      </c>
      <c r="BG142" s="147">
        <f t="shared" si="6"/>
        <v>0</v>
      </c>
      <c r="BH142" s="147">
        <f t="shared" si="7"/>
        <v>0</v>
      </c>
      <c r="BI142" s="147">
        <f t="shared" si="8"/>
        <v>0</v>
      </c>
      <c r="BJ142" s="13" t="s">
        <v>80</v>
      </c>
      <c r="BK142" s="147">
        <f t="shared" si="9"/>
        <v>0</v>
      </c>
      <c r="BL142" s="13" t="s">
        <v>174</v>
      </c>
      <c r="BM142" s="146" t="s">
        <v>1260</v>
      </c>
    </row>
    <row r="143" spans="2:65" s="11" customFormat="1" ht="22.8" customHeight="1">
      <c r="B143" s="121"/>
      <c r="D143" s="122" t="s">
        <v>72</v>
      </c>
      <c r="E143" s="131" t="s">
        <v>174</v>
      </c>
      <c r="F143" s="131" t="s">
        <v>326</v>
      </c>
      <c r="I143" s="124"/>
      <c r="J143" s="132">
        <f>BK143</f>
        <v>0</v>
      </c>
      <c r="L143" s="121"/>
      <c r="M143" s="126"/>
      <c r="P143" s="127">
        <f>SUM(P144:P149)</f>
        <v>0</v>
      </c>
      <c r="R143" s="127">
        <f>SUM(R144:R149)</f>
        <v>5.7534600000000005</v>
      </c>
      <c r="T143" s="128">
        <f>SUM(T144:T149)</f>
        <v>0</v>
      </c>
      <c r="AR143" s="122" t="s">
        <v>80</v>
      </c>
      <c r="AT143" s="129" t="s">
        <v>72</v>
      </c>
      <c r="AU143" s="129" t="s">
        <v>80</v>
      </c>
      <c r="AY143" s="122" t="s">
        <v>168</v>
      </c>
      <c r="BK143" s="130">
        <f>SUM(BK144:BK149)</f>
        <v>0</v>
      </c>
    </row>
    <row r="144" spans="2:65" s="1" customFormat="1" ht="49.05" customHeight="1">
      <c r="B144" s="133"/>
      <c r="C144" s="134" t="s">
        <v>223</v>
      </c>
      <c r="D144" s="134" t="s">
        <v>170</v>
      </c>
      <c r="E144" s="135" t="s">
        <v>654</v>
      </c>
      <c r="F144" s="136" t="s">
        <v>655</v>
      </c>
      <c r="G144" s="137" t="s">
        <v>226</v>
      </c>
      <c r="H144" s="138">
        <v>6</v>
      </c>
      <c r="I144" s="139"/>
      <c r="J144" s="140">
        <f t="shared" ref="J144:J149" si="10">ROUND(I144*H144,2)</f>
        <v>0</v>
      </c>
      <c r="K144" s="141"/>
      <c r="L144" s="28"/>
      <c r="M144" s="142" t="s">
        <v>1</v>
      </c>
      <c r="N144" s="143" t="s">
        <v>38</v>
      </c>
      <c r="P144" s="144">
        <f t="shared" ref="P144:P149" si="11">O144*H144</f>
        <v>0</v>
      </c>
      <c r="Q144" s="144">
        <v>0</v>
      </c>
      <c r="R144" s="144">
        <f t="shared" ref="R144:R149" si="12">Q144*H144</f>
        <v>0</v>
      </c>
      <c r="S144" s="144">
        <v>0</v>
      </c>
      <c r="T144" s="145">
        <f t="shared" ref="T144:T149" si="13">S144*H144</f>
        <v>0</v>
      </c>
      <c r="AR144" s="146" t="s">
        <v>174</v>
      </c>
      <c r="AT144" s="146" t="s">
        <v>170</v>
      </c>
      <c r="AU144" s="146" t="s">
        <v>82</v>
      </c>
      <c r="AY144" s="13" t="s">
        <v>168</v>
      </c>
      <c r="BE144" s="147">
        <f t="shared" ref="BE144:BE149" si="14">IF(N144="základní",J144,0)</f>
        <v>0</v>
      </c>
      <c r="BF144" s="147">
        <f t="shared" ref="BF144:BF149" si="15">IF(N144="snížená",J144,0)</f>
        <v>0</v>
      </c>
      <c r="BG144" s="147">
        <f t="shared" ref="BG144:BG149" si="16">IF(N144="zákl. přenesená",J144,0)</f>
        <v>0</v>
      </c>
      <c r="BH144" s="147">
        <f t="shared" ref="BH144:BH149" si="17">IF(N144="sníž. přenesená",J144,0)</f>
        <v>0</v>
      </c>
      <c r="BI144" s="147">
        <f t="shared" ref="BI144:BI149" si="18">IF(N144="nulová",J144,0)</f>
        <v>0</v>
      </c>
      <c r="BJ144" s="13" t="s">
        <v>80</v>
      </c>
      <c r="BK144" s="147">
        <f t="shared" ref="BK144:BK149" si="19">ROUND(I144*H144,2)</f>
        <v>0</v>
      </c>
      <c r="BL144" s="13" t="s">
        <v>174</v>
      </c>
      <c r="BM144" s="146" t="s">
        <v>1261</v>
      </c>
    </row>
    <row r="145" spans="2:65" s="1" customFormat="1" ht="16.5" customHeight="1">
      <c r="B145" s="133"/>
      <c r="C145" s="148" t="s">
        <v>228</v>
      </c>
      <c r="D145" s="148" t="s">
        <v>229</v>
      </c>
      <c r="E145" s="149" t="s">
        <v>1262</v>
      </c>
      <c r="F145" s="150" t="s">
        <v>1263</v>
      </c>
      <c r="G145" s="151" t="s">
        <v>226</v>
      </c>
      <c r="H145" s="152">
        <v>6</v>
      </c>
      <c r="I145" s="153"/>
      <c r="J145" s="154">
        <f t="shared" si="10"/>
        <v>0</v>
      </c>
      <c r="K145" s="155"/>
      <c r="L145" s="156"/>
      <c r="M145" s="157" t="s">
        <v>1</v>
      </c>
      <c r="N145" s="158" t="s">
        <v>38</v>
      </c>
      <c r="P145" s="144">
        <f t="shared" si="11"/>
        <v>0</v>
      </c>
      <c r="Q145" s="144">
        <v>0.93200000000000005</v>
      </c>
      <c r="R145" s="144">
        <f t="shared" si="12"/>
        <v>5.5920000000000005</v>
      </c>
      <c r="S145" s="144">
        <v>0</v>
      </c>
      <c r="T145" s="145">
        <f t="shared" si="13"/>
        <v>0</v>
      </c>
      <c r="AR145" s="146" t="s">
        <v>197</v>
      </c>
      <c r="AT145" s="146" t="s">
        <v>229</v>
      </c>
      <c r="AU145" s="146" t="s">
        <v>82</v>
      </c>
      <c r="AY145" s="13" t="s">
        <v>168</v>
      </c>
      <c r="BE145" s="147">
        <f t="shared" si="14"/>
        <v>0</v>
      </c>
      <c r="BF145" s="147">
        <f t="shared" si="15"/>
        <v>0</v>
      </c>
      <c r="BG145" s="147">
        <f t="shared" si="16"/>
        <v>0</v>
      </c>
      <c r="BH145" s="147">
        <f t="shared" si="17"/>
        <v>0</v>
      </c>
      <c r="BI145" s="147">
        <f t="shared" si="18"/>
        <v>0</v>
      </c>
      <c r="BJ145" s="13" t="s">
        <v>80</v>
      </c>
      <c r="BK145" s="147">
        <f t="shared" si="19"/>
        <v>0</v>
      </c>
      <c r="BL145" s="13" t="s">
        <v>174</v>
      </c>
      <c r="BM145" s="146" t="s">
        <v>1264</v>
      </c>
    </row>
    <row r="146" spans="2:65" s="1" customFormat="1" ht="24.15" customHeight="1">
      <c r="B146" s="133"/>
      <c r="C146" s="134" t="s">
        <v>233</v>
      </c>
      <c r="D146" s="134" t="s">
        <v>170</v>
      </c>
      <c r="E146" s="135" t="s">
        <v>1265</v>
      </c>
      <c r="F146" s="136" t="s">
        <v>1266</v>
      </c>
      <c r="G146" s="137" t="s">
        <v>208</v>
      </c>
      <c r="H146" s="138">
        <v>26</v>
      </c>
      <c r="I146" s="139"/>
      <c r="J146" s="140">
        <f t="shared" si="10"/>
        <v>0</v>
      </c>
      <c r="K146" s="141"/>
      <c r="L146" s="28"/>
      <c r="M146" s="142" t="s">
        <v>1</v>
      </c>
      <c r="N146" s="143" t="s">
        <v>38</v>
      </c>
      <c r="P146" s="144">
        <f t="shared" si="11"/>
        <v>0</v>
      </c>
      <c r="Q146" s="144">
        <v>5.3299999999999997E-3</v>
      </c>
      <c r="R146" s="144">
        <f t="shared" si="12"/>
        <v>0.13857999999999998</v>
      </c>
      <c r="S146" s="144">
        <v>0</v>
      </c>
      <c r="T146" s="145">
        <f t="shared" si="13"/>
        <v>0</v>
      </c>
      <c r="AR146" s="146" t="s">
        <v>174</v>
      </c>
      <c r="AT146" s="146" t="s">
        <v>170</v>
      </c>
      <c r="AU146" s="146" t="s">
        <v>82</v>
      </c>
      <c r="AY146" s="13" t="s">
        <v>168</v>
      </c>
      <c r="BE146" s="147">
        <f t="shared" si="14"/>
        <v>0</v>
      </c>
      <c r="BF146" s="147">
        <f t="shared" si="15"/>
        <v>0</v>
      </c>
      <c r="BG146" s="147">
        <f t="shared" si="16"/>
        <v>0</v>
      </c>
      <c r="BH146" s="147">
        <f t="shared" si="17"/>
        <v>0</v>
      </c>
      <c r="BI146" s="147">
        <f t="shared" si="18"/>
        <v>0</v>
      </c>
      <c r="BJ146" s="13" t="s">
        <v>80</v>
      </c>
      <c r="BK146" s="147">
        <f t="shared" si="19"/>
        <v>0</v>
      </c>
      <c r="BL146" s="13" t="s">
        <v>174</v>
      </c>
      <c r="BM146" s="146" t="s">
        <v>1267</v>
      </c>
    </row>
    <row r="147" spans="2:65" s="1" customFormat="1" ht="24.15" customHeight="1">
      <c r="B147" s="133"/>
      <c r="C147" s="134" t="s">
        <v>237</v>
      </c>
      <c r="D147" s="134" t="s">
        <v>170</v>
      </c>
      <c r="E147" s="135" t="s">
        <v>1268</v>
      </c>
      <c r="F147" s="136" t="s">
        <v>1269</v>
      </c>
      <c r="G147" s="137" t="s">
        <v>208</v>
      </c>
      <c r="H147" s="138">
        <v>26</v>
      </c>
      <c r="I147" s="139"/>
      <c r="J147" s="140">
        <f t="shared" si="10"/>
        <v>0</v>
      </c>
      <c r="K147" s="141"/>
      <c r="L147" s="28"/>
      <c r="M147" s="142" t="s">
        <v>1</v>
      </c>
      <c r="N147" s="143" t="s">
        <v>38</v>
      </c>
      <c r="P147" s="144">
        <f t="shared" si="11"/>
        <v>0</v>
      </c>
      <c r="Q147" s="144">
        <v>0</v>
      </c>
      <c r="R147" s="144">
        <f t="shared" si="12"/>
        <v>0</v>
      </c>
      <c r="S147" s="144">
        <v>0</v>
      </c>
      <c r="T147" s="145">
        <f t="shared" si="13"/>
        <v>0</v>
      </c>
      <c r="AR147" s="146" t="s">
        <v>174</v>
      </c>
      <c r="AT147" s="146" t="s">
        <v>170</v>
      </c>
      <c r="AU147" s="146" t="s">
        <v>82</v>
      </c>
      <c r="AY147" s="13" t="s">
        <v>168</v>
      </c>
      <c r="BE147" s="147">
        <f t="shared" si="14"/>
        <v>0</v>
      </c>
      <c r="BF147" s="147">
        <f t="shared" si="15"/>
        <v>0</v>
      </c>
      <c r="BG147" s="147">
        <f t="shared" si="16"/>
        <v>0</v>
      </c>
      <c r="BH147" s="147">
        <f t="shared" si="17"/>
        <v>0</v>
      </c>
      <c r="BI147" s="147">
        <f t="shared" si="18"/>
        <v>0</v>
      </c>
      <c r="BJ147" s="13" t="s">
        <v>80</v>
      </c>
      <c r="BK147" s="147">
        <f t="shared" si="19"/>
        <v>0</v>
      </c>
      <c r="BL147" s="13" t="s">
        <v>174</v>
      </c>
      <c r="BM147" s="146" t="s">
        <v>1270</v>
      </c>
    </row>
    <row r="148" spans="2:65" s="1" customFormat="1" ht="24.15" customHeight="1">
      <c r="B148" s="133"/>
      <c r="C148" s="134" t="s">
        <v>241</v>
      </c>
      <c r="D148" s="134" t="s">
        <v>170</v>
      </c>
      <c r="E148" s="135" t="s">
        <v>1105</v>
      </c>
      <c r="F148" s="136" t="s">
        <v>1106</v>
      </c>
      <c r="G148" s="137" t="s">
        <v>208</v>
      </c>
      <c r="H148" s="138">
        <v>26</v>
      </c>
      <c r="I148" s="139"/>
      <c r="J148" s="140">
        <f t="shared" si="10"/>
        <v>0</v>
      </c>
      <c r="K148" s="141"/>
      <c r="L148" s="28"/>
      <c r="M148" s="142" t="s">
        <v>1</v>
      </c>
      <c r="N148" s="143" t="s">
        <v>38</v>
      </c>
      <c r="P148" s="144">
        <f t="shared" si="11"/>
        <v>0</v>
      </c>
      <c r="Q148" s="144">
        <v>8.8000000000000003E-4</v>
      </c>
      <c r="R148" s="144">
        <f t="shared" si="12"/>
        <v>2.2880000000000001E-2</v>
      </c>
      <c r="S148" s="144">
        <v>0</v>
      </c>
      <c r="T148" s="145">
        <f t="shared" si="13"/>
        <v>0</v>
      </c>
      <c r="AR148" s="146" t="s">
        <v>174</v>
      </c>
      <c r="AT148" s="146" t="s">
        <v>170</v>
      </c>
      <c r="AU148" s="146" t="s">
        <v>82</v>
      </c>
      <c r="AY148" s="13" t="s">
        <v>168</v>
      </c>
      <c r="BE148" s="147">
        <f t="shared" si="14"/>
        <v>0</v>
      </c>
      <c r="BF148" s="147">
        <f t="shared" si="15"/>
        <v>0</v>
      </c>
      <c r="BG148" s="147">
        <f t="shared" si="16"/>
        <v>0</v>
      </c>
      <c r="BH148" s="147">
        <f t="shared" si="17"/>
        <v>0</v>
      </c>
      <c r="BI148" s="147">
        <f t="shared" si="18"/>
        <v>0</v>
      </c>
      <c r="BJ148" s="13" t="s">
        <v>80</v>
      </c>
      <c r="BK148" s="147">
        <f t="shared" si="19"/>
        <v>0</v>
      </c>
      <c r="BL148" s="13" t="s">
        <v>174</v>
      </c>
      <c r="BM148" s="146" t="s">
        <v>1271</v>
      </c>
    </row>
    <row r="149" spans="2:65" s="1" customFormat="1" ht="24.15" customHeight="1">
      <c r="B149" s="133"/>
      <c r="C149" s="134" t="s">
        <v>245</v>
      </c>
      <c r="D149" s="134" t="s">
        <v>170</v>
      </c>
      <c r="E149" s="135" t="s">
        <v>1108</v>
      </c>
      <c r="F149" s="136" t="s">
        <v>1109</v>
      </c>
      <c r="G149" s="137" t="s">
        <v>208</v>
      </c>
      <c r="H149" s="138">
        <v>26</v>
      </c>
      <c r="I149" s="139"/>
      <c r="J149" s="140">
        <f t="shared" si="10"/>
        <v>0</v>
      </c>
      <c r="K149" s="141"/>
      <c r="L149" s="28"/>
      <c r="M149" s="142" t="s">
        <v>1</v>
      </c>
      <c r="N149" s="143" t="s">
        <v>38</v>
      </c>
      <c r="P149" s="144">
        <f t="shared" si="11"/>
        <v>0</v>
      </c>
      <c r="Q149" s="144">
        <v>0</v>
      </c>
      <c r="R149" s="144">
        <f t="shared" si="12"/>
        <v>0</v>
      </c>
      <c r="S149" s="144">
        <v>0</v>
      </c>
      <c r="T149" s="145">
        <f t="shared" si="13"/>
        <v>0</v>
      </c>
      <c r="AR149" s="146" t="s">
        <v>174</v>
      </c>
      <c r="AT149" s="146" t="s">
        <v>170</v>
      </c>
      <c r="AU149" s="146" t="s">
        <v>82</v>
      </c>
      <c r="AY149" s="13" t="s">
        <v>168</v>
      </c>
      <c r="BE149" s="147">
        <f t="shared" si="14"/>
        <v>0</v>
      </c>
      <c r="BF149" s="147">
        <f t="shared" si="15"/>
        <v>0</v>
      </c>
      <c r="BG149" s="147">
        <f t="shared" si="16"/>
        <v>0</v>
      </c>
      <c r="BH149" s="147">
        <f t="shared" si="17"/>
        <v>0</v>
      </c>
      <c r="BI149" s="147">
        <f t="shared" si="18"/>
        <v>0</v>
      </c>
      <c r="BJ149" s="13" t="s">
        <v>80</v>
      </c>
      <c r="BK149" s="147">
        <f t="shared" si="19"/>
        <v>0</v>
      </c>
      <c r="BL149" s="13" t="s">
        <v>174</v>
      </c>
      <c r="BM149" s="146" t="s">
        <v>1272</v>
      </c>
    </row>
    <row r="150" spans="2:65" s="11" customFormat="1" ht="22.8" customHeight="1">
      <c r="B150" s="121"/>
      <c r="D150" s="122" t="s">
        <v>72</v>
      </c>
      <c r="E150" s="131" t="s">
        <v>189</v>
      </c>
      <c r="F150" s="131" t="s">
        <v>343</v>
      </c>
      <c r="I150" s="124"/>
      <c r="J150" s="132">
        <f>BK150</f>
        <v>0</v>
      </c>
      <c r="L150" s="121"/>
      <c r="M150" s="126"/>
      <c r="P150" s="127">
        <f>SUM(P151:P156)</f>
        <v>0</v>
      </c>
      <c r="R150" s="127">
        <f>SUM(R151:R156)</f>
        <v>0</v>
      </c>
      <c r="T150" s="128">
        <f>SUM(T151:T156)</f>
        <v>0</v>
      </c>
      <c r="AR150" s="122" t="s">
        <v>80</v>
      </c>
      <c r="AT150" s="129" t="s">
        <v>72</v>
      </c>
      <c r="AU150" s="129" t="s">
        <v>80</v>
      </c>
      <c r="AY150" s="122" t="s">
        <v>168</v>
      </c>
      <c r="BK150" s="130">
        <f>SUM(BK151:BK156)</f>
        <v>0</v>
      </c>
    </row>
    <row r="151" spans="2:65" s="1" customFormat="1" ht="33" customHeight="1">
      <c r="B151" s="133"/>
      <c r="C151" s="134" t="s">
        <v>249</v>
      </c>
      <c r="D151" s="134" t="s">
        <v>170</v>
      </c>
      <c r="E151" s="135" t="s">
        <v>345</v>
      </c>
      <c r="F151" s="136" t="s">
        <v>346</v>
      </c>
      <c r="G151" s="137" t="s">
        <v>173</v>
      </c>
      <c r="H151" s="138">
        <v>7.7709999999999999</v>
      </c>
      <c r="I151" s="139"/>
      <c r="J151" s="140">
        <f t="shared" ref="J151:J156" si="20">ROUND(I151*H151,2)</f>
        <v>0</v>
      </c>
      <c r="K151" s="141"/>
      <c r="L151" s="28"/>
      <c r="M151" s="142" t="s">
        <v>1</v>
      </c>
      <c r="N151" s="143" t="s">
        <v>38</v>
      </c>
      <c r="P151" s="144">
        <f t="shared" ref="P151:P156" si="21">O151*H151</f>
        <v>0</v>
      </c>
      <c r="Q151" s="144">
        <v>0</v>
      </c>
      <c r="R151" s="144">
        <f t="shared" ref="R151:R156" si="22">Q151*H151</f>
        <v>0</v>
      </c>
      <c r="S151" s="144">
        <v>0</v>
      </c>
      <c r="T151" s="145">
        <f t="shared" ref="T151:T156" si="23">S151*H151</f>
        <v>0</v>
      </c>
      <c r="AR151" s="146" t="s">
        <v>174</v>
      </c>
      <c r="AT151" s="146" t="s">
        <v>170</v>
      </c>
      <c r="AU151" s="146" t="s">
        <v>82</v>
      </c>
      <c r="AY151" s="13" t="s">
        <v>168</v>
      </c>
      <c r="BE151" s="147">
        <f t="shared" ref="BE151:BE156" si="24">IF(N151="základní",J151,0)</f>
        <v>0</v>
      </c>
      <c r="BF151" s="147">
        <f t="shared" ref="BF151:BF156" si="25">IF(N151="snížená",J151,0)</f>
        <v>0</v>
      </c>
      <c r="BG151" s="147">
        <f t="shared" ref="BG151:BG156" si="26">IF(N151="zákl. přenesená",J151,0)</f>
        <v>0</v>
      </c>
      <c r="BH151" s="147">
        <f t="shared" ref="BH151:BH156" si="27">IF(N151="sníž. přenesená",J151,0)</f>
        <v>0</v>
      </c>
      <c r="BI151" s="147">
        <f t="shared" ref="BI151:BI156" si="28">IF(N151="nulová",J151,0)</f>
        <v>0</v>
      </c>
      <c r="BJ151" s="13" t="s">
        <v>80</v>
      </c>
      <c r="BK151" s="147">
        <f t="shared" ref="BK151:BK156" si="29">ROUND(I151*H151,2)</f>
        <v>0</v>
      </c>
      <c r="BL151" s="13" t="s">
        <v>174</v>
      </c>
      <c r="BM151" s="146" t="s">
        <v>1273</v>
      </c>
    </row>
    <row r="152" spans="2:65" s="1" customFormat="1" ht="37.799999999999997" customHeight="1">
      <c r="B152" s="133"/>
      <c r="C152" s="134" t="s">
        <v>7</v>
      </c>
      <c r="D152" s="134" t="s">
        <v>170</v>
      </c>
      <c r="E152" s="135" t="s">
        <v>349</v>
      </c>
      <c r="F152" s="136" t="s">
        <v>350</v>
      </c>
      <c r="G152" s="137" t="s">
        <v>173</v>
      </c>
      <c r="H152" s="138">
        <v>7.7709999999999999</v>
      </c>
      <c r="I152" s="139"/>
      <c r="J152" s="140">
        <f t="shared" si="20"/>
        <v>0</v>
      </c>
      <c r="K152" s="141"/>
      <c r="L152" s="28"/>
      <c r="M152" s="142" t="s">
        <v>1</v>
      </c>
      <c r="N152" s="143" t="s">
        <v>38</v>
      </c>
      <c r="P152" s="144">
        <f t="shared" si="21"/>
        <v>0</v>
      </c>
      <c r="Q152" s="144">
        <v>0</v>
      </c>
      <c r="R152" s="144">
        <f t="shared" si="22"/>
        <v>0</v>
      </c>
      <c r="S152" s="144">
        <v>0</v>
      </c>
      <c r="T152" s="145">
        <f t="shared" si="23"/>
        <v>0</v>
      </c>
      <c r="AR152" s="146" t="s">
        <v>174</v>
      </c>
      <c r="AT152" s="146" t="s">
        <v>170</v>
      </c>
      <c r="AU152" s="146" t="s">
        <v>82</v>
      </c>
      <c r="AY152" s="13" t="s">
        <v>168</v>
      </c>
      <c r="BE152" s="147">
        <f t="shared" si="24"/>
        <v>0</v>
      </c>
      <c r="BF152" s="147">
        <f t="shared" si="25"/>
        <v>0</v>
      </c>
      <c r="BG152" s="147">
        <f t="shared" si="26"/>
        <v>0</v>
      </c>
      <c r="BH152" s="147">
        <f t="shared" si="27"/>
        <v>0</v>
      </c>
      <c r="BI152" s="147">
        <f t="shared" si="28"/>
        <v>0</v>
      </c>
      <c r="BJ152" s="13" t="s">
        <v>80</v>
      </c>
      <c r="BK152" s="147">
        <f t="shared" si="29"/>
        <v>0</v>
      </c>
      <c r="BL152" s="13" t="s">
        <v>174</v>
      </c>
      <c r="BM152" s="146" t="s">
        <v>1274</v>
      </c>
    </row>
    <row r="153" spans="2:65" s="1" customFormat="1" ht="44.25" customHeight="1">
      <c r="B153" s="133"/>
      <c r="C153" s="134" t="s">
        <v>256</v>
      </c>
      <c r="D153" s="134" t="s">
        <v>170</v>
      </c>
      <c r="E153" s="135" t="s">
        <v>830</v>
      </c>
      <c r="F153" s="136" t="s">
        <v>831</v>
      </c>
      <c r="G153" s="137" t="s">
        <v>173</v>
      </c>
      <c r="H153" s="138">
        <v>7.7709999999999999</v>
      </c>
      <c r="I153" s="139"/>
      <c r="J153" s="140">
        <f t="shared" si="20"/>
        <v>0</v>
      </c>
      <c r="K153" s="141"/>
      <c r="L153" s="28"/>
      <c r="M153" s="142" t="s">
        <v>1</v>
      </c>
      <c r="N153" s="143" t="s">
        <v>38</v>
      </c>
      <c r="P153" s="144">
        <f t="shared" si="21"/>
        <v>0</v>
      </c>
      <c r="Q153" s="144">
        <v>0</v>
      </c>
      <c r="R153" s="144">
        <f t="shared" si="22"/>
        <v>0</v>
      </c>
      <c r="S153" s="144">
        <v>0</v>
      </c>
      <c r="T153" s="145">
        <f t="shared" si="23"/>
        <v>0</v>
      </c>
      <c r="AR153" s="146" t="s">
        <v>174</v>
      </c>
      <c r="AT153" s="146" t="s">
        <v>170</v>
      </c>
      <c r="AU153" s="146" t="s">
        <v>82</v>
      </c>
      <c r="AY153" s="13" t="s">
        <v>168</v>
      </c>
      <c r="BE153" s="147">
        <f t="shared" si="24"/>
        <v>0</v>
      </c>
      <c r="BF153" s="147">
        <f t="shared" si="25"/>
        <v>0</v>
      </c>
      <c r="BG153" s="147">
        <f t="shared" si="26"/>
        <v>0</v>
      </c>
      <c r="BH153" s="147">
        <f t="shared" si="27"/>
        <v>0</v>
      </c>
      <c r="BI153" s="147">
        <f t="shared" si="28"/>
        <v>0</v>
      </c>
      <c r="BJ153" s="13" t="s">
        <v>80</v>
      </c>
      <c r="BK153" s="147">
        <f t="shared" si="29"/>
        <v>0</v>
      </c>
      <c r="BL153" s="13" t="s">
        <v>174</v>
      </c>
      <c r="BM153" s="146" t="s">
        <v>1275</v>
      </c>
    </row>
    <row r="154" spans="2:65" s="1" customFormat="1" ht="16.5" customHeight="1">
      <c r="B154" s="133"/>
      <c r="C154" s="134" t="s">
        <v>260</v>
      </c>
      <c r="D154" s="134" t="s">
        <v>170</v>
      </c>
      <c r="E154" s="135" t="s">
        <v>361</v>
      </c>
      <c r="F154" s="136" t="s">
        <v>362</v>
      </c>
      <c r="G154" s="137" t="s">
        <v>208</v>
      </c>
      <c r="H154" s="138">
        <v>3.7</v>
      </c>
      <c r="I154" s="139"/>
      <c r="J154" s="140">
        <f t="shared" si="20"/>
        <v>0</v>
      </c>
      <c r="K154" s="141"/>
      <c r="L154" s="28"/>
      <c r="M154" s="142" t="s">
        <v>1</v>
      </c>
      <c r="N154" s="143" t="s">
        <v>38</v>
      </c>
      <c r="P154" s="144">
        <f t="shared" si="21"/>
        <v>0</v>
      </c>
      <c r="Q154" s="144">
        <v>0</v>
      </c>
      <c r="R154" s="144">
        <f t="shared" si="22"/>
        <v>0</v>
      </c>
      <c r="S154" s="144">
        <v>0</v>
      </c>
      <c r="T154" s="145">
        <f t="shared" si="23"/>
        <v>0</v>
      </c>
      <c r="AR154" s="146" t="s">
        <v>174</v>
      </c>
      <c r="AT154" s="146" t="s">
        <v>170</v>
      </c>
      <c r="AU154" s="146" t="s">
        <v>82</v>
      </c>
      <c r="AY154" s="13" t="s">
        <v>168</v>
      </c>
      <c r="BE154" s="147">
        <f t="shared" si="24"/>
        <v>0</v>
      </c>
      <c r="BF154" s="147">
        <f t="shared" si="25"/>
        <v>0</v>
      </c>
      <c r="BG154" s="147">
        <f t="shared" si="26"/>
        <v>0</v>
      </c>
      <c r="BH154" s="147">
        <f t="shared" si="27"/>
        <v>0</v>
      </c>
      <c r="BI154" s="147">
        <f t="shared" si="28"/>
        <v>0</v>
      </c>
      <c r="BJ154" s="13" t="s">
        <v>80</v>
      </c>
      <c r="BK154" s="147">
        <f t="shared" si="29"/>
        <v>0</v>
      </c>
      <c r="BL154" s="13" t="s">
        <v>174</v>
      </c>
      <c r="BM154" s="146" t="s">
        <v>1276</v>
      </c>
    </row>
    <row r="155" spans="2:65" s="1" customFormat="1" ht="21.75" customHeight="1">
      <c r="B155" s="133"/>
      <c r="C155" s="134" t="s">
        <v>264</v>
      </c>
      <c r="D155" s="134" t="s">
        <v>170</v>
      </c>
      <c r="E155" s="135" t="s">
        <v>365</v>
      </c>
      <c r="F155" s="136" t="s">
        <v>366</v>
      </c>
      <c r="G155" s="137" t="s">
        <v>208</v>
      </c>
      <c r="H155" s="138">
        <v>3.7</v>
      </c>
      <c r="I155" s="139"/>
      <c r="J155" s="140">
        <f t="shared" si="20"/>
        <v>0</v>
      </c>
      <c r="K155" s="141"/>
      <c r="L155" s="28"/>
      <c r="M155" s="142" t="s">
        <v>1</v>
      </c>
      <c r="N155" s="143" t="s">
        <v>38</v>
      </c>
      <c r="P155" s="144">
        <f t="shared" si="21"/>
        <v>0</v>
      </c>
      <c r="Q155" s="144">
        <v>0</v>
      </c>
      <c r="R155" s="144">
        <f t="shared" si="22"/>
        <v>0</v>
      </c>
      <c r="S155" s="144">
        <v>0</v>
      </c>
      <c r="T155" s="145">
        <f t="shared" si="23"/>
        <v>0</v>
      </c>
      <c r="AR155" s="146" t="s">
        <v>174</v>
      </c>
      <c r="AT155" s="146" t="s">
        <v>170</v>
      </c>
      <c r="AU155" s="146" t="s">
        <v>82</v>
      </c>
      <c r="AY155" s="13" t="s">
        <v>168</v>
      </c>
      <c r="BE155" s="147">
        <f t="shared" si="24"/>
        <v>0</v>
      </c>
      <c r="BF155" s="147">
        <f t="shared" si="25"/>
        <v>0</v>
      </c>
      <c r="BG155" s="147">
        <f t="shared" si="26"/>
        <v>0</v>
      </c>
      <c r="BH155" s="147">
        <f t="shared" si="27"/>
        <v>0</v>
      </c>
      <c r="BI155" s="147">
        <f t="shared" si="28"/>
        <v>0</v>
      </c>
      <c r="BJ155" s="13" t="s">
        <v>80</v>
      </c>
      <c r="BK155" s="147">
        <f t="shared" si="29"/>
        <v>0</v>
      </c>
      <c r="BL155" s="13" t="s">
        <v>174</v>
      </c>
      <c r="BM155" s="146" t="s">
        <v>1277</v>
      </c>
    </row>
    <row r="156" spans="2:65" s="1" customFormat="1" ht="21.75" customHeight="1">
      <c r="B156" s="133"/>
      <c r="C156" s="134" t="s">
        <v>268</v>
      </c>
      <c r="D156" s="134" t="s">
        <v>170</v>
      </c>
      <c r="E156" s="135" t="s">
        <v>374</v>
      </c>
      <c r="F156" s="136" t="s">
        <v>375</v>
      </c>
      <c r="G156" s="137" t="s">
        <v>275</v>
      </c>
      <c r="H156" s="138">
        <v>0.39200000000000002</v>
      </c>
      <c r="I156" s="139"/>
      <c r="J156" s="140">
        <f t="shared" si="20"/>
        <v>0</v>
      </c>
      <c r="K156" s="141"/>
      <c r="L156" s="28"/>
      <c r="M156" s="142" t="s">
        <v>1</v>
      </c>
      <c r="N156" s="143" t="s">
        <v>38</v>
      </c>
      <c r="P156" s="144">
        <f t="shared" si="21"/>
        <v>0</v>
      </c>
      <c r="Q156" s="144">
        <v>0</v>
      </c>
      <c r="R156" s="144">
        <f t="shared" si="22"/>
        <v>0</v>
      </c>
      <c r="S156" s="144">
        <v>0</v>
      </c>
      <c r="T156" s="145">
        <f t="shared" si="23"/>
        <v>0</v>
      </c>
      <c r="AR156" s="146" t="s">
        <v>174</v>
      </c>
      <c r="AT156" s="146" t="s">
        <v>170</v>
      </c>
      <c r="AU156" s="146" t="s">
        <v>82</v>
      </c>
      <c r="AY156" s="13" t="s">
        <v>168</v>
      </c>
      <c r="BE156" s="147">
        <f t="shared" si="24"/>
        <v>0</v>
      </c>
      <c r="BF156" s="147">
        <f t="shared" si="25"/>
        <v>0</v>
      </c>
      <c r="BG156" s="147">
        <f t="shared" si="26"/>
        <v>0</v>
      </c>
      <c r="BH156" s="147">
        <f t="shared" si="27"/>
        <v>0</v>
      </c>
      <c r="BI156" s="147">
        <f t="shared" si="28"/>
        <v>0</v>
      </c>
      <c r="BJ156" s="13" t="s">
        <v>80</v>
      </c>
      <c r="BK156" s="147">
        <f t="shared" si="29"/>
        <v>0</v>
      </c>
      <c r="BL156" s="13" t="s">
        <v>174</v>
      </c>
      <c r="BM156" s="146" t="s">
        <v>1278</v>
      </c>
    </row>
    <row r="157" spans="2:65" s="11" customFormat="1" ht="22.8" customHeight="1">
      <c r="B157" s="121"/>
      <c r="D157" s="122" t="s">
        <v>72</v>
      </c>
      <c r="E157" s="131" t="s">
        <v>485</v>
      </c>
      <c r="F157" s="131" t="s">
        <v>486</v>
      </c>
      <c r="I157" s="124"/>
      <c r="J157" s="132">
        <f>BK157</f>
        <v>0</v>
      </c>
      <c r="L157" s="121"/>
      <c r="M157" s="126"/>
      <c r="P157" s="127">
        <f>P158</f>
        <v>0</v>
      </c>
      <c r="R157" s="127">
        <f>R158</f>
        <v>0</v>
      </c>
      <c r="T157" s="128">
        <f>T158</f>
        <v>0</v>
      </c>
      <c r="AR157" s="122" t="s">
        <v>80</v>
      </c>
      <c r="AT157" s="129" t="s">
        <v>72</v>
      </c>
      <c r="AU157" s="129" t="s">
        <v>80</v>
      </c>
      <c r="AY157" s="122" t="s">
        <v>168</v>
      </c>
      <c r="BK157" s="130">
        <f>BK158</f>
        <v>0</v>
      </c>
    </row>
    <row r="158" spans="2:65" s="1" customFormat="1" ht="55.5" customHeight="1">
      <c r="B158" s="133"/>
      <c r="C158" s="134" t="s">
        <v>272</v>
      </c>
      <c r="D158" s="134" t="s">
        <v>170</v>
      </c>
      <c r="E158" s="135" t="s">
        <v>488</v>
      </c>
      <c r="F158" s="136" t="s">
        <v>489</v>
      </c>
      <c r="G158" s="137" t="s">
        <v>275</v>
      </c>
      <c r="H158" s="138">
        <v>71.671000000000006</v>
      </c>
      <c r="I158" s="139"/>
      <c r="J158" s="140">
        <f>ROUND(I158*H158,2)</f>
        <v>0</v>
      </c>
      <c r="K158" s="141"/>
      <c r="L158" s="28"/>
      <c r="M158" s="142" t="s">
        <v>1</v>
      </c>
      <c r="N158" s="143" t="s">
        <v>38</v>
      </c>
      <c r="P158" s="144">
        <f>O158*H158</f>
        <v>0</v>
      </c>
      <c r="Q158" s="144">
        <v>0</v>
      </c>
      <c r="R158" s="144">
        <f>Q158*H158</f>
        <v>0</v>
      </c>
      <c r="S158" s="144">
        <v>0</v>
      </c>
      <c r="T158" s="145">
        <f>S158*H158</f>
        <v>0</v>
      </c>
      <c r="AR158" s="146" t="s">
        <v>174</v>
      </c>
      <c r="AT158" s="146" t="s">
        <v>170</v>
      </c>
      <c r="AU158" s="146" t="s">
        <v>82</v>
      </c>
      <c r="AY158" s="13" t="s">
        <v>168</v>
      </c>
      <c r="BE158" s="147">
        <f>IF(N158="základní",J158,0)</f>
        <v>0</v>
      </c>
      <c r="BF158" s="147">
        <f>IF(N158="snížená",J158,0)</f>
        <v>0</v>
      </c>
      <c r="BG158" s="147">
        <f>IF(N158="zákl. přenesená",J158,0)</f>
        <v>0</v>
      </c>
      <c r="BH158" s="147">
        <f>IF(N158="sníž. přenesená",J158,0)</f>
        <v>0</v>
      </c>
      <c r="BI158" s="147">
        <f>IF(N158="nulová",J158,0)</f>
        <v>0</v>
      </c>
      <c r="BJ158" s="13" t="s">
        <v>80</v>
      </c>
      <c r="BK158" s="147">
        <f>ROUND(I158*H158,2)</f>
        <v>0</v>
      </c>
      <c r="BL158" s="13" t="s">
        <v>174</v>
      </c>
      <c r="BM158" s="146" t="s">
        <v>1279</v>
      </c>
    </row>
    <row r="159" spans="2:65" s="11" customFormat="1" ht="25.95" customHeight="1">
      <c r="B159" s="121"/>
      <c r="D159" s="122" t="s">
        <v>72</v>
      </c>
      <c r="E159" s="123" t="s">
        <v>229</v>
      </c>
      <c r="F159" s="123" t="s">
        <v>594</v>
      </c>
      <c r="I159" s="124"/>
      <c r="J159" s="125">
        <f>BK159</f>
        <v>0</v>
      </c>
      <c r="L159" s="121"/>
      <c r="M159" s="126"/>
      <c r="P159" s="127">
        <f>P160</f>
        <v>0</v>
      </c>
      <c r="R159" s="127">
        <f>R160</f>
        <v>0</v>
      </c>
      <c r="T159" s="128">
        <f>T160</f>
        <v>0</v>
      </c>
      <c r="AR159" s="122" t="s">
        <v>90</v>
      </c>
      <c r="AT159" s="129" t="s">
        <v>72</v>
      </c>
      <c r="AU159" s="129" t="s">
        <v>73</v>
      </c>
      <c r="AY159" s="122" t="s">
        <v>168</v>
      </c>
      <c r="BK159" s="130">
        <f>BK160</f>
        <v>0</v>
      </c>
    </row>
    <row r="160" spans="2:65" s="11" customFormat="1" ht="22.8" customHeight="1">
      <c r="B160" s="121"/>
      <c r="D160" s="122" t="s">
        <v>72</v>
      </c>
      <c r="E160" s="131" t="s">
        <v>601</v>
      </c>
      <c r="F160" s="131" t="s">
        <v>602</v>
      </c>
      <c r="I160" s="124"/>
      <c r="J160" s="132">
        <f>BK160</f>
        <v>0</v>
      </c>
      <c r="L160" s="121"/>
      <c r="M160" s="126"/>
      <c r="P160" s="127">
        <f>SUM(P161:P162)</f>
        <v>0</v>
      </c>
      <c r="R160" s="127">
        <f>SUM(R161:R162)</f>
        <v>0</v>
      </c>
      <c r="T160" s="128">
        <f>SUM(T161:T162)</f>
        <v>0</v>
      </c>
      <c r="AR160" s="122" t="s">
        <v>90</v>
      </c>
      <c r="AT160" s="129" t="s">
        <v>72</v>
      </c>
      <c r="AU160" s="129" t="s">
        <v>80</v>
      </c>
      <c r="AY160" s="122" t="s">
        <v>168</v>
      </c>
      <c r="BK160" s="130">
        <f>SUM(BK161:BK162)</f>
        <v>0</v>
      </c>
    </row>
    <row r="161" spans="2:65" s="1" customFormat="1" ht="16.5" customHeight="1">
      <c r="B161" s="133"/>
      <c r="C161" s="134" t="s">
        <v>277</v>
      </c>
      <c r="D161" s="134" t="s">
        <v>170</v>
      </c>
      <c r="E161" s="135" t="s">
        <v>612</v>
      </c>
      <c r="F161" s="136" t="s">
        <v>1299</v>
      </c>
      <c r="G161" s="137" t="s">
        <v>371</v>
      </c>
      <c r="H161" s="138">
        <v>1</v>
      </c>
      <c r="I161" s="139"/>
      <c r="J161" s="140">
        <f>ROUND(I161*H161,2)</f>
        <v>0</v>
      </c>
      <c r="K161" s="141"/>
      <c r="L161" s="28"/>
      <c r="M161" s="142" t="s">
        <v>1</v>
      </c>
      <c r="N161" s="143" t="s">
        <v>38</v>
      </c>
      <c r="P161" s="144">
        <f>O161*H161</f>
        <v>0</v>
      </c>
      <c r="Q161" s="144">
        <v>0</v>
      </c>
      <c r="R161" s="144">
        <f>Q161*H161</f>
        <v>0</v>
      </c>
      <c r="S161" s="144">
        <v>0</v>
      </c>
      <c r="T161" s="145">
        <f>S161*H161</f>
        <v>0</v>
      </c>
      <c r="AR161" s="146" t="s">
        <v>431</v>
      </c>
      <c r="AT161" s="146" t="s">
        <v>170</v>
      </c>
      <c r="AU161" s="146" t="s">
        <v>82</v>
      </c>
      <c r="AY161" s="13" t="s">
        <v>168</v>
      </c>
      <c r="BE161" s="147">
        <f>IF(N161="základní",J161,0)</f>
        <v>0</v>
      </c>
      <c r="BF161" s="147">
        <f>IF(N161="snížená",J161,0)</f>
        <v>0</v>
      </c>
      <c r="BG161" s="147">
        <f>IF(N161="zákl. přenesená",J161,0)</f>
        <v>0</v>
      </c>
      <c r="BH161" s="147">
        <f>IF(N161="sníž. přenesená",J161,0)</f>
        <v>0</v>
      </c>
      <c r="BI161" s="147">
        <f>IF(N161="nulová",J161,0)</f>
        <v>0</v>
      </c>
      <c r="BJ161" s="13" t="s">
        <v>80</v>
      </c>
      <c r="BK161" s="147">
        <f>ROUND(I161*H161,2)</f>
        <v>0</v>
      </c>
      <c r="BL161" s="13" t="s">
        <v>431</v>
      </c>
      <c r="BM161" s="146" t="s">
        <v>1280</v>
      </c>
    </row>
    <row r="162" spans="2:65" s="1" customFormat="1" ht="16.5" customHeight="1">
      <c r="B162" s="133"/>
      <c r="C162" s="134" t="s">
        <v>281</v>
      </c>
      <c r="D162" s="134" t="s">
        <v>170</v>
      </c>
      <c r="E162" s="135" t="s">
        <v>738</v>
      </c>
      <c r="F162" s="136" t="s">
        <v>1300</v>
      </c>
      <c r="G162" s="137" t="s">
        <v>371</v>
      </c>
      <c r="H162" s="138">
        <v>2</v>
      </c>
      <c r="I162" s="139"/>
      <c r="J162" s="140">
        <f>ROUND(I162*H162,2)</f>
        <v>0</v>
      </c>
      <c r="K162" s="141"/>
      <c r="L162" s="28"/>
      <c r="M162" s="160" t="s">
        <v>1</v>
      </c>
      <c r="N162" s="161" t="s">
        <v>38</v>
      </c>
      <c r="O162" s="162"/>
      <c r="P162" s="163">
        <f>O162*H162</f>
        <v>0</v>
      </c>
      <c r="Q162" s="163">
        <v>0</v>
      </c>
      <c r="R162" s="163">
        <f>Q162*H162</f>
        <v>0</v>
      </c>
      <c r="S162" s="163">
        <v>0</v>
      </c>
      <c r="T162" s="164">
        <f>S162*H162</f>
        <v>0</v>
      </c>
      <c r="AR162" s="146" t="s">
        <v>431</v>
      </c>
      <c r="AT162" s="146" t="s">
        <v>170</v>
      </c>
      <c r="AU162" s="146" t="s">
        <v>82</v>
      </c>
      <c r="AY162" s="13" t="s">
        <v>168</v>
      </c>
      <c r="BE162" s="147">
        <f>IF(N162="základní",J162,0)</f>
        <v>0</v>
      </c>
      <c r="BF162" s="147">
        <f>IF(N162="snížená",J162,0)</f>
        <v>0</v>
      </c>
      <c r="BG162" s="147">
        <f>IF(N162="zákl. přenesená",J162,0)</f>
        <v>0</v>
      </c>
      <c r="BH162" s="147">
        <f>IF(N162="sníž. přenesená",J162,0)</f>
        <v>0</v>
      </c>
      <c r="BI162" s="147">
        <f>IF(N162="nulová",J162,0)</f>
        <v>0</v>
      </c>
      <c r="BJ162" s="13" t="s">
        <v>80</v>
      </c>
      <c r="BK162" s="147">
        <f>ROUND(I162*H162,2)</f>
        <v>0</v>
      </c>
      <c r="BL162" s="13" t="s">
        <v>431</v>
      </c>
      <c r="BM162" s="146" t="s">
        <v>1281</v>
      </c>
    </row>
    <row r="163" spans="2:65" s="1" customFormat="1" ht="6.9" customHeight="1">
      <c r="B163" s="40"/>
      <c r="C163" s="41"/>
      <c r="D163" s="41"/>
      <c r="E163" s="41"/>
      <c r="F163" s="41"/>
      <c r="G163" s="41"/>
      <c r="H163" s="41"/>
      <c r="I163" s="41"/>
      <c r="J163" s="41"/>
      <c r="K163" s="41"/>
      <c r="L163" s="28"/>
    </row>
  </sheetData>
  <autoFilter ref="C124:K162" xr:uid="{00000000-0009-0000-0000-000009000000}"/>
  <mergeCells count="9">
    <mergeCell ref="E87:H87"/>
    <mergeCell ref="E115:H115"/>
    <mergeCell ref="E117:H11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BM124"/>
  <sheetViews>
    <sheetView showGridLines="0" workbookViewId="0"/>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0" width="22.28515625" customWidth="1"/>
    <col min="11" max="11" width="22.28515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197" t="s">
        <v>5</v>
      </c>
      <c r="M2" s="182"/>
      <c r="N2" s="182"/>
      <c r="O2" s="182"/>
      <c r="P2" s="182"/>
      <c r="Q2" s="182"/>
      <c r="R2" s="182"/>
      <c r="S2" s="182"/>
      <c r="T2" s="182"/>
      <c r="U2" s="182"/>
      <c r="V2" s="182"/>
      <c r="AT2" s="13" t="s">
        <v>121</v>
      </c>
    </row>
    <row r="3" spans="2:46" ht="6.9" customHeight="1">
      <c r="B3" s="14"/>
      <c r="C3" s="15"/>
      <c r="D3" s="15"/>
      <c r="E3" s="15"/>
      <c r="F3" s="15"/>
      <c r="G3" s="15"/>
      <c r="H3" s="15"/>
      <c r="I3" s="15"/>
      <c r="J3" s="15"/>
      <c r="K3" s="15"/>
      <c r="L3" s="16"/>
      <c r="AT3" s="13" t="s">
        <v>82</v>
      </c>
    </row>
    <row r="4" spans="2:46" ht="24.9" customHeight="1">
      <c r="B4" s="16"/>
      <c r="D4" s="17" t="s">
        <v>122</v>
      </c>
      <c r="L4" s="16"/>
      <c r="M4" s="89" t="s">
        <v>10</v>
      </c>
      <c r="AT4" s="13" t="s">
        <v>3</v>
      </c>
    </row>
    <row r="5" spans="2:46" ht="6.9" customHeight="1">
      <c r="B5" s="16"/>
      <c r="L5" s="16"/>
    </row>
    <row r="6" spans="2:46" ht="12" customHeight="1">
      <c r="B6" s="16"/>
      <c r="D6" s="23" t="s">
        <v>15</v>
      </c>
      <c r="L6" s="16"/>
    </row>
    <row r="7" spans="2:46" ht="16.5" customHeight="1">
      <c r="B7" s="16"/>
      <c r="E7" s="209" t="str">
        <f>'Rekapitulace stavby'!K6</f>
        <v>Javorné - modernizace stáje</v>
      </c>
      <c r="F7" s="210"/>
      <c r="G7" s="210"/>
      <c r="H7" s="210"/>
      <c r="L7" s="16"/>
    </row>
    <row r="8" spans="2:46" s="1" customFormat="1" ht="12" customHeight="1">
      <c r="B8" s="28"/>
      <c r="D8" s="23" t="s">
        <v>123</v>
      </c>
      <c r="L8" s="28"/>
    </row>
    <row r="9" spans="2:46" s="1" customFormat="1" ht="16.5" customHeight="1">
      <c r="B9" s="28"/>
      <c r="E9" s="170" t="s">
        <v>1282</v>
      </c>
      <c r="F9" s="211"/>
      <c r="G9" s="211"/>
      <c r="H9" s="211"/>
      <c r="L9" s="28"/>
    </row>
    <row r="10" spans="2:46" s="1" customFormat="1">
      <c r="B10" s="28"/>
      <c r="L10" s="28"/>
    </row>
    <row r="11" spans="2:46" s="1" customFormat="1" ht="12" customHeight="1">
      <c r="B11" s="28"/>
      <c r="D11" s="23" t="s">
        <v>17</v>
      </c>
      <c r="F11" s="21" t="s">
        <v>1</v>
      </c>
      <c r="I11" s="23" t="s">
        <v>18</v>
      </c>
      <c r="J11" s="21" t="s">
        <v>1</v>
      </c>
      <c r="L11" s="28"/>
    </row>
    <row r="12" spans="2:46" s="1" customFormat="1" ht="12" customHeight="1">
      <c r="B12" s="28"/>
      <c r="D12" s="23" t="s">
        <v>19</v>
      </c>
      <c r="F12" s="21" t="s">
        <v>20</v>
      </c>
      <c r="I12" s="23" t="s">
        <v>21</v>
      </c>
      <c r="J12" s="48" t="str">
        <f>'Rekapitulace stavby'!AN8</f>
        <v>5. 1. 2026</v>
      </c>
      <c r="L12" s="28"/>
    </row>
    <row r="13" spans="2:46" s="1" customFormat="1" ht="10.8" customHeight="1">
      <c r="B13" s="28"/>
      <c r="L13" s="28"/>
    </row>
    <row r="14" spans="2:46" s="1" customFormat="1" ht="12" customHeight="1">
      <c r="B14" s="28"/>
      <c r="D14" s="23" t="s">
        <v>23</v>
      </c>
      <c r="I14" s="23" t="s">
        <v>24</v>
      </c>
      <c r="J14" s="21" t="s">
        <v>1</v>
      </c>
      <c r="L14" s="28"/>
    </row>
    <row r="15" spans="2:46" s="1" customFormat="1" ht="18" customHeight="1">
      <c r="B15" s="28"/>
      <c r="E15" s="21" t="s">
        <v>25</v>
      </c>
      <c r="I15" s="23" t="s">
        <v>26</v>
      </c>
      <c r="J15" s="21" t="s">
        <v>1</v>
      </c>
      <c r="L15" s="28"/>
    </row>
    <row r="16" spans="2:46" s="1" customFormat="1" ht="6.9" customHeight="1">
      <c r="B16" s="28"/>
      <c r="L16" s="28"/>
    </row>
    <row r="17" spans="2:12" s="1" customFormat="1" ht="12" customHeight="1">
      <c r="B17" s="28"/>
      <c r="D17" s="23" t="s">
        <v>27</v>
      </c>
      <c r="I17" s="23" t="s">
        <v>24</v>
      </c>
      <c r="J17" s="24" t="str">
        <f>'Rekapitulace stavby'!AN13</f>
        <v>Vyplň údaj</v>
      </c>
      <c r="L17" s="28"/>
    </row>
    <row r="18" spans="2:12" s="1" customFormat="1" ht="18" customHeight="1">
      <c r="B18" s="28"/>
      <c r="E18" s="212" t="str">
        <f>'Rekapitulace stavby'!E14</f>
        <v>Vyplň údaj</v>
      </c>
      <c r="F18" s="181"/>
      <c r="G18" s="181"/>
      <c r="H18" s="181"/>
      <c r="I18" s="23" t="s">
        <v>26</v>
      </c>
      <c r="J18" s="24" t="str">
        <f>'Rekapitulace stavby'!AN14</f>
        <v>Vyplň údaj</v>
      </c>
      <c r="L18" s="28"/>
    </row>
    <row r="19" spans="2:12" s="1" customFormat="1" ht="6.9" customHeight="1">
      <c r="B19" s="28"/>
      <c r="L19" s="28"/>
    </row>
    <row r="20" spans="2:12" s="1" customFormat="1" ht="12" customHeight="1">
      <c r="B20" s="28"/>
      <c r="D20" s="23" t="s">
        <v>29</v>
      </c>
      <c r="I20" s="23" t="s">
        <v>24</v>
      </c>
      <c r="J20" s="21" t="str">
        <f>IF('Rekapitulace stavby'!AN16="","",'Rekapitulace stavby'!AN16)</f>
        <v/>
      </c>
      <c r="L20" s="28"/>
    </row>
    <row r="21" spans="2:12" s="1" customFormat="1" ht="18" customHeight="1">
      <c r="B21" s="28"/>
      <c r="E21" s="21" t="str">
        <f>IF('Rekapitulace stavby'!E17="","",'Rekapitulace stavby'!E17)</f>
        <v xml:space="preserve"> </v>
      </c>
      <c r="I21" s="23" t="s">
        <v>26</v>
      </c>
      <c r="J21" s="21" t="str">
        <f>IF('Rekapitulace stavby'!AN17="","",'Rekapitulace stavby'!AN17)</f>
        <v/>
      </c>
      <c r="L21" s="28"/>
    </row>
    <row r="22" spans="2:12" s="1" customFormat="1" ht="6.9" customHeight="1">
      <c r="B22" s="28"/>
      <c r="L22" s="28"/>
    </row>
    <row r="23" spans="2:12" s="1" customFormat="1" ht="12" customHeight="1">
      <c r="B23" s="28"/>
      <c r="D23" s="23" t="s">
        <v>31</v>
      </c>
      <c r="I23" s="23" t="s">
        <v>24</v>
      </c>
      <c r="J23" s="21" t="str">
        <f>IF('Rekapitulace stavby'!AN19="","",'Rekapitulace stavby'!AN19)</f>
        <v/>
      </c>
      <c r="L23" s="28"/>
    </row>
    <row r="24" spans="2:12" s="1" customFormat="1" ht="18" customHeight="1">
      <c r="B24" s="28"/>
      <c r="E24" s="21" t="str">
        <f>IF('Rekapitulace stavby'!E20="","",'Rekapitulace stavby'!E20)</f>
        <v xml:space="preserve"> </v>
      </c>
      <c r="I24" s="23" t="s">
        <v>26</v>
      </c>
      <c r="J24" s="21" t="str">
        <f>IF('Rekapitulace stavby'!AN20="","",'Rekapitulace stavby'!AN20)</f>
        <v/>
      </c>
      <c r="L24" s="28"/>
    </row>
    <row r="25" spans="2:12" s="1" customFormat="1" ht="6.9" customHeight="1">
      <c r="B25" s="28"/>
      <c r="L25" s="28"/>
    </row>
    <row r="26" spans="2:12" s="1" customFormat="1" ht="12" customHeight="1">
      <c r="B26" s="28"/>
      <c r="D26" s="23" t="s">
        <v>32</v>
      </c>
      <c r="L26" s="28"/>
    </row>
    <row r="27" spans="2:12" s="7" customFormat="1" ht="16.5" customHeight="1">
      <c r="B27" s="90"/>
      <c r="E27" s="186" t="s">
        <v>1</v>
      </c>
      <c r="F27" s="186"/>
      <c r="G27" s="186"/>
      <c r="H27" s="186"/>
      <c r="L27" s="90"/>
    </row>
    <row r="28" spans="2:12" s="1" customFormat="1" ht="6.9" customHeight="1">
      <c r="B28" s="28"/>
      <c r="L28" s="28"/>
    </row>
    <row r="29" spans="2:12" s="1" customFormat="1" ht="6.9" customHeight="1">
      <c r="B29" s="28"/>
      <c r="D29" s="49"/>
      <c r="E29" s="49"/>
      <c r="F29" s="49"/>
      <c r="G29" s="49"/>
      <c r="H29" s="49"/>
      <c r="I29" s="49"/>
      <c r="J29" s="49"/>
      <c r="K29" s="49"/>
      <c r="L29" s="28"/>
    </row>
    <row r="30" spans="2:12" s="1" customFormat="1" ht="25.35" customHeight="1">
      <c r="B30" s="28"/>
      <c r="D30" s="91" t="s">
        <v>33</v>
      </c>
      <c r="J30" s="62">
        <f>ROUND(J117, 2)</f>
        <v>0</v>
      </c>
      <c r="L30" s="28"/>
    </row>
    <row r="31" spans="2:12" s="1" customFormat="1" ht="6.9" customHeight="1">
      <c r="B31" s="28"/>
      <c r="D31" s="49"/>
      <c r="E31" s="49"/>
      <c r="F31" s="49"/>
      <c r="G31" s="49"/>
      <c r="H31" s="49"/>
      <c r="I31" s="49"/>
      <c r="J31" s="49"/>
      <c r="K31" s="49"/>
      <c r="L31" s="28"/>
    </row>
    <row r="32" spans="2:12" s="1" customFormat="1" ht="14.4" customHeight="1">
      <c r="B32" s="28"/>
      <c r="F32" s="31" t="s">
        <v>35</v>
      </c>
      <c r="I32" s="31" t="s">
        <v>34</v>
      </c>
      <c r="J32" s="31" t="s">
        <v>36</v>
      </c>
      <c r="L32" s="28"/>
    </row>
    <row r="33" spans="2:12" s="1" customFormat="1" ht="14.4" customHeight="1">
      <c r="B33" s="28"/>
      <c r="D33" s="51" t="s">
        <v>37</v>
      </c>
      <c r="E33" s="23" t="s">
        <v>38</v>
      </c>
      <c r="F33" s="81">
        <f>ROUND((SUM(BE117:BE123)),  2)</f>
        <v>0</v>
      </c>
      <c r="I33" s="92">
        <v>0.21</v>
      </c>
      <c r="J33" s="81">
        <f>ROUND(((SUM(BE117:BE123))*I33),  2)</f>
        <v>0</v>
      </c>
      <c r="L33" s="28"/>
    </row>
    <row r="34" spans="2:12" s="1" customFormat="1" ht="14.4" customHeight="1">
      <c r="B34" s="28"/>
      <c r="E34" s="23" t="s">
        <v>39</v>
      </c>
      <c r="F34" s="81">
        <f>ROUND((SUM(BF117:BF123)),  2)</f>
        <v>0</v>
      </c>
      <c r="I34" s="92">
        <v>0.12</v>
      </c>
      <c r="J34" s="81">
        <f>ROUND(((SUM(BF117:BF123))*I34),  2)</f>
        <v>0</v>
      </c>
      <c r="L34" s="28"/>
    </row>
    <row r="35" spans="2:12" s="1" customFormat="1" ht="14.4" hidden="1" customHeight="1">
      <c r="B35" s="28"/>
      <c r="E35" s="23" t="s">
        <v>40</v>
      </c>
      <c r="F35" s="81">
        <f>ROUND((SUM(BG117:BG123)),  2)</f>
        <v>0</v>
      </c>
      <c r="I35" s="92">
        <v>0.21</v>
      </c>
      <c r="J35" s="81">
        <f>0</f>
        <v>0</v>
      </c>
      <c r="L35" s="28"/>
    </row>
    <row r="36" spans="2:12" s="1" customFormat="1" ht="14.4" hidden="1" customHeight="1">
      <c r="B36" s="28"/>
      <c r="E36" s="23" t="s">
        <v>41</v>
      </c>
      <c r="F36" s="81">
        <f>ROUND((SUM(BH117:BH123)),  2)</f>
        <v>0</v>
      </c>
      <c r="I36" s="92">
        <v>0.12</v>
      </c>
      <c r="J36" s="81">
        <f>0</f>
        <v>0</v>
      </c>
      <c r="L36" s="28"/>
    </row>
    <row r="37" spans="2:12" s="1" customFormat="1" ht="14.4" hidden="1" customHeight="1">
      <c r="B37" s="28"/>
      <c r="E37" s="23" t="s">
        <v>42</v>
      </c>
      <c r="F37" s="81">
        <f>ROUND((SUM(BI117:BI123)),  2)</f>
        <v>0</v>
      </c>
      <c r="I37" s="92">
        <v>0</v>
      </c>
      <c r="J37" s="81">
        <f>0</f>
        <v>0</v>
      </c>
      <c r="L37" s="28"/>
    </row>
    <row r="38" spans="2:12" s="1" customFormat="1" ht="6.9" customHeight="1">
      <c r="B38" s="28"/>
      <c r="L38" s="28"/>
    </row>
    <row r="39" spans="2:12" s="1" customFormat="1" ht="25.35" customHeight="1">
      <c r="B39" s="28"/>
      <c r="C39" s="93"/>
      <c r="D39" s="94" t="s">
        <v>43</v>
      </c>
      <c r="E39" s="53"/>
      <c r="F39" s="53"/>
      <c r="G39" s="95" t="s">
        <v>44</v>
      </c>
      <c r="H39" s="96" t="s">
        <v>45</v>
      </c>
      <c r="I39" s="53"/>
      <c r="J39" s="97">
        <f>SUM(J30:J37)</f>
        <v>0</v>
      </c>
      <c r="K39" s="98"/>
      <c r="L39" s="28"/>
    </row>
    <row r="40" spans="2:12" s="1" customFormat="1" ht="14.4" customHeight="1">
      <c r="B40" s="28"/>
      <c r="L40" s="28"/>
    </row>
    <row r="41" spans="2:12" ht="14.4" customHeight="1">
      <c r="B41" s="16"/>
      <c r="L41" s="16"/>
    </row>
    <row r="42" spans="2:12" ht="14.4" customHeight="1">
      <c r="B42" s="16"/>
      <c r="L42" s="16"/>
    </row>
    <row r="43" spans="2:12" ht="14.4" customHeight="1">
      <c r="B43" s="16"/>
      <c r="L43" s="16"/>
    </row>
    <row r="44" spans="2:12" ht="14.4" customHeight="1">
      <c r="B44" s="16"/>
      <c r="L44" s="16"/>
    </row>
    <row r="45" spans="2:12" ht="14.4" customHeight="1">
      <c r="B45" s="16"/>
      <c r="L45" s="16"/>
    </row>
    <row r="46" spans="2:12" ht="14.4" customHeight="1">
      <c r="B46" s="16"/>
      <c r="L46" s="16"/>
    </row>
    <row r="47" spans="2:12" ht="14.4" customHeight="1">
      <c r="B47" s="16"/>
      <c r="L47" s="16"/>
    </row>
    <row r="48" spans="2:12" ht="14.4" customHeight="1">
      <c r="B48" s="16"/>
      <c r="L48" s="16"/>
    </row>
    <row r="49" spans="2:12" ht="14.4" customHeight="1">
      <c r="B49" s="16"/>
      <c r="L49" s="16"/>
    </row>
    <row r="50" spans="2:12" s="1" customFormat="1" ht="14.4" customHeight="1">
      <c r="B50" s="28"/>
      <c r="D50" s="37" t="s">
        <v>46</v>
      </c>
      <c r="E50" s="38"/>
      <c r="F50" s="38"/>
      <c r="G50" s="37" t="s">
        <v>47</v>
      </c>
      <c r="H50" s="38"/>
      <c r="I50" s="38"/>
      <c r="J50" s="38"/>
      <c r="K50" s="38"/>
      <c r="L50" s="28"/>
    </row>
    <row r="51" spans="2:12">
      <c r="B51" s="16"/>
      <c r="L51" s="16"/>
    </row>
    <row r="52" spans="2:12">
      <c r="B52" s="16"/>
      <c r="L52" s="16"/>
    </row>
    <row r="53" spans="2:12">
      <c r="B53" s="16"/>
      <c r="L53" s="16"/>
    </row>
    <row r="54" spans="2:12">
      <c r="B54" s="16"/>
      <c r="L54" s="16"/>
    </row>
    <row r="55" spans="2:12">
      <c r="B55" s="16"/>
      <c r="L55" s="16"/>
    </row>
    <row r="56" spans="2:12">
      <c r="B56" s="16"/>
      <c r="L56" s="16"/>
    </row>
    <row r="57" spans="2:12">
      <c r="B57" s="16"/>
      <c r="L57" s="16"/>
    </row>
    <row r="58" spans="2:12">
      <c r="B58" s="16"/>
      <c r="L58" s="16"/>
    </row>
    <row r="59" spans="2:12">
      <c r="B59" s="16"/>
      <c r="L59" s="16"/>
    </row>
    <row r="60" spans="2:12">
      <c r="B60" s="16"/>
      <c r="L60" s="16"/>
    </row>
    <row r="61" spans="2:12" s="1" customFormat="1" ht="13.2">
      <c r="B61" s="28"/>
      <c r="D61" s="39" t="s">
        <v>48</v>
      </c>
      <c r="E61" s="30"/>
      <c r="F61" s="99" t="s">
        <v>49</v>
      </c>
      <c r="G61" s="39" t="s">
        <v>48</v>
      </c>
      <c r="H61" s="30"/>
      <c r="I61" s="30"/>
      <c r="J61" s="100" t="s">
        <v>49</v>
      </c>
      <c r="K61" s="30"/>
      <c r="L61" s="28"/>
    </row>
    <row r="62" spans="2:12">
      <c r="B62" s="16"/>
      <c r="L62" s="16"/>
    </row>
    <row r="63" spans="2:12">
      <c r="B63" s="16"/>
      <c r="L63" s="16"/>
    </row>
    <row r="64" spans="2:12">
      <c r="B64" s="16"/>
      <c r="L64" s="16"/>
    </row>
    <row r="65" spans="2:12" s="1" customFormat="1" ht="13.2">
      <c r="B65" s="28"/>
      <c r="D65" s="37" t="s">
        <v>50</v>
      </c>
      <c r="E65" s="38"/>
      <c r="F65" s="38"/>
      <c r="G65" s="37" t="s">
        <v>51</v>
      </c>
      <c r="H65" s="38"/>
      <c r="I65" s="38"/>
      <c r="J65" s="38"/>
      <c r="K65" s="38"/>
      <c r="L65" s="28"/>
    </row>
    <row r="66" spans="2:12">
      <c r="B66" s="16"/>
      <c r="L66" s="16"/>
    </row>
    <row r="67" spans="2:12">
      <c r="B67" s="16"/>
      <c r="L67" s="16"/>
    </row>
    <row r="68" spans="2:12">
      <c r="B68" s="16"/>
      <c r="L68" s="16"/>
    </row>
    <row r="69" spans="2:12">
      <c r="B69" s="16"/>
      <c r="L69" s="16"/>
    </row>
    <row r="70" spans="2:12">
      <c r="B70" s="16"/>
      <c r="L70" s="16"/>
    </row>
    <row r="71" spans="2:12">
      <c r="B71" s="16"/>
      <c r="L71" s="16"/>
    </row>
    <row r="72" spans="2:12">
      <c r="B72" s="16"/>
      <c r="L72" s="16"/>
    </row>
    <row r="73" spans="2:12">
      <c r="B73" s="16"/>
      <c r="L73" s="16"/>
    </row>
    <row r="74" spans="2:12">
      <c r="B74" s="16"/>
      <c r="L74" s="16"/>
    </row>
    <row r="75" spans="2:12">
      <c r="B75" s="16"/>
      <c r="L75" s="16"/>
    </row>
    <row r="76" spans="2:12" s="1" customFormat="1" ht="13.2">
      <c r="B76" s="28"/>
      <c r="D76" s="39" t="s">
        <v>48</v>
      </c>
      <c r="E76" s="30"/>
      <c r="F76" s="99" t="s">
        <v>49</v>
      </c>
      <c r="G76" s="39" t="s">
        <v>48</v>
      </c>
      <c r="H76" s="30"/>
      <c r="I76" s="30"/>
      <c r="J76" s="100" t="s">
        <v>49</v>
      </c>
      <c r="K76" s="30"/>
      <c r="L76" s="28"/>
    </row>
    <row r="77" spans="2:12" s="1" customFormat="1" ht="14.4" customHeight="1">
      <c r="B77" s="40"/>
      <c r="C77" s="41"/>
      <c r="D77" s="41"/>
      <c r="E77" s="41"/>
      <c r="F77" s="41"/>
      <c r="G77" s="41"/>
      <c r="H77" s="41"/>
      <c r="I77" s="41"/>
      <c r="J77" s="41"/>
      <c r="K77" s="41"/>
      <c r="L77" s="28"/>
    </row>
    <row r="81" spans="2:47" s="1" customFormat="1" ht="6.9" customHeight="1">
      <c r="B81" s="42"/>
      <c r="C81" s="43"/>
      <c r="D81" s="43"/>
      <c r="E81" s="43"/>
      <c r="F81" s="43"/>
      <c r="G81" s="43"/>
      <c r="H81" s="43"/>
      <c r="I81" s="43"/>
      <c r="J81" s="43"/>
      <c r="K81" s="43"/>
      <c r="L81" s="28"/>
    </row>
    <row r="82" spans="2:47" s="1" customFormat="1" ht="24.9" customHeight="1">
      <c r="B82" s="28"/>
      <c r="C82" s="17" t="s">
        <v>129</v>
      </c>
      <c r="L82" s="28"/>
    </row>
    <row r="83" spans="2:47" s="1" customFormat="1" ht="6.9" customHeight="1">
      <c r="B83" s="28"/>
      <c r="L83" s="28"/>
    </row>
    <row r="84" spans="2:47" s="1" customFormat="1" ht="12" customHeight="1">
      <c r="B84" s="28"/>
      <c r="C84" s="23" t="s">
        <v>15</v>
      </c>
      <c r="L84" s="28"/>
    </row>
    <row r="85" spans="2:47" s="1" customFormat="1" ht="16.5" customHeight="1">
      <c r="B85" s="28"/>
      <c r="E85" s="209" t="str">
        <f>E7</f>
        <v>Javorné - modernizace stáje</v>
      </c>
      <c r="F85" s="210"/>
      <c r="G85" s="210"/>
      <c r="H85" s="210"/>
      <c r="L85" s="28"/>
    </row>
    <row r="86" spans="2:47" s="1" customFormat="1" ht="12" customHeight="1">
      <c r="B86" s="28"/>
      <c r="C86" s="23" t="s">
        <v>123</v>
      </c>
      <c r="L86" s="28"/>
    </row>
    <row r="87" spans="2:47" s="1" customFormat="1" ht="16.5" customHeight="1">
      <c r="B87" s="28"/>
      <c r="E87" s="170" t="str">
        <f>E9</f>
        <v>VRN - Vedlejší rozpočtové náklady</v>
      </c>
      <c r="F87" s="211"/>
      <c r="G87" s="211"/>
      <c r="H87" s="211"/>
      <c r="L87" s="28"/>
    </row>
    <row r="88" spans="2:47" s="1" customFormat="1" ht="6.9" customHeight="1">
      <c r="B88" s="28"/>
      <c r="L88" s="28"/>
    </row>
    <row r="89" spans="2:47" s="1" customFormat="1" ht="12" customHeight="1">
      <c r="B89" s="28"/>
      <c r="C89" s="23" t="s">
        <v>19</v>
      </c>
      <c r="F89" s="21" t="str">
        <f>F12</f>
        <v xml:space="preserve"> </v>
      </c>
      <c r="I89" s="23" t="s">
        <v>21</v>
      </c>
      <c r="J89" s="48" t="str">
        <f>IF(J12="","",J12)</f>
        <v>5. 1. 2026</v>
      </c>
      <c r="L89" s="28"/>
    </row>
    <row r="90" spans="2:47" s="1" customFormat="1" ht="6.9" customHeight="1">
      <c r="B90" s="28"/>
      <c r="L90" s="28"/>
    </row>
    <row r="91" spans="2:47" s="1" customFormat="1" ht="15.15" customHeight="1">
      <c r="B91" s="28"/>
      <c r="C91" s="23" t="s">
        <v>23</v>
      </c>
      <c r="F91" s="21" t="str">
        <f>E15</f>
        <v>Zemědělská a.s., Horní bradlo</v>
      </c>
      <c r="I91" s="23" t="s">
        <v>29</v>
      </c>
      <c r="J91" s="26" t="str">
        <f>E21</f>
        <v xml:space="preserve"> </v>
      </c>
      <c r="L91" s="28"/>
    </row>
    <row r="92" spans="2:47" s="1" customFormat="1" ht="15.15" customHeight="1">
      <c r="B92" s="28"/>
      <c r="C92" s="23" t="s">
        <v>27</v>
      </c>
      <c r="F92" s="21" t="str">
        <f>IF(E18="","",E18)</f>
        <v>Vyplň údaj</v>
      </c>
      <c r="I92" s="23" t="s">
        <v>31</v>
      </c>
      <c r="J92" s="26" t="str">
        <f>E24</f>
        <v xml:space="preserve"> </v>
      </c>
      <c r="L92" s="28"/>
    </row>
    <row r="93" spans="2:47" s="1" customFormat="1" ht="10.35" customHeight="1">
      <c r="B93" s="28"/>
      <c r="L93" s="28"/>
    </row>
    <row r="94" spans="2:47" s="1" customFormat="1" ht="29.25" customHeight="1">
      <c r="B94" s="28"/>
      <c r="C94" s="101" t="s">
        <v>130</v>
      </c>
      <c r="D94" s="93"/>
      <c r="E94" s="93"/>
      <c r="F94" s="93"/>
      <c r="G94" s="93"/>
      <c r="H94" s="93"/>
      <c r="I94" s="93"/>
      <c r="J94" s="102" t="s">
        <v>131</v>
      </c>
      <c r="K94" s="93"/>
      <c r="L94" s="28"/>
    </row>
    <row r="95" spans="2:47" s="1" customFormat="1" ht="10.35" customHeight="1">
      <c r="B95" s="28"/>
      <c r="L95" s="28"/>
    </row>
    <row r="96" spans="2:47" s="1" customFormat="1" ht="22.8" customHeight="1">
      <c r="B96" s="28"/>
      <c r="C96" s="103" t="s">
        <v>132</v>
      </c>
      <c r="J96" s="62">
        <f>J117</f>
        <v>0</v>
      </c>
      <c r="L96" s="28"/>
      <c r="AU96" s="13" t="s">
        <v>133</v>
      </c>
    </row>
    <row r="97" spans="2:12" s="8" customFormat="1" ht="24.9" customHeight="1">
      <c r="B97" s="104"/>
      <c r="D97" s="105" t="s">
        <v>1282</v>
      </c>
      <c r="E97" s="106"/>
      <c r="F97" s="106"/>
      <c r="G97" s="106"/>
      <c r="H97" s="106"/>
      <c r="I97" s="106"/>
      <c r="J97" s="107">
        <f>J118</f>
        <v>0</v>
      </c>
      <c r="L97" s="104"/>
    </row>
    <row r="98" spans="2:12" s="1" customFormat="1" ht="21.75" customHeight="1">
      <c r="B98" s="28"/>
      <c r="L98" s="28"/>
    </row>
    <row r="99" spans="2:12" s="1" customFormat="1" ht="6.9" customHeight="1">
      <c r="B99" s="40"/>
      <c r="C99" s="41"/>
      <c r="D99" s="41"/>
      <c r="E99" s="41"/>
      <c r="F99" s="41"/>
      <c r="G99" s="41"/>
      <c r="H99" s="41"/>
      <c r="I99" s="41"/>
      <c r="J99" s="41"/>
      <c r="K99" s="41"/>
      <c r="L99" s="28"/>
    </row>
    <row r="103" spans="2:12" s="1" customFormat="1" ht="6.9" customHeight="1">
      <c r="B103" s="42"/>
      <c r="C103" s="43"/>
      <c r="D103" s="43"/>
      <c r="E103" s="43"/>
      <c r="F103" s="43"/>
      <c r="G103" s="43"/>
      <c r="H103" s="43"/>
      <c r="I103" s="43"/>
      <c r="J103" s="43"/>
      <c r="K103" s="43"/>
      <c r="L103" s="28"/>
    </row>
    <row r="104" spans="2:12" s="1" customFormat="1" ht="24.9" customHeight="1">
      <c r="B104" s="28"/>
      <c r="C104" s="17" t="s">
        <v>153</v>
      </c>
      <c r="L104" s="28"/>
    </row>
    <row r="105" spans="2:12" s="1" customFormat="1" ht="6.9" customHeight="1">
      <c r="B105" s="28"/>
      <c r="L105" s="28"/>
    </row>
    <row r="106" spans="2:12" s="1" customFormat="1" ht="12" customHeight="1">
      <c r="B106" s="28"/>
      <c r="C106" s="23" t="s">
        <v>15</v>
      </c>
      <c r="L106" s="28"/>
    </row>
    <row r="107" spans="2:12" s="1" customFormat="1" ht="16.5" customHeight="1">
      <c r="B107" s="28"/>
      <c r="E107" s="209" t="str">
        <f>E7</f>
        <v>Javorné - modernizace stáje</v>
      </c>
      <c r="F107" s="210"/>
      <c r="G107" s="210"/>
      <c r="H107" s="210"/>
      <c r="L107" s="28"/>
    </row>
    <row r="108" spans="2:12" s="1" customFormat="1" ht="12" customHeight="1">
      <c r="B108" s="28"/>
      <c r="C108" s="23" t="s">
        <v>123</v>
      </c>
      <c r="L108" s="28"/>
    </row>
    <row r="109" spans="2:12" s="1" customFormat="1" ht="16.5" customHeight="1">
      <c r="B109" s="28"/>
      <c r="E109" s="170" t="str">
        <f>E9</f>
        <v>VRN - Vedlejší rozpočtové náklady</v>
      </c>
      <c r="F109" s="211"/>
      <c r="G109" s="211"/>
      <c r="H109" s="211"/>
      <c r="L109" s="28"/>
    </row>
    <row r="110" spans="2:12" s="1" customFormat="1" ht="6.9" customHeight="1">
      <c r="B110" s="28"/>
      <c r="L110" s="28"/>
    </row>
    <row r="111" spans="2:12" s="1" customFormat="1" ht="12" customHeight="1">
      <c r="B111" s="28"/>
      <c r="C111" s="23" t="s">
        <v>19</v>
      </c>
      <c r="F111" s="21" t="str">
        <f>F12</f>
        <v xml:space="preserve"> </v>
      </c>
      <c r="I111" s="23" t="s">
        <v>21</v>
      </c>
      <c r="J111" s="48" t="str">
        <f>IF(J12="","",J12)</f>
        <v>5. 1. 2026</v>
      </c>
      <c r="L111" s="28"/>
    </row>
    <row r="112" spans="2:12" s="1" customFormat="1" ht="6.9" customHeight="1">
      <c r="B112" s="28"/>
      <c r="L112" s="28"/>
    </row>
    <row r="113" spans="2:65" s="1" customFormat="1" ht="15.15" customHeight="1">
      <c r="B113" s="28"/>
      <c r="C113" s="23" t="s">
        <v>23</v>
      </c>
      <c r="F113" s="21" t="str">
        <f>E15</f>
        <v>Zemědělská a.s., Horní bradlo</v>
      </c>
      <c r="I113" s="23" t="s">
        <v>29</v>
      </c>
      <c r="J113" s="26" t="str">
        <f>E21</f>
        <v xml:space="preserve"> </v>
      </c>
      <c r="L113" s="28"/>
    </row>
    <row r="114" spans="2:65" s="1" customFormat="1" ht="15.15" customHeight="1">
      <c r="B114" s="28"/>
      <c r="C114" s="23" t="s">
        <v>27</v>
      </c>
      <c r="F114" s="21" t="str">
        <f>IF(E18="","",E18)</f>
        <v>Vyplň údaj</v>
      </c>
      <c r="I114" s="23" t="s">
        <v>31</v>
      </c>
      <c r="J114" s="26" t="str">
        <f>E24</f>
        <v xml:space="preserve"> </v>
      </c>
      <c r="L114" s="28"/>
    </row>
    <row r="115" spans="2:65" s="1" customFormat="1" ht="10.35" customHeight="1">
      <c r="B115" s="28"/>
      <c r="L115" s="28"/>
    </row>
    <row r="116" spans="2:65" s="10" customFormat="1" ht="29.25" customHeight="1">
      <c r="B116" s="112"/>
      <c r="C116" s="113" t="s">
        <v>154</v>
      </c>
      <c r="D116" s="114" t="s">
        <v>58</v>
      </c>
      <c r="E116" s="114" t="s">
        <v>54</v>
      </c>
      <c r="F116" s="114" t="s">
        <v>55</v>
      </c>
      <c r="G116" s="114" t="s">
        <v>155</v>
      </c>
      <c r="H116" s="114" t="s">
        <v>156</v>
      </c>
      <c r="I116" s="114" t="s">
        <v>157</v>
      </c>
      <c r="J116" s="115" t="s">
        <v>131</v>
      </c>
      <c r="K116" s="116" t="s">
        <v>158</v>
      </c>
      <c r="L116" s="112"/>
      <c r="M116" s="55" t="s">
        <v>1</v>
      </c>
      <c r="N116" s="56" t="s">
        <v>37</v>
      </c>
      <c r="O116" s="56" t="s">
        <v>159</v>
      </c>
      <c r="P116" s="56" t="s">
        <v>160</v>
      </c>
      <c r="Q116" s="56" t="s">
        <v>161</v>
      </c>
      <c r="R116" s="56" t="s">
        <v>162</v>
      </c>
      <c r="S116" s="56" t="s">
        <v>163</v>
      </c>
      <c r="T116" s="57" t="s">
        <v>164</v>
      </c>
    </row>
    <row r="117" spans="2:65" s="1" customFormat="1" ht="22.8" customHeight="1">
      <c r="B117" s="28"/>
      <c r="C117" s="60" t="s">
        <v>165</v>
      </c>
      <c r="J117" s="117">
        <f>BK117</f>
        <v>0</v>
      </c>
      <c r="L117" s="28"/>
      <c r="M117" s="58"/>
      <c r="N117" s="49"/>
      <c r="O117" s="49"/>
      <c r="P117" s="118">
        <f>P118</f>
        <v>0</v>
      </c>
      <c r="Q117" s="49"/>
      <c r="R117" s="118">
        <f>R118</f>
        <v>0</v>
      </c>
      <c r="S117" s="49"/>
      <c r="T117" s="119">
        <f>T118</f>
        <v>0</v>
      </c>
      <c r="AT117" s="13" t="s">
        <v>72</v>
      </c>
      <c r="AU117" s="13" t="s">
        <v>133</v>
      </c>
      <c r="BK117" s="120">
        <f>BK118</f>
        <v>0</v>
      </c>
    </row>
    <row r="118" spans="2:65" s="11" customFormat="1" ht="25.95" customHeight="1">
      <c r="B118" s="121"/>
      <c r="D118" s="122" t="s">
        <v>72</v>
      </c>
      <c r="E118" s="123" t="s">
        <v>119</v>
      </c>
      <c r="F118" s="123" t="s">
        <v>120</v>
      </c>
      <c r="I118" s="124"/>
      <c r="J118" s="125">
        <f>BK118</f>
        <v>0</v>
      </c>
      <c r="L118" s="121"/>
      <c r="M118" s="126"/>
      <c r="P118" s="127">
        <f>SUM(P119:P123)</f>
        <v>0</v>
      </c>
      <c r="R118" s="127">
        <f>SUM(R119:R123)</f>
        <v>0</v>
      </c>
      <c r="T118" s="128">
        <f>SUM(T119:T123)</f>
        <v>0</v>
      </c>
      <c r="AR118" s="122" t="s">
        <v>185</v>
      </c>
      <c r="AT118" s="129" t="s">
        <v>72</v>
      </c>
      <c r="AU118" s="129" t="s">
        <v>73</v>
      </c>
      <c r="AY118" s="122" t="s">
        <v>168</v>
      </c>
      <c r="BK118" s="130">
        <f>SUM(BK119:BK123)</f>
        <v>0</v>
      </c>
    </row>
    <row r="119" spans="2:65" s="1" customFormat="1" ht="16.5" customHeight="1">
      <c r="B119" s="133"/>
      <c r="C119" s="134" t="s">
        <v>80</v>
      </c>
      <c r="D119" s="134" t="s">
        <v>170</v>
      </c>
      <c r="E119" s="135" t="s">
        <v>1283</v>
      </c>
      <c r="F119" s="136" t="s">
        <v>1284</v>
      </c>
      <c r="G119" s="137" t="s">
        <v>371</v>
      </c>
      <c r="H119" s="138">
        <v>1</v>
      </c>
      <c r="I119" s="139"/>
      <c r="J119" s="140">
        <f>ROUND(I119*H119,2)</f>
        <v>0</v>
      </c>
      <c r="K119" s="141"/>
      <c r="L119" s="28"/>
      <c r="M119" s="142" t="s">
        <v>1</v>
      </c>
      <c r="N119" s="143" t="s">
        <v>38</v>
      </c>
      <c r="P119" s="144">
        <f>O119*H119</f>
        <v>0</v>
      </c>
      <c r="Q119" s="144">
        <v>0</v>
      </c>
      <c r="R119" s="144">
        <f>Q119*H119</f>
        <v>0</v>
      </c>
      <c r="S119" s="144">
        <v>0</v>
      </c>
      <c r="T119" s="145">
        <f>S119*H119</f>
        <v>0</v>
      </c>
      <c r="AR119" s="146" t="s">
        <v>174</v>
      </c>
      <c r="AT119" s="146" t="s">
        <v>170</v>
      </c>
      <c r="AU119" s="146" t="s">
        <v>80</v>
      </c>
      <c r="AY119" s="13" t="s">
        <v>168</v>
      </c>
      <c r="BE119" s="147">
        <f>IF(N119="základní",J119,0)</f>
        <v>0</v>
      </c>
      <c r="BF119" s="147">
        <f>IF(N119="snížená",J119,0)</f>
        <v>0</v>
      </c>
      <c r="BG119" s="147">
        <f>IF(N119="zákl. přenesená",J119,0)</f>
        <v>0</v>
      </c>
      <c r="BH119" s="147">
        <f>IF(N119="sníž. přenesená",J119,0)</f>
        <v>0</v>
      </c>
      <c r="BI119" s="147">
        <f>IF(N119="nulová",J119,0)</f>
        <v>0</v>
      </c>
      <c r="BJ119" s="13" t="s">
        <v>80</v>
      </c>
      <c r="BK119" s="147">
        <f>ROUND(I119*H119,2)</f>
        <v>0</v>
      </c>
      <c r="BL119" s="13" t="s">
        <v>174</v>
      </c>
      <c r="BM119" s="146" t="s">
        <v>1285</v>
      </c>
    </row>
    <row r="120" spans="2:65" s="1" customFormat="1" ht="16.5" customHeight="1">
      <c r="B120" s="133"/>
      <c r="C120" s="134" t="s">
        <v>82</v>
      </c>
      <c r="D120" s="134" t="s">
        <v>170</v>
      </c>
      <c r="E120" s="135" t="s">
        <v>1286</v>
      </c>
      <c r="F120" s="136" t="s">
        <v>1287</v>
      </c>
      <c r="G120" s="137" t="s">
        <v>580</v>
      </c>
      <c r="H120" s="138">
        <v>5</v>
      </c>
      <c r="I120" s="139"/>
      <c r="J120" s="140">
        <f>ROUND(I120*H120,2)</f>
        <v>0</v>
      </c>
      <c r="K120" s="141"/>
      <c r="L120" s="28"/>
      <c r="M120" s="142" t="s">
        <v>1</v>
      </c>
      <c r="N120" s="143" t="s">
        <v>38</v>
      </c>
      <c r="P120" s="144">
        <f>O120*H120</f>
        <v>0</v>
      </c>
      <c r="Q120" s="144">
        <v>0</v>
      </c>
      <c r="R120" s="144">
        <f>Q120*H120</f>
        <v>0</v>
      </c>
      <c r="S120" s="144">
        <v>0</v>
      </c>
      <c r="T120" s="145">
        <f>S120*H120</f>
        <v>0</v>
      </c>
      <c r="AR120" s="146" t="s">
        <v>174</v>
      </c>
      <c r="AT120" s="146" t="s">
        <v>170</v>
      </c>
      <c r="AU120" s="146" t="s">
        <v>80</v>
      </c>
      <c r="AY120" s="13" t="s">
        <v>168</v>
      </c>
      <c r="BE120" s="147">
        <f>IF(N120="základní",J120,0)</f>
        <v>0</v>
      </c>
      <c r="BF120" s="147">
        <f>IF(N120="snížená",J120,0)</f>
        <v>0</v>
      </c>
      <c r="BG120" s="147">
        <f>IF(N120="zákl. přenesená",J120,0)</f>
        <v>0</v>
      </c>
      <c r="BH120" s="147">
        <f>IF(N120="sníž. přenesená",J120,0)</f>
        <v>0</v>
      </c>
      <c r="BI120" s="147">
        <f>IF(N120="nulová",J120,0)</f>
        <v>0</v>
      </c>
      <c r="BJ120" s="13" t="s">
        <v>80</v>
      </c>
      <c r="BK120" s="147">
        <f>ROUND(I120*H120,2)</f>
        <v>0</v>
      </c>
      <c r="BL120" s="13" t="s">
        <v>174</v>
      </c>
      <c r="BM120" s="146" t="s">
        <v>1288</v>
      </c>
    </row>
    <row r="121" spans="2:65" s="1" customFormat="1" ht="16.5" customHeight="1">
      <c r="B121" s="133"/>
      <c r="C121" s="134" t="s">
        <v>90</v>
      </c>
      <c r="D121" s="134" t="s">
        <v>170</v>
      </c>
      <c r="E121" s="135" t="s">
        <v>1289</v>
      </c>
      <c r="F121" s="136" t="s">
        <v>1290</v>
      </c>
      <c r="G121" s="137" t="s">
        <v>371</v>
      </c>
      <c r="H121" s="138">
        <v>1</v>
      </c>
      <c r="I121" s="139"/>
      <c r="J121" s="140">
        <f>ROUND(I121*H121,2)</f>
        <v>0</v>
      </c>
      <c r="K121" s="141"/>
      <c r="L121" s="28"/>
      <c r="M121" s="142" t="s">
        <v>1</v>
      </c>
      <c r="N121" s="143" t="s">
        <v>38</v>
      </c>
      <c r="P121" s="144">
        <f>O121*H121</f>
        <v>0</v>
      </c>
      <c r="Q121" s="144">
        <v>0</v>
      </c>
      <c r="R121" s="144">
        <f>Q121*H121</f>
        <v>0</v>
      </c>
      <c r="S121" s="144">
        <v>0</v>
      </c>
      <c r="T121" s="145">
        <f>S121*H121</f>
        <v>0</v>
      </c>
      <c r="AR121" s="146" t="s">
        <v>174</v>
      </c>
      <c r="AT121" s="146" t="s">
        <v>170</v>
      </c>
      <c r="AU121" s="146" t="s">
        <v>80</v>
      </c>
      <c r="AY121" s="13" t="s">
        <v>168</v>
      </c>
      <c r="BE121" s="147">
        <f>IF(N121="základní",J121,0)</f>
        <v>0</v>
      </c>
      <c r="BF121" s="147">
        <f>IF(N121="snížená",J121,0)</f>
        <v>0</v>
      </c>
      <c r="BG121" s="147">
        <f>IF(N121="zákl. přenesená",J121,0)</f>
        <v>0</v>
      </c>
      <c r="BH121" s="147">
        <f>IF(N121="sníž. přenesená",J121,0)</f>
        <v>0</v>
      </c>
      <c r="BI121" s="147">
        <f>IF(N121="nulová",J121,0)</f>
        <v>0</v>
      </c>
      <c r="BJ121" s="13" t="s">
        <v>80</v>
      </c>
      <c r="BK121" s="147">
        <f>ROUND(I121*H121,2)</f>
        <v>0</v>
      </c>
      <c r="BL121" s="13" t="s">
        <v>174</v>
      </c>
      <c r="BM121" s="146" t="s">
        <v>1291</v>
      </c>
    </row>
    <row r="122" spans="2:65" s="1" customFormat="1" ht="16.5" customHeight="1">
      <c r="B122" s="133"/>
      <c r="C122" s="134" t="s">
        <v>174</v>
      </c>
      <c r="D122" s="134" t="s">
        <v>170</v>
      </c>
      <c r="E122" s="135" t="s">
        <v>1292</v>
      </c>
      <c r="F122" s="136" t="s">
        <v>1293</v>
      </c>
      <c r="G122" s="137" t="s">
        <v>371</v>
      </c>
      <c r="H122" s="138">
        <v>1</v>
      </c>
      <c r="I122" s="139"/>
      <c r="J122" s="140">
        <f>ROUND(I122*H122,2)</f>
        <v>0</v>
      </c>
      <c r="K122" s="141"/>
      <c r="L122" s="28"/>
      <c r="M122" s="142" t="s">
        <v>1</v>
      </c>
      <c r="N122" s="143" t="s">
        <v>38</v>
      </c>
      <c r="P122" s="144">
        <f>O122*H122</f>
        <v>0</v>
      </c>
      <c r="Q122" s="144">
        <v>0</v>
      </c>
      <c r="R122" s="144">
        <f>Q122*H122</f>
        <v>0</v>
      </c>
      <c r="S122" s="144">
        <v>0</v>
      </c>
      <c r="T122" s="145">
        <f>S122*H122</f>
        <v>0</v>
      </c>
      <c r="AR122" s="146" t="s">
        <v>174</v>
      </c>
      <c r="AT122" s="146" t="s">
        <v>170</v>
      </c>
      <c r="AU122" s="146" t="s">
        <v>80</v>
      </c>
      <c r="AY122" s="13" t="s">
        <v>168</v>
      </c>
      <c r="BE122" s="147">
        <f>IF(N122="základní",J122,0)</f>
        <v>0</v>
      </c>
      <c r="BF122" s="147">
        <f>IF(N122="snížená",J122,0)</f>
        <v>0</v>
      </c>
      <c r="BG122" s="147">
        <f>IF(N122="zákl. přenesená",J122,0)</f>
        <v>0</v>
      </c>
      <c r="BH122" s="147">
        <f>IF(N122="sníž. přenesená",J122,0)</f>
        <v>0</v>
      </c>
      <c r="BI122" s="147">
        <f>IF(N122="nulová",J122,0)</f>
        <v>0</v>
      </c>
      <c r="BJ122" s="13" t="s">
        <v>80</v>
      </c>
      <c r="BK122" s="147">
        <f>ROUND(I122*H122,2)</f>
        <v>0</v>
      </c>
      <c r="BL122" s="13" t="s">
        <v>174</v>
      </c>
      <c r="BM122" s="146" t="s">
        <v>1294</v>
      </c>
    </row>
    <row r="123" spans="2:65" s="1" customFormat="1" ht="24.15" customHeight="1">
      <c r="B123" s="133"/>
      <c r="C123" s="134" t="s">
        <v>185</v>
      </c>
      <c r="D123" s="134" t="s">
        <v>170</v>
      </c>
      <c r="E123" s="135" t="s">
        <v>1295</v>
      </c>
      <c r="F123" s="136" t="s">
        <v>1296</v>
      </c>
      <c r="G123" s="137" t="s">
        <v>371</v>
      </c>
      <c r="H123" s="138">
        <v>1</v>
      </c>
      <c r="I123" s="139"/>
      <c r="J123" s="140">
        <f>ROUND(I123*H123,2)</f>
        <v>0</v>
      </c>
      <c r="K123" s="141"/>
      <c r="L123" s="28"/>
      <c r="M123" s="160" t="s">
        <v>1</v>
      </c>
      <c r="N123" s="161" t="s">
        <v>38</v>
      </c>
      <c r="O123" s="162"/>
      <c r="P123" s="163">
        <f>O123*H123</f>
        <v>0</v>
      </c>
      <c r="Q123" s="163">
        <v>0</v>
      </c>
      <c r="R123" s="163">
        <f>Q123*H123</f>
        <v>0</v>
      </c>
      <c r="S123" s="163">
        <v>0</v>
      </c>
      <c r="T123" s="164">
        <f>S123*H123</f>
        <v>0</v>
      </c>
      <c r="AR123" s="146" t="s">
        <v>174</v>
      </c>
      <c r="AT123" s="146" t="s">
        <v>170</v>
      </c>
      <c r="AU123" s="146" t="s">
        <v>80</v>
      </c>
      <c r="AY123" s="13" t="s">
        <v>168</v>
      </c>
      <c r="BE123" s="147">
        <f>IF(N123="základní",J123,0)</f>
        <v>0</v>
      </c>
      <c r="BF123" s="147">
        <f>IF(N123="snížená",J123,0)</f>
        <v>0</v>
      </c>
      <c r="BG123" s="147">
        <f>IF(N123="zákl. přenesená",J123,0)</f>
        <v>0</v>
      </c>
      <c r="BH123" s="147">
        <f>IF(N123="sníž. přenesená",J123,0)</f>
        <v>0</v>
      </c>
      <c r="BI123" s="147">
        <f>IF(N123="nulová",J123,0)</f>
        <v>0</v>
      </c>
      <c r="BJ123" s="13" t="s">
        <v>80</v>
      </c>
      <c r="BK123" s="147">
        <f>ROUND(I123*H123,2)</f>
        <v>0</v>
      </c>
      <c r="BL123" s="13" t="s">
        <v>174</v>
      </c>
      <c r="BM123" s="146" t="s">
        <v>1297</v>
      </c>
    </row>
    <row r="124" spans="2:65" s="1" customFormat="1" ht="6.9" customHeight="1">
      <c r="B124" s="40"/>
      <c r="C124" s="41"/>
      <c r="D124" s="41"/>
      <c r="E124" s="41"/>
      <c r="F124" s="41"/>
      <c r="G124" s="41"/>
      <c r="H124" s="41"/>
      <c r="I124" s="41"/>
      <c r="J124" s="41"/>
      <c r="K124" s="41"/>
      <c r="L124" s="28"/>
    </row>
  </sheetData>
  <autoFilter ref="C116:K123" xr:uid="{00000000-0009-0000-0000-00000A000000}"/>
  <mergeCells count="9">
    <mergeCell ref="E87:H87"/>
    <mergeCell ref="E107:H107"/>
    <mergeCell ref="E109:H109"/>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265"/>
  <sheetViews>
    <sheetView showGridLines="0" workbookViewId="0"/>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0" width="22.28515625" customWidth="1"/>
    <col min="11" max="11" width="22.28515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197" t="s">
        <v>5</v>
      </c>
      <c r="M2" s="182"/>
      <c r="N2" s="182"/>
      <c r="O2" s="182"/>
      <c r="P2" s="182"/>
      <c r="Q2" s="182"/>
      <c r="R2" s="182"/>
      <c r="S2" s="182"/>
      <c r="T2" s="182"/>
      <c r="U2" s="182"/>
      <c r="V2" s="182"/>
      <c r="AT2" s="13" t="s">
        <v>91</v>
      </c>
    </row>
    <row r="3" spans="2:46" ht="6.9" customHeight="1">
      <c r="B3" s="14"/>
      <c r="C3" s="15"/>
      <c r="D3" s="15"/>
      <c r="E3" s="15"/>
      <c r="F3" s="15"/>
      <c r="G3" s="15"/>
      <c r="H3" s="15"/>
      <c r="I3" s="15"/>
      <c r="J3" s="15"/>
      <c r="K3" s="15"/>
      <c r="L3" s="16"/>
      <c r="AT3" s="13" t="s">
        <v>82</v>
      </c>
    </row>
    <row r="4" spans="2:46" ht="24.9" customHeight="1">
      <c r="B4" s="16"/>
      <c r="D4" s="17" t="s">
        <v>122</v>
      </c>
      <c r="L4" s="16"/>
      <c r="M4" s="89" t="s">
        <v>10</v>
      </c>
      <c r="AT4" s="13" t="s">
        <v>3</v>
      </c>
    </row>
    <row r="5" spans="2:46" ht="6.9" customHeight="1">
      <c r="B5" s="16"/>
      <c r="L5" s="16"/>
    </row>
    <row r="6" spans="2:46" ht="12" customHeight="1">
      <c r="B6" s="16"/>
      <c r="D6" s="23" t="s">
        <v>15</v>
      </c>
      <c r="L6" s="16"/>
    </row>
    <row r="7" spans="2:46" ht="16.5" customHeight="1">
      <c r="B7" s="16"/>
      <c r="E7" s="209" t="str">
        <f>'Rekapitulace stavby'!K6</f>
        <v>Javorné - modernizace stáje</v>
      </c>
      <c r="F7" s="210"/>
      <c r="G7" s="210"/>
      <c r="H7" s="210"/>
      <c r="L7" s="16"/>
    </row>
    <row r="8" spans="2:46" ht="13.2">
      <c r="B8" s="16"/>
      <c r="D8" s="23" t="s">
        <v>123</v>
      </c>
      <c r="L8" s="16"/>
    </row>
    <row r="9" spans="2:46" ht="16.5" customHeight="1">
      <c r="B9" s="16"/>
      <c r="E9" s="209" t="s">
        <v>124</v>
      </c>
      <c r="F9" s="182"/>
      <c r="G9" s="182"/>
      <c r="H9" s="182"/>
      <c r="L9" s="16"/>
    </row>
    <row r="10" spans="2:46" ht="12" customHeight="1">
      <c r="B10" s="16"/>
      <c r="D10" s="23" t="s">
        <v>125</v>
      </c>
      <c r="L10" s="16"/>
    </row>
    <row r="11" spans="2:46" s="1" customFormat="1" ht="16.5" customHeight="1">
      <c r="B11" s="28"/>
      <c r="E11" s="207" t="s">
        <v>126</v>
      </c>
      <c r="F11" s="211"/>
      <c r="G11" s="211"/>
      <c r="H11" s="211"/>
      <c r="L11" s="28"/>
    </row>
    <row r="12" spans="2:46" s="1" customFormat="1" ht="12" customHeight="1">
      <c r="B12" s="28"/>
      <c r="D12" s="23" t="s">
        <v>127</v>
      </c>
      <c r="L12" s="28"/>
    </row>
    <row r="13" spans="2:46" s="1" customFormat="1" ht="16.5" customHeight="1">
      <c r="B13" s="28"/>
      <c r="E13" s="170" t="s">
        <v>128</v>
      </c>
      <c r="F13" s="211"/>
      <c r="G13" s="211"/>
      <c r="H13" s="211"/>
      <c r="L13" s="28"/>
    </row>
    <row r="14" spans="2:46" s="1" customFormat="1">
      <c r="B14" s="28"/>
      <c r="L14" s="28"/>
    </row>
    <row r="15" spans="2:46" s="1" customFormat="1" ht="12" customHeight="1">
      <c r="B15" s="28"/>
      <c r="D15" s="23" t="s">
        <v>17</v>
      </c>
      <c r="F15" s="21" t="s">
        <v>1</v>
      </c>
      <c r="I15" s="23" t="s">
        <v>18</v>
      </c>
      <c r="J15" s="21" t="s">
        <v>1</v>
      </c>
      <c r="L15" s="28"/>
    </row>
    <row r="16" spans="2:46" s="1" customFormat="1" ht="12" customHeight="1">
      <c r="B16" s="28"/>
      <c r="D16" s="23" t="s">
        <v>19</v>
      </c>
      <c r="F16" s="21" t="s">
        <v>20</v>
      </c>
      <c r="I16" s="23" t="s">
        <v>21</v>
      </c>
      <c r="J16" s="48" t="str">
        <f>'Rekapitulace stavby'!AN8</f>
        <v>5. 1. 2026</v>
      </c>
      <c r="L16" s="28"/>
    </row>
    <row r="17" spans="2:12" s="1" customFormat="1" ht="10.8" customHeight="1">
      <c r="B17" s="28"/>
      <c r="L17" s="28"/>
    </row>
    <row r="18" spans="2:12" s="1" customFormat="1" ht="12" customHeight="1">
      <c r="B18" s="28"/>
      <c r="D18" s="23" t="s">
        <v>23</v>
      </c>
      <c r="I18" s="23" t="s">
        <v>24</v>
      </c>
      <c r="J18" s="21" t="s">
        <v>1</v>
      </c>
      <c r="L18" s="28"/>
    </row>
    <row r="19" spans="2:12" s="1" customFormat="1" ht="18" customHeight="1">
      <c r="B19" s="28"/>
      <c r="E19" s="21" t="s">
        <v>25</v>
      </c>
      <c r="I19" s="23" t="s">
        <v>26</v>
      </c>
      <c r="J19" s="21" t="s">
        <v>1</v>
      </c>
      <c r="L19" s="28"/>
    </row>
    <row r="20" spans="2:12" s="1" customFormat="1" ht="6.9" customHeight="1">
      <c r="B20" s="28"/>
      <c r="L20" s="28"/>
    </row>
    <row r="21" spans="2:12" s="1" customFormat="1" ht="12" customHeight="1">
      <c r="B21" s="28"/>
      <c r="D21" s="23" t="s">
        <v>27</v>
      </c>
      <c r="I21" s="23" t="s">
        <v>24</v>
      </c>
      <c r="J21" s="24" t="str">
        <f>'Rekapitulace stavby'!AN13</f>
        <v>Vyplň údaj</v>
      </c>
      <c r="L21" s="28"/>
    </row>
    <row r="22" spans="2:12" s="1" customFormat="1" ht="18" customHeight="1">
      <c r="B22" s="28"/>
      <c r="E22" s="212" t="str">
        <f>'Rekapitulace stavby'!E14</f>
        <v>Vyplň údaj</v>
      </c>
      <c r="F22" s="181"/>
      <c r="G22" s="181"/>
      <c r="H22" s="181"/>
      <c r="I22" s="23" t="s">
        <v>26</v>
      </c>
      <c r="J22" s="24" t="str">
        <f>'Rekapitulace stavby'!AN14</f>
        <v>Vyplň údaj</v>
      </c>
      <c r="L22" s="28"/>
    </row>
    <row r="23" spans="2:12" s="1" customFormat="1" ht="6.9" customHeight="1">
      <c r="B23" s="28"/>
      <c r="L23" s="28"/>
    </row>
    <row r="24" spans="2:12" s="1" customFormat="1" ht="12" customHeight="1">
      <c r="B24" s="28"/>
      <c r="D24" s="23" t="s">
        <v>29</v>
      </c>
      <c r="I24" s="23" t="s">
        <v>24</v>
      </c>
      <c r="J24" s="21" t="str">
        <f>IF('Rekapitulace stavby'!AN16="","",'Rekapitulace stavby'!AN16)</f>
        <v/>
      </c>
      <c r="L24" s="28"/>
    </row>
    <row r="25" spans="2:12" s="1" customFormat="1" ht="18" customHeight="1">
      <c r="B25" s="28"/>
      <c r="E25" s="21" t="str">
        <f>IF('Rekapitulace stavby'!E17="","",'Rekapitulace stavby'!E17)</f>
        <v xml:space="preserve"> </v>
      </c>
      <c r="I25" s="23" t="s">
        <v>26</v>
      </c>
      <c r="J25" s="21" t="str">
        <f>IF('Rekapitulace stavby'!AN17="","",'Rekapitulace stavby'!AN17)</f>
        <v/>
      </c>
      <c r="L25" s="28"/>
    </row>
    <row r="26" spans="2:12" s="1" customFormat="1" ht="6.9" customHeight="1">
      <c r="B26" s="28"/>
      <c r="L26" s="28"/>
    </row>
    <row r="27" spans="2:12" s="1" customFormat="1" ht="12" customHeight="1">
      <c r="B27" s="28"/>
      <c r="D27" s="23" t="s">
        <v>31</v>
      </c>
      <c r="I27" s="23" t="s">
        <v>24</v>
      </c>
      <c r="J27" s="21" t="str">
        <f>IF('Rekapitulace stavby'!AN19="","",'Rekapitulace stavby'!AN19)</f>
        <v/>
      </c>
      <c r="L27" s="28"/>
    </row>
    <row r="28" spans="2:12" s="1" customFormat="1" ht="18" customHeight="1">
      <c r="B28" s="28"/>
      <c r="E28" s="21" t="str">
        <f>IF('Rekapitulace stavby'!E20="","",'Rekapitulace stavby'!E20)</f>
        <v xml:space="preserve"> </v>
      </c>
      <c r="I28" s="23" t="s">
        <v>26</v>
      </c>
      <c r="J28" s="21" t="str">
        <f>IF('Rekapitulace stavby'!AN20="","",'Rekapitulace stavby'!AN20)</f>
        <v/>
      </c>
      <c r="L28" s="28"/>
    </row>
    <row r="29" spans="2:12" s="1" customFormat="1" ht="6.9" customHeight="1">
      <c r="B29" s="28"/>
      <c r="L29" s="28"/>
    </row>
    <row r="30" spans="2:12" s="1" customFormat="1" ht="12" customHeight="1">
      <c r="B30" s="28"/>
      <c r="D30" s="23" t="s">
        <v>32</v>
      </c>
      <c r="L30" s="28"/>
    </row>
    <row r="31" spans="2:12" s="7" customFormat="1" ht="16.5" customHeight="1">
      <c r="B31" s="90"/>
      <c r="E31" s="186" t="s">
        <v>1</v>
      </c>
      <c r="F31" s="186"/>
      <c r="G31" s="186"/>
      <c r="H31" s="186"/>
      <c r="L31" s="90"/>
    </row>
    <row r="32" spans="2:12" s="1" customFormat="1" ht="6.9" customHeight="1">
      <c r="B32" s="28"/>
      <c r="L32" s="28"/>
    </row>
    <row r="33" spans="2:12" s="1" customFormat="1" ht="6.9" customHeight="1">
      <c r="B33" s="28"/>
      <c r="D33" s="49"/>
      <c r="E33" s="49"/>
      <c r="F33" s="49"/>
      <c r="G33" s="49"/>
      <c r="H33" s="49"/>
      <c r="I33" s="49"/>
      <c r="J33" s="49"/>
      <c r="K33" s="49"/>
      <c r="L33" s="28"/>
    </row>
    <row r="34" spans="2:12" s="1" customFormat="1" ht="25.35" customHeight="1">
      <c r="B34" s="28"/>
      <c r="D34" s="91" t="s">
        <v>33</v>
      </c>
      <c r="J34" s="62">
        <f>ROUND(J143, 2)</f>
        <v>0</v>
      </c>
      <c r="L34" s="28"/>
    </row>
    <row r="35" spans="2:12" s="1" customFormat="1" ht="6.9" customHeight="1">
      <c r="B35" s="28"/>
      <c r="D35" s="49"/>
      <c r="E35" s="49"/>
      <c r="F35" s="49"/>
      <c r="G35" s="49"/>
      <c r="H35" s="49"/>
      <c r="I35" s="49"/>
      <c r="J35" s="49"/>
      <c r="K35" s="49"/>
      <c r="L35" s="28"/>
    </row>
    <row r="36" spans="2:12" s="1" customFormat="1" ht="14.4" customHeight="1">
      <c r="B36" s="28"/>
      <c r="F36" s="31" t="s">
        <v>35</v>
      </c>
      <c r="I36" s="31" t="s">
        <v>34</v>
      </c>
      <c r="J36" s="31" t="s">
        <v>36</v>
      </c>
      <c r="L36" s="28"/>
    </row>
    <row r="37" spans="2:12" s="1" customFormat="1" ht="14.4" customHeight="1">
      <c r="B37" s="28"/>
      <c r="D37" s="51" t="s">
        <v>37</v>
      </c>
      <c r="E37" s="23" t="s">
        <v>38</v>
      </c>
      <c r="F37" s="81">
        <f>ROUND((SUM(BE143:BE264)),  2)</f>
        <v>0</v>
      </c>
      <c r="I37" s="92">
        <v>0.21</v>
      </c>
      <c r="J37" s="81">
        <f>ROUND(((SUM(BE143:BE264))*I37),  2)</f>
        <v>0</v>
      </c>
      <c r="L37" s="28"/>
    </row>
    <row r="38" spans="2:12" s="1" customFormat="1" ht="14.4" customHeight="1">
      <c r="B38" s="28"/>
      <c r="E38" s="23" t="s">
        <v>39</v>
      </c>
      <c r="F38" s="81">
        <f>ROUND((SUM(BF143:BF264)),  2)</f>
        <v>0</v>
      </c>
      <c r="I38" s="92">
        <v>0.12</v>
      </c>
      <c r="J38" s="81">
        <f>ROUND(((SUM(BF143:BF264))*I38),  2)</f>
        <v>0</v>
      </c>
      <c r="L38" s="28"/>
    </row>
    <row r="39" spans="2:12" s="1" customFormat="1" ht="14.4" hidden="1" customHeight="1">
      <c r="B39" s="28"/>
      <c r="E39" s="23" t="s">
        <v>40</v>
      </c>
      <c r="F39" s="81">
        <f>ROUND((SUM(BG143:BG264)),  2)</f>
        <v>0</v>
      </c>
      <c r="I39" s="92">
        <v>0.21</v>
      </c>
      <c r="J39" s="81">
        <f>0</f>
        <v>0</v>
      </c>
      <c r="L39" s="28"/>
    </row>
    <row r="40" spans="2:12" s="1" customFormat="1" ht="14.4" hidden="1" customHeight="1">
      <c r="B40" s="28"/>
      <c r="E40" s="23" t="s">
        <v>41</v>
      </c>
      <c r="F40" s="81">
        <f>ROUND((SUM(BH143:BH264)),  2)</f>
        <v>0</v>
      </c>
      <c r="I40" s="92">
        <v>0.12</v>
      </c>
      <c r="J40" s="81">
        <f>0</f>
        <v>0</v>
      </c>
      <c r="L40" s="28"/>
    </row>
    <row r="41" spans="2:12" s="1" customFormat="1" ht="14.4" hidden="1" customHeight="1">
      <c r="B41" s="28"/>
      <c r="E41" s="23" t="s">
        <v>42</v>
      </c>
      <c r="F41" s="81">
        <f>ROUND((SUM(BI143:BI264)),  2)</f>
        <v>0</v>
      </c>
      <c r="I41" s="92">
        <v>0</v>
      </c>
      <c r="J41" s="81">
        <f>0</f>
        <v>0</v>
      </c>
      <c r="L41" s="28"/>
    </row>
    <row r="42" spans="2:12" s="1" customFormat="1" ht="6.9"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 customHeight="1">
      <c r="B44" s="28"/>
      <c r="L44" s="28"/>
    </row>
    <row r="45" spans="2:12" ht="14.4" customHeight="1">
      <c r="B45" s="16"/>
      <c r="L45" s="16"/>
    </row>
    <row r="46" spans="2:12" ht="14.4" customHeight="1">
      <c r="B46" s="16"/>
      <c r="L46" s="16"/>
    </row>
    <row r="47" spans="2:12" ht="14.4" customHeight="1">
      <c r="B47" s="16"/>
      <c r="L47" s="16"/>
    </row>
    <row r="48" spans="2:12" ht="14.4" customHeight="1">
      <c r="B48" s="16"/>
      <c r="L48" s="16"/>
    </row>
    <row r="49" spans="2:12" ht="14.4" customHeight="1">
      <c r="B49" s="16"/>
      <c r="L49" s="16"/>
    </row>
    <row r="50" spans="2:12" s="1" customFormat="1" ht="14.4" customHeight="1">
      <c r="B50" s="28"/>
      <c r="D50" s="37" t="s">
        <v>46</v>
      </c>
      <c r="E50" s="38"/>
      <c r="F50" s="38"/>
      <c r="G50" s="37" t="s">
        <v>47</v>
      </c>
      <c r="H50" s="38"/>
      <c r="I50" s="38"/>
      <c r="J50" s="38"/>
      <c r="K50" s="38"/>
      <c r="L50" s="28"/>
    </row>
    <row r="51" spans="2:12">
      <c r="B51" s="16"/>
      <c r="L51" s="16"/>
    </row>
    <row r="52" spans="2:12">
      <c r="B52" s="16"/>
      <c r="L52" s="16"/>
    </row>
    <row r="53" spans="2:12">
      <c r="B53" s="16"/>
      <c r="L53" s="16"/>
    </row>
    <row r="54" spans="2:12">
      <c r="B54" s="16"/>
      <c r="L54" s="16"/>
    </row>
    <row r="55" spans="2:12">
      <c r="B55" s="16"/>
      <c r="L55" s="16"/>
    </row>
    <row r="56" spans="2:12">
      <c r="B56" s="16"/>
      <c r="L56" s="16"/>
    </row>
    <row r="57" spans="2:12">
      <c r="B57" s="16"/>
      <c r="L57" s="16"/>
    </row>
    <row r="58" spans="2:12">
      <c r="B58" s="16"/>
      <c r="L58" s="16"/>
    </row>
    <row r="59" spans="2:12">
      <c r="B59" s="16"/>
      <c r="L59" s="16"/>
    </row>
    <row r="60" spans="2:12">
      <c r="B60" s="16"/>
      <c r="L60" s="16"/>
    </row>
    <row r="61" spans="2:12" s="1" customFormat="1" ht="13.2">
      <c r="B61" s="28"/>
      <c r="D61" s="39" t="s">
        <v>48</v>
      </c>
      <c r="E61" s="30"/>
      <c r="F61" s="99" t="s">
        <v>49</v>
      </c>
      <c r="G61" s="39" t="s">
        <v>48</v>
      </c>
      <c r="H61" s="30"/>
      <c r="I61" s="30"/>
      <c r="J61" s="100" t="s">
        <v>49</v>
      </c>
      <c r="K61" s="30"/>
      <c r="L61" s="28"/>
    </row>
    <row r="62" spans="2:12">
      <c r="B62" s="16"/>
      <c r="L62" s="16"/>
    </row>
    <row r="63" spans="2:12">
      <c r="B63" s="16"/>
      <c r="L63" s="16"/>
    </row>
    <row r="64" spans="2:12">
      <c r="B64" s="16"/>
      <c r="L64" s="16"/>
    </row>
    <row r="65" spans="2:12" s="1" customFormat="1" ht="13.2">
      <c r="B65" s="28"/>
      <c r="D65" s="37" t="s">
        <v>50</v>
      </c>
      <c r="E65" s="38"/>
      <c r="F65" s="38"/>
      <c r="G65" s="37" t="s">
        <v>51</v>
      </c>
      <c r="H65" s="38"/>
      <c r="I65" s="38"/>
      <c r="J65" s="38"/>
      <c r="K65" s="38"/>
      <c r="L65" s="28"/>
    </row>
    <row r="66" spans="2:12">
      <c r="B66" s="16"/>
      <c r="L66" s="16"/>
    </row>
    <row r="67" spans="2:12">
      <c r="B67" s="16"/>
      <c r="L67" s="16"/>
    </row>
    <row r="68" spans="2:12">
      <c r="B68" s="16"/>
      <c r="L68" s="16"/>
    </row>
    <row r="69" spans="2:12">
      <c r="B69" s="16"/>
      <c r="L69" s="16"/>
    </row>
    <row r="70" spans="2:12">
      <c r="B70" s="16"/>
      <c r="L70" s="16"/>
    </row>
    <row r="71" spans="2:12">
      <c r="B71" s="16"/>
      <c r="L71" s="16"/>
    </row>
    <row r="72" spans="2:12">
      <c r="B72" s="16"/>
      <c r="L72" s="16"/>
    </row>
    <row r="73" spans="2:12">
      <c r="B73" s="16"/>
      <c r="L73" s="16"/>
    </row>
    <row r="74" spans="2:12">
      <c r="B74" s="16"/>
      <c r="L74" s="16"/>
    </row>
    <row r="75" spans="2:12">
      <c r="B75" s="16"/>
      <c r="L75" s="16"/>
    </row>
    <row r="76" spans="2:12" s="1" customFormat="1" ht="13.2">
      <c r="B76" s="28"/>
      <c r="D76" s="39" t="s">
        <v>48</v>
      </c>
      <c r="E76" s="30"/>
      <c r="F76" s="99" t="s">
        <v>49</v>
      </c>
      <c r="G76" s="39" t="s">
        <v>48</v>
      </c>
      <c r="H76" s="30"/>
      <c r="I76" s="30"/>
      <c r="J76" s="100" t="s">
        <v>49</v>
      </c>
      <c r="K76" s="30"/>
      <c r="L76" s="28"/>
    </row>
    <row r="77" spans="2:12" s="1" customFormat="1" ht="14.4" customHeight="1">
      <c r="B77" s="40"/>
      <c r="C77" s="41"/>
      <c r="D77" s="41"/>
      <c r="E77" s="41"/>
      <c r="F77" s="41"/>
      <c r="G77" s="41"/>
      <c r="H77" s="41"/>
      <c r="I77" s="41"/>
      <c r="J77" s="41"/>
      <c r="K77" s="41"/>
      <c r="L77" s="28"/>
    </row>
    <row r="81" spans="2:12" s="1" customFormat="1" ht="6.9" customHeight="1">
      <c r="B81" s="42"/>
      <c r="C81" s="43"/>
      <c r="D81" s="43"/>
      <c r="E81" s="43"/>
      <c r="F81" s="43"/>
      <c r="G81" s="43"/>
      <c r="H81" s="43"/>
      <c r="I81" s="43"/>
      <c r="J81" s="43"/>
      <c r="K81" s="43"/>
      <c r="L81" s="28"/>
    </row>
    <row r="82" spans="2:12" s="1" customFormat="1" ht="24.9" customHeight="1">
      <c r="B82" s="28"/>
      <c r="C82" s="17" t="s">
        <v>129</v>
      </c>
      <c r="L82" s="28"/>
    </row>
    <row r="83" spans="2:12" s="1" customFormat="1" ht="6.9" customHeight="1">
      <c r="B83" s="28"/>
      <c r="L83" s="28"/>
    </row>
    <row r="84" spans="2:12" s="1" customFormat="1" ht="12" customHeight="1">
      <c r="B84" s="28"/>
      <c r="C84" s="23" t="s">
        <v>15</v>
      </c>
      <c r="L84" s="28"/>
    </row>
    <row r="85" spans="2:12" s="1" customFormat="1" ht="16.5" customHeight="1">
      <c r="B85" s="28"/>
      <c r="E85" s="209" t="str">
        <f>E7</f>
        <v>Javorné - modernizace stáje</v>
      </c>
      <c r="F85" s="210"/>
      <c r="G85" s="210"/>
      <c r="H85" s="210"/>
      <c r="L85" s="28"/>
    </row>
    <row r="86" spans="2:12" ht="12" customHeight="1">
      <c r="B86" s="16"/>
      <c r="C86" s="23" t="s">
        <v>123</v>
      </c>
      <c r="L86" s="16"/>
    </row>
    <row r="87" spans="2:12" ht="16.5" customHeight="1">
      <c r="B87" s="16"/>
      <c r="E87" s="209" t="s">
        <v>124</v>
      </c>
      <c r="F87" s="182"/>
      <c r="G87" s="182"/>
      <c r="H87" s="182"/>
      <c r="L87" s="16"/>
    </row>
    <row r="88" spans="2:12" ht="12" customHeight="1">
      <c r="B88" s="16"/>
      <c r="C88" s="23" t="s">
        <v>125</v>
      </c>
      <c r="L88" s="16"/>
    </row>
    <row r="89" spans="2:12" s="1" customFormat="1" ht="16.5" customHeight="1">
      <c r="B89" s="28"/>
      <c r="E89" s="207" t="s">
        <v>126</v>
      </c>
      <c r="F89" s="211"/>
      <c r="G89" s="211"/>
      <c r="H89" s="211"/>
      <c r="L89" s="28"/>
    </row>
    <row r="90" spans="2:12" s="1" customFormat="1" ht="12" customHeight="1">
      <c r="B90" s="28"/>
      <c r="C90" s="23" t="s">
        <v>127</v>
      </c>
      <c r="L90" s="28"/>
    </row>
    <row r="91" spans="2:12" s="1" customFormat="1" ht="16.5" customHeight="1">
      <c r="B91" s="28"/>
      <c r="E91" s="170" t="str">
        <f>E13</f>
        <v>01-1 - Stavební náklady</v>
      </c>
      <c r="F91" s="211"/>
      <c r="G91" s="211"/>
      <c r="H91" s="211"/>
      <c r="L91" s="28"/>
    </row>
    <row r="92" spans="2:12" s="1" customFormat="1" ht="6.9" customHeight="1">
      <c r="B92" s="28"/>
      <c r="L92" s="28"/>
    </row>
    <row r="93" spans="2:12" s="1" customFormat="1" ht="12" customHeight="1">
      <c r="B93" s="28"/>
      <c r="C93" s="23" t="s">
        <v>19</v>
      </c>
      <c r="F93" s="21" t="str">
        <f>F16</f>
        <v xml:space="preserve"> </v>
      </c>
      <c r="I93" s="23" t="s">
        <v>21</v>
      </c>
      <c r="J93" s="48" t="str">
        <f>IF(J16="","",J16)</f>
        <v>5. 1. 2026</v>
      </c>
      <c r="L93" s="28"/>
    </row>
    <row r="94" spans="2:12" s="1" customFormat="1" ht="6.9" customHeight="1">
      <c r="B94" s="28"/>
      <c r="L94" s="28"/>
    </row>
    <row r="95" spans="2:12" s="1" customFormat="1" ht="15.15" customHeight="1">
      <c r="B95" s="28"/>
      <c r="C95" s="23" t="s">
        <v>23</v>
      </c>
      <c r="F95" s="21" t="str">
        <f>E19</f>
        <v>Zemědělská a.s., Horní bradlo</v>
      </c>
      <c r="I95" s="23" t="s">
        <v>29</v>
      </c>
      <c r="J95" s="26" t="str">
        <f>E25</f>
        <v xml:space="preserve"> </v>
      </c>
      <c r="L95" s="28"/>
    </row>
    <row r="96" spans="2:12" s="1" customFormat="1" ht="15.15"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130</v>
      </c>
      <c r="D98" s="93"/>
      <c r="E98" s="93"/>
      <c r="F98" s="93"/>
      <c r="G98" s="93"/>
      <c r="H98" s="93"/>
      <c r="I98" s="93"/>
      <c r="J98" s="102" t="s">
        <v>131</v>
      </c>
      <c r="K98" s="93"/>
      <c r="L98" s="28"/>
    </row>
    <row r="99" spans="2:47" s="1" customFormat="1" ht="10.35" customHeight="1">
      <c r="B99" s="28"/>
      <c r="L99" s="28"/>
    </row>
    <row r="100" spans="2:47" s="1" customFormat="1" ht="22.8" customHeight="1">
      <c r="B100" s="28"/>
      <c r="C100" s="103" t="s">
        <v>132</v>
      </c>
      <c r="J100" s="62">
        <f>J143</f>
        <v>0</v>
      </c>
      <c r="L100" s="28"/>
      <c r="AU100" s="13" t="s">
        <v>133</v>
      </c>
    </row>
    <row r="101" spans="2:47" s="8" customFormat="1" ht="24.9" customHeight="1">
      <c r="B101" s="104"/>
      <c r="D101" s="105" t="s">
        <v>134</v>
      </c>
      <c r="E101" s="106"/>
      <c r="F101" s="106"/>
      <c r="G101" s="106"/>
      <c r="H101" s="106"/>
      <c r="I101" s="106"/>
      <c r="J101" s="107">
        <f>J144</f>
        <v>0</v>
      </c>
      <c r="L101" s="104"/>
    </row>
    <row r="102" spans="2:47" s="9" customFormat="1" ht="19.95" customHeight="1">
      <c r="B102" s="108"/>
      <c r="D102" s="109" t="s">
        <v>135</v>
      </c>
      <c r="E102" s="110"/>
      <c r="F102" s="110"/>
      <c r="G102" s="110"/>
      <c r="H102" s="110"/>
      <c r="I102" s="110"/>
      <c r="J102" s="111">
        <f>J145</f>
        <v>0</v>
      </c>
      <c r="L102" s="108"/>
    </row>
    <row r="103" spans="2:47" s="9" customFormat="1" ht="19.95" customHeight="1">
      <c r="B103" s="108"/>
      <c r="D103" s="109" t="s">
        <v>136</v>
      </c>
      <c r="E103" s="110"/>
      <c r="F103" s="110"/>
      <c r="G103" s="110"/>
      <c r="H103" s="110"/>
      <c r="I103" s="110"/>
      <c r="J103" s="111">
        <f>J159</f>
        <v>0</v>
      </c>
      <c r="L103" s="108"/>
    </row>
    <row r="104" spans="2:47" s="9" customFormat="1" ht="19.95" customHeight="1">
      <c r="B104" s="108"/>
      <c r="D104" s="109" t="s">
        <v>137</v>
      </c>
      <c r="E104" s="110"/>
      <c r="F104" s="110"/>
      <c r="G104" s="110"/>
      <c r="H104" s="110"/>
      <c r="I104" s="110"/>
      <c r="J104" s="111">
        <f>J175</f>
        <v>0</v>
      </c>
      <c r="L104" s="108"/>
    </row>
    <row r="105" spans="2:47" s="9" customFormat="1" ht="19.95" customHeight="1">
      <c r="B105" s="108"/>
      <c r="D105" s="109" t="s">
        <v>138</v>
      </c>
      <c r="E105" s="110"/>
      <c r="F105" s="110"/>
      <c r="G105" s="110"/>
      <c r="H105" s="110"/>
      <c r="I105" s="110"/>
      <c r="J105" s="111">
        <f>J186</f>
        <v>0</v>
      </c>
      <c r="L105" s="108"/>
    </row>
    <row r="106" spans="2:47" s="9" customFormat="1" ht="19.95" customHeight="1">
      <c r="B106" s="108"/>
      <c r="D106" s="109" t="s">
        <v>139</v>
      </c>
      <c r="E106" s="110"/>
      <c r="F106" s="110"/>
      <c r="G106" s="110"/>
      <c r="H106" s="110"/>
      <c r="I106" s="110"/>
      <c r="J106" s="111">
        <f>J191</f>
        <v>0</v>
      </c>
      <c r="L106" s="108"/>
    </row>
    <row r="107" spans="2:47" s="9" customFormat="1" ht="19.95" customHeight="1">
      <c r="B107" s="108"/>
      <c r="D107" s="109" t="s">
        <v>140</v>
      </c>
      <c r="E107" s="110"/>
      <c r="F107" s="110"/>
      <c r="G107" s="110"/>
      <c r="H107" s="110"/>
      <c r="I107" s="110"/>
      <c r="J107" s="111">
        <f>J205</f>
        <v>0</v>
      </c>
      <c r="L107" s="108"/>
    </row>
    <row r="108" spans="2:47" s="9" customFormat="1" ht="19.95" customHeight="1">
      <c r="B108" s="108"/>
      <c r="D108" s="109" t="s">
        <v>141</v>
      </c>
      <c r="E108" s="110"/>
      <c r="F108" s="110"/>
      <c r="G108" s="110"/>
      <c r="H108" s="110"/>
      <c r="I108" s="110"/>
      <c r="J108" s="111">
        <f>J214</f>
        <v>0</v>
      </c>
      <c r="L108" s="108"/>
    </row>
    <row r="109" spans="2:47" s="9" customFormat="1" ht="19.95" customHeight="1">
      <c r="B109" s="108"/>
      <c r="D109" s="109" t="s">
        <v>142</v>
      </c>
      <c r="E109" s="110"/>
      <c r="F109" s="110"/>
      <c r="G109" s="110"/>
      <c r="H109" s="110"/>
      <c r="I109" s="110"/>
      <c r="J109" s="111">
        <f>J228</f>
        <v>0</v>
      </c>
      <c r="L109" s="108"/>
    </row>
    <row r="110" spans="2:47" s="8" customFormat="1" ht="24.9" customHeight="1">
      <c r="B110" s="104"/>
      <c r="D110" s="105" t="s">
        <v>143</v>
      </c>
      <c r="E110" s="106"/>
      <c r="F110" s="106"/>
      <c r="G110" s="106"/>
      <c r="H110" s="106"/>
      <c r="I110" s="106"/>
      <c r="J110" s="107">
        <f>J230</f>
        <v>0</v>
      </c>
      <c r="L110" s="104"/>
    </row>
    <row r="111" spans="2:47" s="9" customFormat="1" ht="19.95" customHeight="1">
      <c r="B111" s="108"/>
      <c r="D111" s="109" t="s">
        <v>144</v>
      </c>
      <c r="E111" s="110"/>
      <c r="F111" s="110"/>
      <c r="G111" s="110"/>
      <c r="H111" s="110"/>
      <c r="I111" s="110"/>
      <c r="J111" s="111">
        <f>J231</f>
        <v>0</v>
      </c>
      <c r="L111" s="108"/>
    </row>
    <row r="112" spans="2:47" s="8" customFormat="1" ht="24.9" customHeight="1">
      <c r="B112" s="104"/>
      <c r="D112" s="105" t="s">
        <v>145</v>
      </c>
      <c r="E112" s="106"/>
      <c r="F112" s="106"/>
      <c r="G112" s="106"/>
      <c r="H112" s="106"/>
      <c r="I112" s="106"/>
      <c r="J112" s="107">
        <f>J233</f>
        <v>0</v>
      </c>
      <c r="L112" s="104"/>
    </row>
    <row r="113" spans="2:12" s="9" customFormat="1" ht="19.95" customHeight="1">
      <c r="B113" s="108"/>
      <c r="D113" s="109" t="s">
        <v>146</v>
      </c>
      <c r="E113" s="110"/>
      <c r="F113" s="110"/>
      <c r="G113" s="110"/>
      <c r="H113" s="110"/>
      <c r="I113" s="110"/>
      <c r="J113" s="111">
        <f>J234</f>
        <v>0</v>
      </c>
      <c r="L113" s="108"/>
    </row>
    <row r="114" spans="2:12" s="9" customFormat="1" ht="19.95" customHeight="1">
      <c r="B114" s="108"/>
      <c r="D114" s="109" t="s">
        <v>147</v>
      </c>
      <c r="E114" s="110"/>
      <c r="F114" s="110"/>
      <c r="G114" s="110"/>
      <c r="H114" s="110"/>
      <c r="I114" s="110"/>
      <c r="J114" s="111">
        <f>J239</f>
        <v>0</v>
      </c>
      <c r="L114" s="108"/>
    </row>
    <row r="115" spans="2:12" s="9" customFormat="1" ht="19.95" customHeight="1">
      <c r="B115" s="108"/>
      <c r="D115" s="109" t="s">
        <v>148</v>
      </c>
      <c r="E115" s="110"/>
      <c r="F115" s="110"/>
      <c r="G115" s="110"/>
      <c r="H115" s="110"/>
      <c r="I115" s="110"/>
      <c r="J115" s="111">
        <f>J251</f>
        <v>0</v>
      </c>
      <c r="L115" s="108"/>
    </row>
    <row r="116" spans="2:12" s="9" customFormat="1" ht="19.95" customHeight="1">
      <c r="B116" s="108"/>
      <c r="D116" s="109" t="s">
        <v>149</v>
      </c>
      <c r="E116" s="110"/>
      <c r="F116" s="110"/>
      <c r="G116" s="110"/>
      <c r="H116" s="110"/>
      <c r="I116" s="110"/>
      <c r="J116" s="111">
        <f>J254</f>
        <v>0</v>
      </c>
      <c r="L116" s="108"/>
    </row>
    <row r="117" spans="2:12" s="8" customFormat="1" ht="24.9" customHeight="1">
      <c r="B117" s="104"/>
      <c r="D117" s="105" t="s">
        <v>150</v>
      </c>
      <c r="E117" s="106"/>
      <c r="F117" s="106"/>
      <c r="G117" s="106"/>
      <c r="H117" s="106"/>
      <c r="I117" s="106"/>
      <c r="J117" s="107">
        <f>J259</f>
        <v>0</v>
      </c>
      <c r="L117" s="104"/>
    </row>
    <row r="118" spans="2:12" s="9" customFormat="1" ht="19.95" customHeight="1">
      <c r="B118" s="108"/>
      <c r="D118" s="109" t="s">
        <v>151</v>
      </c>
      <c r="E118" s="110"/>
      <c r="F118" s="110"/>
      <c r="G118" s="110"/>
      <c r="H118" s="110"/>
      <c r="I118" s="110"/>
      <c r="J118" s="111">
        <f>J260</f>
        <v>0</v>
      </c>
      <c r="L118" s="108"/>
    </row>
    <row r="119" spans="2:12" s="9" customFormat="1" ht="19.95" customHeight="1">
      <c r="B119" s="108"/>
      <c r="D119" s="109" t="s">
        <v>152</v>
      </c>
      <c r="E119" s="110"/>
      <c r="F119" s="110"/>
      <c r="G119" s="110"/>
      <c r="H119" s="110"/>
      <c r="I119" s="110"/>
      <c r="J119" s="111">
        <f>J262</f>
        <v>0</v>
      </c>
      <c r="L119" s="108"/>
    </row>
    <row r="120" spans="2:12" s="1" customFormat="1" ht="21.75" customHeight="1">
      <c r="B120" s="28"/>
      <c r="L120" s="28"/>
    </row>
    <row r="121" spans="2:12" s="1" customFormat="1" ht="6.9" customHeight="1">
      <c r="B121" s="40"/>
      <c r="C121" s="41"/>
      <c r="D121" s="41"/>
      <c r="E121" s="41"/>
      <c r="F121" s="41"/>
      <c r="G121" s="41"/>
      <c r="H121" s="41"/>
      <c r="I121" s="41"/>
      <c r="J121" s="41"/>
      <c r="K121" s="41"/>
      <c r="L121" s="28"/>
    </row>
    <row r="125" spans="2:12" s="1" customFormat="1" ht="6.9" customHeight="1">
      <c r="B125" s="42"/>
      <c r="C125" s="43"/>
      <c r="D125" s="43"/>
      <c r="E125" s="43"/>
      <c r="F125" s="43"/>
      <c r="G125" s="43"/>
      <c r="H125" s="43"/>
      <c r="I125" s="43"/>
      <c r="J125" s="43"/>
      <c r="K125" s="43"/>
      <c r="L125" s="28"/>
    </row>
    <row r="126" spans="2:12" s="1" customFormat="1" ht="24.9" customHeight="1">
      <c r="B126" s="28"/>
      <c r="C126" s="17" t="s">
        <v>153</v>
      </c>
      <c r="L126" s="28"/>
    </row>
    <row r="127" spans="2:12" s="1" customFormat="1" ht="6.9" customHeight="1">
      <c r="B127" s="28"/>
      <c r="L127" s="28"/>
    </row>
    <row r="128" spans="2:12" s="1" customFormat="1" ht="12" customHeight="1">
      <c r="B128" s="28"/>
      <c r="C128" s="23" t="s">
        <v>15</v>
      </c>
      <c r="L128" s="28"/>
    </row>
    <row r="129" spans="2:63" s="1" customFormat="1" ht="16.5" customHeight="1">
      <c r="B129" s="28"/>
      <c r="E129" s="209" t="str">
        <f>E7</f>
        <v>Javorné - modernizace stáje</v>
      </c>
      <c r="F129" s="210"/>
      <c r="G129" s="210"/>
      <c r="H129" s="210"/>
      <c r="L129" s="28"/>
    </row>
    <row r="130" spans="2:63" ht="12" customHeight="1">
      <c r="B130" s="16"/>
      <c r="C130" s="23" t="s">
        <v>123</v>
      </c>
      <c r="L130" s="16"/>
    </row>
    <row r="131" spans="2:63" ht="16.5" customHeight="1">
      <c r="B131" s="16"/>
      <c r="E131" s="209" t="s">
        <v>124</v>
      </c>
      <c r="F131" s="182"/>
      <c r="G131" s="182"/>
      <c r="H131" s="182"/>
      <c r="L131" s="16"/>
    </row>
    <row r="132" spans="2:63" ht="12" customHeight="1">
      <c r="B132" s="16"/>
      <c r="C132" s="23" t="s">
        <v>125</v>
      </c>
      <c r="L132" s="16"/>
    </row>
    <row r="133" spans="2:63" s="1" customFormat="1" ht="16.5" customHeight="1">
      <c r="B133" s="28"/>
      <c r="E133" s="207" t="s">
        <v>126</v>
      </c>
      <c r="F133" s="211"/>
      <c r="G133" s="211"/>
      <c r="H133" s="211"/>
      <c r="L133" s="28"/>
    </row>
    <row r="134" spans="2:63" s="1" customFormat="1" ht="12" customHeight="1">
      <c r="B134" s="28"/>
      <c r="C134" s="23" t="s">
        <v>127</v>
      </c>
      <c r="L134" s="28"/>
    </row>
    <row r="135" spans="2:63" s="1" customFormat="1" ht="16.5" customHeight="1">
      <c r="B135" s="28"/>
      <c r="E135" s="170" t="str">
        <f>E13</f>
        <v>01-1 - Stavební náklady</v>
      </c>
      <c r="F135" s="211"/>
      <c r="G135" s="211"/>
      <c r="H135" s="211"/>
      <c r="L135" s="28"/>
    </row>
    <row r="136" spans="2:63" s="1" customFormat="1" ht="6.9" customHeight="1">
      <c r="B136" s="28"/>
      <c r="L136" s="28"/>
    </row>
    <row r="137" spans="2:63" s="1" customFormat="1" ht="12" customHeight="1">
      <c r="B137" s="28"/>
      <c r="C137" s="23" t="s">
        <v>19</v>
      </c>
      <c r="F137" s="21" t="str">
        <f>F16</f>
        <v xml:space="preserve"> </v>
      </c>
      <c r="I137" s="23" t="s">
        <v>21</v>
      </c>
      <c r="J137" s="48" t="str">
        <f>IF(J16="","",J16)</f>
        <v>5. 1. 2026</v>
      </c>
      <c r="L137" s="28"/>
    </row>
    <row r="138" spans="2:63" s="1" customFormat="1" ht="6.9" customHeight="1">
      <c r="B138" s="28"/>
      <c r="L138" s="28"/>
    </row>
    <row r="139" spans="2:63" s="1" customFormat="1" ht="15.15" customHeight="1">
      <c r="B139" s="28"/>
      <c r="C139" s="23" t="s">
        <v>23</v>
      </c>
      <c r="F139" s="21" t="str">
        <f>E19</f>
        <v>Zemědělská a.s., Horní bradlo</v>
      </c>
      <c r="I139" s="23" t="s">
        <v>29</v>
      </c>
      <c r="J139" s="26" t="str">
        <f>E25</f>
        <v xml:space="preserve"> </v>
      </c>
      <c r="L139" s="28"/>
    </row>
    <row r="140" spans="2:63" s="1" customFormat="1" ht="15.15" customHeight="1">
      <c r="B140" s="28"/>
      <c r="C140" s="23" t="s">
        <v>27</v>
      </c>
      <c r="F140" s="21" t="str">
        <f>IF(E22="","",E22)</f>
        <v>Vyplň údaj</v>
      </c>
      <c r="I140" s="23" t="s">
        <v>31</v>
      </c>
      <c r="J140" s="26" t="str">
        <f>E28</f>
        <v xml:space="preserve"> </v>
      </c>
      <c r="L140" s="28"/>
    </row>
    <row r="141" spans="2:63" s="1" customFormat="1" ht="10.35" customHeight="1">
      <c r="B141" s="28"/>
      <c r="L141" s="28"/>
    </row>
    <row r="142" spans="2:63" s="10" customFormat="1" ht="29.25" customHeight="1">
      <c r="B142" s="112"/>
      <c r="C142" s="113" t="s">
        <v>154</v>
      </c>
      <c r="D142" s="114" t="s">
        <v>58</v>
      </c>
      <c r="E142" s="114" t="s">
        <v>54</v>
      </c>
      <c r="F142" s="114" t="s">
        <v>55</v>
      </c>
      <c r="G142" s="114" t="s">
        <v>155</v>
      </c>
      <c r="H142" s="114" t="s">
        <v>156</v>
      </c>
      <c r="I142" s="114" t="s">
        <v>157</v>
      </c>
      <c r="J142" s="115" t="s">
        <v>131</v>
      </c>
      <c r="K142" s="116" t="s">
        <v>158</v>
      </c>
      <c r="L142" s="112"/>
      <c r="M142" s="55" t="s">
        <v>1</v>
      </c>
      <c r="N142" s="56" t="s">
        <v>37</v>
      </c>
      <c r="O142" s="56" t="s">
        <v>159</v>
      </c>
      <c r="P142" s="56" t="s">
        <v>160</v>
      </c>
      <c r="Q142" s="56" t="s">
        <v>161</v>
      </c>
      <c r="R142" s="56" t="s">
        <v>162</v>
      </c>
      <c r="S142" s="56" t="s">
        <v>163</v>
      </c>
      <c r="T142" s="57" t="s">
        <v>164</v>
      </c>
    </row>
    <row r="143" spans="2:63" s="1" customFormat="1" ht="22.8" customHeight="1">
      <c r="B143" s="28"/>
      <c r="C143" s="60" t="s">
        <v>165</v>
      </c>
      <c r="J143" s="117">
        <f>BK143</f>
        <v>0</v>
      </c>
      <c r="L143" s="28"/>
      <c r="M143" s="58"/>
      <c r="N143" s="49"/>
      <c r="O143" s="49"/>
      <c r="P143" s="118">
        <f>P144+P230+P233+P259</f>
        <v>0</v>
      </c>
      <c r="Q143" s="49"/>
      <c r="R143" s="118">
        <f>R144+R230+R233+R259</f>
        <v>7.914069210000001</v>
      </c>
      <c r="S143" s="49"/>
      <c r="T143" s="119">
        <f>T144+T230+T233+T259</f>
        <v>0</v>
      </c>
      <c r="AT143" s="13" t="s">
        <v>72</v>
      </c>
      <c r="AU143" s="13" t="s">
        <v>133</v>
      </c>
      <c r="BK143" s="120">
        <f>BK144+BK230+BK233+BK259</f>
        <v>0</v>
      </c>
    </row>
    <row r="144" spans="2:63" s="11" customFormat="1" ht="25.95" customHeight="1">
      <c r="B144" s="121"/>
      <c r="D144" s="122" t="s">
        <v>72</v>
      </c>
      <c r="E144" s="123" t="s">
        <v>166</v>
      </c>
      <c r="F144" s="123" t="s">
        <v>167</v>
      </c>
      <c r="I144" s="124"/>
      <c r="J144" s="125">
        <f>BK144</f>
        <v>0</v>
      </c>
      <c r="L144" s="121"/>
      <c r="M144" s="126"/>
      <c r="P144" s="127">
        <f>P145+P159+P175+P186+P191+P205+P214+P228</f>
        <v>0</v>
      </c>
      <c r="R144" s="127">
        <f>R145+R159+R175+R186+R191+R205+R214+R228</f>
        <v>7.8748692100000008</v>
      </c>
      <c r="T144" s="128">
        <f>T145+T159+T175+T186+T191+T205+T214+T228</f>
        <v>0</v>
      </c>
      <c r="AR144" s="122" t="s">
        <v>80</v>
      </c>
      <c r="AT144" s="129" t="s">
        <v>72</v>
      </c>
      <c r="AU144" s="129" t="s">
        <v>73</v>
      </c>
      <c r="AY144" s="122" t="s">
        <v>168</v>
      </c>
      <c r="BK144" s="130">
        <f>BK145+BK159+BK175+BK186+BK191+BK205+BK214+BK228</f>
        <v>0</v>
      </c>
    </row>
    <row r="145" spans="2:65" s="11" customFormat="1" ht="22.8" customHeight="1">
      <c r="B145" s="121"/>
      <c r="D145" s="122" t="s">
        <v>72</v>
      </c>
      <c r="E145" s="131" t="s">
        <v>80</v>
      </c>
      <c r="F145" s="131" t="s">
        <v>169</v>
      </c>
      <c r="I145" s="124"/>
      <c r="J145" s="132">
        <f>BK145</f>
        <v>0</v>
      </c>
      <c r="L145" s="121"/>
      <c r="M145" s="126"/>
      <c r="P145" s="127">
        <f>SUM(P146:P158)</f>
        <v>0</v>
      </c>
      <c r="R145" s="127">
        <f>SUM(R146:R158)</f>
        <v>0</v>
      </c>
      <c r="T145" s="128">
        <f>SUM(T146:T158)</f>
        <v>0</v>
      </c>
      <c r="AR145" s="122" t="s">
        <v>80</v>
      </c>
      <c r="AT145" s="129" t="s">
        <v>72</v>
      </c>
      <c r="AU145" s="129" t="s">
        <v>80</v>
      </c>
      <c r="AY145" s="122" t="s">
        <v>168</v>
      </c>
      <c r="BK145" s="130">
        <f>SUM(BK146:BK158)</f>
        <v>0</v>
      </c>
    </row>
    <row r="146" spans="2:65" s="1" customFormat="1" ht="33" customHeight="1">
      <c r="B146" s="133"/>
      <c r="C146" s="134" t="s">
        <v>80</v>
      </c>
      <c r="D146" s="134" t="s">
        <v>170</v>
      </c>
      <c r="E146" s="135" t="s">
        <v>171</v>
      </c>
      <c r="F146" s="136" t="s">
        <v>172</v>
      </c>
      <c r="G146" s="137" t="s">
        <v>173</v>
      </c>
      <c r="H146" s="138">
        <v>290</v>
      </c>
      <c r="I146" s="139"/>
      <c r="J146" s="140">
        <f t="shared" ref="J146:J158" si="0">ROUND(I146*H146,2)</f>
        <v>0</v>
      </c>
      <c r="K146" s="141"/>
      <c r="L146" s="28"/>
      <c r="M146" s="142" t="s">
        <v>1</v>
      </c>
      <c r="N146" s="143" t="s">
        <v>38</v>
      </c>
      <c r="P146" s="144">
        <f t="shared" ref="P146:P158" si="1">O146*H146</f>
        <v>0</v>
      </c>
      <c r="Q146" s="144">
        <v>0</v>
      </c>
      <c r="R146" s="144">
        <f t="shared" ref="R146:R158" si="2">Q146*H146</f>
        <v>0</v>
      </c>
      <c r="S146" s="144">
        <v>0</v>
      </c>
      <c r="T146" s="145">
        <f t="shared" ref="T146:T158" si="3">S146*H146</f>
        <v>0</v>
      </c>
      <c r="AR146" s="146" t="s">
        <v>174</v>
      </c>
      <c r="AT146" s="146" t="s">
        <v>170</v>
      </c>
      <c r="AU146" s="146" t="s">
        <v>82</v>
      </c>
      <c r="AY146" s="13" t="s">
        <v>168</v>
      </c>
      <c r="BE146" s="147">
        <f t="shared" ref="BE146:BE158" si="4">IF(N146="základní",J146,0)</f>
        <v>0</v>
      </c>
      <c r="BF146" s="147">
        <f t="shared" ref="BF146:BF158" si="5">IF(N146="snížená",J146,0)</f>
        <v>0</v>
      </c>
      <c r="BG146" s="147">
        <f t="shared" ref="BG146:BG158" si="6">IF(N146="zákl. přenesená",J146,0)</f>
        <v>0</v>
      </c>
      <c r="BH146" s="147">
        <f t="shared" ref="BH146:BH158" si="7">IF(N146="sníž. přenesená",J146,0)</f>
        <v>0</v>
      </c>
      <c r="BI146" s="147">
        <f t="shared" ref="BI146:BI158" si="8">IF(N146="nulová",J146,0)</f>
        <v>0</v>
      </c>
      <c r="BJ146" s="13" t="s">
        <v>80</v>
      </c>
      <c r="BK146" s="147">
        <f t="shared" ref="BK146:BK158" si="9">ROUND(I146*H146,2)</f>
        <v>0</v>
      </c>
      <c r="BL146" s="13" t="s">
        <v>174</v>
      </c>
      <c r="BM146" s="146" t="s">
        <v>175</v>
      </c>
    </row>
    <row r="147" spans="2:65" s="1" customFormat="1" ht="33" customHeight="1">
      <c r="B147" s="133"/>
      <c r="C147" s="134" t="s">
        <v>82</v>
      </c>
      <c r="D147" s="134" t="s">
        <v>170</v>
      </c>
      <c r="E147" s="135" t="s">
        <v>176</v>
      </c>
      <c r="F147" s="136" t="s">
        <v>177</v>
      </c>
      <c r="G147" s="137" t="s">
        <v>173</v>
      </c>
      <c r="H147" s="138">
        <v>448</v>
      </c>
      <c r="I147" s="139"/>
      <c r="J147" s="140">
        <f t="shared" si="0"/>
        <v>0</v>
      </c>
      <c r="K147" s="141"/>
      <c r="L147" s="28"/>
      <c r="M147" s="142" t="s">
        <v>1</v>
      </c>
      <c r="N147" s="143" t="s">
        <v>38</v>
      </c>
      <c r="P147" s="144">
        <f t="shared" si="1"/>
        <v>0</v>
      </c>
      <c r="Q147" s="144">
        <v>0</v>
      </c>
      <c r="R147" s="144">
        <f t="shared" si="2"/>
        <v>0</v>
      </c>
      <c r="S147" s="144">
        <v>0</v>
      </c>
      <c r="T147" s="145">
        <f t="shared" si="3"/>
        <v>0</v>
      </c>
      <c r="AR147" s="146" t="s">
        <v>174</v>
      </c>
      <c r="AT147" s="146" t="s">
        <v>170</v>
      </c>
      <c r="AU147" s="146" t="s">
        <v>82</v>
      </c>
      <c r="AY147" s="13" t="s">
        <v>168</v>
      </c>
      <c r="BE147" s="147">
        <f t="shared" si="4"/>
        <v>0</v>
      </c>
      <c r="BF147" s="147">
        <f t="shared" si="5"/>
        <v>0</v>
      </c>
      <c r="BG147" s="147">
        <f t="shared" si="6"/>
        <v>0</v>
      </c>
      <c r="BH147" s="147">
        <f t="shared" si="7"/>
        <v>0</v>
      </c>
      <c r="BI147" s="147">
        <f t="shared" si="8"/>
        <v>0</v>
      </c>
      <c r="BJ147" s="13" t="s">
        <v>80</v>
      </c>
      <c r="BK147" s="147">
        <f t="shared" si="9"/>
        <v>0</v>
      </c>
      <c r="BL147" s="13" t="s">
        <v>174</v>
      </c>
      <c r="BM147" s="146" t="s">
        <v>178</v>
      </c>
    </row>
    <row r="148" spans="2:65" s="1" customFormat="1" ht="49.05" customHeight="1">
      <c r="B148" s="133"/>
      <c r="C148" s="134" t="s">
        <v>90</v>
      </c>
      <c r="D148" s="134" t="s">
        <v>170</v>
      </c>
      <c r="E148" s="135" t="s">
        <v>179</v>
      </c>
      <c r="F148" s="136" t="s">
        <v>180</v>
      </c>
      <c r="G148" s="137" t="s">
        <v>173</v>
      </c>
      <c r="H148" s="138">
        <v>73.5</v>
      </c>
      <c r="I148" s="139"/>
      <c r="J148" s="140">
        <f t="shared" si="0"/>
        <v>0</v>
      </c>
      <c r="K148" s="141"/>
      <c r="L148" s="28"/>
      <c r="M148" s="142" t="s">
        <v>1</v>
      </c>
      <c r="N148" s="143" t="s">
        <v>38</v>
      </c>
      <c r="P148" s="144">
        <f t="shared" si="1"/>
        <v>0</v>
      </c>
      <c r="Q148" s="144">
        <v>0</v>
      </c>
      <c r="R148" s="144">
        <f t="shared" si="2"/>
        <v>0</v>
      </c>
      <c r="S148" s="144">
        <v>0</v>
      </c>
      <c r="T148" s="145">
        <f t="shared" si="3"/>
        <v>0</v>
      </c>
      <c r="AR148" s="146" t="s">
        <v>174</v>
      </c>
      <c r="AT148" s="146" t="s">
        <v>170</v>
      </c>
      <c r="AU148" s="146" t="s">
        <v>82</v>
      </c>
      <c r="AY148" s="13" t="s">
        <v>168</v>
      </c>
      <c r="BE148" s="147">
        <f t="shared" si="4"/>
        <v>0</v>
      </c>
      <c r="BF148" s="147">
        <f t="shared" si="5"/>
        <v>0</v>
      </c>
      <c r="BG148" s="147">
        <f t="shared" si="6"/>
        <v>0</v>
      </c>
      <c r="BH148" s="147">
        <f t="shared" si="7"/>
        <v>0</v>
      </c>
      <c r="BI148" s="147">
        <f t="shared" si="8"/>
        <v>0</v>
      </c>
      <c r="BJ148" s="13" t="s">
        <v>80</v>
      </c>
      <c r="BK148" s="147">
        <f t="shared" si="9"/>
        <v>0</v>
      </c>
      <c r="BL148" s="13" t="s">
        <v>174</v>
      </c>
      <c r="BM148" s="146" t="s">
        <v>181</v>
      </c>
    </row>
    <row r="149" spans="2:65" s="1" customFormat="1" ht="49.05" customHeight="1">
      <c r="B149" s="133"/>
      <c r="C149" s="134" t="s">
        <v>174</v>
      </c>
      <c r="D149" s="134" t="s">
        <v>170</v>
      </c>
      <c r="E149" s="135" t="s">
        <v>182</v>
      </c>
      <c r="F149" s="136" t="s">
        <v>183</v>
      </c>
      <c r="G149" s="137" t="s">
        <v>173</v>
      </c>
      <c r="H149" s="138">
        <v>73.5</v>
      </c>
      <c r="I149" s="139"/>
      <c r="J149" s="140">
        <f t="shared" si="0"/>
        <v>0</v>
      </c>
      <c r="K149" s="141"/>
      <c r="L149" s="28"/>
      <c r="M149" s="142" t="s">
        <v>1</v>
      </c>
      <c r="N149" s="143" t="s">
        <v>38</v>
      </c>
      <c r="P149" s="144">
        <f t="shared" si="1"/>
        <v>0</v>
      </c>
      <c r="Q149" s="144">
        <v>0</v>
      </c>
      <c r="R149" s="144">
        <f t="shared" si="2"/>
        <v>0</v>
      </c>
      <c r="S149" s="144">
        <v>0</v>
      </c>
      <c r="T149" s="145">
        <f t="shared" si="3"/>
        <v>0</v>
      </c>
      <c r="AR149" s="146" t="s">
        <v>174</v>
      </c>
      <c r="AT149" s="146" t="s">
        <v>170</v>
      </c>
      <c r="AU149" s="146" t="s">
        <v>82</v>
      </c>
      <c r="AY149" s="13" t="s">
        <v>168</v>
      </c>
      <c r="BE149" s="147">
        <f t="shared" si="4"/>
        <v>0</v>
      </c>
      <c r="BF149" s="147">
        <f t="shared" si="5"/>
        <v>0</v>
      </c>
      <c r="BG149" s="147">
        <f t="shared" si="6"/>
        <v>0</v>
      </c>
      <c r="BH149" s="147">
        <f t="shared" si="7"/>
        <v>0</v>
      </c>
      <c r="BI149" s="147">
        <f t="shared" si="8"/>
        <v>0</v>
      </c>
      <c r="BJ149" s="13" t="s">
        <v>80</v>
      </c>
      <c r="BK149" s="147">
        <f t="shared" si="9"/>
        <v>0</v>
      </c>
      <c r="BL149" s="13" t="s">
        <v>174</v>
      </c>
      <c r="BM149" s="146" t="s">
        <v>184</v>
      </c>
    </row>
    <row r="150" spans="2:65" s="1" customFormat="1" ht="49.05" customHeight="1">
      <c r="B150" s="133"/>
      <c r="C150" s="134" t="s">
        <v>185</v>
      </c>
      <c r="D150" s="134" t="s">
        <v>170</v>
      </c>
      <c r="E150" s="135" t="s">
        <v>186</v>
      </c>
      <c r="F150" s="136" t="s">
        <v>187</v>
      </c>
      <c r="G150" s="137" t="s">
        <v>173</v>
      </c>
      <c r="H150" s="138">
        <v>115.65</v>
      </c>
      <c r="I150" s="139"/>
      <c r="J150" s="140">
        <f t="shared" si="0"/>
        <v>0</v>
      </c>
      <c r="K150" s="141"/>
      <c r="L150" s="28"/>
      <c r="M150" s="142" t="s">
        <v>1</v>
      </c>
      <c r="N150" s="143" t="s">
        <v>38</v>
      </c>
      <c r="P150" s="144">
        <f t="shared" si="1"/>
        <v>0</v>
      </c>
      <c r="Q150" s="144">
        <v>0</v>
      </c>
      <c r="R150" s="144">
        <f t="shared" si="2"/>
        <v>0</v>
      </c>
      <c r="S150" s="144">
        <v>0</v>
      </c>
      <c r="T150" s="145">
        <f t="shared" si="3"/>
        <v>0</v>
      </c>
      <c r="AR150" s="146" t="s">
        <v>174</v>
      </c>
      <c r="AT150" s="146" t="s">
        <v>170</v>
      </c>
      <c r="AU150" s="146" t="s">
        <v>82</v>
      </c>
      <c r="AY150" s="13" t="s">
        <v>168</v>
      </c>
      <c r="BE150" s="147">
        <f t="shared" si="4"/>
        <v>0</v>
      </c>
      <c r="BF150" s="147">
        <f t="shared" si="5"/>
        <v>0</v>
      </c>
      <c r="BG150" s="147">
        <f t="shared" si="6"/>
        <v>0</v>
      </c>
      <c r="BH150" s="147">
        <f t="shared" si="7"/>
        <v>0</v>
      </c>
      <c r="BI150" s="147">
        <f t="shared" si="8"/>
        <v>0</v>
      </c>
      <c r="BJ150" s="13" t="s">
        <v>80</v>
      </c>
      <c r="BK150" s="147">
        <f t="shared" si="9"/>
        <v>0</v>
      </c>
      <c r="BL150" s="13" t="s">
        <v>174</v>
      </c>
      <c r="BM150" s="146" t="s">
        <v>188</v>
      </c>
    </row>
    <row r="151" spans="2:65" s="1" customFormat="1" ht="49.05" customHeight="1">
      <c r="B151" s="133"/>
      <c r="C151" s="134" t="s">
        <v>189</v>
      </c>
      <c r="D151" s="134" t="s">
        <v>170</v>
      </c>
      <c r="E151" s="135" t="s">
        <v>190</v>
      </c>
      <c r="F151" s="136" t="s">
        <v>191</v>
      </c>
      <c r="G151" s="137" t="s">
        <v>173</v>
      </c>
      <c r="H151" s="138">
        <v>115.65</v>
      </c>
      <c r="I151" s="139"/>
      <c r="J151" s="140">
        <f t="shared" si="0"/>
        <v>0</v>
      </c>
      <c r="K151" s="141"/>
      <c r="L151" s="28"/>
      <c r="M151" s="142" t="s">
        <v>1</v>
      </c>
      <c r="N151" s="143" t="s">
        <v>38</v>
      </c>
      <c r="P151" s="144">
        <f t="shared" si="1"/>
        <v>0</v>
      </c>
      <c r="Q151" s="144">
        <v>0</v>
      </c>
      <c r="R151" s="144">
        <f t="shared" si="2"/>
        <v>0</v>
      </c>
      <c r="S151" s="144">
        <v>0</v>
      </c>
      <c r="T151" s="145">
        <f t="shared" si="3"/>
        <v>0</v>
      </c>
      <c r="AR151" s="146" t="s">
        <v>174</v>
      </c>
      <c r="AT151" s="146" t="s">
        <v>170</v>
      </c>
      <c r="AU151" s="146" t="s">
        <v>82</v>
      </c>
      <c r="AY151" s="13" t="s">
        <v>168</v>
      </c>
      <c r="BE151" s="147">
        <f t="shared" si="4"/>
        <v>0</v>
      </c>
      <c r="BF151" s="147">
        <f t="shared" si="5"/>
        <v>0</v>
      </c>
      <c r="BG151" s="147">
        <f t="shared" si="6"/>
        <v>0</v>
      </c>
      <c r="BH151" s="147">
        <f t="shared" si="7"/>
        <v>0</v>
      </c>
      <c r="BI151" s="147">
        <f t="shared" si="8"/>
        <v>0</v>
      </c>
      <c r="BJ151" s="13" t="s">
        <v>80</v>
      </c>
      <c r="BK151" s="147">
        <f t="shared" si="9"/>
        <v>0</v>
      </c>
      <c r="BL151" s="13" t="s">
        <v>174</v>
      </c>
      <c r="BM151" s="146" t="s">
        <v>192</v>
      </c>
    </row>
    <row r="152" spans="2:65" s="1" customFormat="1" ht="62.7" customHeight="1">
      <c r="B152" s="133"/>
      <c r="C152" s="134" t="s">
        <v>193</v>
      </c>
      <c r="D152" s="134" t="s">
        <v>170</v>
      </c>
      <c r="E152" s="135" t="s">
        <v>194</v>
      </c>
      <c r="F152" s="136" t="s">
        <v>195</v>
      </c>
      <c r="G152" s="137" t="s">
        <v>173</v>
      </c>
      <c r="H152" s="138">
        <v>533</v>
      </c>
      <c r="I152" s="139"/>
      <c r="J152" s="140">
        <f t="shared" si="0"/>
        <v>0</v>
      </c>
      <c r="K152" s="141"/>
      <c r="L152" s="28"/>
      <c r="M152" s="142" t="s">
        <v>1</v>
      </c>
      <c r="N152" s="143" t="s">
        <v>38</v>
      </c>
      <c r="P152" s="144">
        <f t="shared" si="1"/>
        <v>0</v>
      </c>
      <c r="Q152" s="144">
        <v>0</v>
      </c>
      <c r="R152" s="144">
        <f t="shared" si="2"/>
        <v>0</v>
      </c>
      <c r="S152" s="144">
        <v>0</v>
      </c>
      <c r="T152" s="145">
        <f t="shared" si="3"/>
        <v>0</v>
      </c>
      <c r="AR152" s="146" t="s">
        <v>174</v>
      </c>
      <c r="AT152" s="146" t="s">
        <v>170</v>
      </c>
      <c r="AU152" s="146" t="s">
        <v>82</v>
      </c>
      <c r="AY152" s="13" t="s">
        <v>168</v>
      </c>
      <c r="BE152" s="147">
        <f t="shared" si="4"/>
        <v>0</v>
      </c>
      <c r="BF152" s="147">
        <f t="shared" si="5"/>
        <v>0</v>
      </c>
      <c r="BG152" s="147">
        <f t="shared" si="6"/>
        <v>0</v>
      </c>
      <c r="BH152" s="147">
        <f t="shared" si="7"/>
        <v>0</v>
      </c>
      <c r="BI152" s="147">
        <f t="shared" si="8"/>
        <v>0</v>
      </c>
      <c r="BJ152" s="13" t="s">
        <v>80</v>
      </c>
      <c r="BK152" s="147">
        <f t="shared" si="9"/>
        <v>0</v>
      </c>
      <c r="BL152" s="13" t="s">
        <v>174</v>
      </c>
      <c r="BM152" s="146" t="s">
        <v>196</v>
      </c>
    </row>
    <row r="153" spans="2:65" s="1" customFormat="1" ht="62.7" customHeight="1">
      <c r="B153" s="133"/>
      <c r="C153" s="134" t="s">
        <v>197</v>
      </c>
      <c r="D153" s="134" t="s">
        <v>170</v>
      </c>
      <c r="E153" s="135" t="s">
        <v>198</v>
      </c>
      <c r="F153" s="136" t="s">
        <v>199</v>
      </c>
      <c r="G153" s="137" t="s">
        <v>173</v>
      </c>
      <c r="H153" s="138">
        <v>290</v>
      </c>
      <c r="I153" s="139"/>
      <c r="J153" s="140">
        <f t="shared" si="0"/>
        <v>0</v>
      </c>
      <c r="K153" s="141"/>
      <c r="L153" s="28"/>
      <c r="M153" s="142" t="s">
        <v>1</v>
      </c>
      <c r="N153" s="143" t="s">
        <v>38</v>
      </c>
      <c r="P153" s="144">
        <f t="shared" si="1"/>
        <v>0</v>
      </c>
      <c r="Q153" s="144">
        <v>0</v>
      </c>
      <c r="R153" s="144">
        <f t="shared" si="2"/>
        <v>0</v>
      </c>
      <c r="S153" s="144">
        <v>0</v>
      </c>
      <c r="T153" s="145">
        <f t="shared" si="3"/>
        <v>0</v>
      </c>
      <c r="AR153" s="146" t="s">
        <v>174</v>
      </c>
      <c r="AT153" s="146" t="s">
        <v>170</v>
      </c>
      <c r="AU153" s="146" t="s">
        <v>82</v>
      </c>
      <c r="AY153" s="13" t="s">
        <v>168</v>
      </c>
      <c r="BE153" s="147">
        <f t="shared" si="4"/>
        <v>0</v>
      </c>
      <c r="BF153" s="147">
        <f t="shared" si="5"/>
        <v>0</v>
      </c>
      <c r="BG153" s="147">
        <f t="shared" si="6"/>
        <v>0</v>
      </c>
      <c r="BH153" s="147">
        <f t="shared" si="7"/>
        <v>0</v>
      </c>
      <c r="BI153" s="147">
        <f t="shared" si="8"/>
        <v>0</v>
      </c>
      <c r="BJ153" s="13" t="s">
        <v>80</v>
      </c>
      <c r="BK153" s="147">
        <f t="shared" si="9"/>
        <v>0</v>
      </c>
      <c r="BL153" s="13" t="s">
        <v>174</v>
      </c>
      <c r="BM153" s="146" t="s">
        <v>200</v>
      </c>
    </row>
    <row r="154" spans="2:65" s="1" customFormat="1" ht="44.25" customHeight="1">
      <c r="B154" s="133"/>
      <c r="C154" s="134" t="s">
        <v>201</v>
      </c>
      <c r="D154" s="134" t="s">
        <v>170</v>
      </c>
      <c r="E154" s="135" t="s">
        <v>202</v>
      </c>
      <c r="F154" s="136" t="s">
        <v>203</v>
      </c>
      <c r="G154" s="137" t="s">
        <v>173</v>
      </c>
      <c r="H154" s="138">
        <v>533</v>
      </c>
      <c r="I154" s="139"/>
      <c r="J154" s="140">
        <f t="shared" si="0"/>
        <v>0</v>
      </c>
      <c r="K154" s="141"/>
      <c r="L154" s="28"/>
      <c r="M154" s="142" t="s">
        <v>1</v>
      </c>
      <c r="N154" s="143" t="s">
        <v>38</v>
      </c>
      <c r="P154" s="144">
        <f t="shared" si="1"/>
        <v>0</v>
      </c>
      <c r="Q154" s="144">
        <v>0</v>
      </c>
      <c r="R154" s="144">
        <f t="shared" si="2"/>
        <v>0</v>
      </c>
      <c r="S154" s="144">
        <v>0</v>
      </c>
      <c r="T154" s="145">
        <f t="shared" si="3"/>
        <v>0</v>
      </c>
      <c r="AR154" s="146" t="s">
        <v>174</v>
      </c>
      <c r="AT154" s="146" t="s">
        <v>170</v>
      </c>
      <c r="AU154" s="146" t="s">
        <v>82</v>
      </c>
      <c r="AY154" s="13" t="s">
        <v>168</v>
      </c>
      <c r="BE154" s="147">
        <f t="shared" si="4"/>
        <v>0</v>
      </c>
      <c r="BF154" s="147">
        <f t="shared" si="5"/>
        <v>0</v>
      </c>
      <c r="BG154" s="147">
        <f t="shared" si="6"/>
        <v>0</v>
      </c>
      <c r="BH154" s="147">
        <f t="shared" si="7"/>
        <v>0</v>
      </c>
      <c r="BI154" s="147">
        <f t="shared" si="8"/>
        <v>0</v>
      </c>
      <c r="BJ154" s="13" t="s">
        <v>80</v>
      </c>
      <c r="BK154" s="147">
        <f t="shared" si="9"/>
        <v>0</v>
      </c>
      <c r="BL154" s="13" t="s">
        <v>174</v>
      </c>
      <c r="BM154" s="146" t="s">
        <v>204</v>
      </c>
    </row>
    <row r="155" spans="2:65" s="1" customFormat="1" ht="37.799999999999997" customHeight="1">
      <c r="B155" s="133"/>
      <c r="C155" s="134" t="s">
        <v>205</v>
      </c>
      <c r="D155" s="134" t="s">
        <v>170</v>
      </c>
      <c r="E155" s="135" t="s">
        <v>206</v>
      </c>
      <c r="F155" s="136" t="s">
        <v>207</v>
      </c>
      <c r="G155" s="137" t="s">
        <v>208</v>
      </c>
      <c r="H155" s="138">
        <v>784.33299999999997</v>
      </c>
      <c r="I155" s="139"/>
      <c r="J155" s="140">
        <f t="shared" si="0"/>
        <v>0</v>
      </c>
      <c r="K155" s="141"/>
      <c r="L155" s="28"/>
      <c r="M155" s="142" t="s">
        <v>1</v>
      </c>
      <c r="N155" s="143" t="s">
        <v>38</v>
      </c>
      <c r="P155" s="144">
        <f t="shared" si="1"/>
        <v>0</v>
      </c>
      <c r="Q155" s="144">
        <v>0</v>
      </c>
      <c r="R155" s="144">
        <f t="shared" si="2"/>
        <v>0</v>
      </c>
      <c r="S155" s="144">
        <v>0</v>
      </c>
      <c r="T155" s="145">
        <f t="shared" si="3"/>
        <v>0</v>
      </c>
      <c r="AR155" s="146" t="s">
        <v>174</v>
      </c>
      <c r="AT155" s="146" t="s">
        <v>170</v>
      </c>
      <c r="AU155" s="146" t="s">
        <v>82</v>
      </c>
      <c r="AY155" s="13" t="s">
        <v>168</v>
      </c>
      <c r="BE155" s="147">
        <f t="shared" si="4"/>
        <v>0</v>
      </c>
      <c r="BF155" s="147">
        <f t="shared" si="5"/>
        <v>0</v>
      </c>
      <c r="BG155" s="147">
        <f t="shared" si="6"/>
        <v>0</v>
      </c>
      <c r="BH155" s="147">
        <f t="shared" si="7"/>
        <v>0</v>
      </c>
      <c r="BI155" s="147">
        <f t="shared" si="8"/>
        <v>0</v>
      </c>
      <c r="BJ155" s="13" t="s">
        <v>80</v>
      </c>
      <c r="BK155" s="147">
        <f t="shared" si="9"/>
        <v>0</v>
      </c>
      <c r="BL155" s="13" t="s">
        <v>174</v>
      </c>
      <c r="BM155" s="146" t="s">
        <v>209</v>
      </c>
    </row>
    <row r="156" spans="2:65" s="1" customFormat="1" ht="44.25" customHeight="1">
      <c r="B156" s="133"/>
      <c r="C156" s="134" t="s">
        <v>210</v>
      </c>
      <c r="D156" s="134" t="s">
        <v>170</v>
      </c>
      <c r="E156" s="135" t="s">
        <v>211</v>
      </c>
      <c r="F156" s="136" t="s">
        <v>212</v>
      </c>
      <c r="G156" s="137" t="s">
        <v>173</v>
      </c>
      <c r="H156" s="138">
        <v>116</v>
      </c>
      <c r="I156" s="139"/>
      <c r="J156" s="140">
        <f t="shared" si="0"/>
        <v>0</v>
      </c>
      <c r="K156" s="141"/>
      <c r="L156" s="28"/>
      <c r="M156" s="142" t="s">
        <v>1</v>
      </c>
      <c r="N156" s="143" t="s">
        <v>38</v>
      </c>
      <c r="P156" s="144">
        <f t="shared" si="1"/>
        <v>0</v>
      </c>
      <c r="Q156" s="144">
        <v>0</v>
      </c>
      <c r="R156" s="144">
        <f t="shared" si="2"/>
        <v>0</v>
      </c>
      <c r="S156" s="144">
        <v>0</v>
      </c>
      <c r="T156" s="145">
        <f t="shared" si="3"/>
        <v>0</v>
      </c>
      <c r="AR156" s="146" t="s">
        <v>174</v>
      </c>
      <c r="AT156" s="146" t="s">
        <v>170</v>
      </c>
      <c r="AU156" s="146" t="s">
        <v>82</v>
      </c>
      <c r="AY156" s="13" t="s">
        <v>168</v>
      </c>
      <c r="BE156" s="147">
        <f t="shared" si="4"/>
        <v>0</v>
      </c>
      <c r="BF156" s="147">
        <f t="shared" si="5"/>
        <v>0</v>
      </c>
      <c r="BG156" s="147">
        <f t="shared" si="6"/>
        <v>0</v>
      </c>
      <c r="BH156" s="147">
        <f t="shared" si="7"/>
        <v>0</v>
      </c>
      <c r="BI156" s="147">
        <f t="shared" si="8"/>
        <v>0</v>
      </c>
      <c r="BJ156" s="13" t="s">
        <v>80</v>
      </c>
      <c r="BK156" s="147">
        <f t="shared" si="9"/>
        <v>0</v>
      </c>
      <c r="BL156" s="13" t="s">
        <v>174</v>
      </c>
      <c r="BM156" s="146" t="s">
        <v>213</v>
      </c>
    </row>
    <row r="157" spans="2:65" s="1" customFormat="1" ht="33" customHeight="1">
      <c r="B157" s="133"/>
      <c r="C157" s="134" t="s">
        <v>8</v>
      </c>
      <c r="D157" s="134" t="s">
        <v>170</v>
      </c>
      <c r="E157" s="135" t="s">
        <v>214</v>
      </c>
      <c r="F157" s="136" t="s">
        <v>215</v>
      </c>
      <c r="G157" s="137" t="s">
        <v>208</v>
      </c>
      <c r="H157" s="138">
        <v>392.5</v>
      </c>
      <c r="I157" s="139"/>
      <c r="J157" s="140">
        <f t="shared" si="0"/>
        <v>0</v>
      </c>
      <c r="K157" s="141"/>
      <c r="L157" s="28"/>
      <c r="M157" s="142" t="s">
        <v>1</v>
      </c>
      <c r="N157" s="143" t="s">
        <v>38</v>
      </c>
      <c r="P157" s="144">
        <f t="shared" si="1"/>
        <v>0</v>
      </c>
      <c r="Q157" s="144">
        <v>0</v>
      </c>
      <c r="R157" s="144">
        <f t="shared" si="2"/>
        <v>0</v>
      </c>
      <c r="S157" s="144">
        <v>0</v>
      </c>
      <c r="T157" s="145">
        <f t="shared" si="3"/>
        <v>0</v>
      </c>
      <c r="AR157" s="146" t="s">
        <v>174</v>
      </c>
      <c r="AT157" s="146" t="s">
        <v>170</v>
      </c>
      <c r="AU157" s="146" t="s">
        <v>82</v>
      </c>
      <c r="AY157" s="13" t="s">
        <v>168</v>
      </c>
      <c r="BE157" s="147">
        <f t="shared" si="4"/>
        <v>0</v>
      </c>
      <c r="BF157" s="147">
        <f t="shared" si="5"/>
        <v>0</v>
      </c>
      <c r="BG157" s="147">
        <f t="shared" si="6"/>
        <v>0</v>
      </c>
      <c r="BH157" s="147">
        <f t="shared" si="7"/>
        <v>0</v>
      </c>
      <c r="BI157" s="147">
        <f t="shared" si="8"/>
        <v>0</v>
      </c>
      <c r="BJ157" s="13" t="s">
        <v>80</v>
      </c>
      <c r="BK157" s="147">
        <f t="shared" si="9"/>
        <v>0</v>
      </c>
      <c r="BL157" s="13" t="s">
        <v>174</v>
      </c>
      <c r="BM157" s="146" t="s">
        <v>216</v>
      </c>
    </row>
    <row r="158" spans="2:65" s="1" customFormat="1" ht="24.15" customHeight="1">
      <c r="B158" s="133"/>
      <c r="C158" s="134" t="s">
        <v>217</v>
      </c>
      <c r="D158" s="134" t="s">
        <v>170</v>
      </c>
      <c r="E158" s="135" t="s">
        <v>218</v>
      </c>
      <c r="F158" s="136" t="s">
        <v>219</v>
      </c>
      <c r="G158" s="137" t="s">
        <v>220</v>
      </c>
      <c r="H158" s="138">
        <v>112</v>
      </c>
      <c r="I158" s="139"/>
      <c r="J158" s="140">
        <f t="shared" si="0"/>
        <v>0</v>
      </c>
      <c r="K158" s="141"/>
      <c r="L158" s="28"/>
      <c r="M158" s="142" t="s">
        <v>1</v>
      </c>
      <c r="N158" s="143" t="s">
        <v>38</v>
      </c>
      <c r="P158" s="144">
        <f t="shared" si="1"/>
        <v>0</v>
      </c>
      <c r="Q158" s="144">
        <v>0</v>
      </c>
      <c r="R158" s="144">
        <f t="shared" si="2"/>
        <v>0</v>
      </c>
      <c r="S158" s="144">
        <v>0</v>
      </c>
      <c r="T158" s="145">
        <f t="shared" si="3"/>
        <v>0</v>
      </c>
      <c r="AR158" s="146" t="s">
        <v>174</v>
      </c>
      <c r="AT158" s="146" t="s">
        <v>170</v>
      </c>
      <c r="AU158" s="146" t="s">
        <v>82</v>
      </c>
      <c r="AY158" s="13" t="s">
        <v>168</v>
      </c>
      <c r="BE158" s="147">
        <f t="shared" si="4"/>
        <v>0</v>
      </c>
      <c r="BF158" s="147">
        <f t="shared" si="5"/>
        <v>0</v>
      </c>
      <c r="BG158" s="147">
        <f t="shared" si="6"/>
        <v>0</v>
      </c>
      <c r="BH158" s="147">
        <f t="shared" si="7"/>
        <v>0</v>
      </c>
      <c r="BI158" s="147">
        <f t="shared" si="8"/>
        <v>0</v>
      </c>
      <c r="BJ158" s="13" t="s">
        <v>80</v>
      </c>
      <c r="BK158" s="147">
        <f t="shared" si="9"/>
        <v>0</v>
      </c>
      <c r="BL158" s="13" t="s">
        <v>174</v>
      </c>
      <c r="BM158" s="146" t="s">
        <v>221</v>
      </c>
    </row>
    <row r="159" spans="2:65" s="11" customFormat="1" ht="22.8" customHeight="1">
      <c r="B159" s="121"/>
      <c r="D159" s="122" t="s">
        <v>72</v>
      </c>
      <c r="E159" s="131" t="s">
        <v>82</v>
      </c>
      <c r="F159" s="131" t="s">
        <v>222</v>
      </c>
      <c r="I159" s="124"/>
      <c r="J159" s="132">
        <f>BK159</f>
        <v>0</v>
      </c>
      <c r="L159" s="121"/>
      <c r="M159" s="126"/>
      <c r="P159" s="127">
        <f>SUM(P160:P174)</f>
        <v>0</v>
      </c>
      <c r="R159" s="127">
        <f>SUM(R160:R174)</f>
        <v>0</v>
      </c>
      <c r="T159" s="128">
        <f>SUM(T160:T174)</f>
        <v>0</v>
      </c>
      <c r="AR159" s="122" t="s">
        <v>80</v>
      </c>
      <c r="AT159" s="129" t="s">
        <v>72</v>
      </c>
      <c r="AU159" s="129" t="s">
        <v>80</v>
      </c>
      <c r="AY159" s="122" t="s">
        <v>168</v>
      </c>
      <c r="BK159" s="130">
        <f>SUM(BK160:BK174)</f>
        <v>0</v>
      </c>
    </row>
    <row r="160" spans="2:65" s="1" customFormat="1" ht="66.75" customHeight="1">
      <c r="B160" s="133"/>
      <c r="C160" s="134" t="s">
        <v>223</v>
      </c>
      <c r="D160" s="134" t="s">
        <v>170</v>
      </c>
      <c r="E160" s="135" t="s">
        <v>224</v>
      </c>
      <c r="F160" s="136" t="s">
        <v>225</v>
      </c>
      <c r="G160" s="137" t="s">
        <v>226</v>
      </c>
      <c r="H160" s="138">
        <v>10</v>
      </c>
      <c r="I160" s="139"/>
      <c r="J160" s="140">
        <f t="shared" ref="J160:J174" si="10">ROUND(I160*H160,2)</f>
        <v>0</v>
      </c>
      <c r="K160" s="141"/>
      <c r="L160" s="28"/>
      <c r="M160" s="142" t="s">
        <v>1</v>
      </c>
      <c r="N160" s="143" t="s">
        <v>38</v>
      </c>
      <c r="P160" s="144">
        <f t="shared" ref="P160:P174" si="11">O160*H160</f>
        <v>0</v>
      </c>
      <c r="Q160" s="144">
        <v>0</v>
      </c>
      <c r="R160" s="144">
        <f t="shared" ref="R160:R174" si="12">Q160*H160</f>
        <v>0</v>
      </c>
      <c r="S160" s="144">
        <v>0</v>
      </c>
      <c r="T160" s="145">
        <f t="shared" ref="T160:T174" si="13">S160*H160</f>
        <v>0</v>
      </c>
      <c r="AR160" s="146" t="s">
        <v>174</v>
      </c>
      <c r="AT160" s="146" t="s">
        <v>170</v>
      </c>
      <c r="AU160" s="146" t="s">
        <v>82</v>
      </c>
      <c r="AY160" s="13" t="s">
        <v>168</v>
      </c>
      <c r="BE160" s="147">
        <f t="shared" ref="BE160:BE174" si="14">IF(N160="základní",J160,0)</f>
        <v>0</v>
      </c>
      <c r="BF160" s="147">
        <f t="shared" ref="BF160:BF174" si="15">IF(N160="snížená",J160,0)</f>
        <v>0</v>
      </c>
      <c r="BG160" s="147">
        <f t="shared" ref="BG160:BG174" si="16">IF(N160="zákl. přenesená",J160,0)</f>
        <v>0</v>
      </c>
      <c r="BH160" s="147">
        <f t="shared" ref="BH160:BH174" si="17">IF(N160="sníž. přenesená",J160,0)</f>
        <v>0</v>
      </c>
      <c r="BI160" s="147">
        <f t="shared" ref="BI160:BI174" si="18">IF(N160="nulová",J160,0)</f>
        <v>0</v>
      </c>
      <c r="BJ160" s="13" t="s">
        <v>80</v>
      </c>
      <c r="BK160" s="147">
        <f t="shared" ref="BK160:BK174" si="19">ROUND(I160*H160,2)</f>
        <v>0</v>
      </c>
      <c r="BL160" s="13" t="s">
        <v>174</v>
      </c>
      <c r="BM160" s="146" t="s">
        <v>227</v>
      </c>
    </row>
    <row r="161" spans="2:65" s="1" customFormat="1" ht="21.75" customHeight="1">
      <c r="B161" s="133"/>
      <c r="C161" s="148" t="s">
        <v>228</v>
      </c>
      <c r="D161" s="148" t="s">
        <v>229</v>
      </c>
      <c r="E161" s="149" t="s">
        <v>230</v>
      </c>
      <c r="F161" s="150" t="s">
        <v>231</v>
      </c>
      <c r="G161" s="151" t="s">
        <v>220</v>
      </c>
      <c r="H161" s="152">
        <v>5</v>
      </c>
      <c r="I161" s="153"/>
      <c r="J161" s="154">
        <f t="shared" si="10"/>
        <v>0</v>
      </c>
      <c r="K161" s="155"/>
      <c r="L161" s="156"/>
      <c r="M161" s="157" t="s">
        <v>1</v>
      </c>
      <c r="N161" s="158" t="s">
        <v>38</v>
      </c>
      <c r="P161" s="144">
        <f t="shared" si="11"/>
        <v>0</v>
      </c>
      <c r="Q161" s="144">
        <v>0</v>
      </c>
      <c r="R161" s="144">
        <f t="shared" si="12"/>
        <v>0</v>
      </c>
      <c r="S161" s="144">
        <v>0</v>
      </c>
      <c r="T161" s="145">
        <f t="shared" si="13"/>
        <v>0</v>
      </c>
      <c r="AR161" s="146" t="s">
        <v>197</v>
      </c>
      <c r="AT161" s="146" t="s">
        <v>229</v>
      </c>
      <c r="AU161" s="146" t="s">
        <v>82</v>
      </c>
      <c r="AY161" s="13" t="s">
        <v>168</v>
      </c>
      <c r="BE161" s="147">
        <f t="shared" si="14"/>
        <v>0</v>
      </c>
      <c r="BF161" s="147">
        <f t="shared" si="15"/>
        <v>0</v>
      </c>
      <c r="BG161" s="147">
        <f t="shared" si="16"/>
        <v>0</v>
      </c>
      <c r="BH161" s="147">
        <f t="shared" si="17"/>
        <v>0</v>
      </c>
      <c r="BI161" s="147">
        <f t="shared" si="18"/>
        <v>0</v>
      </c>
      <c r="BJ161" s="13" t="s">
        <v>80</v>
      </c>
      <c r="BK161" s="147">
        <f t="shared" si="19"/>
        <v>0</v>
      </c>
      <c r="BL161" s="13" t="s">
        <v>174</v>
      </c>
      <c r="BM161" s="146" t="s">
        <v>232</v>
      </c>
    </row>
    <row r="162" spans="2:65" s="1" customFormat="1" ht="24.15" customHeight="1">
      <c r="B162" s="133"/>
      <c r="C162" s="134" t="s">
        <v>233</v>
      </c>
      <c r="D162" s="134" t="s">
        <v>170</v>
      </c>
      <c r="E162" s="135" t="s">
        <v>234</v>
      </c>
      <c r="F162" s="136" t="s">
        <v>235</v>
      </c>
      <c r="G162" s="137" t="s">
        <v>173</v>
      </c>
      <c r="H162" s="138">
        <v>227.262</v>
      </c>
      <c r="I162" s="139"/>
      <c r="J162" s="140">
        <f t="shared" si="10"/>
        <v>0</v>
      </c>
      <c r="K162" s="141"/>
      <c r="L162" s="28"/>
      <c r="M162" s="142" t="s">
        <v>1</v>
      </c>
      <c r="N162" s="143" t="s">
        <v>38</v>
      </c>
      <c r="P162" s="144">
        <f t="shared" si="11"/>
        <v>0</v>
      </c>
      <c r="Q162" s="144">
        <v>0</v>
      </c>
      <c r="R162" s="144">
        <f t="shared" si="12"/>
        <v>0</v>
      </c>
      <c r="S162" s="144">
        <v>0</v>
      </c>
      <c r="T162" s="145">
        <f t="shared" si="13"/>
        <v>0</v>
      </c>
      <c r="AR162" s="146" t="s">
        <v>174</v>
      </c>
      <c r="AT162" s="146" t="s">
        <v>170</v>
      </c>
      <c r="AU162" s="146" t="s">
        <v>82</v>
      </c>
      <c r="AY162" s="13" t="s">
        <v>168</v>
      </c>
      <c r="BE162" s="147">
        <f t="shared" si="14"/>
        <v>0</v>
      </c>
      <c r="BF162" s="147">
        <f t="shared" si="15"/>
        <v>0</v>
      </c>
      <c r="BG162" s="147">
        <f t="shared" si="16"/>
        <v>0</v>
      </c>
      <c r="BH162" s="147">
        <f t="shared" si="17"/>
        <v>0</v>
      </c>
      <c r="BI162" s="147">
        <f t="shared" si="18"/>
        <v>0</v>
      </c>
      <c r="BJ162" s="13" t="s">
        <v>80</v>
      </c>
      <c r="BK162" s="147">
        <f t="shared" si="19"/>
        <v>0</v>
      </c>
      <c r="BL162" s="13" t="s">
        <v>174</v>
      </c>
      <c r="BM162" s="146" t="s">
        <v>236</v>
      </c>
    </row>
    <row r="163" spans="2:65" s="1" customFormat="1" ht="24.15" customHeight="1">
      <c r="B163" s="133"/>
      <c r="C163" s="134" t="s">
        <v>237</v>
      </c>
      <c r="D163" s="134" t="s">
        <v>170</v>
      </c>
      <c r="E163" s="135" t="s">
        <v>238</v>
      </c>
      <c r="F163" s="136" t="s">
        <v>239</v>
      </c>
      <c r="G163" s="137" t="s">
        <v>173</v>
      </c>
      <c r="H163" s="138">
        <v>90.905000000000001</v>
      </c>
      <c r="I163" s="139"/>
      <c r="J163" s="140">
        <f t="shared" si="10"/>
        <v>0</v>
      </c>
      <c r="K163" s="141"/>
      <c r="L163" s="28"/>
      <c r="M163" s="142" t="s">
        <v>1</v>
      </c>
      <c r="N163" s="143" t="s">
        <v>38</v>
      </c>
      <c r="P163" s="144">
        <f t="shared" si="11"/>
        <v>0</v>
      </c>
      <c r="Q163" s="144">
        <v>0</v>
      </c>
      <c r="R163" s="144">
        <f t="shared" si="12"/>
        <v>0</v>
      </c>
      <c r="S163" s="144">
        <v>0</v>
      </c>
      <c r="T163" s="145">
        <f t="shared" si="13"/>
        <v>0</v>
      </c>
      <c r="AR163" s="146" t="s">
        <v>174</v>
      </c>
      <c r="AT163" s="146" t="s">
        <v>170</v>
      </c>
      <c r="AU163" s="146" t="s">
        <v>82</v>
      </c>
      <c r="AY163" s="13" t="s">
        <v>168</v>
      </c>
      <c r="BE163" s="147">
        <f t="shared" si="14"/>
        <v>0</v>
      </c>
      <c r="BF163" s="147">
        <f t="shared" si="15"/>
        <v>0</v>
      </c>
      <c r="BG163" s="147">
        <f t="shared" si="16"/>
        <v>0</v>
      </c>
      <c r="BH163" s="147">
        <f t="shared" si="17"/>
        <v>0</v>
      </c>
      <c r="BI163" s="147">
        <f t="shared" si="18"/>
        <v>0</v>
      </c>
      <c r="BJ163" s="13" t="s">
        <v>80</v>
      </c>
      <c r="BK163" s="147">
        <f t="shared" si="19"/>
        <v>0</v>
      </c>
      <c r="BL163" s="13" t="s">
        <v>174</v>
      </c>
      <c r="BM163" s="146" t="s">
        <v>240</v>
      </c>
    </row>
    <row r="164" spans="2:65" s="1" customFormat="1" ht="16.5" customHeight="1">
      <c r="B164" s="133"/>
      <c r="C164" s="134" t="s">
        <v>241</v>
      </c>
      <c r="D164" s="134" t="s">
        <v>170</v>
      </c>
      <c r="E164" s="135" t="s">
        <v>242</v>
      </c>
      <c r="F164" s="136" t="s">
        <v>243</v>
      </c>
      <c r="G164" s="137" t="s">
        <v>208</v>
      </c>
      <c r="H164" s="138">
        <v>6</v>
      </c>
      <c r="I164" s="139"/>
      <c r="J164" s="140">
        <f t="shared" si="10"/>
        <v>0</v>
      </c>
      <c r="K164" s="141"/>
      <c r="L164" s="28"/>
      <c r="M164" s="142" t="s">
        <v>1</v>
      </c>
      <c r="N164" s="143" t="s">
        <v>38</v>
      </c>
      <c r="P164" s="144">
        <f t="shared" si="11"/>
        <v>0</v>
      </c>
      <c r="Q164" s="144">
        <v>0</v>
      </c>
      <c r="R164" s="144">
        <f t="shared" si="12"/>
        <v>0</v>
      </c>
      <c r="S164" s="144">
        <v>0</v>
      </c>
      <c r="T164" s="145">
        <f t="shared" si="13"/>
        <v>0</v>
      </c>
      <c r="AR164" s="146" t="s">
        <v>174</v>
      </c>
      <c r="AT164" s="146" t="s">
        <v>170</v>
      </c>
      <c r="AU164" s="146" t="s">
        <v>82</v>
      </c>
      <c r="AY164" s="13" t="s">
        <v>168</v>
      </c>
      <c r="BE164" s="147">
        <f t="shared" si="14"/>
        <v>0</v>
      </c>
      <c r="BF164" s="147">
        <f t="shared" si="15"/>
        <v>0</v>
      </c>
      <c r="BG164" s="147">
        <f t="shared" si="16"/>
        <v>0</v>
      </c>
      <c r="BH164" s="147">
        <f t="shared" si="17"/>
        <v>0</v>
      </c>
      <c r="BI164" s="147">
        <f t="shared" si="18"/>
        <v>0</v>
      </c>
      <c r="BJ164" s="13" t="s">
        <v>80</v>
      </c>
      <c r="BK164" s="147">
        <f t="shared" si="19"/>
        <v>0</v>
      </c>
      <c r="BL164" s="13" t="s">
        <v>174</v>
      </c>
      <c r="BM164" s="146" t="s">
        <v>244</v>
      </c>
    </row>
    <row r="165" spans="2:65" s="1" customFormat="1" ht="16.5" customHeight="1">
      <c r="B165" s="133"/>
      <c r="C165" s="134" t="s">
        <v>245</v>
      </c>
      <c r="D165" s="134" t="s">
        <v>170</v>
      </c>
      <c r="E165" s="135" t="s">
        <v>246</v>
      </c>
      <c r="F165" s="136" t="s">
        <v>247</v>
      </c>
      <c r="G165" s="137" t="s">
        <v>208</v>
      </c>
      <c r="H165" s="138">
        <v>6</v>
      </c>
      <c r="I165" s="139"/>
      <c r="J165" s="140">
        <f t="shared" si="10"/>
        <v>0</v>
      </c>
      <c r="K165" s="141"/>
      <c r="L165" s="28"/>
      <c r="M165" s="142" t="s">
        <v>1</v>
      </c>
      <c r="N165" s="143" t="s">
        <v>38</v>
      </c>
      <c r="P165" s="144">
        <f t="shared" si="11"/>
        <v>0</v>
      </c>
      <c r="Q165" s="144">
        <v>0</v>
      </c>
      <c r="R165" s="144">
        <f t="shared" si="12"/>
        <v>0</v>
      </c>
      <c r="S165" s="144">
        <v>0</v>
      </c>
      <c r="T165" s="145">
        <f t="shared" si="13"/>
        <v>0</v>
      </c>
      <c r="AR165" s="146" t="s">
        <v>174</v>
      </c>
      <c r="AT165" s="146" t="s">
        <v>170</v>
      </c>
      <c r="AU165" s="146" t="s">
        <v>82</v>
      </c>
      <c r="AY165" s="13" t="s">
        <v>168</v>
      </c>
      <c r="BE165" s="147">
        <f t="shared" si="14"/>
        <v>0</v>
      </c>
      <c r="BF165" s="147">
        <f t="shared" si="15"/>
        <v>0</v>
      </c>
      <c r="BG165" s="147">
        <f t="shared" si="16"/>
        <v>0</v>
      </c>
      <c r="BH165" s="147">
        <f t="shared" si="17"/>
        <v>0</v>
      </c>
      <c r="BI165" s="147">
        <f t="shared" si="18"/>
        <v>0</v>
      </c>
      <c r="BJ165" s="13" t="s">
        <v>80</v>
      </c>
      <c r="BK165" s="147">
        <f t="shared" si="19"/>
        <v>0</v>
      </c>
      <c r="BL165" s="13" t="s">
        <v>174</v>
      </c>
      <c r="BM165" s="146" t="s">
        <v>248</v>
      </c>
    </row>
    <row r="166" spans="2:65" s="1" customFormat="1" ht="24.15" customHeight="1">
      <c r="B166" s="133"/>
      <c r="C166" s="134" t="s">
        <v>249</v>
      </c>
      <c r="D166" s="134" t="s">
        <v>170</v>
      </c>
      <c r="E166" s="135" t="s">
        <v>250</v>
      </c>
      <c r="F166" s="136" t="s">
        <v>251</v>
      </c>
      <c r="G166" s="137" t="s">
        <v>173</v>
      </c>
      <c r="H166" s="138">
        <v>20.817</v>
      </c>
      <c r="I166" s="139"/>
      <c r="J166" s="140">
        <f t="shared" si="10"/>
        <v>0</v>
      </c>
      <c r="K166" s="141"/>
      <c r="L166" s="28"/>
      <c r="M166" s="142" t="s">
        <v>1</v>
      </c>
      <c r="N166" s="143" t="s">
        <v>38</v>
      </c>
      <c r="P166" s="144">
        <f t="shared" si="11"/>
        <v>0</v>
      </c>
      <c r="Q166" s="144">
        <v>0</v>
      </c>
      <c r="R166" s="144">
        <f t="shared" si="12"/>
        <v>0</v>
      </c>
      <c r="S166" s="144">
        <v>0</v>
      </c>
      <c r="T166" s="145">
        <f t="shared" si="13"/>
        <v>0</v>
      </c>
      <c r="AR166" s="146" t="s">
        <v>174</v>
      </c>
      <c r="AT166" s="146" t="s">
        <v>170</v>
      </c>
      <c r="AU166" s="146" t="s">
        <v>82</v>
      </c>
      <c r="AY166" s="13" t="s">
        <v>168</v>
      </c>
      <c r="BE166" s="147">
        <f t="shared" si="14"/>
        <v>0</v>
      </c>
      <c r="BF166" s="147">
        <f t="shared" si="15"/>
        <v>0</v>
      </c>
      <c r="BG166" s="147">
        <f t="shared" si="16"/>
        <v>0</v>
      </c>
      <c r="BH166" s="147">
        <f t="shared" si="17"/>
        <v>0</v>
      </c>
      <c r="BI166" s="147">
        <f t="shared" si="18"/>
        <v>0</v>
      </c>
      <c r="BJ166" s="13" t="s">
        <v>80</v>
      </c>
      <c r="BK166" s="147">
        <f t="shared" si="19"/>
        <v>0</v>
      </c>
      <c r="BL166" s="13" t="s">
        <v>174</v>
      </c>
      <c r="BM166" s="146" t="s">
        <v>252</v>
      </c>
    </row>
    <row r="167" spans="2:65" s="1" customFormat="1" ht="16.5" customHeight="1">
      <c r="B167" s="133"/>
      <c r="C167" s="134" t="s">
        <v>7</v>
      </c>
      <c r="D167" s="134" t="s">
        <v>170</v>
      </c>
      <c r="E167" s="135" t="s">
        <v>253</v>
      </c>
      <c r="F167" s="136" t="s">
        <v>254</v>
      </c>
      <c r="G167" s="137" t="s">
        <v>208</v>
      </c>
      <c r="H167" s="138">
        <v>132.17500000000001</v>
      </c>
      <c r="I167" s="139"/>
      <c r="J167" s="140">
        <f t="shared" si="10"/>
        <v>0</v>
      </c>
      <c r="K167" s="141"/>
      <c r="L167" s="28"/>
      <c r="M167" s="142" t="s">
        <v>1</v>
      </c>
      <c r="N167" s="143" t="s">
        <v>38</v>
      </c>
      <c r="P167" s="144">
        <f t="shared" si="11"/>
        <v>0</v>
      </c>
      <c r="Q167" s="144">
        <v>0</v>
      </c>
      <c r="R167" s="144">
        <f t="shared" si="12"/>
        <v>0</v>
      </c>
      <c r="S167" s="144">
        <v>0</v>
      </c>
      <c r="T167" s="145">
        <f t="shared" si="13"/>
        <v>0</v>
      </c>
      <c r="AR167" s="146" t="s">
        <v>174</v>
      </c>
      <c r="AT167" s="146" t="s">
        <v>170</v>
      </c>
      <c r="AU167" s="146" t="s">
        <v>82</v>
      </c>
      <c r="AY167" s="13" t="s">
        <v>168</v>
      </c>
      <c r="BE167" s="147">
        <f t="shared" si="14"/>
        <v>0</v>
      </c>
      <c r="BF167" s="147">
        <f t="shared" si="15"/>
        <v>0</v>
      </c>
      <c r="BG167" s="147">
        <f t="shared" si="16"/>
        <v>0</v>
      </c>
      <c r="BH167" s="147">
        <f t="shared" si="17"/>
        <v>0</v>
      </c>
      <c r="BI167" s="147">
        <f t="shared" si="18"/>
        <v>0</v>
      </c>
      <c r="BJ167" s="13" t="s">
        <v>80</v>
      </c>
      <c r="BK167" s="147">
        <f t="shared" si="19"/>
        <v>0</v>
      </c>
      <c r="BL167" s="13" t="s">
        <v>174</v>
      </c>
      <c r="BM167" s="146" t="s">
        <v>255</v>
      </c>
    </row>
    <row r="168" spans="2:65" s="1" customFormat="1" ht="16.5" customHeight="1">
      <c r="B168" s="133"/>
      <c r="C168" s="134" t="s">
        <v>256</v>
      </c>
      <c r="D168" s="134" t="s">
        <v>170</v>
      </c>
      <c r="E168" s="135" t="s">
        <v>257</v>
      </c>
      <c r="F168" s="136" t="s">
        <v>258</v>
      </c>
      <c r="G168" s="137" t="s">
        <v>208</v>
      </c>
      <c r="H168" s="138">
        <v>132.17500000000001</v>
      </c>
      <c r="I168" s="139"/>
      <c r="J168" s="140">
        <f t="shared" si="10"/>
        <v>0</v>
      </c>
      <c r="K168" s="141"/>
      <c r="L168" s="28"/>
      <c r="M168" s="142" t="s">
        <v>1</v>
      </c>
      <c r="N168" s="143" t="s">
        <v>38</v>
      </c>
      <c r="P168" s="144">
        <f t="shared" si="11"/>
        <v>0</v>
      </c>
      <c r="Q168" s="144">
        <v>0</v>
      </c>
      <c r="R168" s="144">
        <f t="shared" si="12"/>
        <v>0</v>
      </c>
      <c r="S168" s="144">
        <v>0</v>
      </c>
      <c r="T168" s="145">
        <f t="shared" si="13"/>
        <v>0</v>
      </c>
      <c r="AR168" s="146" t="s">
        <v>174</v>
      </c>
      <c r="AT168" s="146" t="s">
        <v>170</v>
      </c>
      <c r="AU168" s="146" t="s">
        <v>82</v>
      </c>
      <c r="AY168" s="13" t="s">
        <v>168</v>
      </c>
      <c r="BE168" s="147">
        <f t="shared" si="14"/>
        <v>0</v>
      </c>
      <c r="BF168" s="147">
        <f t="shared" si="15"/>
        <v>0</v>
      </c>
      <c r="BG168" s="147">
        <f t="shared" si="16"/>
        <v>0</v>
      </c>
      <c r="BH168" s="147">
        <f t="shared" si="17"/>
        <v>0</v>
      </c>
      <c r="BI168" s="147">
        <f t="shared" si="18"/>
        <v>0</v>
      </c>
      <c r="BJ168" s="13" t="s">
        <v>80</v>
      </c>
      <c r="BK168" s="147">
        <f t="shared" si="19"/>
        <v>0</v>
      </c>
      <c r="BL168" s="13" t="s">
        <v>174</v>
      </c>
      <c r="BM168" s="146" t="s">
        <v>259</v>
      </c>
    </row>
    <row r="169" spans="2:65" s="1" customFormat="1" ht="33" customHeight="1">
      <c r="B169" s="133"/>
      <c r="C169" s="134" t="s">
        <v>260</v>
      </c>
      <c r="D169" s="134" t="s">
        <v>170</v>
      </c>
      <c r="E169" s="135" t="s">
        <v>261</v>
      </c>
      <c r="F169" s="136" t="s">
        <v>262</v>
      </c>
      <c r="G169" s="137" t="s">
        <v>173</v>
      </c>
      <c r="H169" s="138">
        <v>34.479999999999997</v>
      </c>
      <c r="I169" s="139"/>
      <c r="J169" s="140">
        <f t="shared" si="10"/>
        <v>0</v>
      </c>
      <c r="K169" s="141"/>
      <c r="L169" s="28"/>
      <c r="M169" s="142" t="s">
        <v>1</v>
      </c>
      <c r="N169" s="143" t="s">
        <v>38</v>
      </c>
      <c r="P169" s="144">
        <f t="shared" si="11"/>
        <v>0</v>
      </c>
      <c r="Q169" s="144">
        <v>0</v>
      </c>
      <c r="R169" s="144">
        <f t="shared" si="12"/>
        <v>0</v>
      </c>
      <c r="S169" s="144">
        <v>0</v>
      </c>
      <c r="T169" s="145">
        <f t="shared" si="13"/>
        <v>0</v>
      </c>
      <c r="AR169" s="146" t="s">
        <v>174</v>
      </c>
      <c r="AT169" s="146" t="s">
        <v>170</v>
      </c>
      <c r="AU169" s="146" t="s">
        <v>82</v>
      </c>
      <c r="AY169" s="13" t="s">
        <v>168</v>
      </c>
      <c r="BE169" s="147">
        <f t="shared" si="14"/>
        <v>0</v>
      </c>
      <c r="BF169" s="147">
        <f t="shared" si="15"/>
        <v>0</v>
      </c>
      <c r="BG169" s="147">
        <f t="shared" si="16"/>
        <v>0</v>
      </c>
      <c r="BH169" s="147">
        <f t="shared" si="17"/>
        <v>0</v>
      </c>
      <c r="BI169" s="147">
        <f t="shared" si="18"/>
        <v>0</v>
      </c>
      <c r="BJ169" s="13" t="s">
        <v>80</v>
      </c>
      <c r="BK169" s="147">
        <f t="shared" si="19"/>
        <v>0</v>
      </c>
      <c r="BL169" s="13" t="s">
        <v>174</v>
      </c>
      <c r="BM169" s="146" t="s">
        <v>263</v>
      </c>
    </row>
    <row r="170" spans="2:65" s="1" customFormat="1" ht="16.5" customHeight="1">
      <c r="B170" s="133"/>
      <c r="C170" s="134" t="s">
        <v>264</v>
      </c>
      <c r="D170" s="134" t="s">
        <v>170</v>
      </c>
      <c r="E170" s="135" t="s">
        <v>265</v>
      </c>
      <c r="F170" s="136" t="s">
        <v>266</v>
      </c>
      <c r="G170" s="137" t="s">
        <v>208</v>
      </c>
      <c r="H170" s="138">
        <v>111.6</v>
      </c>
      <c r="I170" s="139"/>
      <c r="J170" s="140">
        <f t="shared" si="10"/>
        <v>0</v>
      </c>
      <c r="K170" s="141"/>
      <c r="L170" s="28"/>
      <c r="M170" s="142" t="s">
        <v>1</v>
      </c>
      <c r="N170" s="143" t="s">
        <v>38</v>
      </c>
      <c r="P170" s="144">
        <f t="shared" si="11"/>
        <v>0</v>
      </c>
      <c r="Q170" s="144">
        <v>0</v>
      </c>
      <c r="R170" s="144">
        <f t="shared" si="12"/>
        <v>0</v>
      </c>
      <c r="S170" s="144">
        <v>0</v>
      </c>
      <c r="T170" s="145">
        <f t="shared" si="13"/>
        <v>0</v>
      </c>
      <c r="AR170" s="146" t="s">
        <v>174</v>
      </c>
      <c r="AT170" s="146" t="s">
        <v>170</v>
      </c>
      <c r="AU170" s="146" t="s">
        <v>82</v>
      </c>
      <c r="AY170" s="13" t="s">
        <v>168</v>
      </c>
      <c r="BE170" s="147">
        <f t="shared" si="14"/>
        <v>0</v>
      </c>
      <c r="BF170" s="147">
        <f t="shared" si="15"/>
        <v>0</v>
      </c>
      <c r="BG170" s="147">
        <f t="shared" si="16"/>
        <v>0</v>
      </c>
      <c r="BH170" s="147">
        <f t="shared" si="17"/>
        <v>0</v>
      </c>
      <c r="BI170" s="147">
        <f t="shared" si="18"/>
        <v>0</v>
      </c>
      <c r="BJ170" s="13" t="s">
        <v>80</v>
      </c>
      <c r="BK170" s="147">
        <f t="shared" si="19"/>
        <v>0</v>
      </c>
      <c r="BL170" s="13" t="s">
        <v>174</v>
      </c>
      <c r="BM170" s="146" t="s">
        <v>267</v>
      </c>
    </row>
    <row r="171" spans="2:65" s="1" customFormat="1" ht="16.5" customHeight="1">
      <c r="B171" s="133"/>
      <c r="C171" s="134" t="s">
        <v>268</v>
      </c>
      <c r="D171" s="134" t="s">
        <v>170</v>
      </c>
      <c r="E171" s="135" t="s">
        <v>269</v>
      </c>
      <c r="F171" s="136" t="s">
        <v>270</v>
      </c>
      <c r="G171" s="137" t="s">
        <v>208</v>
      </c>
      <c r="H171" s="138">
        <v>111.6</v>
      </c>
      <c r="I171" s="139"/>
      <c r="J171" s="140">
        <f t="shared" si="10"/>
        <v>0</v>
      </c>
      <c r="K171" s="141"/>
      <c r="L171" s="28"/>
      <c r="M171" s="142" t="s">
        <v>1</v>
      </c>
      <c r="N171" s="143" t="s">
        <v>38</v>
      </c>
      <c r="P171" s="144">
        <f t="shared" si="11"/>
        <v>0</v>
      </c>
      <c r="Q171" s="144">
        <v>0</v>
      </c>
      <c r="R171" s="144">
        <f t="shared" si="12"/>
        <v>0</v>
      </c>
      <c r="S171" s="144">
        <v>0</v>
      </c>
      <c r="T171" s="145">
        <f t="shared" si="13"/>
        <v>0</v>
      </c>
      <c r="AR171" s="146" t="s">
        <v>174</v>
      </c>
      <c r="AT171" s="146" t="s">
        <v>170</v>
      </c>
      <c r="AU171" s="146" t="s">
        <v>82</v>
      </c>
      <c r="AY171" s="13" t="s">
        <v>168</v>
      </c>
      <c r="BE171" s="147">
        <f t="shared" si="14"/>
        <v>0</v>
      </c>
      <c r="BF171" s="147">
        <f t="shared" si="15"/>
        <v>0</v>
      </c>
      <c r="BG171" s="147">
        <f t="shared" si="16"/>
        <v>0</v>
      </c>
      <c r="BH171" s="147">
        <f t="shared" si="17"/>
        <v>0</v>
      </c>
      <c r="BI171" s="147">
        <f t="shared" si="18"/>
        <v>0</v>
      </c>
      <c r="BJ171" s="13" t="s">
        <v>80</v>
      </c>
      <c r="BK171" s="147">
        <f t="shared" si="19"/>
        <v>0</v>
      </c>
      <c r="BL171" s="13" t="s">
        <v>174</v>
      </c>
      <c r="BM171" s="146" t="s">
        <v>271</v>
      </c>
    </row>
    <row r="172" spans="2:65" s="1" customFormat="1" ht="21.75" customHeight="1">
      <c r="B172" s="133"/>
      <c r="C172" s="134" t="s">
        <v>272</v>
      </c>
      <c r="D172" s="134" t="s">
        <v>170</v>
      </c>
      <c r="E172" s="135" t="s">
        <v>273</v>
      </c>
      <c r="F172" s="136" t="s">
        <v>274</v>
      </c>
      <c r="G172" s="137" t="s">
        <v>275</v>
      </c>
      <c r="H172" s="138">
        <v>2.71</v>
      </c>
      <c r="I172" s="139"/>
      <c r="J172" s="140">
        <f t="shared" si="10"/>
        <v>0</v>
      </c>
      <c r="K172" s="141"/>
      <c r="L172" s="28"/>
      <c r="M172" s="142" t="s">
        <v>1</v>
      </c>
      <c r="N172" s="143" t="s">
        <v>38</v>
      </c>
      <c r="P172" s="144">
        <f t="shared" si="11"/>
        <v>0</v>
      </c>
      <c r="Q172" s="144">
        <v>0</v>
      </c>
      <c r="R172" s="144">
        <f t="shared" si="12"/>
        <v>0</v>
      </c>
      <c r="S172" s="144">
        <v>0</v>
      </c>
      <c r="T172" s="145">
        <f t="shared" si="13"/>
        <v>0</v>
      </c>
      <c r="AR172" s="146" t="s">
        <v>174</v>
      </c>
      <c r="AT172" s="146" t="s">
        <v>170</v>
      </c>
      <c r="AU172" s="146" t="s">
        <v>82</v>
      </c>
      <c r="AY172" s="13" t="s">
        <v>168</v>
      </c>
      <c r="BE172" s="147">
        <f t="shared" si="14"/>
        <v>0</v>
      </c>
      <c r="BF172" s="147">
        <f t="shared" si="15"/>
        <v>0</v>
      </c>
      <c r="BG172" s="147">
        <f t="shared" si="16"/>
        <v>0</v>
      </c>
      <c r="BH172" s="147">
        <f t="shared" si="17"/>
        <v>0</v>
      </c>
      <c r="BI172" s="147">
        <f t="shared" si="18"/>
        <v>0</v>
      </c>
      <c r="BJ172" s="13" t="s">
        <v>80</v>
      </c>
      <c r="BK172" s="147">
        <f t="shared" si="19"/>
        <v>0</v>
      </c>
      <c r="BL172" s="13" t="s">
        <v>174</v>
      </c>
      <c r="BM172" s="146" t="s">
        <v>276</v>
      </c>
    </row>
    <row r="173" spans="2:65" s="1" customFormat="1" ht="24.15" customHeight="1">
      <c r="B173" s="133"/>
      <c r="C173" s="134" t="s">
        <v>277</v>
      </c>
      <c r="D173" s="134" t="s">
        <v>170</v>
      </c>
      <c r="E173" s="135" t="s">
        <v>278</v>
      </c>
      <c r="F173" s="136" t="s">
        <v>279</v>
      </c>
      <c r="G173" s="137" t="s">
        <v>275</v>
      </c>
      <c r="H173" s="138">
        <v>1.25</v>
      </c>
      <c r="I173" s="139"/>
      <c r="J173" s="140">
        <f t="shared" si="10"/>
        <v>0</v>
      </c>
      <c r="K173" s="141"/>
      <c r="L173" s="28"/>
      <c r="M173" s="142" t="s">
        <v>1</v>
      </c>
      <c r="N173" s="143" t="s">
        <v>38</v>
      </c>
      <c r="P173" s="144">
        <f t="shared" si="11"/>
        <v>0</v>
      </c>
      <c r="Q173" s="144">
        <v>0</v>
      </c>
      <c r="R173" s="144">
        <f t="shared" si="12"/>
        <v>0</v>
      </c>
      <c r="S173" s="144">
        <v>0</v>
      </c>
      <c r="T173" s="145">
        <f t="shared" si="13"/>
        <v>0</v>
      </c>
      <c r="AR173" s="146" t="s">
        <v>174</v>
      </c>
      <c r="AT173" s="146" t="s">
        <v>170</v>
      </c>
      <c r="AU173" s="146" t="s">
        <v>82</v>
      </c>
      <c r="AY173" s="13" t="s">
        <v>168</v>
      </c>
      <c r="BE173" s="147">
        <f t="shared" si="14"/>
        <v>0</v>
      </c>
      <c r="BF173" s="147">
        <f t="shared" si="15"/>
        <v>0</v>
      </c>
      <c r="BG173" s="147">
        <f t="shared" si="16"/>
        <v>0</v>
      </c>
      <c r="BH173" s="147">
        <f t="shared" si="17"/>
        <v>0</v>
      </c>
      <c r="BI173" s="147">
        <f t="shared" si="18"/>
        <v>0</v>
      </c>
      <c r="BJ173" s="13" t="s">
        <v>80</v>
      </c>
      <c r="BK173" s="147">
        <f t="shared" si="19"/>
        <v>0</v>
      </c>
      <c r="BL173" s="13" t="s">
        <v>174</v>
      </c>
      <c r="BM173" s="146" t="s">
        <v>280</v>
      </c>
    </row>
    <row r="174" spans="2:65" s="1" customFormat="1" ht="33" customHeight="1">
      <c r="B174" s="133"/>
      <c r="C174" s="134" t="s">
        <v>281</v>
      </c>
      <c r="D174" s="134" t="s">
        <v>170</v>
      </c>
      <c r="E174" s="135" t="s">
        <v>282</v>
      </c>
      <c r="F174" s="136" t="s">
        <v>283</v>
      </c>
      <c r="G174" s="137" t="s">
        <v>226</v>
      </c>
      <c r="H174" s="138">
        <v>110</v>
      </c>
      <c r="I174" s="139"/>
      <c r="J174" s="140">
        <f t="shared" si="10"/>
        <v>0</v>
      </c>
      <c r="K174" s="141"/>
      <c r="L174" s="28"/>
      <c r="M174" s="142" t="s">
        <v>1</v>
      </c>
      <c r="N174" s="143" t="s">
        <v>38</v>
      </c>
      <c r="P174" s="144">
        <f t="shared" si="11"/>
        <v>0</v>
      </c>
      <c r="Q174" s="144">
        <v>0</v>
      </c>
      <c r="R174" s="144">
        <f t="shared" si="12"/>
        <v>0</v>
      </c>
      <c r="S174" s="144">
        <v>0</v>
      </c>
      <c r="T174" s="145">
        <f t="shared" si="13"/>
        <v>0</v>
      </c>
      <c r="AR174" s="146" t="s">
        <v>174</v>
      </c>
      <c r="AT174" s="146" t="s">
        <v>170</v>
      </c>
      <c r="AU174" s="146" t="s">
        <v>82</v>
      </c>
      <c r="AY174" s="13" t="s">
        <v>168</v>
      </c>
      <c r="BE174" s="147">
        <f t="shared" si="14"/>
        <v>0</v>
      </c>
      <c r="BF174" s="147">
        <f t="shared" si="15"/>
        <v>0</v>
      </c>
      <c r="BG174" s="147">
        <f t="shared" si="16"/>
        <v>0</v>
      </c>
      <c r="BH174" s="147">
        <f t="shared" si="17"/>
        <v>0</v>
      </c>
      <c r="BI174" s="147">
        <f t="shared" si="18"/>
        <v>0</v>
      </c>
      <c r="BJ174" s="13" t="s">
        <v>80</v>
      </c>
      <c r="BK174" s="147">
        <f t="shared" si="19"/>
        <v>0</v>
      </c>
      <c r="BL174" s="13" t="s">
        <v>174</v>
      </c>
      <c r="BM174" s="146" t="s">
        <v>284</v>
      </c>
    </row>
    <row r="175" spans="2:65" s="11" customFormat="1" ht="22.8" customHeight="1">
      <c r="B175" s="121"/>
      <c r="D175" s="122" t="s">
        <v>72</v>
      </c>
      <c r="E175" s="131" t="s">
        <v>90</v>
      </c>
      <c r="F175" s="131" t="s">
        <v>285</v>
      </c>
      <c r="I175" s="124"/>
      <c r="J175" s="132">
        <f>BK175</f>
        <v>0</v>
      </c>
      <c r="L175" s="121"/>
      <c r="M175" s="126"/>
      <c r="P175" s="127">
        <f>SUM(P176:P185)</f>
        <v>0</v>
      </c>
      <c r="R175" s="127">
        <f>SUM(R176:R185)</f>
        <v>1.9367522100000001</v>
      </c>
      <c r="T175" s="128">
        <f>SUM(T176:T185)</f>
        <v>0</v>
      </c>
      <c r="AR175" s="122" t="s">
        <v>80</v>
      </c>
      <c r="AT175" s="129" t="s">
        <v>72</v>
      </c>
      <c r="AU175" s="129" t="s">
        <v>80</v>
      </c>
      <c r="AY175" s="122" t="s">
        <v>168</v>
      </c>
      <c r="BK175" s="130">
        <f>SUM(BK176:BK185)</f>
        <v>0</v>
      </c>
    </row>
    <row r="176" spans="2:65" s="1" customFormat="1" ht="33" customHeight="1">
      <c r="B176" s="133"/>
      <c r="C176" s="134" t="s">
        <v>286</v>
      </c>
      <c r="D176" s="134" t="s">
        <v>170</v>
      </c>
      <c r="E176" s="135" t="s">
        <v>287</v>
      </c>
      <c r="F176" s="136" t="s">
        <v>288</v>
      </c>
      <c r="G176" s="137" t="s">
        <v>173</v>
      </c>
      <c r="H176" s="138">
        <v>6.3769999999999998</v>
      </c>
      <c r="I176" s="139"/>
      <c r="J176" s="140">
        <f t="shared" ref="J176:J185" si="20">ROUND(I176*H176,2)</f>
        <v>0</v>
      </c>
      <c r="K176" s="141"/>
      <c r="L176" s="28"/>
      <c r="M176" s="142" t="s">
        <v>1</v>
      </c>
      <c r="N176" s="143" t="s">
        <v>38</v>
      </c>
      <c r="P176" s="144">
        <f t="shared" ref="P176:P185" si="21">O176*H176</f>
        <v>0</v>
      </c>
      <c r="Q176" s="144">
        <v>0</v>
      </c>
      <c r="R176" s="144">
        <f t="shared" ref="R176:R185" si="22">Q176*H176</f>
        <v>0</v>
      </c>
      <c r="S176" s="144">
        <v>0</v>
      </c>
      <c r="T176" s="145">
        <f t="shared" ref="T176:T185" si="23">S176*H176</f>
        <v>0</v>
      </c>
      <c r="AR176" s="146" t="s">
        <v>174</v>
      </c>
      <c r="AT176" s="146" t="s">
        <v>170</v>
      </c>
      <c r="AU176" s="146" t="s">
        <v>82</v>
      </c>
      <c r="AY176" s="13" t="s">
        <v>168</v>
      </c>
      <c r="BE176" s="147">
        <f t="shared" ref="BE176:BE185" si="24">IF(N176="základní",J176,0)</f>
        <v>0</v>
      </c>
      <c r="BF176" s="147">
        <f t="shared" ref="BF176:BF185" si="25">IF(N176="snížená",J176,0)</f>
        <v>0</v>
      </c>
      <c r="BG176" s="147">
        <f t="shared" ref="BG176:BG185" si="26">IF(N176="zákl. přenesená",J176,0)</f>
        <v>0</v>
      </c>
      <c r="BH176" s="147">
        <f t="shared" ref="BH176:BH185" si="27">IF(N176="sníž. přenesená",J176,0)</f>
        <v>0</v>
      </c>
      <c r="BI176" s="147">
        <f t="shared" ref="BI176:BI185" si="28">IF(N176="nulová",J176,0)</f>
        <v>0</v>
      </c>
      <c r="BJ176" s="13" t="s">
        <v>80</v>
      </c>
      <c r="BK176" s="147">
        <f t="shared" ref="BK176:BK185" si="29">ROUND(I176*H176,2)</f>
        <v>0</v>
      </c>
      <c r="BL176" s="13" t="s">
        <v>174</v>
      </c>
      <c r="BM176" s="146" t="s">
        <v>289</v>
      </c>
    </row>
    <row r="177" spans="2:65" s="1" customFormat="1" ht="33" customHeight="1">
      <c r="B177" s="133"/>
      <c r="C177" s="134" t="s">
        <v>290</v>
      </c>
      <c r="D177" s="134" t="s">
        <v>170</v>
      </c>
      <c r="E177" s="135" t="s">
        <v>291</v>
      </c>
      <c r="F177" s="136" t="s">
        <v>292</v>
      </c>
      <c r="G177" s="137" t="s">
        <v>173</v>
      </c>
      <c r="H177" s="138">
        <v>21.881</v>
      </c>
      <c r="I177" s="139"/>
      <c r="J177" s="140">
        <f t="shared" si="20"/>
        <v>0</v>
      </c>
      <c r="K177" s="141"/>
      <c r="L177" s="28"/>
      <c r="M177" s="142" t="s">
        <v>1</v>
      </c>
      <c r="N177" s="143" t="s">
        <v>38</v>
      </c>
      <c r="P177" s="144">
        <f t="shared" si="21"/>
        <v>0</v>
      </c>
      <c r="Q177" s="144">
        <v>0</v>
      </c>
      <c r="R177" s="144">
        <f t="shared" si="22"/>
        <v>0</v>
      </c>
      <c r="S177" s="144">
        <v>0</v>
      </c>
      <c r="T177" s="145">
        <f t="shared" si="23"/>
        <v>0</v>
      </c>
      <c r="AR177" s="146" t="s">
        <v>174</v>
      </c>
      <c r="AT177" s="146" t="s">
        <v>170</v>
      </c>
      <c r="AU177" s="146" t="s">
        <v>82</v>
      </c>
      <c r="AY177" s="13" t="s">
        <v>168</v>
      </c>
      <c r="BE177" s="147">
        <f t="shared" si="24"/>
        <v>0</v>
      </c>
      <c r="BF177" s="147">
        <f t="shared" si="25"/>
        <v>0</v>
      </c>
      <c r="BG177" s="147">
        <f t="shared" si="26"/>
        <v>0</v>
      </c>
      <c r="BH177" s="147">
        <f t="shared" si="27"/>
        <v>0</v>
      </c>
      <c r="BI177" s="147">
        <f t="shared" si="28"/>
        <v>0</v>
      </c>
      <c r="BJ177" s="13" t="s">
        <v>80</v>
      </c>
      <c r="BK177" s="147">
        <f t="shared" si="29"/>
        <v>0</v>
      </c>
      <c r="BL177" s="13" t="s">
        <v>174</v>
      </c>
      <c r="BM177" s="146" t="s">
        <v>293</v>
      </c>
    </row>
    <row r="178" spans="2:65" s="1" customFormat="1" ht="24.15" customHeight="1">
      <c r="B178" s="133"/>
      <c r="C178" s="134" t="s">
        <v>294</v>
      </c>
      <c r="D178" s="134" t="s">
        <v>170</v>
      </c>
      <c r="E178" s="135" t="s">
        <v>295</v>
      </c>
      <c r="F178" s="136" t="s">
        <v>296</v>
      </c>
      <c r="G178" s="137" t="s">
        <v>208</v>
      </c>
      <c r="H178" s="138">
        <v>299.55</v>
      </c>
      <c r="I178" s="139"/>
      <c r="J178" s="140">
        <f t="shared" si="20"/>
        <v>0</v>
      </c>
      <c r="K178" s="141"/>
      <c r="L178" s="28"/>
      <c r="M178" s="142" t="s">
        <v>1</v>
      </c>
      <c r="N178" s="143" t="s">
        <v>38</v>
      </c>
      <c r="P178" s="144">
        <f t="shared" si="21"/>
        <v>0</v>
      </c>
      <c r="Q178" s="144">
        <v>0</v>
      </c>
      <c r="R178" s="144">
        <f t="shared" si="22"/>
        <v>0</v>
      </c>
      <c r="S178" s="144">
        <v>0</v>
      </c>
      <c r="T178" s="145">
        <f t="shared" si="23"/>
        <v>0</v>
      </c>
      <c r="AR178" s="146" t="s">
        <v>174</v>
      </c>
      <c r="AT178" s="146" t="s">
        <v>170</v>
      </c>
      <c r="AU178" s="146" t="s">
        <v>82</v>
      </c>
      <c r="AY178" s="13" t="s">
        <v>168</v>
      </c>
      <c r="BE178" s="147">
        <f t="shared" si="24"/>
        <v>0</v>
      </c>
      <c r="BF178" s="147">
        <f t="shared" si="25"/>
        <v>0</v>
      </c>
      <c r="BG178" s="147">
        <f t="shared" si="26"/>
        <v>0</v>
      </c>
      <c r="BH178" s="147">
        <f t="shared" si="27"/>
        <v>0</v>
      </c>
      <c r="BI178" s="147">
        <f t="shared" si="28"/>
        <v>0</v>
      </c>
      <c r="BJ178" s="13" t="s">
        <v>80</v>
      </c>
      <c r="BK178" s="147">
        <f t="shared" si="29"/>
        <v>0</v>
      </c>
      <c r="BL178" s="13" t="s">
        <v>174</v>
      </c>
      <c r="BM178" s="146" t="s">
        <v>297</v>
      </c>
    </row>
    <row r="179" spans="2:65" s="1" customFormat="1" ht="24.15" customHeight="1">
      <c r="B179" s="133"/>
      <c r="C179" s="134" t="s">
        <v>298</v>
      </c>
      <c r="D179" s="134" t="s">
        <v>170</v>
      </c>
      <c r="E179" s="135" t="s">
        <v>299</v>
      </c>
      <c r="F179" s="136" t="s">
        <v>300</v>
      </c>
      <c r="G179" s="137" t="s">
        <v>208</v>
      </c>
      <c r="H179" s="138">
        <v>299.55</v>
      </c>
      <c r="I179" s="139"/>
      <c r="J179" s="140">
        <f t="shared" si="20"/>
        <v>0</v>
      </c>
      <c r="K179" s="141"/>
      <c r="L179" s="28"/>
      <c r="M179" s="142" t="s">
        <v>1</v>
      </c>
      <c r="N179" s="143" t="s">
        <v>38</v>
      </c>
      <c r="P179" s="144">
        <f t="shared" si="21"/>
        <v>0</v>
      </c>
      <c r="Q179" s="144">
        <v>0</v>
      </c>
      <c r="R179" s="144">
        <f t="shared" si="22"/>
        <v>0</v>
      </c>
      <c r="S179" s="144">
        <v>0</v>
      </c>
      <c r="T179" s="145">
        <f t="shared" si="23"/>
        <v>0</v>
      </c>
      <c r="AR179" s="146" t="s">
        <v>174</v>
      </c>
      <c r="AT179" s="146" t="s">
        <v>170</v>
      </c>
      <c r="AU179" s="146" t="s">
        <v>82</v>
      </c>
      <c r="AY179" s="13" t="s">
        <v>168</v>
      </c>
      <c r="BE179" s="147">
        <f t="shared" si="24"/>
        <v>0</v>
      </c>
      <c r="BF179" s="147">
        <f t="shared" si="25"/>
        <v>0</v>
      </c>
      <c r="BG179" s="147">
        <f t="shared" si="26"/>
        <v>0</v>
      </c>
      <c r="BH179" s="147">
        <f t="shared" si="27"/>
        <v>0</v>
      </c>
      <c r="BI179" s="147">
        <f t="shared" si="28"/>
        <v>0</v>
      </c>
      <c r="BJ179" s="13" t="s">
        <v>80</v>
      </c>
      <c r="BK179" s="147">
        <f t="shared" si="29"/>
        <v>0</v>
      </c>
      <c r="BL179" s="13" t="s">
        <v>174</v>
      </c>
      <c r="BM179" s="146" t="s">
        <v>301</v>
      </c>
    </row>
    <row r="180" spans="2:65" s="1" customFormat="1" ht="24.15" customHeight="1">
      <c r="B180" s="133"/>
      <c r="C180" s="134" t="s">
        <v>302</v>
      </c>
      <c r="D180" s="134" t="s">
        <v>170</v>
      </c>
      <c r="E180" s="135" t="s">
        <v>303</v>
      </c>
      <c r="F180" s="136" t="s">
        <v>304</v>
      </c>
      <c r="G180" s="137" t="s">
        <v>208</v>
      </c>
      <c r="H180" s="138">
        <v>207.44</v>
      </c>
      <c r="I180" s="139"/>
      <c r="J180" s="140">
        <f t="shared" si="20"/>
        <v>0</v>
      </c>
      <c r="K180" s="141"/>
      <c r="L180" s="28"/>
      <c r="M180" s="142" t="s">
        <v>1</v>
      </c>
      <c r="N180" s="143" t="s">
        <v>38</v>
      </c>
      <c r="P180" s="144">
        <f t="shared" si="21"/>
        <v>0</v>
      </c>
      <c r="Q180" s="144">
        <v>0</v>
      </c>
      <c r="R180" s="144">
        <f t="shared" si="22"/>
        <v>0</v>
      </c>
      <c r="S180" s="144">
        <v>0</v>
      </c>
      <c r="T180" s="145">
        <f t="shared" si="23"/>
        <v>0</v>
      </c>
      <c r="AR180" s="146" t="s">
        <v>174</v>
      </c>
      <c r="AT180" s="146" t="s">
        <v>170</v>
      </c>
      <c r="AU180" s="146" t="s">
        <v>82</v>
      </c>
      <c r="AY180" s="13" t="s">
        <v>168</v>
      </c>
      <c r="BE180" s="147">
        <f t="shared" si="24"/>
        <v>0</v>
      </c>
      <c r="BF180" s="147">
        <f t="shared" si="25"/>
        <v>0</v>
      </c>
      <c r="BG180" s="147">
        <f t="shared" si="26"/>
        <v>0</v>
      </c>
      <c r="BH180" s="147">
        <f t="shared" si="27"/>
        <v>0</v>
      </c>
      <c r="BI180" s="147">
        <f t="shared" si="28"/>
        <v>0</v>
      </c>
      <c r="BJ180" s="13" t="s">
        <v>80</v>
      </c>
      <c r="BK180" s="147">
        <f t="shared" si="29"/>
        <v>0</v>
      </c>
      <c r="BL180" s="13" t="s">
        <v>174</v>
      </c>
      <c r="BM180" s="146" t="s">
        <v>305</v>
      </c>
    </row>
    <row r="181" spans="2:65" s="1" customFormat="1" ht="16.5" customHeight="1">
      <c r="B181" s="133"/>
      <c r="C181" s="134" t="s">
        <v>306</v>
      </c>
      <c r="D181" s="134" t="s">
        <v>170</v>
      </c>
      <c r="E181" s="135" t="s">
        <v>307</v>
      </c>
      <c r="F181" s="136" t="s">
        <v>308</v>
      </c>
      <c r="G181" s="137" t="s">
        <v>275</v>
      </c>
      <c r="H181" s="138">
        <v>0.05</v>
      </c>
      <c r="I181" s="139"/>
      <c r="J181" s="140">
        <f t="shared" si="20"/>
        <v>0</v>
      </c>
      <c r="K181" s="141"/>
      <c r="L181" s="28"/>
      <c r="M181" s="142" t="s">
        <v>1</v>
      </c>
      <c r="N181" s="143" t="s">
        <v>38</v>
      </c>
      <c r="P181" s="144">
        <f t="shared" si="21"/>
        <v>0</v>
      </c>
      <c r="Q181" s="144">
        <v>1.04922</v>
      </c>
      <c r="R181" s="144">
        <f t="shared" si="22"/>
        <v>5.2461000000000008E-2</v>
      </c>
      <c r="S181" s="144">
        <v>0</v>
      </c>
      <c r="T181" s="145">
        <f t="shared" si="23"/>
        <v>0</v>
      </c>
      <c r="AR181" s="146" t="s">
        <v>174</v>
      </c>
      <c r="AT181" s="146" t="s">
        <v>170</v>
      </c>
      <c r="AU181" s="146" t="s">
        <v>82</v>
      </c>
      <c r="AY181" s="13" t="s">
        <v>168</v>
      </c>
      <c r="BE181" s="147">
        <f t="shared" si="24"/>
        <v>0</v>
      </c>
      <c r="BF181" s="147">
        <f t="shared" si="25"/>
        <v>0</v>
      </c>
      <c r="BG181" s="147">
        <f t="shared" si="26"/>
        <v>0</v>
      </c>
      <c r="BH181" s="147">
        <f t="shared" si="27"/>
        <v>0</v>
      </c>
      <c r="BI181" s="147">
        <f t="shared" si="28"/>
        <v>0</v>
      </c>
      <c r="BJ181" s="13" t="s">
        <v>80</v>
      </c>
      <c r="BK181" s="147">
        <f t="shared" si="29"/>
        <v>0</v>
      </c>
      <c r="BL181" s="13" t="s">
        <v>174</v>
      </c>
      <c r="BM181" s="146" t="s">
        <v>309</v>
      </c>
    </row>
    <row r="182" spans="2:65" s="1" customFormat="1" ht="16.5" customHeight="1">
      <c r="B182" s="133"/>
      <c r="C182" s="134" t="s">
        <v>310</v>
      </c>
      <c r="D182" s="134" t="s">
        <v>170</v>
      </c>
      <c r="E182" s="135" t="s">
        <v>311</v>
      </c>
      <c r="F182" s="136" t="s">
        <v>312</v>
      </c>
      <c r="G182" s="137" t="s">
        <v>275</v>
      </c>
      <c r="H182" s="138">
        <v>1.7729999999999999</v>
      </c>
      <c r="I182" s="139"/>
      <c r="J182" s="140">
        <f t="shared" si="20"/>
        <v>0</v>
      </c>
      <c r="K182" s="141"/>
      <c r="L182" s="28"/>
      <c r="M182" s="142" t="s">
        <v>1</v>
      </c>
      <c r="N182" s="143" t="s">
        <v>38</v>
      </c>
      <c r="P182" s="144">
        <f t="shared" si="21"/>
        <v>0</v>
      </c>
      <c r="Q182" s="144">
        <v>1.06277</v>
      </c>
      <c r="R182" s="144">
        <f t="shared" si="22"/>
        <v>1.88429121</v>
      </c>
      <c r="S182" s="144">
        <v>0</v>
      </c>
      <c r="T182" s="145">
        <f t="shared" si="23"/>
        <v>0</v>
      </c>
      <c r="AR182" s="146" t="s">
        <v>174</v>
      </c>
      <c r="AT182" s="146" t="s">
        <v>170</v>
      </c>
      <c r="AU182" s="146" t="s">
        <v>82</v>
      </c>
      <c r="AY182" s="13" t="s">
        <v>168</v>
      </c>
      <c r="BE182" s="147">
        <f t="shared" si="24"/>
        <v>0</v>
      </c>
      <c r="BF182" s="147">
        <f t="shared" si="25"/>
        <v>0</v>
      </c>
      <c r="BG182" s="147">
        <f t="shared" si="26"/>
        <v>0</v>
      </c>
      <c r="BH182" s="147">
        <f t="shared" si="27"/>
        <v>0</v>
      </c>
      <c r="BI182" s="147">
        <f t="shared" si="28"/>
        <v>0</v>
      </c>
      <c r="BJ182" s="13" t="s">
        <v>80</v>
      </c>
      <c r="BK182" s="147">
        <f t="shared" si="29"/>
        <v>0</v>
      </c>
      <c r="BL182" s="13" t="s">
        <v>174</v>
      </c>
      <c r="BM182" s="146" t="s">
        <v>313</v>
      </c>
    </row>
    <row r="183" spans="2:65" s="1" customFormat="1" ht="66.75" customHeight="1">
      <c r="B183" s="133"/>
      <c r="C183" s="134" t="s">
        <v>314</v>
      </c>
      <c r="D183" s="134" t="s">
        <v>170</v>
      </c>
      <c r="E183" s="135" t="s">
        <v>315</v>
      </c>
      <c r="F183" s="136" t="s">
        <v>316</v>
      </c>
      <c r="G183" s="137" t="s">
        <v>226</v>
      </c>
      <c r="H183" s="138">
        <v>5</v>
      </c>
      <c r="I183" s="139"/>
      <c r="J183" s="140">
        <f t="shared" si="20"/>
        <v>0</v>
      </c>
      <c r="K183" s="141"/>
      <c r="L183" s="28"/>
      <c r="M183" s="142" t="s">
        <v>1</v>
      </c>
      <c r="N183" s="143" t="s">
        <v>38</v>
      </c>
      <c r="P183" s="144">
        <f t="shared" si="21"/>
        <v>0</v>
      </c>
      <c r="Q183" s="144">
        <v>0</v>
      </c>
      <c r="R183" s="144">
        <f t="shared" si="22"/>
        <v>0</v>
      </c>
      <c r="S183" s="144">
        <v>0</v>
      </c>
      <c r="T183" s="145">
        <f t="shared" si="23"/>
        <v>0</v>
      </c>
      <c r="AR183" s="146" t="s">
        <v>174</v>
      </c>
      <c r="AT183" s="146" t="s">
        <v>170</v>
      </c>
      <c r="AU183" s="146" t="s">
        <v>82</v>
      </c>
      <c r="AY183" s="13" t="s">
        <v>168</v>
      </c>
      <c r="BE183" s="147">
        <f t="shared" si="24"/>
        <v>0</v>
      </c>
      <c r="BF183" s="147">
        <f t="shared" si="25"/>
        <v>0</v>
      </c>
      <c r="BG183" s="147">
        <f t="shared" si="26"/>
        <v>0</v>
      </c>
      <c r="BH183" s="147">
        <f t="shared" si="27"/>
        <v>0</v>
      </c>
      <c r="BI183" s="147">
        <f t="shared" si="28"/>
        <v>0</v>
      </c>
      <c r="BJ183" s="13" t="s">
        <v>80</v>
      </c>
      <c r="BK183" s="147">
        <f t="shared" si="29"/>
        <v>0</v>
      </c>
      <c r="BL183" s="13" t="s">
        <v>174</v>
      </c>
      <c r="BM183" s="146" t="s">
        <v>317</v>
      </c>
    </row>
    <row r="184" spans="2:65" s="1" customFormat="1" ht="37.799999999999997" customHeight="1">
      <c r="B184" s="133"/>
      <c r="C184" s="134" t="s">
        <v>318</v>
      </c>
      <c r="D184" s="134" t="s">
        <v>170</v>
      </c>
      <c r="E184" s="135" t="s">
        <v>319</v>
      </c>
      <c r="F184" s="136" t="s">
        <v>320</v>
      </c>
      <c r="G184" s="137" t="s">
        <v>208</v>
      </c>
      <c r="H184" s="138">
        <v>142.97499999999999</v>
      </c>
      <c r="I184" s="139"/>
      <c r="J184" s="140">
        <f t="shared" si="20"/>
        <v>0</v>
      </c>
      <c r="K184" s="141"/>
      <c r="L184" s="28"/>
      <c r="M184" s="142" t="s">
        <v>1</v>
      </c>
      <c r="N184" s="143" t="s">
        <v>38</v>
      </c>
      <c r="P184" s="144">
        <f t="shared" si="21"/>
        <v>0</v>
      </c>
      <c r="Q184" s="144">
        <v>0</v>
      </c>
      <c r="R184" s="144">
        <f t="shared" si="22"/>
        <v>0</v>
      </c>
      <c r="S184" s="144">
        <v>0</v>
      </c>
      <c r="T184" s="145">
        <f t="shared" si="23"/>
        <v>0</v>
      </c>
      <c r="AR184" s="146" t="s">
        <v>174</v>
      </c>
      <c r="AT184" s="146" t="s">
        <v>170</v>
      </c>
      <c r="AU184" s="146" t="s">
        <v>82</v>
      </c>
      <c r="AY184" s="13" t="s">
        <v>168</v>
      </c>
      <c r="BE184" s="147">
        <f t="shared" si="24"/>
        <v>0</v>
      </c>
      <c r="BF184" s="147">
        <f t="shared" si="25"/>
        <v>0</v>
      </c>
      <c r="BG184" s="147">
        <f t="shared" si="26"/>
        <v>0</v>
      </c>
      <c r="BH184" s="147">
        <f t="shared" si="27"/>
        <v>0</v>
      </c>
      <c r="BI184" s="147">
        <f t="shared" si="28"/>
        <v>0</v>
      </c>
      <c r="BJ184" s="13" t="s">
        <v>80</v>
      </c>
      <c r="BK184" s="147">
        <f t="shared" si="29"/>
        <v>0</v>
      </c>
      <c r="BL184" s="13" t="s">
        <v>174</v>
      </c>
      <c r="BM184" s="146" t="s">
        <v>321</v>
      </c>
    </row>
    <row r="185" spans="2:65" s="1" customFormat="1" ht="21.75" customHeight="1">
      <c r="B185" s="133"/>
      <c r="C185" s="148" t="s">
        <v>322</v>
      </c>
      <c r="D185" s="148" t="s">
        <v>229</v>
      </c>
      <c r="E185" s="149" t="s">
        <v>323</v>
      </c>
      <c r="F185" s="150" t="s">
        <v>324</v>
      </c>
      <c r="G185" s="151" t="s">
        <v>208</v>
      </c>
      <c r="H185" s="152">
        <v>145.83500000000001</v>
      </c>
      <c r="I185" s="153"/>
      <c r="J185" s="154">
        <f t="shared" si="20"/>
        <v>0</v>
      </c>
      <c r="K185" s="155"/>
      <c r="L185" s="156"/>
      <c r="M185" s="157" t="s">
        <v>1</v>
      </c>
      <c r="N185" s="158" t="s">
        <v>38</v>
      </c>
      <c r="P185" s="144">
        <f t="shared" si="21"/>
        <v>0</v>
      </c>
      <c r="Q185" s="144">
        <v>0</v>
      </c>
      <c r="R185" s="144">
        <f t="shared" si="22"/>
        <v>0</v>
      </c>
      <c r="S185" s="144">
        <v>0</v>
      </c>
      <c r="T185" s="145">
        <f t="shared" si="23"/>
        <v>0</v>
      </c>
      <c r="AR185" s="146" t="s">
        <v>197</v>
      </c>
      <c r="AT185" s="146" t="s">
        <v>229</v>
      </c>
      <c r="AU185" s="146" t="s">
        <v>82</v>
      </c>
      <c r="AY185" s="13" t="s">
        <v>168</v>
      </c>
      <c r="BE185" s="147">
        <f t="shared" si="24"/>
        <v>0</v>
      </c>
      <c r="BF185" s="147">
        <f t="shared" si="25"/>
        <v>0</v>
      </c>
      <c r="BG185" s="147">
        <f t="shared" si="26"/>
        <v>0</v>
      </c>
      <c r="BH185" s="147">
        <f t="shared" si="27"/>
        <v>0</v>
      </c>
      <c r="BI185" s="147">
        <f t="shared" si="28"/>
        <v>0</v>
      </c>
      <c r="BJ185" s="13" t="s">
        <v>80</v>
      </c>
      <c r="BK185" s="147">
        <f t="shared" si="29"/>
        <v>0</v>
      </c>
      <c r="BL185" s="13" t="s">
        <v>174</v>
      </c>
      <c r="BM185" s="146" t="s">
        <v>325</v>
      </c>
    </row>
    <row r="186" spans="2:65" s="11" customFormat="1" ht="22.8" customHeight="1">
      <c r="B186" s="121"/>
      <c r="D186" s="122" t="s">
        <v>72</v>
      </c>
      <c r="E186" s="131" t="s">
        <v>174</v>
      </c>
      <c r="F186" s="131" t="s">
        <v>326</v>
      </c>
      <c r="I186" s="124"/>
      <c r="J186" s="132">
        <f>BK186</f>
        <v>0</v>
      </c>
      <c r="L186" s="121"/>
      <c r="M186" s="126"/>
      <c r="P186" s="127">
        <f>SUM(P187:P190)</f>
        <v>0</v>
      </c>
      <c r="R186" s="127">
        <f>SUM(R187:R190)</f>
        <v>0</v>
      </c>
      <c r="T186" s="128">
        <f>SUM(T187:T190)</f>
        <v>0</v>
      </c>
      <c r="AR186" s="122" t="s">
        <v>80</v>
      </c>
      <c r="AT186" s="129" t="s">
        <v>72</v>
      </c>
      <c r="AU186" s="129" t="s">
        <v>80</v>
      </c>
      <c r="AY186" s="122" t="s">
        <v>168</v>
      </c>
      <c r="BK186" s="130">
        <f>SUM(BK187:BK190)</f>
        <v>0</v>
      </c>
    </row>
    <row r="187" spans="2:65" s="1" customFormat="1" ht="37.799999999999997" customHeight="1">
      <c r="B187" s="133"/>
      <c r="C187" s="134" t="s">
        <v>327</v>
      </c>
      <c r="D187" s="134" t="s">
        <v>170</v>
      </c>
      <c r="E187" s="135" t="s">
        <v>328</v>
      </c>
      <c r="F187" s="136" t="s">
        <v>329</v>
      </c>
      <c r="G187" s="137" t="s">
        <v>208</v>
      </c>
      <c r="H187" s="138">
        <v>1119.52</v>
      </c>
      <c r="I187" s="139"/>
      <c r="J187" s="140">
        <f>ROUND(I187*H187,2)</f>
        <v>0</v>
      </c>
      <c r="K187" s="141"/>
      <c r="L187" s="28"/>
      <c r="M187" s="142" t="s">
        <v>1</v>
      </c>
      <c r="N187" s="143" t="s">
        <v>38</v>
      </c>
      <c r="P187" s="144">
        <f>O187*H187</f>
        <v>0</v>
      </c>
      <c r="Q187" s="144">
        <v>0</v>
      </c>
      <c r="R187" s="144">
        <f>Q187*H187</f>
        <v>0</v>
      </c>
      <c r="S187" s="144">
        <v>0</v>
      </c>
      <c r="T187" s="145">
        <f>S187*H187</f>
        <v>0</v>
      </c>
      <c r="AR187" s="146" t="s">
        <v>174</v>
      </c>
      <c r="AT187" s="146" t="s">
        <v>170</v>
      </c>
      <c r="AU187" s="146" t="s">
        <v>82</v>
      </c>
      <c r="AY187" s="13" t="s">
        <v>168</v>
      </c>
      <c r="BE187" s="147">
        <f>IF(N187="základní",J187,0)</f>
        <v>0</v>
      </c>
      <c r="BF187" s="147">
        <f>IF(N187="snížená",J187,0)</f>
        <v>0</v>
      </c>
      <c r="BG187" s="147">
        <f>IF(N187="zákl. přenesená",J187,0)</f>
        <v>0</v>
      </c>
      <c r="BH187" s="147">
        <f>IF(N187="sníž. přenesená",J187,0)</f>
        <v>0</v>
      </c>
      <c r="BI187" s="147">
        <f>IF(N187="nulová",J187,0)</f>
        <v>0</v>
      </c>
      <c r="BJ187" s="13" t="s">
        <v>80</v>
      </c>
      <c r="BK187" s="147">
        <f>ROUND(I187*H187,2)</f>
        <v>0</v>
      </c>
      <c r="BL187" s="13" t="s">
        <v>174</v>
      </c>
      <c r="BM187" s="146" t="s">
        <v>330</v>
      </c>
    </row>
    <row r="188" spans="2:65" s="1" customFormat="1" ht="37.799999999999997" customHeight="1">
      <c r="B188" s="133"/>
      <c r="C188" s="148" t="s">
        <v>331</v>
      </c>
      <c r="D188" s="148" t="s">
        <v>229</v>
      </c>
      <c r="E188" s="149" t="s">
        <v>332</v>
      </c>
      <c r="F188" s="150" t="s">
        <v>333</v>
      </c>
      <c r="G188" s="151" t="s">
        <v>208</v>
      </c>
      <c r="H188" s="152">
        <v>1153.106</v>
      </c>
      <c r="I188" s="153"/>
      <c r="J188" s="154">
        <f>ROUND(I188*H188,2)</f>
        <v>0</v>
      </c>
      <c r="K188" s="155"/>
      <c r="L188" s="156"/>
      <c r="M188" s="157" t="s">
        <v>1</v>
      </c>
      <c r="N188" s="158" t="s">
        <v>38</v>
      </c>
      <c r="P188" s="144">
        <f>O188*H188</f>
        <v>0</v>
      </c>
      <c r="Q188" s="144">
        <v>0</v>
      </c>
      <c r="R188" s="144">
        <f>Q188*H188</f>
        <v>0</v>
      </c>
      <c r="S188" s="144">
        <v>0</v>
      </c>
      <c r="T188" s="145">
        <f>S188*H188</f>
        <v>0</v>
      </c>
      <c r="AR188" s="146" t="s">
        <v>197</v>
      </c>
      <c r="AT188" s="146" t="s">
        <v>229</v>
      </c>
      <c r="AU188" s="146" t="s">
        <v>82</v>
      </c>
      <c r="AY188" s="13" t="s">
        <v>168</v>
      </c>
      <c r="BE188" s="147">
        <f>IF(N188="základní",J188,0)</f>
        <v>0</v>
      </c>
      <c r="BF188" s="147">
        <f>IF(N188="snížená",J188,0)</f>
        <v>0</v>
      </c>
      <c r="BG188" s="147">
        <f>IF(N188="zákl. přenesená",J188,0)</f>
        <v>0</v>
      </c>
      <c r="BH188" s="147">
        <f>IF(N188="sníž. přenesená",J188,0)</f>
        <v>0</v>
      </c>
      <c r="BI188" s="147">
        <f>IF(N188="nulová",J188,0)</f>
        <v>0</v>
      </c>
      <c r="BJ188" s="13" t="s">
        <v>80</v>
      </c>
      <c r="BK188" s="147">
        <f>ROUND(I188*H188,2)</f>
        <v>0</v>
      </c>
      <c r="BL188" s="13" t="s">
        <v>174</v>
      </c>
      <c r="BM188" s="146" t="s">
        <v>334</v>
      </c>
    </row>
    <row r="189" spans="2:65" s="1" customFormat="1" ht="37.799999999999997" customHeight="1">
      <c r="B189" s="133"/>
      <c r="C189" s="134" t="s">
        <v>335</v>
      </c>
      <c r="D189" s="134" t="s">
        <v>170</v>
      </c>
      <c r="E189" s="135" t="s">
        <v>336</v>
      </c>
      <c r="F189" s="136" t="s">
        <v>337</v>
      </c>
      <c r="G189" s="137" t="s">
        <v>208</v>
      </c>
      <c r="H189" s="138">
        <v>203.32</v>
      </c>
      <c r="I189" s="139"/>
      <c r="J189" s="140">
        <f>ROUND(I189*H189,2)</f>
        <v>0</v>
      </c>
      <c r="K189" s="141"/>
      <c r="L189" s="28"/>
      <c r="M189" s="142" t="s">
        <v>1</v>
      </c>
      <c r="N189" s="143" t="s">
        <v>38</v>
      </c>
      <c r="P189" s="144">
        <f>O189*H189</f>
        <v>0</v>
      </c>
      <c r="Q189" s="144">
        <v>0</v>
      </c>
      <c r="R189" s="144">
        <f>Q189*H189</f>
        <v>0</v>
      </c>
      <c r="S189" s="144">
        <v>0</v>
      </c>
      <c r="T189" s="145">
        <f>S189*H189</f>
        <v>0</v>
      </c>
      <c r="AR189" s="146" t="s">
        <v>174</v>
      </c>
      <c r="AT189" s="146" t="s">
        <v>170</v>
      </c>
      <c r="AU189" s="146" t="s">
        <v>82</v>
      </c>
      <c r="AY189" s="13" t="s">
        <v>168</v>
      </c>
      <c r="BE189" s="147">
        <f>IF(N189="základní",J189,0)</f>
        <v>0</v>
      </c>
      <c r="BF189" s="147">
        <f>IF(N189="snížená",J189,0)</f>
        <v>0</v>
      </c>
      <c r="BG189" s="147">
        <f>IF(N189="zákl. přenesená",J189,0)</f>
        <v>0</v>
      </c>
      <c r="BH189" s="147">
        <f>IF(N189="sníž. přenesená",J189,0)</f>
        <v>0</v>
      </c>
      <c r="BI189" s="147">
        <f>IF(N189="nulová",J189,0)</f>
        <v>0</v>
      </c>
      <c r="BJ189" s="13" t="s">
        <v>80</v>
      </c>
      <c r="BK189" s="147">
        <f>ROUND(I189*H189,2)</f>
        <v>0</v>
      </c>
      <c r="BL189" s="13" t="s">
        <v>174</v>
      </c>
      <c r="BM189" s="146" t="s">
        <v>338</v>
      </c>
    </row>
    <row r="190" spans="2:65" s="1" customFormat="1" ht="21.75" customHeight="1">
      <c r="B190" s="133"/>
      <c r="C190" s="148" t="s">
        <v>339</v>
      </c>
      <c r="D190" s="148" t="s">
        <v>229</v>
      </c>
      <c r="E190" s="149" t="s">
        <v>340</v>
      </c>
      <c r="F190" s="150" t="s">
        <v>341</v>
      </c>
      <c r="G190" s="151" t="s">
        <v>208</v>
      </c>
      <c r="H190" s="152">
        <v>230.36199999999999</v>
      </c>
      <c r="I190" s="153"/>
      <c r="J190" s="154">
        <f>ROUND(I190*H190,2)</f>
        <v>0</v>
      </c>
      <c r="K190" s="155"/>
      <c r="L190" s="156"/>
      <c r="M190" s="157" t="s">
        <v>1</v>
      </c>
      <c r="N190" s="158" t="s">
        <v>38</v>
      </c>
      <c r="P190" s="144">
        <f>O190*H190</f>
        <v>0</v>
      </c>
      <c r="Q190" s="144">
        <v>0</v>
      </c>
      <c r="R190" s="144">
        <f>Q190*H190</f>
        <v>0</v>
      </c>
      <c r="S190" s="144">
        <v>0</v>
      </c>
      <c r="T190" s="145">
        <f>S190*H190</f>
        <v>0</v>
      </c>
      <c r="AR190" s="146" t="s">
        <v>197</v>
      </c>
      <c r="AT190" s="146" t="s">
        <v>229</v>
      </c>
      <c r="AU190" s="146" t="s">
        <v>82</v>
      </c>
      <c r="AY190" s="13" t="s">
        <v>168</v>
      </c>
      <c r="BE190" s="147">
        <f>IF(N190="základní",J190,0)</f>
        <v>0</v>
      </c>
      <c r="BF190" s="147">
        <f>IF(N190="snížená",J190,0)</f>
        <v>0</v>
      </c>
      <c r="BG190" s="147">
        <f>IF(N190="zákl. přenesená",J190,0)</f>
        <v>0</v>
      </c>
      <c r="BH190" s="147">
        <f>IF(N190="sníž. přenesená",J190,0)</f>
        <v>0</v>
      </c>
      <c r="BI190" s="147">
        <f>IF(N190="nulová",J190,0)</f>
        <v>0</v>
      </c>
      <c r="BJ190" s="13" t="s">
        <v>80</v>
      </c>
      <c r="BK190" s="147">
        <f>ROUND(I190*H190,2)</f>
        <v>0</v>
      </c>
      <c r="BL190" s="13" t="s">
        <v>174</v>
      </c>
      <c r="BM190" s="146" t="s">
        <v>342</v>
      </c>
    </row>
    <row r="191" spans="2:65" s="11" customFormat="1" ht="22.8" customHeight="1">
      <c r="B191" s="121"/>
      <c r="D191" s="122" t="s">
        <v>72</v>
      </c>
      <c r="E191" s="131" t="s">
        <v>189</v>
      </c>
      <c r="F191" s="131" t="s">
        <v>343</v>
      </c>
      <c r="I191" s="124"/>
      <c r="J191" s="132">
        <f>BK191</f>
        <v>0</v>
      </c>
      <c r="L191" s="121"/>
      <c r="M191" s="126"/>
      <c r="P191" s="127">
        <f>SUM(P192:P204)</f>
        <v>0</v>
      </c>
      <c r="R191" s="127">
        <f>SUM(R192:R204)</f>
        <v>0</v>
      </c>
      <c r="T191" s="128">
        <f>SUM(T192:T204)</f>
        <v>0</v>
      </c>
      <c r="AR191" s="122" t="s">
        <v>80</v>
      </c>
      <c r="AT191" s="129" t="s">
        <v>72</v>
      </c>
      <c r="AU191" s="129" t="s">
        <v>80</v>
      </c>
      <c r="AY191" s="122" t="s">
        <v>168</v>
      </c>
      <c r="BK191" s="130">
        <f>SUM(BK192:BK204)</f>
        <v>0</v>
      </c>
    </row>
    <row r="192" spans="2:65" s="1" customFormat="1" ht="33" customHeight="1">
      <c r="B192" s="133"/>
      <c r="C192" s="134" t="s">
        <v>344</v>
      </c>
      <c r="D192" s="134" t="s">
        <v>170</v>
      </c>
      <c r="E192" s="135" t="s">
        <v>345</v>
      </c>
      <c r="F192" s="136" t="s">
        <v>346</v>
      </c>
      <c r="G192" s="137" t="s">
        <v>173</v>
      </c>
      <c r="H192" s="138">
        <v>235.505</v>
      </c>
      <c r="I192" s="139"/>
      <c r="J192" s="140">
        <f t="shared" ref="J192:J204" si="30">ROUND(I192*H192,2)</f>
        <v>0</v>
      </c>
      <c r="K192" s="141"/>
      <c r="L192" s="28"/>
      <c r="M192" s="142" t="s">
        <v>1</v>
      </c>
      <c r="N192" s="143" t="s">
        <v>38</v>
      </c>
      <c r="P192" s="144">
        <f t="shared" ref="P192:P204" si="31">O192*H192</f>
        <v>0</v>
      </c>
      <c r="Q192" s="144">
        <v>0</v>
      </c>
      <c r="R192" s="144">
        <f t="shared" ref="R192:R204" si="32">Q192*H192</f>
        <v>0</v>
      </c>
      <c r="S192" s="144">
        <v>0</v>
      </c>
      <c r="T192" s="145">
        <f t="shared" ref="T192:T204" si="33">S192*H192</f>
        <v>0</v>
      </c>
      <c r="AR192" s="146" t="s">
        <v>174</v>
      </c>
      <c r="AT192" s="146" t="s">
        <v>170</v>
      </c>
      <c r="AU192" s="146" t="s">
        <v>82</v>
      </c>
      <c r="AY192" s="13" t="s">
        <v>168</v>
      </c>
      <c r="BE192" s="147">
        <f t="shared" ref="BE192:BE204" si="34">IF(N192="základní",J192,0)</f>
        <v>0</v>
      </c>
      <c r="BF192" s="147">
        <f t="shared" ref="BF192:BF204" si="35">IF(N192="snížená",J192,0)</f>
        <v>0</v>
      </c>
      <c r="BG192" s="147">
        <f t="shared" ref="BG192:BG204" si="36">IF(N192="zákl. přenesená",J192,0)</f>
        <v>0</v>
      </c>
      <c r="BH192" s="147">
        <f t="shared" ref="BH192:BH204" si="37">IF(N192="sníž. přenesená",J192,0)</f>
        <v>0</v>
      </c>
      <c r="BI192" s="147">
        <f t="shared" ref="BI192:BI204" si="38">IF(N192="nulová",J192,0)</f>
        <v>0</v>
      </c>
      <c r="BJ192" s="13" t="s">
        <v>80</v>
      </c>
      <c r="BK192" s="147">
        <f t="shared" ref="BK192:BK204" si="39">ROUND(I192*H192,2)</f>
        <v>0</v>
      </c>
      <c r="BL192" s="13" t="s">
        <v>174</v>
      </c>
      <c r="BM192" s="146" t="s">
        <v>347</v>
      </c>
    </row>
    <row r="193" spans="2:65" s="1" customFormat="1" ht="37.799999999999997" customHeight="1">
      <c r="B193" s="133"/>
      <c r="C193" s="134" t="s">
        <v>348</v>
      </c>
      <c r="D193" s="134" t="s">
        <v>170</v>
      </c>
      <c r="E193" s="135" t="s">
        <v>349</v>
      </c>
      <c r="F193" s="136" t="s">
        <v>350</v>
      </c>
      <c r="G193" s="137" t="s">
        <v>173</v>
      </c>
      <c r="H193" s="138">
        <v>235.505</v>
      </c>
      <c r="I193" s="139"/>
      <c r="J193" s="140">
        <f t="shared" si="30"/>
        <v>0</v>
      </c>
      <c r="K193" s="141"/>
      <c r="L193" s="28"/>
      <c r="M193" s="142" t="s">
        <v>1</v>
      </c>
      <c r="N193" s="143" t="s">
        <v>38</v>
      </c>
      <c r="P193" s="144">
        <f t="shared" si="31"/>
        <v>0</v>
      </c>
      <c r="Q193" s="144">
        <v>0</v>
      </c>
      <c r="R193" s="144">
        <f t="shared" si="32"/>
        <v>0</v>
      </c>
      <c r="S193" s="144">
        <v>0</v>
      </c>
      <c r="T193" s="145">
        <f t="shared" si="33"/>
        <v>0</v>
      </c>
      <c r="AR193" s="146" t="s">
        <v>174</v>
      </c>
      <c r="AT193" s="146" t="s">
        <v>170</v>
      </c>
      <c r="AU193" s="146" t="s">
        <v>82</v>
      </c>
      <c r="AY193" s="13" t="s">
        <v>168</v>
      </c>
      <c r="BE193" s="147">
        <f t="shared" si="34"/>
        <v>0</v>
      </c>
      <c r="BF193" s="147">
        <f t="shared" si="35"/>
        <v>0</v>
      </c>
      <c r="BG193" s="147">
        <f t="shared" si="36"/>
        <v>0</v>
      </c>
      <c r="BH193" s="147">
        <f t="shared" si="37"/>
        <v>0</v>
      </c>
      <c r="BI193" s="147">
        <f t="shared" si="38"/>
        <v>0</v>
      </c>
      <c r="BJ193" s="13" t="s">
        <v>80</v>
      </c>
      <c r="BK193" s="147">
        <f t="shared" si="39"/>
        <v>0</v>
      </c>
      <c r="BL193" s="13" t="s">
        <v>174</v>
      </c>
      <c r="BM193" s="146" t="s">
        <v>351</v>
      </c>
    </row>
    <row r="194" spans="2:65" s="1" customFormat="1" ht="16.5" customHeight="1">
      <c r="B194" s="133"/>
      <c r="C194" s="134" t="s">
        <v>352</v>
      </c>
      <c r="D194" s="134" t="s">
        <v>170</v>
      </c>
      <c r="E194" s="135" t="s">
        <v>353</v>
      </c>
      <c r="F194" s="136" t="s">
        <v>354</v>
      </c>
      <c r="G194" s="137" t="s">
        <v>208</v>
      </c>
      <c r="H194" s="138">
        <v>4.08</v>
      </c>
      <c r="I194" s="139"/>
      <c r="J194" s="140">
        <f t="shared" si="30"/>
        <v>0</v>
      </c>
      <c r="K194" s="141"/>
      <c r="L194" s="28"/>
      <c r="M194" s="142" t="s">
        <v>1</v>
      </c>
      <c r="N194" s="143" t="s">
        <v>38</v>
      </c>
      <c r="P194" s="144">
        <f t="shared" si="31"/>
        <v>0</v>
      </c>
      <c r="Q194" s="144">
        <v>0</v>
      </c>
      <c r="R194" s="144">
        <f t="shared" si="32"/>
        <v>0</v>
      </c>
      <c r="S194" s="144">
        <v>0</v>
      </c>
      <c r="T194" s="145">
        <f t="shared" si="33"/>
        <v>0</v>
      </c>
      <c r="AR194" s="146" t="s">
        <v>174</v>
      </c>
      <c r="AT194" s="146" t="s">
        <v>170</v>
      </c>
      <c r="AU194" s="146" t="s">
        <v>82</v>
      </c>
      <c r="AY194" s="13" t="s">
        <v>168</v>
      </c>
      <c r="BE194" s="147">
        <f t="shared" si="34"/>
        <v>0</v>
      </c>
      <c r="BF194" s="147">
        <f t="shared" si="35"/>
        <v>0</v>
      </c>
      <c r="BG194" s="147">
        <f t="shared" si="36"/>
        <v>0</v>
      </c>
      <c r="BH194" s="147">
        <f t="shared" si="37"/>
        <v>0</v>
      </c>
      <c r="BI194" s="147">
        <f t="shared" si="38"/>
        <v>0</v>
      </c>
      <c r="BJ194" s="13" t="s">
        <v>80</v>
      </c>
      <c r="BK194" s="147">
        <f t="shared" si="39"/>
        <v>0</v>
      </c>
      <c r="BL194" s="13" t="s">
        <v>174</v>
      </c>
      <c r="BM194" s="146" t="s">
        <v>355</v>
      </c>
    </row>
    <row r="195" spans="2:65" s="1" customFormat="1" ht="16.5" customHeight="1">
      <c r="B195" s="133"/>
      <c r="C195" s="134" t="s">
        <v>356</v>
      </c>
      <c r="D195" s="134" t="s">
        <v>170</v>
      </c>
      <c r="E195" s="135" t="s">
        <v>357</v>
      </c>
      <c r="F195" s="136" t="s">
        <v>358</v>
      </c>
      <c r="G195" s="137" t="s">
        <v>208</v>
      </c>
      <c r="H195" s="138">
        <v>4.08</v>
      </c>
      <c r="I195" s="139"/>
      <c r="J195" s="140">
        <f t="shared" si="30"/>
        <v>0</v>
      </c>
      <c r="K195" s="141"/>
      <c r="L195" s="28"/>
      <c r="M195" s="142" t="s">
        <v>1</v>
      </c>
      <c r="N195" s="143" t="s">
        <v>38</v>
      </c>
      <c r="P195" s="144">
        <f t="shared" si="31"/>
        <v>0</v>
      </c>
      <c r="Q195" s="144">
        <v>0</v>
      </c>
      <c r="R195" s="144">
        <f t="shared" si="32"/>
        <v>0</v>
      </c>
      <c r="S195" s="144">
        <v>0</v>
      </c>
      <c r="T195" s="145">
        <f t="shared" si="33"/>
        <v>0</v>
      </c>
      <c r="AR195" s="146" t="s">
        <v>174</v>
      </c>
      <c r="AT195" s="146" t="s">
        <v>170</v>
      </c>
      <c r="AU195" s="146" t="s">
        <v>82</v>
      </c>
      <c r="AY195" s="13" t="s">
        <v>168</v>
      </c>
      <c r="BE195" s="147">
        <f t="shared" si="34"/>
        <v>0</v>
      </c>
      <c r="BF195" s="147">
        <f t="shared" si="35"/>
        <v>0</v>
      </c>
      <c r="BG195" s="147">
        <f t="shared" si="36"/>
        <v>0</v>
      </c>
      <c r="BH195" s="147">
        <f t="shared" si="37"/>
        <v>0</v>
      </c>
      <c r="BI195" s="147">
        <f t="shared" si="38"/>
        <v>0</v>
      </c>
      <c r="BJ195" s="13" t="s">
        <v>80</v>
      </c>
      <c r="BK195" s="147">
        <f t="shared" si="39"/>
        <v>0</v>
      </c>
      <c r="BL195" s="13" t="s">
        <v>174</v>
      </c>
      <c r="BM195" s="146" t="s">
        <v>359</v>
      </c>
    </row>
    <row r="196" spans="2:65" s="1" customFormat="1" ht="16.5" customHeight="1">
      <c r="B196" s="133"/>
      <c r="C196" s="134" t="s">
        <v>360</v>
      </c>
      <c r="D196" s="134" t="s">
        <v>170</v>
      </c>
      <c r="E196" s="135" t="s">
        <v>361</v>
      </c>
      <c r="F196" s="136" t="s">
        <v>362</v>
      </c>
      <c r="G196" s="137" t="s">
        <v>208</v>
      </c>
      <c r="H196" s="138">
        <v>3.1680000000000001</v>
      </c>
      <c r="I196" s="139"/>
      <c r="J196" s="140">
        <f t="shared" si="30"/>
        <v>0</v>
      </c>
      <c r="K196" s="141"/>
      <c r="L196" s="28"/>
      <c r="M196" s="142" t="s">
        <v>1</v>
      </c>
      <c r="N196" s="143" t="s">
        <v>38</v>
      </c>
      <c r="P196" s="144">
        <f t="shared" si="31"/>
        <v>0</v>
      </c>
      <c r="Q196" s="144">
        <v>0</v>
      </c>
      <c r="R196" s="144">
        <f t="shared" si="32"/>
        <v>0</v>
      </c>
      <c r="S196" s="144">
        <v>0</v>
      </c>
      <c r="T196" s="145">
        <f t="shared" si="33"/>
        <v>0</v>
      </c>
      <c r="AR196" s="146" t="s">
        <v>174</v>
      </c>
      <c r="AT196" s="146" t="s">
        <v>170</v>
      </c>
      <c r="AU196" s="146" t="s">
        <v>82</v>
      </c>
      <c r="AY196" s="13" t="s">
        <v>168</v>
      </c>
      <c r="BE196" s="147">
        <f t="shared" si="34"/>
        <v>0</v>
      </c>
      <c r="BF196" s="147">
        <f t="shared" si="35"/>
        <v>0</v>
      </c>
      <c r="BG196" s="147">
        <f t="shared" si="36"/>
        <v>0</v>
      </c>
      <c r="BH196" s="147">
        <f t="shared" si="37"/>
        <v>0</v>
      </c>
      <c r="BI196" s="147">
        <f t="shared" si="38"/>
        <v>0</v>
      </c>
      <c r="BJ196" s="13" t="s">
        <v>80</v>
      </c>
      <c r="BK196" s="147">
        <f t="shared" si="39"/>
        <v>0</v>
      </c>
      <c r="BL196" s="13" t="s">
        <v>174</v>
      </c>
      <c r="BM196" s="146" t="s">
        <v>363</v>
      </c>
    </row>
    <row r="197" spans="2:65" s="1" customFormat="1" ht="21.75" customHeight="1">
      <c r="B197" s="133"/>
      <c r="C197" s="134" t="s">
        <v>364</v>
      </c>
      <c r="D197" s="134" t="s">
        <v>170</v>
      </c>
      <c r="E197" s="135" t="s">
        <v>365</v>
      </c>
      <c r="F197" s="136" t="s">
        <v>366</v>
      </c>
      <c r="G197" s="137" t="s">
        <v>208</v>
      </c>
      <c r="H197" s="138">
        <v>6.1680000000000001</v>
      </c>
      <c r="I197" s="139"/>
      <c r="J197" s="140">
        <f t="shared" si="30"/>
        <v>0</v>
      </c>
      <c r="K197" s="141"/>
      <c r="L197" s="28"/>
      <c r="M197" s="142" t="s">
        <v>1</v>
      </c>
      <c r="N197" s="143" t="s">
        <v>38</v>
      </c>
      <c r="P197" s="144">
        <f t="shared" si="31"/>
        <v>0</v>
      </c>
      <c r="Q197" s="144">
        <v>0</v>
      </c>
      <c r="R197" s="144">
        <f t="shared" si="32"/>
        <v>0</v>
      </c>
      <c r="S197" s="144">
        <v>0</v>
      </c>
      <c r="T197" s="145">
        <f t="shared" si="33"/>
        <v>0</v>
      </c>
      <c r="AR197" s="146" t="s">
        <v>174</v>
      </c>
      <c r="AT197" s="146" t="s">
        <v>170</v>
      </c>
      <c r="AU197" s="146" t="s">
        <v>82</v>
      </c>
      <c r="AY197" s="13" t="s">
        <v>168</v>
      </c>
      <c r="BE197" s="147">
        <f t="shared" si="34"/>
        <v>0</v>
      </c>
      <c r="BF197" s="147">
        <f t="shared" si="35"/>
        <v>0</v>
      </c>
      <c r="BG197" s="147">
        <f t="shared" si="36"/>
        <v>0</v>
      </c>
      <c r="BH197" s="147">
        <f t="shared" si="37"/>
        <v>0</v>
      </c>
      <c r="BI197" s="147">
        <f t="shared" si="38"/>
        <v>0</v>
      </c>
      <c r="BJ197" s="13" t="s">
        <v>80</v>
      </c>
      <c r="BK197" s="147">
        <f t="shared" si="39"/>
        <v>0</v>
      </c>
      <c r="BL197" s="13" t="s">
        <v>174</v>
      </c>
      <c r="BM197" s="146" t="s">
        <v>367</v>
      </c>
    </row>
    <row r="198" spans="2:65" s="1" customFormat="1" ht="16.5" customHeight="1">
      <c r="B198" s="133"/>
      <c r="C198" s="134" t="s">
        <v>368</v>
      </c>
      <c r="D198" s="134" t="s">
        <v>170</v>
      </c>
      <c r="E198" s="135" t="s">
        <v>369</v>
      </c>
      <c r="F198" s="136" t="s">
        <v>370</v>
      </c>
      <c r="G198" s="137" t="s">
        <v>371</v>
      </c>
      <c r="H198" s="138">
        <v>1</v>
      </c>
      <c r="I198" s="139"/>
      <c r="J198" s="140">
        <f t="shared" si="30"/>
        <v>0</v>
      </c>
      <c r="K198" s="141"/>
      <c r="L198" s="28"/>
      <c r="M198" s="142" t="s">
        <v>1</v>
      </c>
      <c r="N198" s="143" t="s">
        <v>38</v>
      </c>
      <c r="P198" s="144">
        <f t="shared" si="31"/>
        <v>0</v>
      </c>
      <c r="Q198" s="144">
        <v>0</v>
      </c>
      <c r="R198" s="144">
        <f t="shared" si="32"/>
        <v>0</v>
      </c>
      <c r="S198" s="144">
        <v>0</v>
      </c>
      <c r="T198" s="145">
        <f t="shared" si="33"/>
        <v>0</v>
      </c>
      <c r="AR198" s="146" t="s">
        <v>174</v>
      </c>
      <c r="AT198" s="146" t="s">
        <v>170</v>
      </c>
      <c r="AU198" s="146" t="s">
        <v>82</v>
      </c>
      <c r="AY198" s="13" t="s">
        <v>168</v>
      </c>
      <c r="BE198" s="147">
        <f t="shared" si="34"/>
        <v>0</v>
      </c>
      <c r="BF198" s="147">
        <f t="shared" si="35"/>
        <v>0</v>
      </c>
      <c r="BG198" s="147">
        <f t="shared" si="36"/>
        <v>0</v>
      </c>
      <c r="BH198" s="147">
        <f t="shared" si="37"/>
        <v>0</v>
      </c>
      <c r="BI198" s="147">
        <f t="shared" si="38"/>
        <v>0</v>
      </c>
      <c r="BJ198" s="13" t="s">
        <v>80</v>
      </c>
      <c r="BK198" s="147">
        <f t="shared" si="39"/>
        <v>0</v>
      </c>
      <c r="BL198" s="13" t="s">
        <v>174</v>
      </c>
      <c r="BM198" s="146" t="s">
        <v>372</v>
      </c>
    </row>
    <row r="199" spans="2:65" s="1" customFormat="1" ht="21.75" customHeight="1">
      <c r="B199" s="133"/>
      <c r="C199" s="134" t="s">
        <v>373</v>
      </c>
      <c r="D199" s="134" t="s">
        <v>170</v>
      </c>
      <c r="E199" s="135" t="s">
        <v>374</v>
      </c>
      <c r="F199" s="136" t="s">
        <v>375</v>
      </c>
      <c r="G199" s="137" t="s">
        <v>275</v>
      </c>
      <c r="H199" s="138">
        <v>15.125</v>
      </c>
      <c r="I199" s="139"/>
      <c r="J199" s="140">
        <f t="shared" si="30"/>
        <v>0</v>
      </c>
      <c r="K199" s="141"/>
      <c r="L199" s="28"/>
      <c r="M199" s="142" t="s">
        <v>1</v>
      </c>
      <c r="N199" s="143" t="s">
        <v>38</v>
      </c>
      <c r="P199" s="144">
        <f t="shared" si="31"/>
        <v>0</v>
      </c>
      <c r="Q199" s="144">
        <v>0</v>
      </c>
      <c r="R199" s="144">
        <f t="shared" si="32"/>
        <v>0</v>
      </c>
      <c r="S199" s="144">
        <v>0</v>
      </c>
      <c r="T199" s="145">
        <f t="shared" si="33"/>
        <v>0</v>
      </c>
      <c r="AR199" s="146" t="s">
        <v>174</v>
      </c>
      <c r="AT199" s="146" t="s">
        <v>170</v>
      </c>
      <c r="AU199" s="146" t="s">
        <v>82</v>
      </c>
      <c r="AY199" s="13" t="s">
        <v>168</v>
      </c>
      <c r="BE199" s="147">
        <f t="shared" si="34"/>
        <v>0</v>
      </c>
      <c r="BF199" s="147">
        <f t="shared" si="35"/>
        <v>0</v>
      </c>
      <c r="BG199" s="147">
        <f t="shared" si="36"/>
        <v>0</v>
      </c>
      <c r="BH199" s="147">
        <f t="shared" si="37"/>
        <v>0</v>
      </c>
      <c r="BI199" s="147">
        <f t="shared" si="38"/>
        <v>0</v>
      </c>
      <c r="BJ199" s="13" t="s">
        <v>80</v>
      </c>
      <c r="BK199" s="147">
        <f t="shared" si="39"/>
        <v>0</v>
      </c>
      <c r="BL199" s="13" t="s">
        <v>174</v>
      </c>
      <c r="BM199" s="146" t="s">
        <v>376</v>
      </c>
    </row>
    <row r="200" spans="2:65" s="1" customFormat="1" ht="16.5" customHeight="1">
      <c r="B200" s="133"/>
      <c r="C200" s="134" t="s">
        <v>377</v>
      </c>
      <c r="D200" s="134" t="s">
        <v>170</v>
      </c>
      <c r="E200" s="135" t="s">
        <v>378</v>
      </c>
      <c r="F200" s="136" t="s">
        <v>379</v>
      </c>
      <c r="G200" s="137" t="s">
        <v>208</v>
      </c>
      <c r="H200" s="138">
        <v>521.55999999999995</v>
      </c>
      <c r="I200" s="139"/>
      <c r="J200" s="140">
        <f t="shared" si="30"/>
        <v>0</v>
      </c>
      <c r="K200" s="141"/>
      <c r="L200" s="28"/>
      <c r="M200" s="142" t="s">
        <v>1</v>
      </c>
      <c r="N200" s="143" t="s">
        <v>38</v>
      </c>
      <c r="P200" s="144">
        <f t="shared" si="31"/>
        <v>0</v>
      </c>
      <c r="Q200" s="144">
        <v>0</v>
      </c>
      <c r="R200" s="144">
        <f t="shared" si="32"/>
        <v>0</v>
      </c>
      <c r="S200" s="144">
        <v>0</v>
      </c>
      <c r="T200" s="145">
        <f t="shared" si="33"/>
        <v>0</v>
      </c>
      <c r="AR200" s="146" t="s">
        <v>174</v>
      </c>
      <c r="AT200" s="146" t="s">
        <v>170</v>
      </c>
      <c r="AU200" s="146" t="s">
        <v>82</v>
      </c>
      <c r="AY200" s="13" t="s">
        <v>168</v>
      </c>
      <c r="BE200" s="147">
        <f t="shared" si="34"/>
        <v>0</v>
      </c>
      <c r="BF200" s="147">
        <f t="shared" si="35"/>
        <v>0</v>
      </c>
      <c r="BG200" s="147">
        <f t="shared" si="36"/>
        <v>0</v>
      </c>
      <c r="BH200" s="147">
        <f t="shared" si="37"/>
        <v>0</v>
      </c>
      <c r="BI200" s="147">
        <f t="shared" si="38"/>
        <v>0</v>
      </c>
      <c r="BJ200" s="13" t="s">
        <v>80</v>
      </c>
      <c r="BK200" s="147">
        <f t="shared" si="39"/>
        <v>0</v>
      </c>
      <c r="BL200" s="13" t="s">
        <v>174</v>
      </c>
      <c r="BM200" s="146" t="s">
        <v>380</v>
      </c>
    </row>
    <row r="201" spans="2:65" s="1" customFormat="1" ht="16.5" customHeight="1">
      <c r="B201" s="133"/>
      <c r="C201" s="134" t="s">
        <v>381</v>
      </c>
      <c r="D201" s="134" t="s">
        <v>170</v>
      </c>
      <c r="E201" s="135" t="s">
        <v>382</v>
      </c>
      <c r="F201" s="136" t="s">
        <v>383</v>
      </c>
      <c r="G201" s="137" t="s">
        <v>208</v>
      </c>
      <c r="H201" s="138">
        <v>80.400000000000006</v>
      </c>
      <c r="I201" s="139"/>
      <c r="J201" s="140">
        <f t="shared" si="30"/>
        <v>0</v>
      </c>
      <c r="K201" s="141"/>
      <c r="L201" s="28"/>
      <c r="M201" s="142" t="s">
        <v>1</v>
      </c>
      <c r="N201" s="143" t="s">
        <v>38</v>
      </c>
      <c r="P201" s="144">
        <f t="shared" si="31"/>
        <v>0</v>
      </c>
      <c r="Q201" s="144">
        <v>0</v>
      </c>
      <c r="R201" s="144">
        <f t="shared" si="32"/>
        <v>0</v>
      </c>
      <c r="S201" s="144">
        <v>0</v>
      </c>
      <c r="T201" s="145">
        <f t="shared" si="33"/>
        <v>0</v>
      </c>
      <c r="AR201" s="146" t="s">
        <v>174</v>
      </c>
      <c r="AT201" s="146" t="s">
        <v>170</v>
      </c>
      <c r="AU201" s="146" t="s">
        <v>82</v>
      </c>
      <c r="AY201" s="13" t="s">
        <v>168</v>
      </c>
      <c r="BE201" s="147">
        <f t="shared" si="34"/>
        <v>0</v>
      </c>
      <c r="BF201" s="147">
        <f t="shared" si="35"/>
        <v>0</v>
      </c>
      <c r="BG201" s="147">
        <f t="shared" si="36"/>
        <v>0</v>
      </c>
      <c r="BH201" s="147">
        <f t="shared" si="37"/>
        <v>0</v>
      </c>
      <c r="BI201" s="147">
        <f t="shared" si="38"/>
        <v>0</v>
      </c>
      <c r="BJ201" s="13" t="s">
        <v>80</v>
      </c>
      <c r="BK201" s="147">
        <f t="shared" si="39"/>
        <v>0</v>
      </c>
      <c r="BL201" s="13" t="s">
        <v>174</v>
      </c>
      <c r="BM201" s="146" t="s">
        <v>384</v>
      </c>
    </row>
    <row r="202" spans="2:65" s="1" customFormat="1" ht="37.799999999999997" customHeight="1">
      <c r="B202" s="133"/>
      <c r="C202" s="134" t="s">
        <v>385</v>
      </c>
      <c r="D202" s="134" t="s">
        <v>170</v>
      </c>
      <c r="E202" s="135" t="s">
        <v>386</v>
      </c>
      <c r="F202" s="136" t="s">
        <v>387</v>
      </c>
      <c r="G202" s="137" t="s">
        <v>220</v>
      </c>
      <c r="H202" s="138">
        <v>100</v>
      </c>
      <c r="I202" s="139"/>
      <c r="J202" s="140">
        <f t="shared" si="30"/>
        <v>0</v>
      </c>
      <c r="K202" s="141"/>
      <c r="L202" s="28"/>
      <c r="M202" s="142" t="s">
        <v>1</v>
      </c>
      <c r="N202" s="143" t="s">
        <v>38</v>
      </c>
      <c r="P202" s="144">
        <f t="shared" si="31"/>
        <v>0</v>
      </c>
      <c r="Q202" s="144">
        <v>0</v>
      </c>
      <c r="R202" s="144">
        <f t="shared" si="32"/>
        <v>0</v>
      </c>
      <c r="S202" s="144">
        <v>0</v>
      </c>
      <c r="T202" s="145">
        <f t="shared" si="33"/>
        <v>0</v>
      </c>
      <c r="AR202" s="146" t="s">
        <v>174</v>
      </c>
      <c r="AT202" s="146" t="s">
        <v>170</v>
      </c>
      <c r="AU202" s="146" t="s">
        <v>82</v>
      </c>
      <c r="AY202" s="13" t="s">
        <v>168</v>
      </c>
      <c r="BE202" s="147">
        <f t="shared" si="34"/>
        <v>0</v>
      </c>
      <c r="BF202" s="147">
        <f t="shared" si="35"/>
        <v>0</v>
      </c>
      <c r="BG202" s="147">
        <f t="shared" si="36"/>
        <v>0</v>
      </c>
      <c r="BH202" s="147">
        <f t="shared" si="37"/>
        <v>0</v>
      </c>
      <c r="BI202" s="147">
        <f t="shared" si="38"/>
        <v>0</v>
      </c>
      <c r="BJ202" s="13" t="s">
        <v>80</v>
      </c>
      <c r="BK202" s="147">
        <f t="shared" si="39"/>
        <v>0</v>
      </c>
      <c r="BL202" s="13" t="s">
        <v>174</v>
      </c>
      <c r="BM202" s="146" t="s">
        <v>388</v>
      </c>
    </row>
    <row r="203" spans="2:65" s="1" customFormat="1" ht="33" customHeight="1">
      <c r="B203" s="133"/>
      <c r="C203" s="134" t="s">
        <v>389</v>
      </c>
      <c r="D203" s="134" t="s">
        <v>170</v>
      </c>
      <c r="E203" s="135" t="s">
        <v>390</v>
      </c>
      <c r="F203" s="136" t="s">
        <v>391</v>
      </c>
      <c r="G203" s="137" t="s">
        <v>220</v>
      </c>
      <c r="H203" s="138">
        <v>300</v>
      </c>
      <c r="I203" s="139"/>
      <c r="J203" s="140">
        <f t="shared" si="30"/>
        <v>0</v>
      </c>
      <c r="K203" s="141"/>
      <c r="L203" s="28"/>
      <c r="M203" s="142" t="s">
        <v>1</v>
      </c>
      <c r="N203" s="143" t="s">
        <v>38</v>
      </c>
      <c r="P203" s="144">
        <f t="shared" si="31"/>
        <v>0</v>
      </c>
      <c r="Q203" s="144">
        <v>0</v>
      </c>
      <c r="R203" s="144">
        <f t="shared" si="32"/>
        <v>0</v>
      </c>
      <c r="S203" s="144">
        <v>0</v>
      </c>
      <c r="T203" s="145">
        <f t="shared" si="33"/>
        <v>0</v>
      </c>
      <c r="AR203" s="146" t="s">
        <v>174</v>
      </c>
      <c r="AT203" s="146" t="s">
        <v>170</v>
      </c>
      <c r="AU203" s="146" t="s">
        <v>82</v>
      </c>
      <c r="AY203" s="13" t="s">
        <v>168</v>
      </c>
      <c r="BE203" s="147">
        <f t="shared" si="34"/>
        <v>0</v>
      </c>
      <c r="BF203" s="147">
        <f t="shared" si="35"/>
        <v>0</v>
      </c>
      <c r="BG203" s="147">
        <f t="shared" si="36"/>
        <v>0</v>
      </c>
      <c r="BH203" s="147">
        <f t="shared" si="37"/>
        <v>0</v>
      </c>
      <c r="BI203" s="147">
        <f t="shared" si="38"/>
        <v>0</v>
      </c>
      <c r="BJ203" s="13" t="s">
        <v>80</v>
      </c>
      <c r="BK203" s="147">
        <f t="shared" si="39"/>
        <v>0</v>
      </c>
      <c r="BL203" s="13" t="s">
        <v>174</v>
      </c>
      <c r="BM203" s="146" t="s">
        <v>392</v>
      </c>
    </row>
    <row r="204" spans="2:65" s="1" customFormat="1" ht="44.25" customHeight="1">
      <c r="B204" s="133"/>
      <c r="C204" s="134" t="s">
        <v>393</v>
      </c>
      <c r="D204" s="134" t="s">
        <v>170</v>
      </c>
      <c r="E204" s="135" t="s">
        <v>394</v>
      </c>
      <c r="F204" s="136" t="s">
        <v>395</v>
      </c>
      <c r="G204" s="137" t="s">
        <v>220</v>
      </c>
      <c r="H204" s="138">
        <v>300</v>
      </c>
      <c r="I204" s="139"/>
      <c r="J204" s="140">
        <f t="shared" si="30"/>
        <v>0</v>
      </c>
      <c r="K204" s="141"/>
      <c r="L204" s="28"/>
      <c r="M204" s="142" t="s">
        <v>1</v>
      </c>
      <c r="N204" s="143" t="s">
        <v>38</v>
      </c>
      <c r="P204" s="144">
        <f t="shared" si="31"/>
        <v>0</v>
      </c>
      <c r="Q204" s="144">
        <v>0</v>
      </c>
      <c r="R204" s="144">
        <f t="shared" si="32"/>
        <v>0</v>
      </c>
      <c r="S204" s="144">
        <v>0</v>
      </c>
      <c r="T204" s="145">
        <f t="shared" si="33"/>
        <v>0</v>
      </c>
      <c r="AR204" s="146" t="s">
        <v>174</v>
      </c>
      <c r="AT204" s="146" t="s">
        <v>170</v>
      </c>
      <c r="AU204" s="146" t="s">
        <v>82</v>
      </c>
      <c r="AY204" s="13" t="s">
        <v>168</v>
      </c>
      <c r="BE204" s="147">
        <f t="shared" si="34"/>
        <v>0</v>
      </c>
      <c r="BF204" s="147">
        <f t="shared" si="35"/>
        <v>0</v>
      </c>
      <c r="BG204" s="147">
        <f t="shared" si="36"/>
        <v>0</v>
      </c>
      <c r="BH204" s="147">
        <f t="shared" si="37"/>
        <v>0</v>
      </c>
      <c r="BI204" s="147">
        <f t="shared" si="38"/>
        <v>0</v>
      </c>
      <c r="BJ204" s="13" t="s">
        <v>80</v>
      </c>
      <c r="BK204" s="147">
        <f t="shared" si="39"/>
        <v>0</v>
      </c>
      <c r="BL204" s="13" t="s">
        <v>174</v>
      </c>
      <c r="BM204" s="146" t="s">
        <v>396</v>
      </c>
    </row>
    <row r="205" spans="2:65" s="11" customFormat="1" ht="22.8" customHeight="1">
      <c r="B205" s="121"/>
      <c r="D205" s="122" t="s">
        <v>72</v>
      </c>
      <c r="E205" s="131" t="s">
        <v>197</v>
      </c>
      <c r="F205" s="131" t="s">
        <v>397</v>
      </c>
      <c r="I205" s="124"/>
      <c r="J205" s="132">
        <f>BK205</f>
        <v>0</v>
      </c>
      <c r="L205" s="121"/>
      <c r="M205" s="126"/>
      <c r="P205" s="127">
        <f>SUM(P206:P213)</f>
        <v>0</v>
      </c>
      <c r="R205" s="127">
        <f>SUM(R206:R213)</f>
        <v>7.7000000000000007E-4</v>
      </c>
      <c r="T205" s="128">
        <f>SUM(T206:T213)</f>
        <v>0</v>
      </c>
      <c r="AR205" s="122" t="s">
        <v>80</v>
      </c>
      <c r="AT205" s="129" t="s">
        <v>72</v>
      </c>
      <c r="AU205" s="129" t="s">
        <v>80</v>
      </c>
      <c r="AY205" s="122" t="s">
        <v>168</v>
      </c>
      <c r="BK205" s="130">
        <f>SUM(BK206:BK213)</f>
        <v>0</v>
      </c>
    </row>
    <row r="206" spans="2:65" s="1" customFormat="1" ht="44.25" customHeight="1">
      <c r="B206" s="133"/>
      <c r="C206" s="134" t="s">
        <v>398</v>
      </c>
      <c r="D206" s="134" t="s">
        <v>170</v>
      </c>
      <c r="E206" s="135" t="s">
        <v>399</v>
      </c>
      <c r="F206" s="136" t="s">
        <v>400</v>
      </c>
      <c r="G206" s="137" t="s">
        <v>220</v>
      </c>
      <c r="H206" s="138">
        <v>85</v>
      </c>
      <c r="I206" s="139"/>
      <c r="J206" s="140">
        <f t="shared" ref="J206:J213" si="40">ROUND(I206*H206,2)</f>
        <v>0</v>
      </c>
      <c r="K206" s="141"/>
      <c r="L206" s="28"/>
      <c r="M206" s="142" t="s">
        <v>1</v>
      </c>
      <c r="N206" s="143" t="s">
        <v>38</v>
      </c>
      <c r="P206" s="144">
        <f t="shared" ref="P206:P213" si="41">O206*H206</f>
        <v>0</v>
      </c>
      <c r="Q206" s="144">
        <v>0</v>
      </c>
      <c r="R206" s="144">
        <f t="shared" ref="R206:R213" si="42">Q206*H206</f>
        <v>0</v>
      </c>
      <c r="S206" s="144">
        <v>0</v>
      </c>
      <c r="T206" s="145">
        <f t="shared" ref="T206:T213" si="43">S206*H206</f>
        <v>0</v>
      </c>
      <c r="AR206" s="146" t="s">
        <v>174</v>
      </c>
      <c r="AT206" s="146" t="s">
        <v>170</v>
      </c>
      <c r="AU206" s="146" t="s">
        <v>82</v>
      </c>
      <c r="AY206" s="13" t="s">
        <v>168</v>
      </c>
      <c r="BE206" s="147">
        <f t="shared" ref="BE206:BE213" si="44">IF(N206="základní",J206,0)</f>
        <v>0</v>
      </c>
      <c r="BF206" s="147">
        <f t="shared" ref="BF206:BF213" si="45">IF(N206="snížená",J206,0)</f>
        <v>0</v>
      </c>
      <c r="BG206" s="147">
        <f t="shared" ref="BG206:BG213" si="46">IF(N206="zákl. přenesená",J206,0)</f>
        <v>0</v>
      </c>
      <c r="BH206" s="147">
        <f t="shared" ref="BH206:BH213" si="47">IF(N206="sníž. přenesená",J206,0)</f>
        <v>0</v>
      </c>
      <c r="BI206" s="147">
        <f t="shared" ref="BI206:BI213" si="48">IF(N206="nulová",J206,0)</f>
        <v>0</v>
      </c>
      <c r="BJ206" s="13" t="s">
        <v>80</v>
      </c>
      <c r="BK206" s="147">
        <f t="shared" ref="BK206:BK213" si="49">ROUND(I206*H206,2)</f>
        <v>0</v>
      </c>
      <c r="BL206" s="13" t="s">
        <v>174</v>
      </c>
      <c r="BM206" s="146" t="s">
        <v>401</v>
      </c>
    </row>
    <row r="207" spans="2:65" s="1" customFormat="1" ht="24.15" customHeight="1">
      <c r="B207" s="133"/>
      <c r="C207" s="148" t="s">
        <v>402</v>
      </c>
      <c r="D207" s="148" t="s">
        <v>229</v>
      </c>
      <c r="E207" s="149" t="s">
        <v>403</v>
      </c>
      <c r="F207" s="150" t="s">
        <v>404</v>
      </c>
      <c r="G207" s="151" t="s">
        <v>220</v>
      </c>
      <c r="H207" s="152">
        <v>86.275000000000006</v>
      </c>
      <c r="I207" s="153"/>
      <c r="J207" s="154">
        <f t="shared" si="40"/>
        <v>0</v>
      </c>
      <c r="K207" s="155"/>
      <c r="L207" s="156"/>
      <c r="M207" s="157" t="s">
        <v>1</v>
      </c>
      <c r="N207" s="158" t="s">
        <v>38</v>
      </c>
      <c r="P207" s="144">
        <f t="shared" si="41"/>
        <v>0</v>
      </c>
      <c r="Q207" s="144">
        <v>0</v>
      </c>
      <c r="R207" s="144">
        <f t="shared" si="42"/>
        <v>0</v>
      </c>
      <c r="S207" s="144">
        <v>0</v>
      </c>
      <c r="T207" s="145">
        <f t="shared" si="43"/>
        <v>0</v>
      </c>
      <c r="AR207" s="146" t="s">
        <v>197</v>
      </c>
      <c r="AT207" s="146" t="s">
        <v>229</v>
      </c>
      <c r="AU207" s="146" t="s">
        <v>82</v>
      </c>
      <c r="AY207" s="13" t="s">
        <v>168</v>
      </c>
      <c r="BE207" s="147">
        <f t="shared" si="44"/>
        <v>0</v>
      </c>
      <c r="BF207" s="147">
        <f t="shared" si="45"/>
        <v>0</v>
      </c>
      <c r="BG207" s="147">
        <f t="shared" si="46"/>
        <v>0</v>
      </c>
      <c r="BH207" s="147">
        <f t="shared" si="47"/>
        <v>0</v>
      </c>
      <c r="BI207" s="147">
        <f t="shared" si="48"/>
        <v>0</v>
      </c>
      <c r="BJ207" s="13" t="s">
        <v>80</v>
      </c>
      <c r="BK207" s="147">
        <f t="shared" si="49"/>
        <v>0</v>
      </c>
      <c r="BL207" s="13" t="s">
        <v>174</v>
      </c>
      <c r="BM207" s="146" t="s">
        <v>405</v>
      </c>
    </row>
    <row r="208" spans="2:65" s="1" customFormat="1" ht="44.25" customHeight="1">
      <c r="B208" s="133"/>
      <c r="C208" s="134" t="s">
        <v>406</v>
      </c>
      <c r="D208" s="134" t="s">
        <v>170</v>
      </c>
      <c r="E208" s="135" t="s">
        <v>407</v>
      </c>
      <c r="F208" s="136" t="s">
        <v>408</v>
      </c>
      <c r="G208" s="137" t="s">
        <v>226</v>
      </c>
      <c r="H208" s="138">
        <v>9</v>
      </c>
      <c r="I208" s="139"/>
      <c r="J208" s="140">
        <f t="shared" si="40"/>
        <v>0</v>
      </c>
      <c r="K208" s="141"/>
      <c r="L208" s="28"/>
      <c r="M208" s="142" t="s">
        <v>1</v>
      </c>
      <c r="N208" s="143" t="s">
        <v>38</v>
      </c>
      <c r="P208" s="144">
        <f t="shared" si="41"/>
        <v>0</v>
      </c>
      <c r="Q208" s="144">
        <v>0</v>
      </c>
      <c r="R208" s="144">
        <f t="shared" si="42"/>
        <v>0</v>
      </c>
      <c r="S208" s="144">
        <v>0</v>
      </c>
      <c r="T208" s="145">
        <f t="shared" si="43"/>
        <v>0</v>
      </c>
      <c r="AR208" s="146" t="s">
        <v>174</v>
      </c>
      <c r="AT208" s="146" t="s">
        <v>170</v>
      </c>
      <c r="AU208" s="146" t="s">
        <v>82</v>
      </c>
      <c r="AY208" s="13" t="s">
        <v>168</v>
      </c>
      <c r="BE208" s="147">
        <f t="shared" si="44"/>
        <v>0</v>
      </c>
      <c r="BF208" s="147">
        <f t="shared" si="45"/>
        <v>0</v>
      </c>
      <c r="BG208" s="147">
        <f t="shared" si="46"/>
        <v>0</v>
      </c>
      <c r="BH208" s="147">
        <f t="shared" si="47"/>
        <v>0</v>
      </c>
      <c r="BI208" s="147">
        <f t="shared" si="48"/>
        <v>0</v>
      </c>
      <c r="BJ208" s="13" t="s">
        <v>80</v>
      </c>
      <c r="BK208" s="147">
        <f t="shared" si="49"/>
        <v>0</v>
      </c>
      <c r="BL208" s="13" t="s">
        <v>174</v>
      </c>
      <c r="BM208" s="146" t="s">
        <v>409</v>
      </c>
    </row>
    <row r="209" spans="2:65" s="1" customFormat="1" ht="16.5" customHeight="1">
      <c r="B209" s="133"/>
      <c r="C209" s="148" t="s">
        <v>410</v>
      </c>
      <c r="D209" s="148" t="s">
        <v>229</v>
      </c>
      <c r="E209" s="149" t="s">
        <v>411</v>
      </c>
      <c r="F209" s="150" t="s">
        <v>412</v>
      </c>
      <c r="G209" s="151" t="s">
        <v>226</v>
      </c>
      <c r="H209" s="152">
        <v>9</v>
      </c>
      <c r="I209" s="153"/>
      <c r="J209" s="154">
        <f t="shared" si="40"/>
        <v>0</v>
      </c>
      <c r="K209" s="155"/>
      <c r="L209" s="156"/>
      <c r="M209" s="157" t="s">
        <v>1</v>
      </c>
      <c r="N209" s="158" t="s">
        <v>38</v>
      </c>
      <c r="P209" s="144">
        <f t="shared" si="41"/>
        <v>0</v>
      </c>
      <c r="Q209" s="144">
        <v>0</v>
      </c>
      <c r="R209" s="144">
        <f t="shared" si="42"/>
        <v>0</v>
      </c>
      <c r="S209" s="144">
        <v>0</v>
      </c>
      <c r="T209" s="145">
        <f t="shared" si="43"/>
        <v>0</v>
      </c>
      <c r="AR209" s="146" t="s">
        <v>197</v>
      </c>
      <c r="AT209" s="146" t="s">
        <v>229</v>
      </c>
      <c r="AU209" s="146" t="s">
        <v>82</v>
      </c>
      <c r="AY209" s="13" t="s">
        <v>168</v>
      </c>
      <c r="BE209" s="147">
        <f t="shared" si="44"/>
        <v>0</v>
      </c>
      <c r="BF209" s="147">
        <f t="shared" si="45"/>
        <v>0</v>
      </c>
      <c r="BG209" s="147">
        <f t="shared" si="46"/>
        <v>0</v>
      </c>
      <c r="BH209" s="147">
        <f t="shared" si="47"/>
        <v>0</v>
      </c>
      <c r="BI209" s="147">
        <f t="shared" si="48"/>
        <v>0</v>
      </c>
      <c r="BJ209" s="13" t="s">
        <v>80</v>
      </c>
      <c r="BK209" s="147">
        <f t="shared" si="49"/>
        <v>0</v>
      </c>
      <c r="BL209" s="13" t="s">
        <v>174</v>
      </c>
      <c r="BM209" s="146" t="s">
        <v>413</v>
      </c>
    </row>
    <row r="210" spans="2:65" s="1" customFormat="1" ht="37.799999999999997" customHeight="1">
      <c r="B210" s="133"/>
      <c r="C210" s="134" t="s">
        <v>414</v>
      </c>
      <c r="D210" s="134" t="s">
        <v>170</v>
      </c>
      <c r="E210" s="135" t="s">
        <v>415</v>
      </c>
      <c r="F210" s="136" t="s">
        <v>416</v>
      </c>
      <c r="G210" s="137" t="s">
        <v>226</v>
      </c>
      <c r="H210" s="138">
        <v>4</v>
      </c>
      <c r="I210" s="139"/>
      <c r="J210" s="140">
        <f t="shared" si="40"/>
        <v>0</v>
      </c>
      <c r="K210" s="141"/>
      <c r="L210" s="28"/>
      <c r="M210" s="142" t="s">
        <v>1</v>
      </c>
      <c r="N210" s="143" t="s">
        <v>38</v>
      </c>
      <c r="P210" s="144">
        <f t="shared" si="41"/>
        <v>0</v>
      </c>
      <c r="Q210" s="144">
        <v>0</v>
      </c>
      <c r="R210" s="144">
        <f t="shared" si="42"/>
        <v>0</v>
      </c>
      <c r="S210" s="144">
        <v>0</v>
      </c>
      <c r="T210" s="145">
        <f t="shared" si="43"/>
        <v>0</v>
      </c>
      <c r="AR210" s="146" t="s">
        <v>174</v>
      </c>
      <c r="AT210" s="146" t="s">
        <v>170</v>
      </c>
      <c r="AU210" s="146" t="s">
        <v>82</v>
      </c>
      <c r="AY210" s="13" t="s">
        <v>168</v>
      </c>
      <c r="BE210" s="147">
        <f t="shared" si="44"/>
        <v>0</v>
      </c>
      <c r="BF210" s="147">
        <f t="shared" si="45"/>
        <v>0</v>
      </c>
      <c r="BG210" s="147">
        <f t="shared" si="46"/>
        <v>0</v>
      </c>
      <c r="BH210" s="147">
        <f t="shared" si="47"/>
        <v>0</v>
      </c>
      <c r="BI210" s="147">
        <f t="shared" si="48"/>
        <v>0</v>
      </c>
      <c r="BJ210" s="13" t="s">
        <v>80</v>
      </c>
      <c r="BK210" s="147">
        <f t="shared" si="49"/>
        <v>0</v>
      </c>
      <c r="BL210" s="13" t="s">
        <v>174</v>
      </c>
      <c r="BM210" s="146" t="s">
        <v>417</v>
      </c>
    </row>
    <row r="211" spans="2:65" s="1" customFormat="1" ht="16.5" customHeight="1">
      <c r="B211" s="133"/>
      <c r="C211" s="148" t="s">
        <v>418</v>
      </c>
      <c r="D211" s="148" t="s">
        <v>229</v>
      </c>
      <c r="E211" s="149" t="s">
        <v>419</v>
      </c>
      <c r="F211" s="150" t="s">
        <v>420</v>
      </c>
      <c r="G211" s="151" t="s">
        <v>226</v>
      </c>
      <c r="H211" s="152">
        <v>4</v>
      </c>
      <c r="I211" s="153"/>
      <c r="J211" s="154">
        <f t="shared" si="40"/>
        <v>0</v>
      </c>
      <c r="K211" s="155"/>
      <c r="L211" s="156"/>
      <c r="M211" s="157" t="s">
        <v>1</v>
      </c>
      <c r="N211" s="158" t="s">
        <v>38</v>
      </c>
      <c r="P211" s="144">
        <f t="shared" si="41"/>
        <v>0</v>
      </c>
      <c r="Q211" s="144">
        <v>0</v>
      </c>
      <c r="R211" s="144">
        <f t="shared" si="42"/>
        <v>0</v>
      </c>
      <c r="S211" s="144">
        <v>0</v>
      </c>
      <c r="T211" s="145">
        <f t="shared" si="43"/>
        <v>0</v>
      </c>
      <c r="AR211" s="146" t="s">
        <v>197</v>
      </c>
      <c r="AT211" s="146" t="s">
        <v>229</v>
      </c>
      <c r="AU211" s="146" t="s">
        <v>82</v>
      </c>
      <c r="AY211" s="13" t="s">
        <v>168</v>
      </c>
      <c r="BE211" s="147">
        <f t="shared" si="44"/>
        <v>0</v>
      </c>
      <c r="BF211" s="147">
        <f t="shared" si="45"/>
        <v>0</v>
      </c>
      <c r="BG211" s="147">
        <f t="shared" si="46"/>
        <v>0</v>
      </c>
      <c r="BH211" s="147">
        <f t="shared" si="47"/>
        <v>0</v>
      </c>
      <c r="BI211" s="147">
        <f t="shared" si="48"/>
        <v>0</v>
      </c>
      <c r="BJ211" s="13" t="s">
        <v>80</v>
      </c>
      <c r="BK211" s="147">
        <f t="shared" si="49"/>
        <v>0</v>
      </c>
      <c r="BL211" s="13" t="s">
        <v>174</v>
      </c>
      <c r="BM211" s="146" t="s">
        <v>421</v>
      </c>
    </row>
    <row r="212" spans="2:65" s="1" customFormat="1" ht="24.15" customHeight="1">
      <c r="B212" s="133"/>
      <c r="C212" s="134" t="s">
        <v>422</v>
      </c>
      <c r="D212" s="134" t="s">
        <v>170</v>
      </c>
      <c r="E212" s="135" t="s">
        <v>423</v>
      </c>
      <c r="F212" s="136" t="s">
        <v>424</v>
      </c>
      <c r="G212" s="137" t="s">
        <v>226</v>
      </c>
      <c r="H212" s="138">
        <v>7</v>
      </c>
      <c r="I212" s="139"/>
      <c r="J212" s="140">
        <f t="shared" si="40"/>
        <v>0</v>
      </c>
      <c r="K212" s="141"/>
      <c r="L212" s="28"/>
      <c r="M212" s="142" t="s">
        <v>1</v>
      </c>
      <c r="N212" s="143" t="s">
        <v>38</v>
      </c>
      <c r="P212" s="144">
        <f t="shared" si="41"/>
        <v>0</v>
      </c>
      <c r="Q212" s="144">
        <v>0</v>
      </c>
      <c r="R212" s="144">
        <f t="shared" si="42"/>
        <v>0</v>
      </c>
      <c r="S212" s="144">
        <v>0</v>
      </c>
      <c r="T212" s="145">
        <f t="shared" si="43"/>
        <v>0</v>
      </c>
      <c r="AR212" s="146" t="s">
        <v>174</v>
      </c>
      <c r="AT212" s="146" t="s">
        <v>170</v>
      </c>
      <c r="AU212" s="146" t="s">
        <v>82</v>
      </c>
      <c r="AY212" s="13" t="s">
        <v>168</v>
      </c>
      <c r="BE212" s="147">
        <f t="shared" si="44"/>
        <v>0</v>
      </c>
      <c r="BF212" s="147">
        <f t="shared" si="45"/>
        <v>0</v>
      </c>
      <c r="BG212" s="147">
        <f t="shared" si="46"/>
        <v>0</v>
      </c>
      <c r="BH212" s="147">
        <f t="shared" si="47"/>
        <v>0</v>
      </c>
      <c r="BI212" s="147">
        <f t="shared" si="48"/>
        <v>0</v>
      </c>
      <c r="BJ212" s="13" t="s">
        <v>80</v>
      </c>
      <c r="BK212" s="147">
        <f t="shared" si="49"/>
        <v>0</v>
      </c>
      <c r="BL212" s="13" t="s">
        <v>174</v>
      </c>
      <c r="BM212" s="146" t="s">
        <v>425</v>
      </c>
    </row>
    <row r="213" spans="2:65" s="1" customFormat="1" ht="24.15" customHeight="1">
      <c r="B213" s="133"/>
      <c r="C213" s="148" t="s">
        <v>426</v>
      </c>
      <c r="D213" s="148" t="s">
        <v>229</v>
      </c>
      <c r="E213" s="149" t="s">
        <v>427</v>
      </c>
      <c r="F213" s="150" t="s">
        <v>428</v>
      </c>
      <c r="G213" s="151" t="s">
        <v>226</v>
      </c>
      <c r="H213" s="152">
        <v>7</v>
      </c>
      <c r="I213" s="153"/>
      <c r="J213" s="154">
        <f t="shared" si="40"/>
        <v>0</v>
      </c>
      <c r="K213" s="155"/>
      <c r="L213" s="156"/>
      <c r="M213" s="157" t="s">
        <v>1</v>
      </c>
      <c r="N213" s="158" t="s">
        <v>38</v>
      </c>
      <c r="P213" s="144">
        <f t="shared" si="41"/>
        <v>0</v>
      </c>
      <c r="Q213" s="144">
        <v>1.1E-4</v>
      </c>
      <c r="R213" s="144">
        <f t="shared" si="42"/>
        <v>7.7000000000000007E-4</v>
      </c>
      <c r="S213" s="144">
        <v>0</v>
      </c>
      <c r="T213" s="145">
        <f t="shared" si="43"/>
        <v>0</v>
      </c>
      <c r="AR213" s="146" t="s">
        <v>197</v>
      </c>
      <c r="AT213" s="146" t="s">
        <v>229</v>
      </c>
      <c r="AU213" s="146" t="s">
        <v>82</v>
      </c>
      <c r="AY213" s="13" t="s">
        <v>168</v>
      </c>
      <c r="BE213" s="147">
        <f t="shared" si="44"/>
        <v>0</v>
      </c>
      <c r="BF213" s="147">
        <f t="shared" si="45"/>
        <v>0</v>
      </c>
      <c r="BG213" s="147">
        <f t="shared" si="46"/>
        <v>0</v>
      </c>
      <c r="BH213" s="147">
        <f t="shared" si="47"/>
        <v>0</v>
      </c>
      <c r="BI213" s="147">
        <f t="shared" si="48"/>
        <v>0</v>
      </c>
      <c r="BJ213" s="13" t="s">
        <v>80</v>
      </c>
      <c r="BK213" s="147">
        <f t="shared" si="49"/>
        <v>0</v>
      </c>
      <c r="BL213" s="13" t="s">
        <v>174</v>
      </c>
      <c r="BM213" s="146" t="s">
        <v>429</v>
      </c>
    </row>
    <row r="214" spans="2:65" s="11" customFormat="1" ht="22.8" customHeight="1">
      <c r="B214" s="121"/>
      <c r="D214" s="122" t="s">
        <v>72</v>
      </c>
      <c r="E214" s="131" t="s">
        <v>201</v>
      </c>
      <c r="F214" s="131" t="s">
        <v>430</v>
      </c>
      <c r="I214" s="124"/>
      <c r="J214" s="132">
        <f>BK214</f>
        <v>0</v>
      </c>
      <c r="L214" s="121"/>
      <c r="M214" s="126"/>
      <c r="P214" s="127">
        <f>SUM(P215:P227)</f>
        <v>0</v>
      </c>
      <c r="R214" s="127">
        <f>SUM(R215:R227)</f>
        <v>5.9373470000000008</v>
      </c>
      <c r="T214" s="128">
        <f>SUM(T215:T227)</f>
        <v>0</v>
      </c>
      <c r="AR214" s="122" t="s">
        <v>80</v>
      </c>
      <c r="AT214" s="129" t="s">
        <v>72</v>
      </c>
      <c r="AU214" s="129" t="s">
        <v>80</v>
      </c>
      <c r="AY214" s="122" t="s">
        <v>168</v>
      </c>
      <c r="BK214" s="130">
        <f>SUM(BK215:BK227)</f>
        <v>0</v>
      </c>
    </row>
    <row r="215" spans="2:65" s="1" customFormat="1" ht="44.25" customHeight="1">
      <c r="B215" s="133"/>
      <c r="C215" s="134" t="s">
        <v>431</v>
      </c>
      <c r="D215" s="134" t="s">
        <v>170</v>
      </c>
      <c r="E215" s="135" t="s">
        <v>432</v>
      </c>
      <c r="F215" s="136" t="s">
        <v>433</v>
      </c>
      <c r="G215" s="137" t="s">
        <v>208</v>
      </c>
      <c r="H215" s="138">
        <v>625</v>
      </c>
      <c r="I215" s="139"/>
      <c r="J215" s="140">
        <f t="shared" ref="J215:J227" si="50">ROUND(I215*H215,2)</f>
        <v>0</v>
      </c>
      <c r="K215" s="141"/>
      <c r="L215" s="28"/>
      <c r="M215" s="142" t="s">
        <v>1</v>
      </c>
      <c r="N215" s="143" t="s">
        <v>38</v>
      </c>
      <c r="P215" s="144">
        <f t="shared" ref="P215:P227" si="51">O215*H215</f>
        <v>0</v>
      </c>
      <c r="Q215" s="144">
        <v>0</v>
      </c>
      <c r="R215" s="144">
        <f t="shared" ref="R215:R227" si="52">Q215*H215</f>
        <v>0</v>
      </c>
      <c r="S215" s="144">
        <v>0</v>
      </c>
      <c r="T215" s="145">
        <f t="shared" ref="T215:T227" si="53">S215*H215</f>
        <v>0</v>
      </c>
      <c r="AR215" s="146" t="s">
        <v>174</v>
      </c>
      <c r="AT215" s="146" t="s">
        <v>170</v>
      </c>
      <c r="AU215" s="146" t="s">
        <v>82</v>
      </c>
      <c r="AY215" s="13" t="s">
        <v>168</v>
      </c>
      <c r="BE215" s="147">
        <f t="shared" ref="BE215:BE227" si="54">IF(N215="základní",J215,0)</f>
        <v>0</v>
      </c>
      <c r="BF215" s="147">
        <f t="shared" ref="BF215:BF227" si="55">IF(N215="snížená",J215,0)</f>
        <v>0</v>
      </c>
      <c r="BG215" s="147">
        <f t="shared" ref="BG215:BG227" si="56">IF(N215="zákl. přenesená",J215,0)</f>
        <v>0</v>
      </c>
      <c r="BH215" s="147">
        <f t="shared" ref="BH215:BH227" si="57">IF(N215="sníž. přenesená",J215,0)</f>
        <v>0</v>
      </c>
      <c r="BI215" s="147">
        <f t="shared" ref="BI215:BI227" si="58">IF(N215="nulová",J215,0)</f>
        <v>0</v>
      </c>
      <c r="BJ215" s="13" t="s">
        <v>80</v>
      </c>
      <c r="BK215" s="147">
        <f t="shared" ref="BK215:BK227" si="59">ROUND(I215*H215,2)</f>
        <v>0</v>
      </c>
      <c r="BL215" s="13" t="s">
        <v>174</v>
      </c>
      <c r="BM215" s="146" t="s">
        <v>434</v>
      </c>
    </row>
    <row r="216" spans="2:65" s="1" customFormat="1" ht="55.5" customHeight="1">
      <c r="B216" s="133"/>
      <c r="C216" s="134" t="s">
        <v>435</v>
      </c>
      <c r="D216" s="134" t="s">
        <v>170</v>
      </c>
      <c r="E216" s="135" t="s">
        <v>436</v>
      </c>
      <c r="F216" s="136" t="s">
        <v>437</v>
      </c>
      <c r="G216" s="137" t="s">
        <v>208</v>
      </c>
      <c r="H216" s="138">
        <v>19375</v>
      </c>
      <c r="I216" s="139"/>
      <c r="J216" s="140">
        <f t="shared" si="50"/>
        <v>0</v>
      </c>
      <c r="K216" s="141"/>
      <c r="L216" s="28"/>
      <c r="M216" s="142" t="s">
        <v>1</v>
      </c>
      <c r="N216" s="143" t="s">
        <v>38</v>
      </c>
      <c r="P216" s="144">
        <f t="shared" si="51"/>
        <v>0</v>
      </c>
      <c r="Q216" s="144">
        <v>0</v>
      </c>
      <c r="R216" s="144">
        <f t="shared" si="52"/>
        <v>0</v>
      </c>
      <c r="S216" s="144">
        <v>0</v>
      </c>
      <c r="T216" s="145">
        <f t="shared" si="53"/>
        <v>0</v>
      </c>
      <c r="AR216" s="146" t="s">
        <v>174</v>
      </c>
      <c r="AT216" s="146" t="s">
        <v>170</v>
      </c>
      <c r="AU216" s="146" t="s">
        <v>82</v>
      </c>
      <c r="AY216" s="13" t="s">
        <v>168</v>
      </c>
      <c r="BE216" s="147">
        <f t="shared" si="54"/>
        <v>0</v>
      </c>
      <c r="BF216" s="147">
        <f t="shared" si="55"/>
        <v>0</v>
      </c>
      <c r="BG216" s="147">
        <f t="shared" si="56"/>
        <v>0</v>
      </c>
      <c r="BH216" s="147">
        <f t="shared" si="57"/>
        <v>0</v>
      </c>
      <c r="BI216" s="147">
        <f t="shared" si="58"/>
        <v>0</v>
      </c>
      <c r="BJ216" s="13" t="s">
        <v>80</v>
      </c>
      <c r="BK216" s="147">
        <f t="shared" si="59"/>
        <v>0</v>
      </c>
      <c r="BL216" s="13" t="s">
        <v>174</v>
      </c>
      <c r="BM216" s="146" t="s">
        <v>438</v>
      </c>
    </row>
    <row r="217" spans="2:65" s="1" customFormat="1" ht="44.25" customHeight="1">
      <c r="B217" s="133"/>
      <c r="C217" s="134" t="s">
        <v>439</v>
      </c>
      <c r="D217" s="134" t="s">
        <v>170</v>
      </c>
      <c r="E217" s="135" t="s">
        <v>440</v>
      </c>
      <c r="F217" s="136" t="s">
        <v>441</v>
      </c>
      <c r="G217" s="137" t="s">
        <v>208</v>
      </c>
      <c r="H217" s="138">
        <v>625</v>
      </c>
      <c r="I217" s="139"/>
      <c r="J217" s="140">
        <f t="shared" si="50"/>
        <v>0</v>
      </c>
      <c r="K217" s="141"/>
      <c r="L217" s="28"/>
      <c r="M217" s="142" t="s">
        <v>1</v>
      </c>
      <c r="N217" s="143" t="s">
        <v>38</v>
      </c>
      <c r="P217" s="144">
        <f t="shared" si="51"/>
        <v>0</v>
      </c>
      <c r="Q217" s="144">
        <v>0</v>
      </c>
      <c r="R217" s="144">
        <f t="shared" si="52"/>
        <v>0</v>
      </c>
      <c r="S217" s="144">
        <v>0</v>
      </c>
      <c r="T217" s="145">
        <f t="shared" si="53"/>
        <v>0</v>
      </c>
      <c r="AR217" s="146" t="s">
        <v>174</v>
      </c>
      <c r="AT217" s="146" t="s">
        <v>170</v>
      </c>
      <c r="AU217" s="146" t="s">
        <v>82</v>
      </c>
      <c r="AY217" s="13" t="s">
        <v>168</v>
      </c>
      <c r="BE217" s="147">
        <f t="shared" si="54"/>
        <v>0</v>
      </c>
      <c r="BF217" s="147">
        <f t="shared" si="55"/>
        <v>0</v>
      </c>
      <c r="BG217" s="147">
        <f t="shared" si="56"/>
        <v>0</v>
      </c>
      <c r="BH217" s="147">
        <f t="shared" si="57"/>
        <v>0</v>
      </c>
      <c r="BI217" s="147">
        <f t="shared" si="58"/>
        <v>0</v>
      </c>
      <c r="BJ217" s="13" t="s">
        <v>80</v>
      </c>
      <c r="BK217" s="147">
        <f t="shared" si="59"/>
        <v>0</v>
      </c>
      <c r="BL217" s="13" t="s">
        <v>174</v>
      </c>
      <c r="BM217" s="146" t="s">
        <v>442</v>
      </c>
    </row>
    <row r="218" spans="2:65" s="1" customFormat="1" ht="37.799999999999997" customHeight="1">
      <c r="B218" s="133"/>
      <c r="C218" s="134" t="s">
        <v>443</v>
      </c>
      <c r="D218" s="134" t="s">
        <v>170</v>
      </c>
      <c r="E218" s="135" t="s">
        <v>444</v>
      </c>
      <c r="F218" s="136" t="s">
        <v>445</v>
      </c>
      <c r="G218" s="137" t="s">
        <v>446</v>
      </c>
      <c r="H218" s="138">
        <v>21</v>
      </c>
      <c r="I218" s="139"/>
      <c r="J218" s="140">
        <f t="shared" si="50"/>
        <v>0</v>
      </c>
      <c r="K218" s="141"/>
      <c r="L218" s="28"/>
      <c r="M218" s="142" t="s">
        <v>1</v>
      </c>
      <c r="N218" s="143" t="s">
        <v>38</v>
      </c>
      <c r="P218" s="144">
        <f t="shared" si="51"/>
        <v>0</v>
      </c>
      <c r="Q218" s="144">
        <v>0</v>
      </c>
      <c r="R218" s="144">
        <f t="shared" si="52"/>
        <v>0</v>
      </c>
      <c r="S218" s="144">
        <v>0</v>
      </c>
      <c r="T218" s="145">
        <f t="shared" si="53"/>
        <v>0</v>
      </c>
      <c r="AR218" s="146" t="s">
        <v>174</v>
      </c>
      <c r="AT218" s="146" t="s">
        <v>170</v>
      </c>
      <c r="AU218" s="146" t="s">
        <v>82</v>
      </c>
      <c r="AY218" s="13" t="s">
        <v>168</v>
      </c>
      <c r="BE218" s="147">
        <f t="shared" si="54"/>
        <v>0</v>
      </c>
      <c r="BF218" s="147">
        <f t="shared" si="55"/>
        <v>0</v>
      </c>
      <c r="BG218" s="147">
        <f t="shared" si="56"/>
        <v>0</v>
      </c>
      <c r="BH218" s="147">
        <f t="shared" si="57"/>
        <v>0</v>
      </c>
      <c r="BI218" s="147">
        <f t="shared" si="58"/>
        <v>0</v>
      </c>
      <c r="BJ218" s="13" t="s">
        <v>80</v>
      </c>
      <c r="BK218" s="147">
        <f t="shared" si="59"/>
        <v>0</v>
      </c>
      <c r="BL218" s="13" t="s">
        <v>174</v>
      </c>
      <c r="BM218" s="146" t="s">
        <v>447</v>
      </c>
    </row>
    <row r="219" spans="2:65" s="1" customFormat="1" ht="33" customHeight="1">
      <c r="B219" s="133"/>
      <c r="C219" s="134" t="s">
        <v>448</v>
      </c>
      <c r="D219" s="134" t="s">
        <v>170</v>
      </c>
      <c r="E219" s="135" t="s">
        <v>449</v>
      </c>
      <c r="F219" s="136" t="s">
        <v>450</v>
      </c>
      <c r="G219" s="137" t="s">
        <v>208</v>
      </c>
      <c r="H219" s="138">
        <v>1176.5</v>
      </c>
      <c r="I219" s="139"/>
      <c r="J219" s="140">
        <f t="shared" si="50"/>
        <v>0</v>
      </c>
      <c r="K219" s="141"/>
      <c r="L219" s="28"/>
      <c r="M219" s="142" t="s">
        <v>1</v>
      </c>
      <c r="N219" s="143" t="s">
        <v>38</v>
      </c>
      <c r="P219" s="144">
        <f t="shared" si="51"/>
        <v>0</v>
      </c>
      <c r="Q219" s="144">
        <v>0</v>
      </c>
      <c r="R219" s="144">
        <f t="shared" si="52"/>
        <v>0</v>
      </c>
      <c r="S219" s="144">
        <v>0</v>
      </c>
      <c r="T219" s="145">
        <f t="shared" si="53"/>
        <v>0</v>
      </c>
      <c r="AR219" s="146" t="s">
        <v>174</v>
      </c>
      <c r="AT219" s="146" t="s">
        <v>170</v>
      </c>
      <c r="AU219" s="146" t="s">
        <v>82</v>
      </c>
      <c r="AY219" s="13" t="s">
        <v>168</v>
      </c>
      <c r="BE219" s="147">
        <f t="shared" si="54"/>
        <v>0</v>
      </c>
      <c r="BF219" s="147">
        <f t="shared" si="55"/>
        <v>0</v>
      </c>
      <c r="BG219" s="147">
        <f t="shared" si="56"/>
        <v>0</v>
      </c>
      <c r="BH219" s="147">
        <f t="shared" si="57"/>
        <v>0</v>
      </c>
      <c r="BI219" s="147">
        <f t="shared" si="58"/>
        <v>0</v>
      </c>
      <c r="BJ219" s="13" t="s">
        <v>80</v>
      </c>
      <c r="BK219" s="147">
        <f t="shared" si="59"/>
        <v>0</v>
      </c>
      <c r="BL219" s="13" t="s">
        <v>174</v>
      </c>
      <c r="BM219" s="146" t="s">
        <v>451</v>
      </c>
    </row>
    <row r="220" spans="2:65" s="1" customFormat="1" ht="49.05" customHeight="1">
      <c r="B220" s="133"/>
      <c r="C220" s="134" t="s">
        <v>452</v>
      </c>
      <c r="D220" s="134" t="s">
        <v>170</v>
      </c>
      <c r="E220" s="135" t="s">
        <v>453</v>
      </c>
      <c r="F220" s="136" t="s">
        <v>454</v>
      </c>
      <c r="G220" s="137" t="s">
        <v>226</v>
      </c>
      <c r="H220" s="138">
        <v>110</v>
      </c>
      <c r="I220" s="139"/>
      <c r="J220" s="140">
        <f t="shared" si="50"/>
        <v>0</v>
      </c>
      <c r="K220" s="141"/>
      <c r="L220" s="28"/>
      <c r="M220" s="142" t="s">
        <v>1</v>
      </c>
      <c r="N220" s="143" t="s">
        <v>38</v>
      </c>
      <c r="P220" s="144">
        <f t="shared" si="51"/>
        <v>0</v>
      </c>
      <c r="Q220" s="144">
        <v>0</v>
      </c>
      <c r="R220" s="144">
        <f t="shared" si="52"/>
        <v>0</v>
      </c>
      <c r="S220" s="144">
        <v>0</v>
      </c>
      <c r="T220" s="145">
        <f t="shared" si="53"/>
        <v>0</v>
      </c>
      <c r="AR220" s="146" t="s">
        <v>174</v>
      </c>
      <c r="AT220" s="146" t="s">
        <v>170</v>
      </c>
      <c r="AU220" s="146" t="s">
        <v>82</v>
      </c>
      <c r="AY220" s="13" t="s">
        <v>168</v>
      </c>
      <c r="BE220" s="147">
        <f t="shared" si="54"/>
        <v>0</v>
      </c>
      <c r="BF220" s="147">
        <f t="shared" si="55"/>
        <v>0</v>
      </c>
      <c r="BG220" s="147">
        <f t="shared" si="56"/>
        <v>0</v>
      </c>
      <c r="BH220" s="147">
        <f t="shared" si="57"/>
        <v>0</v>
      </c>
      <c r="BI220" s="147">
        <f t="shared" si="58"/>
        <v>0</v>
      </c>
      <c r="BJ220" s="13" t="s">
        <v>80</v>
      </c>
      <c r="BK220" s="147">
        <f t="shared" si="59"/>
        <v>0</v>
      </c>
      <c r="BL220" s="13" t="s">
        <v>174</v>
      </c>
      <c r="BM220" s="146" t="s">
        <v>455</v>
      </c>
    </row>
    <row r="221" spans="2:65" s="1" customFormat="1" ht="49.05" customHeight="1">
      <c r="B221" s="133"/>
      <c r="C221" s="134" t="s">
        <v>456</v>
      </c>
      <c r="D221" s="134" t="s">
        <v>170</v>
      </c>
      <c r="E221" s="135" t="s">
        <v>457</v>
      </c>
      <c r="F221" s="136" t="s">
        <v>458</v>
      </c>
      <c r="G221" s="137" t="s">
        <v>226</v>
      </c>
      <c r="H221" s="138">
        <v>107</v>
      </c>
      <c r="I221" s="139"/>
      <c r="J221" s="140">
        <f t="shared" si="50"/>
        <v>0</v>
      </c>
      <c r="K221" s="141"/>
      <c r="L221" s="28"/>
      <c r="M221" s="142" t="s">
        <v>1</v>
      </c>
      <c r="N221" s="143" t="s">
        <v>38</v>
      </c>
      <c r="P221" s="144">
        <f t="shared" si="51"/>
        <v>0</v>
      </c>
      <c r="Q221" s="144">
        <v>0</v>
      </c>
      <c r="R221" s="144">
        <f t="shared" si="52"/>
        <v>0</v>
      </c>
      <c r="S221" s="144">
        <v>0</v>
      </c>
      <c r="T221" s="145">
        <f t="shared" si="53"/>
        <v>0</v>
      </c>
      <c r="AR221" s="146" t="s">
        <v>174</v>
      </c>
      <c r="AT221" s="146" t="s">
        <v>170</v>
      </c>
      <c r="AU221" s="146" t="s">
        <v>82</v>
      </c>
      <c r="AY221" s="13" t="s">
        <v>168</v>
      </c>
      <c r="BE221" s="147">
        <f t="shared" si="54"/>
        <v>0</v>
      </c>
      <c r="BF221" s="147">
        <f t="shared" si="55"/>
        <v>0</v>
      </c>
      <c r="BG221" s="147">
        <f t="shared" si="56"/>
        <v>0</v>
      </c>
      <c r="BH221" s="147">
        <f t="shared" si="57"/>
        <v>0</v>
      </c>
      <c r="BI221" s="147">
        <f t="shared" si="58"/>
        <v>0</v>
      </c>
      <c r="BJ221" s="13" t="s">
        <v>80</v>
      </c>
      <c r="BK221" s="147">
        <f t="shared" si="59"/>
        <v>0</v>
      </c>
      <c r="BL221" s="13" t="s">
        <v>174</v>
      </c>
      <c r="BM221" s="146" t="s">
        <v>459</v>
      </c>
    </row>
    <row r="222" spans="2:65" s="1" customFormat="1" ht="16.5" customHeight="1">
      <c r="B222" s="133"/>
      <c r="C222" s="148" t="s">
        <v>460</v>
      </c>
      <c r="D222" s="148" t="s">
        <v>229</v>
      </c>
      <c r="E222" s="149" t="s">
        <v>461</v>
      </c>
      <c r="F222" s="150" t="s">
        <v>462</v>
      </c>
      <c r="G222" s="151" t="s">
        <v>463</v>
      </c>
      <c r="H222" s="152">
        <v>1782.5940000000001</v>
      </c>
      <c r="I222" s="153"/>
      <c r="J222" s="154">
        <f t="shared" si="50"/>
        <v>0</v>
      </c>
      <c r="K222" s="155"/>
      <c r="L222" s="156"/>
      <c r="M222" s="157" t="s">
        <v>1</v>
      </c>
      <c r="N222" s="158" t="s">
        <v>38</v>
      </c>
      <c r="P222" s="144">
        <f t="shared" si="51"/>
        <v>0</v>
      </c>
      <c r="Q222" s="144">
        <v>0</v>
      </c>
      <c r="R222" s="144">
        <f t="shared" si="52"/>
        <v>0</v>
      </c>
      <c r="S222" s="144">
        <v>0</v>
      </c>
      <c r="T222" s="145">
        <f t="shared" si="53"/>
        <v>0</v>
      </c>
      <c r="AR222" s="146" t="s">
        <v>197</v>
      </c>
      <c r="AT222" s="146" t="s">
        <v>229</v>
      </c>
      <c r="AU222" s="146" t="s">
        <v>82</v>
      </c>
      <c r="AY222" s="13" t="s">
        <v>168</v>
      </c>
      <c r="BE222" s="147">
        <f t="shared" si="54"/>
        <v>0</v>
      </c>
      <c r="BF222" s="147">
        <f t="shared" si="55"/>
        <v>0</v>
      </c>
      <c r="BG222" s="147">
        <f t="shared" si="56"/>
        <v>0</v>
      </c>
      <c r="BH222" s="147">
        <f t="shared" si="57"/>
        <v>0</v>
      </c>
      <c r="BI222" s="147">
        <f t="shared" si="58"/>
        <v>0</v>
      </c>
      <c r="BJ222" s="13" t="s">
        <v>80</v>
      </c>
      <c r="BK222" s="147">
        <f t="shared" si="59"/>
        <v>0</v>
      </c>
      <c r="BL222" s="13" t="s">
        <v>174</v>
      </c>
      <c r="BM222" s="146" t="s">
        <v>464</v>
      </c>
    </row>
    <row r="223" spans="2:65" s="1" customFormat="1" ht="16.5" customHeight="1">
      <c r="B223" s="133"/>
      <c r="C223" s="148" t="s">
        <v>465</v>
      </c>
      <c r="D223" s="148" t="s">
        <v>229</v>
      </c>
      <c r="E223" s="149" t="s">
        <v>466</v>
      </c>
      <c r="F223" s="150" t="s">
        <v>467</v>
      </c>
      <c r="G223" s="151" t="s">
        <v>463</v>
      </c>
      <c r="H223" s="152">
        <v>1626.5419999999999</v>
      </c>
      <c r="I223" s="153"/>
      <c r="J223" s="154">
        <f t="shared" si="50"/>
        <v>0</v>
      </c>
      <c r="K223" s="155"/>
      <c r="L223" s="156"/>
      <c r="M223" s="157" t="s">
        <v>1</v>
      </c>
      <c r="N223" s="158" t="s">
        <v>38</v>
      </c>
      <c r="P223" s="144">
        <f t="shared" si="51"/>
        <v>0</v>
      </c>
      <c r="Q223" s="144">
        <v>0</v>
      </c>
      <c r="R223" s="144">
        <f t="shared" si="52"/>
        <v>0</v>
      </c>
      <c r="S223" s="144">
        <v>0</v>
      </c>
      <c r="T223" s="145">
        <f t="shared" si="53"/>
        <v>0</v>
      </c>
      <c r="AR223" s="146" t="s">
        <v>197</v>
      </c>
      <c r="AT223" s="146" t="s">
        <v>229</v>
      </c>
      <c r="AU223" s="146" t="s">
        <v>82</v>
      </c>
      <c r="AY223" s="13" t="s">
        <v>168</v>
      </c>
      <c r="BE223" s="147">
        <f t="shared" si="54"/>
        <v>0</v>
      </c>
      <c r="BF223" s="147">
        <f t="shared" si="55"/>
        <v>0</v>
      </c>
      <c r="BG223" s="147">
        <f t="shared" si="56"/>
        <v>0</v>
      </c>
      <c r="BH223" s="147">
        <f t="shared" si="57"/>
        <v>0</v>
      </c>
      <c r="BI223" s="147">
        <f t="shared" si="58"/>
        <v>0</v>
      </c>
      <c r="BJ223" s="13" t="s">
        <v>80</v>
      </c>
      <c r="BK223" s="147">
        <f t="shared" si="59"/>
        <v>0</v>
      </c>
      <c r="BL223" s="13" t="s">
        <v>174</v>
      </c>
      <c r="BM223" s="146" t="s">
        <v>468</v>
      </c>
    </row>
    <row r="224" spans="2:65" s="1" customFormat="1" ht="16.5" customHeight="1">
      <c r="B224" s="133"/>
      <c r="C224" s="148" t="s">
        <v>469</v>
      </c>
      <c r="D224" s="148" t="s">
        <v>229</v>
      </c>
      <c r="E224" s="149" t="s">
        <v>470</v>
      </c>
      <c r="F224" s="150" t="s">
        <v>471</v>
      </c>
      <c r="G224" s="151" t="s">
        <v>463</v>
      </c>
      <c r="H224" s="152">
        <v>96.849000000000004</v>
      </c>
      <c r="I224" s="153"/>
      <c r="J224" s="154">
        <f t="shared" si="50"/>
        <v>0</v>
      </c>
      <c r="K224" s="155"/>
      <c r="L224" s="156"/>
      <c r="M224" s="157" t="s">
        <v>1</v>
      </c>
      <c r="N224" s="158" t="s">
        <v>38</v>
      </c>
      <c r="P224" s="144">
        <f t="shared" si="51"/>
        <v>0</v>
      </c>
      <c r="Q224" s="144">
        <v>0</v>
      </c>
      <c r="R224" s="144">
        <f t="shared" si="52"/>
        <v>0</v>
      </c>
      <c r="S224" s="144">
        <v>0</v>
      </c>
      <c r="T224" s="145">
        <f t="shared" si="53"/>
        <v>0</v>
      </c>
      <c r="AR224" s="146" t="s">
        <v>197</v>
      </c>
      <c r="AT224" s="146" t="s">
        <v>229</v>
      </c>
      <c r="AU224" s="146" t="s">
        <v>82</v>
      </c>
      <c r="AY224" s="13" t="s">
        <v>168</v>
      </c>
      <c r="BE224" s="147">
        <f t="shared" si="54"/>
        <v>0</v>
      </c>
      <c r="BF224" s="147">
        <f t="shared" si="55"/>
        <v>0</v>
      </c>
      <c r="BG224" s="147">
        <f t="shared" si="56"/>
        <v>0</v>
      </c>
      <c r="BH224" s="147">
        <f t="shared" si="57"/>
        <v>0</v>
      </c>
      <c r="BI224" s="147">
        <f t="shared" si="58"/>
        <v>0</v>
      </c>
      <c r="BJ224" s="13" t="s">
        <v>80</v>
      </c>
      <c r="BK224" s="147">
        <f t="shared" si="59"/>
        <v>0</v>
      </c>
      <c r="BL224" s="13" t="s">
        <v>174</v>
      </c>
      <c r="BM224" s="146" t="s">
        <v>472</v>
      </c>
    </row>
    <row r="225" spans="2:65" s="1" customFormat="1" ht="49.05" customHeight="1">
      <c r="B225" s="133"/>
      <c r="C225" s="134" t="s">
        <v>473</v>
      </c>
      <c r="D225" s="134" t="s">
        <v>170</v>
      </c>
      <c r="E225" s="135" t="s">
        <v>474</v>
      </c>
      <c r="F225" s="136" t="s">
        <v>475</v>
      </c>
      <c r="G225" s="137" t="s">
        <v>226</v>
      </c>
      <c r="H225" s="138">
        <v>4</v>
      </c>
      <c r="I225" s="139"/>
      <c r="J225" s="140">
        <f t="shared" si="50"/>
        <v>0</v>
      </c>
      <c r="K225" s="141"/>
      <c r="L225" s="28"/>
      <c r="M225" s="142" t="s">
        <v>1</v>
      </c>
      <c r="N225" s="143" t="s">
        <v>38</v>
      </c>
      <c r="P225" s="144">
        <f t="shared" si="51"/>
        <v>0</v>
      </c>
      <c r="Q225" s="144">
        <v>0</v>
      </c>
      <c r="R225" s="144">
        <f t="shared" si="52"/>
        <v>0</v>
      </c>
      <c r="S225" s="144">
        <v>0</v>
      </c>
      <c r="T225" s="145">
        <f t="shared" si="53"/>
        <v>0</v>
      </c>
      <c r="AR225" s="146" t="s">
        <v>174</v>
      </c>
      <c r="AT225" s="146" t="s">
        <v>170</v>
      </c>
      <c r="AU225" s="146" t="s">
        <v>82</v>
      </c>
      <c r="AY225" s="13" t="s">
        <v>168</v>
      </c>
      <c r="BE225" s="147">
        <f t="shared" si="54"/>
        <v>0</v>
      </c>
      <c r="BF225" s="147">
        <f t="shared" si="55"/>
        <v>0</v>
      </c>
      <c r="BG225" s="147">
        <f t="shared" si="56"/>
        <v>0</v>
      </c>
      <c r="BH225" s="147">
        <f t="shared" si="57"/>
        <v>0</v>
      </c>
      <c r="BI225" s="147">
        <f t="shared" si="58"/>
        <v>0</v>
      </c>
      <c r="BJ225" s="13" t="s">
        <v>80</v>
      </c>
      <c r="BK225" s="147">
        <f t="shared" si="59"/>
        <v>0</v>
      </c>
      <c r="BL225" s="13" t="s">
        <v>174</v>
      </c>
      <c r="BM225" s="146" t="s">
        <v>476</v>
      </c>
    </row>
    <row r="226" spans="2:65" s="1" customFormat="1" ht="24.15" customHeight="1">
      <c r="B226" s="133"/>
      <c r="C226" s="134" t="s">
        <v>477</v>
      </c>
      <c r="D226" s="134" t="s">
        <v>170</v>
      </c>
      <c r="E226" s="135" t="s">
        <v>478</v>
      </c>
      <c r="F226" s="136" t="s">
        <v>479</v>
      </c>
      <c r="G226" s="137" t="s">
        <v>220</v>
      </c>
      <c r="H226" s="138">
        <v>76.7</v>
      </c>
      <c r="I226" s="139"/>
      <c r="J226" s="140">
        <f t="shared" si="50"/>
        <v>0</v>
      </c>
      <c r="K226" s="141"/>
      <c r="L226" s="28"/>
      <c r="M226" s="142" t="s">
        <v>1</v>
      </c>
      <c r="N226" s="143" t="s">
        <v>38</v>
      </c>
      <c r="P226" s="144">
        <f t="shared" si="51"/>
        <v>0</v>
      </c>
      <c r="Q226" s="144">
        <v>7.7410000000000007E-2</v>
      </c>
      <c r="R226" s="144">
        <f t="shared" si="52"/>
        <v>5.9373470000000008</v>
      </c>
      <c r="S226" s="144">
        <v>0</v>
      </c>
      <c r="T226" s="145">
        <f t="shared" si="53"/>
        <v>0</v>
      </c>
      <c r="AR226" s="146" t="s">
        <v>174</v>
      </c>
      <c r="AT226" s="146" t="s">
        <v>170</v>
      </c>
      <c r="AU226" s="146" t="s">
        <v>82</v>
      </c>
      <c r="AY226" s="13" t="s">
        <v>168</v>
      </c>
      <c r="BE226" s="147">
        <f t="shared" si="54"/>
        <v>0</v>
      </c>
      <c r="BF226" s="147">
        <f t="shared" si="55"/>
        <v>0</v>
      </c>
      <c r="BG226" s="147">
        <f t="shared" si="56"/>
        <v>0</v>
      </c>
      <c r="BH226" s="147">
        <f t="shared" si="57"/>
        <v>0</v>
      </c>
      <c r="BI226" s="147">
        <f t="shared" si="58"/>
        <v>0</v>
      </c>
      <c r="BJ226" s="13" t="s">
        <v>80</v>
      </c>
      <c r="BK226" s="147">
        <f t="shared" si="59"/>
        <v>0</v>
      </c>
      <c r="BL226" s="13" t="s">
        <v>174</v>
      </c>
      <c r="BM226" s="146" t="s">
        <v>480</v>
      </c>
    </row>
    <row r="227" spans="2:65" s="1" customFormat="1" ht="44.25" customHeight="1">
      <c r="B227" s="133"/>
      <c r="C227" s="134" t="s">
        <v>481</v>
      </c>
      <c r="D227" s="134" t="s">
        <v>170</v>
      </c>
      <c r="E227" s="135" t="s">
        <v>482</v>
      </c>
      <c r="F227" s="136" t="s">
        <v>483</v>
      </c>
      <c r="G227" s="137" t="s">
        <v>220</v>
      </c>
      <c r="H227" s="138">
        <v>75</v>
      </c>
      <c r="I227" s="139"/>
      <c r="J227" s="140">
        <f t="shared" si="50"/>
        <v>0</v>
      </c>
      <c r="K227" s="141"/>
      <c r="L227" s="28"/>
      <c r="M227" s="142" t="s">
        <v>1</v>
      </c>
      <c r="N227" s="143" t="s">
        <v>38</v>
      </c>
      <c r="P227" s="144">
        <f t="shared" si="51"/>
        <v>0</v>
      </c>
      <c r="Q227" s="144">
        <v>0</v>
      </c>
      <c r="R227" s="144">
        <f t="shared" si="52"/>
        <v>0</v>
      </c>
      <c r="S227" s="144">
        <v>0</v>
      </c>
      <c r="T227" s="145">
        <f t="shared" si="53"/>
        <v>0</v>
      </c>
      <c r="AR227" s="146" t="s">
        <v>174</v>
      </c>
      <c r="AT227" s="146" t="s">
        <v>170</v>
      </c>
      <c r="AU227" s="146" t="s">
        <v>82</v>
      </c>
      <c r="AY227" s="13" t="s">
        <v>168</v>
      </c>
      <c r="BE227" s="147">
        <f t="shared" si="54"/>
        <v>0</v>
      </c>
      <c r="BF227" s="147">
        <f t="shared" si="55"/>
        <v>0</v>
      </c>
      <c r="BG227" s="147">
        <f t="shared" si="56"/>
        <v>0</v>
      </c>
      <c r="BH227" s="147">
        <f t="shared" si="57"/>
        <v>0</v>
      </c>
      <c r="BI227" s="147">
        <f t="shared" si="58"/>
        <v>0</v>
      </c>
      <c r="BJ227" s="13" t="s">
        <v>80</v>
      </c>
      <c r="BK227" s="147">
        <f t="shared" si="59"/>
        <v>0</v>
      </c>
      <c r="BL227" s="13" t="s">
        <v>174</v>
      </c>
      <c r="BM227" s="146" t="s">
        <v>484</v>
      </c>
    </row>
    <row r="228" spans="2:65" s="11" customFormat="1" ht="22.8" customHeight="1">
      <c r="B228" s="121"/>
      <c r="D228" s="122" t="s">
        <v>72</v>
      </c>
      <c r="E228" s="131" t="s">
        <v>485</v>
      </c>
      <c r="F228" s="131" t="s">
        <v>486</v>
      </c>
      <c r="I228" s="124"/>
      <c r="J228" s="132">
        <f>BK228</f>
        <v>0</v>
      </c>
      <c r="L228" s="121"/>
      <c r="M228" s="126"/>
      <c r="P228" s="127">
        <f>P229</f>
        <v>0</v>
      </c>
      <c r="R228" s="127">
        <f>R229</f>
        <v>0</v>
      </c>
      <c r="T228" s="128">
        <f>T229</f>
        <v>0</v>
      </c>
      <c r="AR228" s="122" t="s">
        <v>80</v>
      </c>
      <c r="AT228" s="129" t="s">
        <v>72</v>
      </c>
      <c r="AU228" s="129" t="s">
        <v>80</v>
      </c>
      <c r="AY228" s="122" t="s">
        <v>168</v>
      </c>
      <c r="BK228" s="130">
        <f>BK229</f>
        <v>0</v>
      </c>
    </row>
    <row r="229" spans="2:65" s="1" customFormat="1" ht="55.5" customHeight="1">
      <c r="B229" s="133"/>
      <c r="C229" s="134" t="s">
        <v>487</v>
      </c>
      <c r="D229" s="134" t="s">
        <v>170</v>
      </c>
      <c r="E229" s="135" t="s">
        <v>488</v>
      </c>
      <c r="F229" s="136" t="s">
        <v>489</v>
      </c>
      <c r="G229" s="137" t="s">
        <v>275</v>
      </c>
      <c r="H229" s="138">
        <v>3000.2719999999999</v>
      </c>
      <c r="I229" s="139"/>
      <c r="J229" s="140">
        <f>ROUND(I229*H229,2)</f>
        <v>0</v>
      </c>
      <c r="K229" s="141"/>
      <c r="L229" s="28"/>
      <c r="M229" s="142" t="s">
        <v>1</v>
      </c>
      <c r="N229" s="143" t="s">
        <v>38</v>
      </c>
      <c r="P229" s="144">
        <f>O229*H229</f>
        <v>0</v>
      </c>
      <c r="Q229" s="144">
        <v>0</v>
      </c>
      <c r="R229" s="144">
        <f>Q229*H229</f>
        <v>0</v>
      </c>
      <c r="S229" s="144">
        <v>0</v>
      </c>
      <c r="T229" s="145">
        <f>S229*H229</f>
        <v>0</v>
      </c>
      <c r="AR229" s="146" t="s">
        <v>174</v>
      </c>
      <c r="AT229" s="146" t="s">
        <v>170</v>
      </c>
      <c r="AU229" s="146" t="s">
        <v>82</v>
      </c>
      <c r="AY229" s="13" t="s">
        <v>168</v>
      </c>
      <c r="BE229" s="147">
        <f>IF(N229="základní",J229,0)</f>
        <v>0</v>
      </c>
      <c r="BF229" s="147">
        <f>IF(N229="snížená",J229,0)</f>
        <v>0</v>
      </c>
      <c r="BG229" s="147">
        <f>IF(N229="zákl. přenesená",J229,0)</f>
        <v>0</v>
      </c>
      <c r="BH229" s="147">
        <f>IF(N229="sníž. přenesená",J229,0)</f>
        <v>0</v>
      </c>
      <c r="BI229" s="147">
        <f>IF(N229="nulová",J229,0)</f>
        <v>0</v>
      </c>
      <c r="BJ229" s="13" t="s">
        <v>80</v>
      </c>
      <c r="BK229" s="147">
        <f>ROUND(I229*H229,2)</f>
        <v>0</v>
      </c>
      <c r="BL229" s="13" t="s">
        <v>174</v>
      </c>
      <c r="BM229" s="146" t="s">
        <v>490</v>
      </c>
    </row>
    <row r="230" spans="2:65" s="11" customFormat="1" ht="25.95" customHeight="1">
      <c r="B230" s="121"/>
      <c r="D230" s="122" t="s">
        <v>72</v>
      </c>
      <c r="E230" s="123" t="s">
        <v>491</v>
      </c>
      <c r="F230" s="123" t="s">
        <v>491</v>
      </c>
      <c r="I230" s="124"/>
      <c r="J230" s="125">
        <f>BK230</f>
        <v>0</v>
      </c>
      <c r="L230" s="121"/>
      <c r="M230" s="126"/>
      <c r="P230" s="127">
        <f>P231</f>
        <v>0</v>
      </c>
      <c r="R230" s="127">
        <f>R231</f>
        <v>0</v>
      </c>
      <c r="T230" s="128">
        <f>T231</f>
        <v>0</v>
      </c>
      <c r="AR230" s="122" t="s">
        <v>80</v>
      </c>
      <c r="AT230" s="129" t="s">
        <v>72</v>
      </c>
      <c r="AU230" s="129" t="s">
        <v>73</v>
      </c>
      <c r="AY230" s="122" t="s">
        <v>168</v>
      </c>
      <c r="BK230" s="130">
        <f>BK231</f>
        <v>0</v>
      </c>
    </row>
    <row r="231" spans="2:65" s="11" customFormat="1" ht="22.8" customHeight="1">
      <c r="B231" s="121"/>
      <c r="D231" s="122" t="s">
        <v>72</v>
      </c>
      <c r="E231" s="131" t="s">
        <v>492</v>
      </c>
      <c r="F231" s="131" t="s">
        <v>493</v>
      </c>
      <c r="I231" s="124"/>
      <c r="J231" s="132">
        <f>BK231</f>
        <v>0</v>
      </c>
      <c r="L231" s="121"/>
      <c r="M231" s="126"/>
      <c r="P231" s="127">
        <f>P232</f>
        <v>0</v>
      </c>
      <c r="R231" s="127">
        <f>R232</f>
        <v>0</v>
      </c>
      <c r="T231" s="128">
        <f>T232</f>
        <v>0</v>
      </c>
      <c r="AR231" s="122" t="s">
        <v>80</v>
      </c>
      <c r="AT231" s="129" t="s">
        <v>72</v>
      </c>
      <c r="AU231" s="129" t="s">
        <v>80</v>
      </c>
      <c r="AY231" s="122" t="s">
        <v>168</v>
      </c>
      <c r="BK231" s="130">
        <f>BK232</f>
        <v>0</v>
      </c>
    </row>
    <row r="232" spans="2:65" s="1" customFormat="1" ht="16.5" customHeight="1">
      <c r="B232" s="133"/>
      <c r="C232" s="134" t="s">
        <v>494</v>
      </c>
      <c r="D232" s="134" t="s">
        <v>170</v>
      </c>
      <c r="E232" s="135" t="s">
        <v>495</v>
      </c>
      <c r="F232" s="136" t="s">
        <v>496</v>
      </c>
      <c r="G232" s="137" t="s">
        <v>371</v>
      </c>
      <c r="H232" s="138">
        <v>1</v>
      </c>
      <c r="I232" s="139"/>
      <c r="J232" s="140">
        <f>ROUND(I232*H232,2)</f>
        <v>0</v>
      </c>
      <c r="K232" s="141"/>
      <c r="L232" s="28"/>
      <c r="M232" s="142" t="s">
        <v>1</v>
      </c>
      <c r="N232" s="143" t="s">
        <v>38</v>
      </c>
      <c r="P232" s="144">
        <f>O232*H232</f>
        <v>0</v>
      </c>
      <c r="Q232" s="144">
        <v>0</v>
      </c>
      <c r="R232" s="144">
        <f>Q232*H232</f>
        <v>0</v>
      </c>
      <c r="S232" s="144">
        <v>0</v>
      </c>
      <c r="T232" s="145">
        <f>S232*H232</f>
        <v>0</v>
      </c>
      <c r="AR232" s="146" t="s">
        <v>174</v>
      </c>
      <c r="AT232" s="146" t="s">
        <v>170</v>
      </c>
      <c r="AU232" s="146" t="s">
        <v>82</v>
      </c>
      <c r="AY232" s="13" t="s">
        <v>168</v>
      </c>
      <c r="BE232" s="147">
        <f>IF(N232="základní",J232,0)</f>
        <v>0</v>
      </c>
      <c r="BF232" s="147">
        <f>IF(N232="snížená",J232,0)</f>
        <v>0</v>
      </c>
      <c r="BG232" s="147">
        <f>IF(N232="zákl. přenesená",J232,0)</f>
        <v>0</v>
      </c>
      <c r="BH232" s="147">
        <f>IF(N232="sníž. přenesená",J232,0)</f>
        <v>0</v>
      </c>
      <c r="BI232" s="147">
        <f>IF(N232="nulová",J232,0)</f>
        <v>0</v>
      </c>
      <c r="BJ232" s="13" t="s">
        <v>80</v>
      </c>
      <c r="BK232" s="147">
        <f>ROUND(I232*H232,2)</f>
        <v>0</v>
      </c>
      <c r="BL232" s="13" t="s">
        <v>174</v>
      </c>
      <c r="BM232" s="146" t="s">
        <v>497</v>
      </c>
    </row>
    <row r="233" spans="2:65" s="11" customFormat="1" ht="25.95" customHeight="1">
      <c r="B233" s="121"/>
      <c r="D233" s="122" t="s">
        <v>72</v>
      </c>
      <c r="E233" s="123" t="s">
        <v>498</v>
      </c>
      <c r="F233" s="123" t="s">
        <v>499</v>
      </c>
      <c r="I233" s="124"/>
      <c r="J233" s="125">
        <f>BK233</f>
        <v>0</v>
      </c>
      <c r="L233" s="121"/>
      <c r="M233" s="126"/>
      <c r="P233" s="127">
        <f>P234+P239+P251+P254</f>
        <v>0</v>
      </c>
      <c r="R233" s="127">
        <f>R234+R239+R251+R254</f>
        <v>3.9199999999999999E-2</v>
      </c>
      <c r="T233" s="128">
        <f>T234+T239+T251+T254</f>
        <v>0</v>
      </c>
      <c r="AR233" s="122" t="s">
        <v>82</v>
      </c>
      <c r="AT233" s="129" t="s">
        <v>72</v>
      </c>
      <c r="AU233" s="129" t="s">
        <v>73</v>
      </c>
      <c r="AY233" s="122" t="s">
        <v>168</v>
      </c>
      <c r="BK233" s="130">
        <f>BK234+BK239+BK251+BK254</f>
        <v>0</v>
      </c>
    </row>
    <row r="234" spans="2:65" s="11" customFormat="1" ht="22.8" customHeight="1">
      <c r="B234" s="121"/>
      <c r="D234" s="122" t="s">
        <v>72</v>
      </c>
      <c r="E234" s="131" t="s">
        <v>500</v>
      </c>
      <c r="F234" s="131" t="s">
        <v>501</v>
      </c>
      <c r="I234" s="124"/>
      <c r="J234" s="132">
        <f>BK234</f>
        <v>0</v>
      </c>
      <c r="L234" s="121"/>
      <c r="M234" s="126"/>
      <c r="P234" s="127">
        <f>SUM(P235:P238)</f>
        <v>0</v>
      </c>
      <c r="R234" s="127">
        <f>SUM(R235:R238)</f>
        <v>0</v>
      </c>
      <c r="T234" s="128">
        <f>SUM(T235:T238)</f>
        <v>0</v>
      </c>
      <c r="AR234" s="122" t="s">
        <v>82</v>
      </c>
      <c r="AT234" s="129" t="s">
        <v>72</v>
      </c>
      <c r="AU234" s="129" t="s">
        <v>80</v>
      </c>
      <c r="AY234" s="122" t="s">
        <v>168</v>
      </c>
      <c r="BK234" s="130">
        <f>SUM(BK235:BK238)</f>
        <v>0</v>
      </c>
    </row>
    <row r="235" spans="2:65" s="1" customFormat="1" ht="37.799999999999997" customHeight="1">
      <c r="B235" s="133"/>
      <c r="C235" s="134" t="s">
        <v>502</v>
      </c>
      <c r="D235" s="134" t="s">
        <v>170</v>
      </c>
      <c r="E235" s="135" t="s">
        <v>503</v>
      </c>
      <c r="F235" s="136" t="s">
        <v>504</v>
      </c>
      <c r="G235" s="137" t="s">
        <v>220</v>
      </c>
      <c r="H235" s="138">
        <v>154</v>
      </c>
      <c r="I235" s="139"/>
      <c r="J235" s="140">
        <f>ROUND(I235*H235,2)</f>
        <v>0</v>
      </c>
      <c r="K235" s="141"/>
      <c r="L235" s="28"/>
      <c r="M235" s="142" t="s">
        <v>1</v>
      </c>
      <c r="N235" s="143" t="s">
        <v>38</v>
      </c>
      <c r="P235" s="144">
        <f>O235*H235</f>
        <v>0</v>
      </c>
      <c r="Q235" s="144">
        <v>0</v>
      </c>
      <c r="R235" s="144">
        <f>Q235*H235</f>
        <v>0</v>
      </c>
      <c r="S235" s="144">
        <v>0</v>
      </c>
      <c r="T235" s="145">
        <f>S235*H235</f>
        <v>0</v>
      </c>
      <c r="AR235" s="146" t="s">
        <v>233</v>
      </c>
      <c r="AT235" s="146" t="s">
        <v>170</v>
      </c>
      <c r="AU235" s="146" t="s">
        <v>82</v>
      </c>
      <c r="AY235" s="13" t="s">
        <v>168</v>
      </c>
      <c r="BE235" s="147">
        <f>IF(N235="základní",J235,0)</f>
        <v>0</v>
      </c>
      <c r="BF235" s="147">
        <f>IF(N235="snížená",J235,0)</f>
        <v>0</v>
      </c>
      <c r="BG235" s="147">
        <f>IF(N235="zákl. přenesená",J235,0)</f>
        <v>0</v>
      </c>
      <c r="BH235" s="147">
        <f>IF(N235="sníž. přenesená",J235,0)</f>
        <v>0</v>
      </c>
      <c r="BI235" s="147">
        <f>IF(N235="nulová",J235,0)</f>
        <v>0</v>
      </c>
      <c r="BJ235" s="13" t="s">
        <v>80</v>
      </c>
      <c r="BK235" s="147">
        <f>ROUND(I235*H235,2)</f>
        <v>0</v>
      </c>
      <c r="BL235" s="13" t="s">
        <v>233</v>
      </c>
      <c r="BM235" s="146" t="s">
        <v>505</v>
      </c>
    </row>
    <row r="236" spans="2:65" s="1" customFormat="1" ht="21.75" customHeight="1">
      <c r="B236" s="133"/>
      <c r="C236" s="148" t="s">
        <v>506</v>
      </c>
      <c r="D236" s="148" t="s">
        <v>229</v>
      </c>
      <c r="E236" s="149" t="s">
        <v>507</v>
      </c>
      <c r="F236" s="150" t="s">
        <v>508</v>
      </c>
      <c r="G236" s="151" t="s">
        <v>173</v>
      </c>
      <c r="H236" s="152">
        <v>6.8380000000000001</v>
      </c>
      <c r="I236" s="153"/>
      <c r="J236" s="154">
        <f>ROUND(I236*H236,2)</f>
        <v>0</v>
      </c>
      <c r="K236" s="155"/>
      <c r="L236" s="156"/>
      <c r="M236" s="157" t="s">
        <v>1</v>
      </c>
      <c r="N236" s="158" t="s">
        <v>38</v>
      </c>
      <c r="P236" s="144">
        <f>O236*H236</f>
        <v>0</v>
      </c>
      <c r="Q236" s="144">
        <v>0</v>
      </c>
      <c r="R236" s="144">
        <f>Q236*H236</f>
        <v>0</v>
      </c>
      <c r="S236" s="144">
        <v>0</v>
      </c>
      <c r="T236" s="145">
        <f>S236*H236</f>
        <v>0</v>
      </c>
      <c r="AR236" s="146" t="s">
        <v>298</v>
      </c>
      <c r="AT236" s="146" t="s">
        <v>229</v>
      </c>
      <c r="AU236" s="146" t="s">
        <v>82</v>
      </c>
      <c r="AY236" s="13" t="s">
        <v>168</v>
      </c>
      <c r="BE236" s="147">
        <f>IF(N236="základní",J236,0)</f>
        <v>0</v>
      </c>
      <c r="BF236" s="147">
        <f>IF(N236="snížená",J236,0)</f>
        <v>0</v>
      </c>
      <c r="BG236" s="147">
        <f>IF(N236="zákl. přenesená",J236,0)</f>
        <v>0</v>
      </c>
      <c r="BH236" s="147">
        <f>IF(N236="sníž. přenesená",J236,0)</f>
        <v>0</v>
      </c>
      <c r="BI236" s="147">
        <f>IF(N236="nulová",J236,0)</f>
        <v>0</v>
      </c>
      <c r="BJ236" s="13" t="s">
        <v>80</v>
      </c>
      <c r="BK236" s="147">
        <f>ROUND(I236*H236,2)</f>
        <v>0</v>
      </c>
      <c r="BL236" s="13" t="s">
        <v>233</v>
      </c>
      <c r="BM236" s="146" t="s">
        <v>509</v>
      </c>
    </row>
    <row r="237" spans="2:65" s="1" customFormat="1" ht="37.799999999999997" customHeight="1">
      <c r="B237" s="133"/>
      <c r="C237" s="134" t="s">
        <v>510</v>
      </c>
      <c r="D237" s="134" t="s">
        <v>170</v>
      </c>
      <c r="E237" s="135" t="s">
        <v>511</v>
      </c>
      <c r="F237" s="136" t="s">
        <v>512</v>
      </c>
      <c r="G237" s="137" t="s">
        <v>173</v>
      </c>
      <c r="H237" s="138">
        <v>6.8380000000000001</v>
      </c>
      <c r="I237" s="139"/>
      <c r="J237" s="140">
        <f>ROUND(I237*H237,2)</f>
        <v>0</v>
      </c>
      <c r="K237" s="141"/>
      <c r="L237" s="28"/>
      <c r="M237" s="142" t="s">
        <v>1</v>
      </c>
      <c r="N237" s="143" t="s">
        <v>38</v>
      </c>
      <c r="P237" s="144">
        <f>O237*H237</f>
        <v>0</v>
      </c>
      <c r="Q237" s="144">
        <v>0</v>
      </c>
      <c r="R237" s="144">
        <f>Q237*H237</f>
        <v>0</v>
      </c>
      <c r="S237" s="144">
        <v>0</v>
      </c>
      <c r="T237" s="145">
        <f>S237*H237</f>
        <v>0</v>
      </c>
      <c r="AR237" s="146" t="s">
        <v>233</v>
      </c>
      <c r="AT237" s="146" t="s">
        <v>170</v>
      </c>
      <c r="AU237" s="146" t="s">
        <v>82</v>
      </c>
      <c r="AY237" s="13" t="s">
        <v>168</v>
      </c>
      <c r="BE237" s="147">
        <f>IF(N237="základní",J237,0)</f>
        <v>0</v>
      </c>
      <c r="BF237" s="147">
        <f>IF(N237="snížená",J237,0)</f>
        <v>0</v>
      </c>
      <c r="BG237" s="147">
        <f>IF(N237="zákl. přenesená",J237,0)</f>
        <v>0</v>
      </c>
      <c r="BH237" s="147">
        <f>IF(N237="sníž. přenesená",J237,0)</f>
        <v>0</v>
      </c>
      <c r="BI237" s="147">
        <f>IF(N237="nulová",J237,0)</f>
        <v>0</v>
      </c>
      <c r="BJ237" s="13" t="s">
        <v>80</v>
      </c>
      <c r="BK237" s="147">
        <f>ROUND(I237*H237,2)</f>
        <v>0</v>
      </c>
      <c r="BL237" s="13" t="s">
        <v>233</v>
      </c>
      <c r="BM237" s="146" t="s">
        <v>513</v>
      </c>
    </row>
    <row r="238" spans="2:65" s="1" customFormat="1" ht="24.15" customHeight="1">
      <c r="B238" s="133"/>
      <c r="C238" s="134" t="s">
        <v>514</v>
      </c>
      <c r="D238" s="134" t="s">
        <v>170</v>
      </c>
      <c r="E238" s="135" t="s">
        <v>515</v>
      </c>
      <c r="F238" s="136" t="s">
        <v>516</v>
      </c>
      <c r="G238" s="137" t="s">
        <v>517</v>
      </c>
      <c r="H238" s="159"/>
      <c r="I238" s="139"/>
      <c r="J238" s="140">
        <f>ROUND(I238*H238,2)</f>
        <v>0</v>
      </c>
      <c r="K238" s="141"/>
      <c r="L238" s="28"/>
      <c r="M238" s="142" t="s">
        <v>1</v>
      </c>
      <c r="N238" s="143" t="s">
        <v>38</v>
      </c>
      <c r="P238" s="144">
        <f>O238*H238</f>
        <v>0</v>
      </c>
      <c r="Q238" s="144">
        <v>0</v>
      </c>
      <c r="R238" s="144">
        <f>Q238*H238</f>
        <v>0</v>
      </c>
      <c r="S238" s="144">
        <v>0</v>
      </c>
      <c r="T238" s="145">
        <f>S238*H238</f>
        <v>0</v>
      </c>
      <c r="AR238" s="146" t="s">
        <v>233</v>
      </c>
      <c r="AT238" s="146" t="s">
        <v>170</v>
      </c>
      <c r="AU238" s="146" t="s">
        <v>82</v>
      </c>
      <c r="AY238" s="13" t="s">
        <v>168</v>
      </c>
      <c r="BE238" s="147">
        <f>IF(N238="základní",J238,0)</f>
        <v>0</v>
      </c>
      <c r="BF238" s="147">
        <f>IF(N238="snížená",J238,0)</f>
        <v>0</v>
      </c>
      <c r="BG238" s="147">
        <f>IF(N238="zákl. přenesená",J238,0)</f>
        <v>0</v>
      </c>
      <c r="BH238" s="147">
        <f>IF(N238="sníž. přenesená",J238,0)</f>
        <v>0</v>
      </c>
      <c r="BI238" s="147">
        <f>IF(N238="nulová",J238,0)</f>
        <v>0</v>
      </c>
      <c r="BJ238" s="13" t="s">
        <v>80</v>
      </c>
      <c r="BK238" s="147">
        <f>ROUND(I238*H238,2)</f>
        <v>0</v>
      </c>
      <c r="BL238" s="13" t="s">
        <v>233</v>
      </c>
      <c r="BM238" s="146" t="s">
        <v>518</v>
      </c>
    </row>
    <row r="239" spans="2:65" s="11" customFormat="1" ht="22.8" customHeight="1">
      <c r="B239" s="121"/>
      <c r="D239" s="122" t="s">
        <v>72</v>
      </c>
      <c r="E239" s="131" t="s">
        <v>519</v>
      </c>
      <c r="F239" s="131" t="s">
        <v>520</v>
      </c>
      <c r="I239" s="124"/>
      <c r="J239" s="132">
        <f>BK239</f>
        <v>0</v>
      </c>
      <c r="L239" s="121"/>
      <c r="M239" s="126"/>
      <c r="P239" s="127">
        <f>SUM(P240:P250)</f>
        <v>0</v>
      </c>
      <c r="R239" s="127">
        <f>SUM(R240:R250)</f>
        <v>3.9199999999999999E-2</v>
      </c>
      <c r="T239" s="128">
        <f>SUM(T240:T250)</f>
        <v>0</v>
      </c>
      <c r="AR239" s="122" t="s">
        <v>82</v>
      </c>
      <c r="AT239" s="129" t="s">
        <v>72</v>
      </c>
      <c r="AU239" s="129" t="s">
        <v>80</v>
      </c>
      <c r="AY239" s="122" t="s">
        <v>168</v>
      </c>
      <c r="BK239" s="130">
        <f>SUM(BK240:BK250)</f>
        <v>0</v>
      </c>
    </row>
    <row r="240" spans="2:65" s="1" customFormat="1" ht="24.15" customHeight="1">
      <c r="B240" s="133"/>
      <c r="C240" s="134" t="s">
        <v>521</v>
      </c>
      <c r="D240" s="134" t="s">
        <v>170</v>
      </c>
      <c r="E240" s="135" t="s">
        <v>522</v>
      </c>
      <c r="F240" s="136" t="s">
        <v>523</v>
      </c>
      <c r="G240" s="137" t="s">
        <v>220</v>
      </c>
      <c r="H240" s="138">
        <v>77.5</v>
      </c>
      <c r="I240" s="139"/>
      <c r="J240" s="140">
        <f t="shared" ref="J240:J250" si="60">ROUND(I240*H240,2)</f>
        <v>0</v>
      </c>
      <c r="K240" s="141"/>
      <c r="L240" s="28"/>
      <c r="M240" s="142" t="s">
        <v>1</v>
      </c>
      <c r="N240" s="143" t="s">
        <v>38</v>
      </c>
      <c r="P240" s="144">
        <f t="shared" ref="P240:P250" si="61">O240*H240</f>
        <v>0</v>
      </c>
      <c r="Q240" s="144">
        <v>0</v>
      </c>
      <c r="R240" s="144">
        <f t="shared" ref="R240:R250" si="62">Q240*H240</f>
        <v>0</v>
      </c>
      <c r="S240" s="144">
        <v>0</v>
      </c>
      <c r="T240" s="145">
        <f t="shared" ref="T240:T250" si="63">S240*H240</f>
        <v>0</v>
      </c>
      <c r="AR240" s="146" t="s">
        <v>233</v>
      </c>
      <c r="AT240" s="146" t="s">
        <v>170</v>
      </c>
      <c r="AU240" s="146" t="s">
        <v>82</v>
      </c>
      <c r="AY240" s="13" t="s">
        <v>168</v>
      </c>
      <c r="BE240" s="147">
        <f t="shared" ref="BE240:BE250" si="64">IF(N240="základní",J240,0)</f>
        <v>0</v>
      </c>
      <c r="BF240" s="147">
        <f t="shared" ref="BF240:BF250" si="65">IF(N240="snížená",J240,0)</f>
        <v>0</v>
      </c>
      <c r="BG240" s="147">
        <f t="shared" ref="BG240:BG250" si="66">IF(N240="zákl. přenesená",J240,0)</f>
        <v>0</v>
      </c>
      <c r="BH240" s="147">
        <f t="shared" ref="BH240:BH250" si="67">IF(N240="sníž. přenesená",J240,0)</f>
        <v>0</v>
      </c>
      <c r="BI240" s="147">
        <f t="shared" ref="BI240:BI250" si="68">IF(N240="nulová",J240,0)</f>
        <v>0</v>
      </c>
      <c r="BJ240" s="13" t="s">
        <v>80</v>
      </c>
      <c r="BK240" s="147">
        <f t="shared" ref="BK240:BK250" si="69">ROUND(I240*H240,2)</f>
        <v>0</v>
      </c>
      <c r="BL240" s="13" t="s">
        <v>233</v>
      </c>
      <c r="BM240" s="146" t="s">
        <v>524</v>
      </c>
    </row>
    <row r="241" spans="2:65" s="1" customFormat="1" ht="49.05" customHeight="1">
      <c r="B241" s="133"/>
      <c r="C241" s="134" t="s">
        <v>525</v>
      </c>
      <c r="D241" s="134" t="s">
        <v>170</v>
      </c>
      <c r="E241" s="135" t="s">
        <v>526</v>
      </c>
      <c r="F241" s="136" t="s">
        <v>527</v>
      </c>
      <c r="G241" s="137" t="s">
        <v>220</v>
      </c>
      <c r="H241" s="138">
        <v>39</v>
      </c>
      <c r="I241" s="139"/>
      <c r="J241" s="140">
        <f t="shared" si="60"/>
        <v>0</v>
      </c>
      <c r="K241" s="141"/>
      <c r="L241" s="28"/>
      <c r="M241" s="142" t="s">
        <v>1</v>
      </c>
      <c r="N241" s="143" t="s">
        <v>38</v>
      </c>
      <c r="P241" s="144">
        <f t="shared" si="61"/>
        <v>0</v>
      </c>
      <c r="Q241" s="144">
        <v>0</v>
      </c>
      <c r="R241" s="144">
        <f t="shared" si="62"/>
        <v>0</v>
      </c>
      <c r="S241" s="144">
        <v>0</v>
      </c>
      <c r="T241" s="145">
        <f t="shared" si="63"/>
        <v>0</v>
      </c>
      <c r="AR241" s="146" t="s">
        <v>233</v>
      </c>
      <c r="AT241" s="146" t="s">
        <v>170</v>
      </c>
      <c r="AU241" s="146" t="s">
        <v>82</v>
      </c>
      <c r="AY241" s="13" t="s">
        <v>168</v>
      </c>
      <c r="BE241" s="147">
        <f t="shared" si="64"/>
        <v>0</v>
      </c>
      <c r="BF241" s="147">
        <f t="shared" si="65"/>
        <v>0</v>
      </c>
      <c r="BG241" s="147">
        <f t="shared" si="66"/>
        <v>0</v>
      </c>
      <c r="BH241" s="147">
        <f t="shared" si="67"/>
        <v>0</v>
      </c>
      <c r="BI241" s="147">
        <f t="shared" si="68"/>
        <v>0</v>
      </c>
      <c r="BJ241" s="13" t="s">
        <v>80</v>
      </c>
      <c r="BK241" s="147">
        <f t="shared" si="69"/>
        <v>0</v>
      </c>
      <c r="BL241" s="13" t="s">
        <v>233</v>
      </c>
      <c r="BM241" s="146" t="s">
        <v>528</v>
      </c>
    </row>
    <row r="242" spans="2:65" s="1" customFormat="1" ht="33" customHeight="1">
      <c r="B242" s="133"/>
      <c r="C242" s="134" t="s">
        <v>529</v>
      </c>
      <c r="D242" s="134" t="s">
        <v>170</v>
      </c>
      <c r="E242" s="135" t="s">
        <v>530</v>
      </c>
      <c r="F242" s="136" t="s">
        <v>531</v>
      </c>
      <c r="G242" s="137" t="s">
        <v>220</v>
      </c>
      <c r="H242" s="138">
        <v>33.6</v>
      </c>
      <c r="I242" s="139"/>
      <c r="J242" s="140">
        <f t="shared" si="60"/>
        <v>0</v>
      </c>
      <c r="K242" s="141"/>
      <c r="L242" s="28"/>
      <c r="M242" s="142" t="s">
        <v>1</v>
      </c>
      <c r="N242" s="143" t="s">
        <v>38</v>
      </c>
      <c r="P242" s="144">
        <f t="shared" si="61"/>
        <v>0</v>
      </c>
      <c r="Q242" s="144">
        <v>0</v>
      </c>
      <c r="R242" s="144">
        <f t="shared" si="62"/>
        <v>0</v>
      </c>
      <c r="S242" s="144">
        <v>0</v>
      </c>
      <c r="T242" s="145">
        <f t="shared" si="63"/>
        <v>0</v>
      </c>
      <c r="AR242" s="146" t="s">
        <v>233</v>
      </c>
      <c r="AT242" s="146" t="s">
        <v>170</v>
      </c>
      <c r="AU242" s="146" t="s">
        <v>82</v>
      </c>
      <c r="AY242" s="13" t="s">
        <v>168</v>
      </c>
      <c r="BE242" s="147">
        <f t="shared" si="64"/>
        <v>0</v>
      </c>
      <c r="BF242" s="147">
        <f t="shared" si="65"/>
        <v>0</v>
      </c>
      <c r="BG242" s="147">
        <f t="shared" si="66"/>
        <v>0</v>
      </c>
      <c r="BH242" s="147">
        <f t="shared" si="67"/>
        <v>0</v>
      </c>
      <c r="BI242" s="147">
        <f t="shared" si="68"/>
        <v>0</v>
      </c>
      <c r="BJ242" s="13" t="s">
        <v>80</v>
      </c>
      <c r="BK242" s="147">
        <f t="shared" si="69"/>
        <v>0</v>
      </c>
      <c r="BL242" s="13" t="s">
        <v>233</v>
      </c>
      <c r="BM242" s="146" t="s">
        <v>532</v>
      </c>
    </row>
    <row r="243" spans="2:65" s="1" customFormat="1" ht="24.15" customHeight="1">
      <c r="B243" s="133"/>
      <c r="C243" s="134" t="s">
        <v>533</v>
      </c>
      <c r="D243" s="134" t="s">
        <v>170</v>
      </c>
      <c r="E243" s="135" t="s">
        <v>534</v>
      </c>
      <c r="F243" s="136" t="s">
        <v>535</v>
      </c>
      <c r="G243" s="137" t="s">
        <v>226</v>
      </c>
      <c r="H243" s="138">
        <v>7</v>
      </c>
      <c r="I243" s="139"/>
      <c r="J243" s="140">
        <f t="shared" si="60"/>
        <v>0</v>
      </c>
      <c r="K243" s="141"/>
      <c r="L243" s="28"/>
      <c r="M243" s="142" t="s">
        <v>1</v>
      </c>
      <c r="N243" s="143" t="s">
        <v>38</v>
      </c>
      <c r="P243" s="144">
        <f t="shared" si="61"/>
        <v>0</v>
      </c>
      <c r="Q243" s="144">
        <v>0</v>
      </c>
      <c r="R243" s="144">
        <f t="shared" si="62"/>
        <v>0</v>
      </c>
      <c r="S243" s="144">
        <v>0</v>
      </c>
      <c r="T243" s="145">
        <f t="shared" si="63"/>
        <v>0</v>
      </c>
      <c r="AR243" s="146" t="s">
        <v>233</v>
      </c>
      <c r="AT243" s="146" t="s">
        <v>170</v>
      </c>
      <c r="AU243" s="146" t="s">
        <v>82</v>
      </c>
      <c r="AY243" s="13" t="s">
        <v>168</v>
      </c>
      <c r="BE243" s="147">
        <f t="shared" si="64"/>
        <v>0</v>
      </c>
      <c r="BF243" s="147">
        <f t="shared" si="65"/>
        <v>0</v>
      </c>
      <c r="BG243" s="147">
        <f t="shared" si="66"/>
        <v>0</v>
      </c>
      <c r="BH243" s="147">
        <f t="shared" si="67"/>
        <v>0</v>
      </c>
      <c r="BI243" s="147">
        <f t="shared" si="68"/>
        <v>0</v>
      </c>
      <c r="BJ243" s="13" t="s">
        <v>80</v>
      </c>
      <c r="BK243" s="147">
        <f t="shared" si="69"/>
        <v>0</v>
      </c>
      <c r="BL243" s="13" t="s">
        <v>233</v>
      </c>
      <c r="BM243" s="146" t="s">
        <v>536</v>
      </c>
    </row>
    <row r="244" spans="2:65" s="1" customFormat="1" ht="24.15" customHeight="1">
      <c r="B244" s="133"/>
      <c r="C244" s="148" t="s">
        <v>537</v>
      </c>
      <c r="D244" s="148" t="s">
        <v>229</v>
      </c>
      <c r="E244" s="149" t="s">
        <v>538</v>
      </c>
      <c r="F244" s="150" t="s">
        <v>539</v>
      </c>
      <c r="G244" s="151" t="s">
        <v>226</v>
      </c>
      <c r="H244" s="152">
        <v>7</v>
      </c>
      <c r="I244" s="153"/>
      <c r="J244" s="154">
        <f t="shared" si="60"/>
        <v>0</v>
      </c>
      <c r="K244" s="155"/>
      <c r="L244" s="156"/>
      <c r="M244" s="157" t="s">
        <v>1</v>
      </c>
      <c r="N244" s="158" t="s">
        <v>38</v>
      </c>
      <c r="P244" s="144">
        <f t="shared" si="61"/>
        <v>0</v>
      </c>
      <c r="Q244" s="144">
        <v>5.5999999999999999E-3</v>
      </c>
      <c r="R244" s="144">
        <f t="shared" si="62"/>
        <v>3.9199999999999999E-2</v>
      </c>
      <c r="S244" s="144">
        <v>0</v>
      </c>
      <c r="T244" s="145">
        <f t="shared" si="63"/>
        <v>0</v>
      </c>
      <c r="AR244" s="146" t="s">
        <v>298</v>
      </c>
      <c r="AT244" s="146" t="s">
        <v>229</v>
      </c>
      <c r="AU244" s="146" t="s">
        <v>82</v>
      </c>
      <c r="AY244" s="13" t="s">
        <v>168</v>
      </c>
      <c r="BE244" s="147">
        <f t="shared" si="64"/>
        <v>0</v>
      </c>
      <c r="BF244" s="147">
        <f t="shared" si="65"/>
        <v>0</v>
      </c>
      <c r="BG244" s="147">
        <f t="shared" si="66"/>
        <v>0</v>
      </c>
      <c r="BH244" s="147">
        <f t="shared" si="67"/>
        <v>0</v>
      </c>
      <c r="BI244" s="147">
        <f t="shared" si="68"/>
        <v>0</v>
      </c>
      <c r="BJ244" s="13" t="s">
        <v>80</v>
      </c>
      <c r="BK244" s="147">
        <f t="shared" si="69"/>
        <v>0</v>
      </c>
      <c r="BL244" s="13" t="s">
        <v>233</v>
      </c>
      <c r="BM244" s="146" t="s">
        <v>540</v>
      </c>
    </row>
    <row r="245" spans="2:65" s="1" customFormat="1" ht="37.799999999999997" customHeight="1">
      <c r="B245" s="133"/>
      <c r="C245" s="134" t="s">
        <v>541</v>
      </c>
      <c r="D245" s="134" t="s">
        <v>170</v>
      </c>
      <c r="E245" s="135" t="s">
        <v>542</v>
      </c>
      <c r="F245" s="136" t="s">
        <v>543</v>
      </c>
      <c r="G245" s="137" t="s">
        <v>208</v>
      </c>
      <c r="H245" s="138">
        <v>1.1000000000000001</v>
      </c>
      <c r="I245" s="139"/>
      <c r="J245" s="140">
        <f t="shared" si="60"/>
        <v>0</v>
      </c>
      <c r="K245" s="141"/>
      <c r="L245" s="28"/>
      <c r="M245" s="142" t="s">
        <v>1</v>
      </c>
      <c r="N245" s="143" t="s">
        <v>38</v>
      </c>
      <c r="P245" s="144">
        <f t="shared" si="61"/>
        <v>0</v>
      </c>
      <c r="Q245" s="144">
        <v>0</v>
      </c>
      <c r="R245" s="144">
        <f t="shared" si="62"/>
        <v>0</v>
      </c>
      <c r="S245" s="144">
        <v>0</v>
      </c>
      <c r="T245" s="145">
        <f t="shared" si="63"/>
        <v>0</v>
      </c>
      <c r="AR245" s="146" t="s">
        <v>233</v>
      </c>
      <c r="AT245" s="146" t="s">
        <v>170</v>
      </c>
      <c r="AU245" s="146" t="s">
        <v>82</v>
      </c>
      <c r="AY245" s="13" t="s">
        <v>168</v>
      </c>
      <c r="BE245" s="147">
        <f t="shared" si="64"/>
        <v>0</v>
      </c>
      <c r="BF245" s="147">
        <f t="shared" si="65"/>
        <v>0</v>
      </c>
      <c r="BG245" s="147">
        <f t="shared" si="66"/>
        <v>0</v>
      </c>
      <c r="BH245" s="147">
        <f t="shared" si="67"/>
        <v>0</v>
      </c>
      <c r="BI245" s="147">
        <f t="shared" si="68"/>
        <v>0</v>
      </c>
      <c r="BJ245" s="13" t="s">
        <v>80</v>
      </c>
      <c r="BK245" s="147">
        <f t="shared" si="69"/>
        <v>0</v>
      </c>
      <c r="BL245" s="13" t="s">
        <v>233</v>
      </c>
      <c r="BM245" s="146" t="s">
        <v>544</v>
      </c>
    </row>
    <row r="246" spans="2:65" s="1" customFormat="1" ht="49.05" customHeight="1">
      <c r="B246" s="133"/>
      <c r="C246" s="134" t="s">
        <v>545</v>
      </c>
      <c r="D246" s="134" t="s">
        <v>170</v>
      </c>
      <c r="E246" s="135" t="s">
        <v>546</v>
      </c>
      <c r="F246" s="136" t="s">
        <v>547</v>
      </c>
      <c r="G246" s="137" t="s">
        <v>226</v>
      </c>
      <c r="H246" s="138">
        <v>7</v>
      </c>
      <c r="I246" s="139"/>
      <c r="J246" s="140">
        <f t="shared" si="60"/>
        <v>0</v>
      </c>
      <c r="K246" s="141"/>
      <c r="L246" s="28"/>
      <c r="M246" s="142" t="s">
        <v>1</v>
      </c>
      <c r="N246" s="143" t="s">
        <v>38</v>
      </c>
      <c r="P246" s="144">
        <f t="shared" si="61"/>
        <v>0</v>
      </c>
      <c r="Q246" s="144">
        <v>0</v>
      </c>
      <c r="R246" s="144">
        <f t="shared" si="62"/>
        <v>0</v>
      </c>
      <c r="S246" s="144">
        <v>0</v>
      </c>
      <c r="T246" s="145">
        <f t="shared" si="63"/>
        <v>0</v>
      </c>
      <c r="AR246" s="146" t="s">
        <v>233</v>
      </c>
      <c r="AT246" s="146" t="s">
        <v>170</v>
      </c>
      <c r="AU246" s="146" t="s">
        <v>82</v>
      </c>
      <c r="AY246" s="13" t="s">
        <v>168</v>
      </c>
      <c r="BE246" s="147">
        <f t="shared" si="64"/>
        <v>0</v>
      </c>
      <c r="BF246" s="147">
        <f t="shared" si="65"/>
        <v>0</v>
      </c>
      <c r="BG246" s="147">
        <f t="shared" si="66"/>
        <v>0</v>
      </c>
      <c r="BH246" s="147">
        <f t="shared" si="67"/>
        <v>0</v>
      </c>
      <c r="BI246" s="147">
        <f t="shared" si="68"/>
        <v>0</v>
      </c>
      <c r="BJ246" s="13" t="s">
        <v>80</v>
      </c>
      <c r="BK246" s="147">
        <f t="shared" si="69"/>
        <v>0</v>
      </c>
      <c r="BL246" s="13" t="s">
        <v>233</v>
      </c>
      <c r="BM246" s="146" t="s">
        <v>548</v>
      </c>
    </row>
    <row r="247" spans="2:65" s="1" customFormat="1" ht="33" customHeight="1">
      <c r="B247" s="133"/>
      <c r="C247" s="134" t="s">
        <v>549</v>
      </c>
      <c r="D247" s="134" t="s">
        <v>170</v>
      </c>
      <c r="E247" s="135" t="s">
        <v>550</v>
      </c>
      <c r="F247" s="136" t="s">
        <v>551</v>
      </c>
      <c r="G247" s="137" t="s">
        <v>220</v>
      </c>
      <c r="H247" s="138">
        <v>78</v>
      </c>
      <c r="I247" s="139"/>
      <c r="J247" s="140">
        <f t="shared" si="60"/>
        <v>0</v>
      </c>
      <c r="K247" s="141"/>
      <c r="L247" s="28"/>
      <c r="M247" s="142" t="s">
        <v>1</v>
      </c>
      <c r="N247" s="143" t="s">
        <v>38</v>
      </c>
      <c r="P247" s="144">
        <f t="shared" si="61"/>
        <v>0</v>
      </c>
      <c r="Q247" s="144">
        <v>0</v>
      </c>
      <c r="R247" s="144">
        <f t="shared" si="62"/>
        <v>0</v>
      </c>
      <c r="S247" s="144">
        <v>0</v>
      </c>
      <c r="T247" s="145">
        <f t="shared" si="63"/>
        <v>0</v>
      </c>
      <c r="AR247" s="146" t="s">
        <v>233</v>
      </c>
      <c r="AT247" s="146" t="s">
        <v>170</v>
      </c>
      <c r="AU247" s="146" t="s">
        <v>82</v>
      </c>
      <c r="AY247" s="13" t="s">
        <v>168</v>
      </c>
      <c r="BE247" s="147">
        <f t="shared" si="64"/>
        <v>0</v>
      </c>
      <c r="BF247" s="147">
        <f t="shared" si="65"/>
        <v>0</v>
      </c>
      <c r="BG247" s="147">
        <f t="shared" si="66"/>
        <v>0</v>
      </c>
      <c r="BH247" s="147">
        <f t="shared" si="67"/>
        <v>0</v>
      </c>
      <c r="BI247" s="147">
        <f t="shared" si="68"/>
        <v>0</v>
      </c>
      <c r="BJ247" s="13" t="s">
        <v>80</v>
      </c>
      <c r="BK247" s="147">
        <f t="shared" si="69"/>
        <v>0</v>
      </c>
      <c r="BL247" s="13" t="s">
        <v>233</v>
      </c>
      <c r="BM247" s="146" t="s">
        <v>552</v>
      </c>
    </row>
    <row r="248" spans="2:65" s="1" customFormat="1" ht="37.799999999999997" customHeight="1">
      <c r="B248" s="133"/>
      <c r="C248" s="134" t="s">
        <v>553</v>
      </c>
      <c r="D248" s="134" t="s">
        <v>170</v>
      </c>
      <c r="E248" s="135" t="s">
        <v>554</v>
      </c>
      <c r="F248" s="136" t="s">
        <v>555</v>
      </c>
      <c r="G248" s="137" t="s">
        <v>226</v>
      </c>
      <c r="H248" s="138">
        <v>4</v>
      </c>
      <c r="I248" s="139"/>
      <c r="J248" s="140">
        <f t="shared" si="60"/>
        <v>0</v>
      </c>
      <c r="K248" s="141"/>
      <c r="L248" s="28"/>
      <c r="M248" s="142" t="s">
        <v>1</v>
      </c>
      <c r="N248" s="143" t="s">
        <v>38</v>
      </c>
      <c r="P248" s="144">
        <f t="shared" si="61"/>
        <v>0</v>
      </c>
      <c r="Q248" s="144">
        <v>0</v>
      </c>
      <c r="R248" s="144">
        <f t="shared" si="62"/>
        <v>0</v>
      </c>
      <c r="S248" s="144">
        <v>0</v>
      </c>
      <c r="T248" s="145">
        <f t="shared" si="63"/>
        <v>0</v>
      </c>
      <c r="AR248" s="146" t="s">
        <v>233</v>
      </c>
      <c r="AT248" s="146" t="s">
        <v>170</v>
      </c>
      <c r="AU248" s="146" t="s">
        <v>82</v>
      </c>
      <c r="AY248" s="13" t="s">
        <v>168</v>
      </c>
      <c r="BE248" s="147">
        <f t="shared" si="64"/>
        <v>0</v>
      </c>
      <c r="BF248" s="147">
        <f t="shared" si="65"/>
        <v>0</v>
      </c>
      <c r="BG248" s="147">
        <f t="shared" si="66"/>
        <v>0</v>
      </c>
      <c r="BH248" s="147">
        <f t="shared" si="67"/>
        <v>0</v>
      </c>
      <c r="BI248" s="147">
        <f t="shared" si="68"/>
        <v>0</v>
      </c>
      <c r="BJ248" s="13" t="s">
        <v>80</v>
      </c>
      <c r="BK248" s="147">
        <f t="shared" si="69"/>
        <v>0</v>
      </c>
      <c r="BL248" s="13" t="s">
        <v>233</v>
      </c>
      <c r="BM248" s="146" t="s">
        <v>556</v>
      </c>
    </row>
    <row r="249" spans="2:65" s="1" customFormat="1" ht="37.799999999999997" customHeight="1">
      <c r="B249" s="133"/>
      <c r="C249" s="134" t="s">
        <v>557</v>
      </c>
      <c r="D249" s="134" t="s">
        <v>170</v>
      </c>
      <c r="E249" s="135" t="s">
        <v>558</v>
      </c>
      <c r="F249" s="136" t="s">
        <v>559</v>
      </c>
      <c r="G249" s="137" t="s">
        <v>220</v>
      </c>
      <c r="H249" s="138">
        <v>22</v>
      </c>
      <c r="I249" s="139"/>
      <c r="J249" s="140">
        <f t="shared" si="60"/>
        <v>0</v>
      </c>
      <c r="K249" s="141"/>
      <c r="L249" s="28"/>
      <c r="M249" s="142" t="s">
        <v>1</v>
      </c>
      <c r="N249" s="143" t="s">
        <v>38</v>
      </c>
      <c r="P249" s="144">
        <f t="shared" si="61"/>
        <v>0</v>
      </c>
      <c r="Q249" s="144">
        <v>0</v>
      </c>
      <c r="R249" s="144">
        <f t="shared" si="62"/>
        <v>0</v>
      </c>
      <c r="S249" s="144">
        <v>0</v>
      </c>
      <c r="T249" s="145">
        <f t="shared" si="63"/>
        <v>0</v>
      </c>
      <c r="AR249" s="146" t="s">
        <v>233</v>
      </c>
      <c r="AT249" s="146" t="s">
        <v>170</v>
      </c>
      <c r="AU249" s="146" t="s">
        <v>82</v>
      </c>
      <c r="AY249" s="13" t="s">
        <v>168</v>
      </c>
      <c r="BE249" s="147">
        <f t="shared" si="64"/>
        <v>0</v>
      </c>
      <c r="BF249" s="147">
        <f t="shared" si="65"/>
        <v>0</v>
      </c>
      <c r="BG249" s="147">
        <f t="shared" si="66"/>
        <v>0</v>
      </c>
      <c r="BH249" s="147">
        <f t="shared" si="67"/>
        <v>0</v>
      </c>
      <c r="BI249" s="147">
        <f t="shared" si="68"/>
        <v>0</v>
      </c>
      <c r="BJ249" s="13" t="s">
        <v>80</v>
      </c>
      <c r="BK249" s="147">
        <f t="shared" si="69"/>
        <v>0</v>
      </c>
      <c r="BL249" s="13" t="s">
        <v>233</v>
      </c>
      <c r="BM249" s="146" t="s">
        <v>560</v>
      </c>
    </row>
    <row r="250" spans="2:65" s="1" customFormat="1" ht="55.5" customHeight="1">
      <c r="B250" s="133"/>
      <c r="C250" s="134" t="s">
        <v>561</v>
      </c>
      <c r="D250" s="134" t="s">
        <v>170</v>
      </c>
      <c r="E250" s="135" t="s">
        <v>562</v>
      </c>
      <c r="F250" s="136" t="s">
        <v>563</v>
      </c>
      <c r="G250" s="137" t="s">
        <v>517</v>
      </c>
      <c r="H250" s="159"/>
      <c r="I250" s="139"/>
      <c r="J250" s="140">
        <f t="shared" si="60"/>
        <v>0</v>
      </c>
      <c r="K250" s="141"/>
      <c r="L250" s="28"/>
      <c r="M250" s="142" t="s">
        <v>1</v>
      </c>
      <c r="N250" s="143" t="s">
        <v>38</v>
      </c>
      <c r="P250" s="144">
        <f t="shared" si="61"/>
        <v>0</v>
      </c>
      <c r="Q250" s="144">
        <v>0</v>
      </c>
      <c r="R250" s="144">
        <f t="shared" si="62"/>
        <v>0</v>
      </c>
      <c r="S250" s="144">
        <v>0</v>
      </c>
      <c r="T250" s="145">
        <f t="shared" si="63"/>
        <v>0</v>
      </c>
      <c r="AR250" s="146" t="s">
        <v>233</v>
      </c>
      <c r="AT250" s="146" t="s">
        <v>170</v>
      </c>
      <c r="AU250" s="146" t="s">
        <v>82</v>
      </c>
      <c r="AY250" s="13" t="s">
        <v>168</v>
      </c>
      <c r="BE250" s="147">
        <f t="shared" si="64"/>
        <v>0</v>
      </c>
      <c r="BF250" s="147">
        <f t="shared" si="65"/>
        <v>0</v>
      </c>
      <c r="BG250" s="147">
        <f t="shared" si="66"/>
        <v>0</v>
      </c>
      <c r="BH250" s="147">
        <f t="shared" si="67"/>
        <v>0</v>
      </c>
      <c r="BI250" s="147">
        <f t="shared" si="68"/>
        <v>0</v>
      </c>
      <c r="BJ250" s="13" t="s">
        <v>80</v>
      </c>
      <c r="BK250" s="147">
        <f t="shared" si="69"/>
        <v>0</v>
      </c>
      <c r="BL250" s="13" t="s">
        <v>233</v>
      </c>
      <c r="BM250" s="146" t="s">
        <v>564</v>
      </c>
    </row>
    <row r="251" spans="2:65" s="11" customFormat="1" ht="22.8" customHeight="1">
      <c r="B251" s="121"/>
      <c r="D251" s="122" t="s">
        <v>72</v>
      </c>
      <c r="E251" s="131" t="s">
        <v>565</v>
      </c>
      <c r="F251" s="131" t="s">
        <v>566</v>
      </c>
      <c r="I251" s="124"/>
      <c r="J251" s="132">
        <f>BK251</f>
        <v>0</v>
      </c>
      <c r="L251" s="121"/>
      <c r="M251" s="126"/>
      <c r="P251" s="127">
        <f>SUM(P252:P253)</f>
        <v>0</v>
      </c>
      <c r="R251" s="127">
        <f>SUM(R252:R253)</f>
        <v>0</v>
      </c>
      <c r="T251" s="128">
        <f>SUM(T252:T253)</f>
        <v>0</v>
      </c>
      <c r="AR251" s="122" t="s">
        <v>82</v>
      </c>
      <c r="AT251" s="129" t="s">
        <v>72</v>
      </c>
      <c r="AU251" s="129" t="s">
        <v>80</v>
      </c>
      <c r="AY251" s="122" t="s">
        <v>168</v>
      </c>
      <c r="BK251" s="130">
        <f>SUM(BK252:BK253)</f>
        <v>0</v>
      </c>
    </row>
    <row r="252" spans="2:65" s="1" customFormat="1" ht="37.799999999999997" customHeight="1">
      <c r="B252" s="133"/>
      <c r="C252" s="134" t="s">
        <v>567</v>
      </c>
      <c r="D252" s="134" t="s">
        <v>170</v>
      </c>
      <c r="E252" s="135" t="s">
        <v>568</v>
      </c>
      <c r="F252" s="136" t="s">
        <v>569</v>
      </c>
      <c r="G252" s="137" t="s">
        <v>226</v>
      </c>
      <c r="H252" s="138">
        <v>2</v>
      </c>
      <c r="I252" s="139"/>
      <c r="J252" s="140">
        <f>ROUND(I252*H252,2)</f>
        <v>0</v>
      </c>
      <c r="K252" s="141"/>
      <c r="L252" s="28"/>
      <c r="M252" s="142" t="s">
        <v>1</v>
      </c>
      <c r="N252" s="143" t="s">
        <v>38</v>
      </c>
      <c r="P252" s="144">
        <f>O252*H252</f>
        <v>0</v>
      </c>
      <c r="Q252" s="144">
        <v>0</v>
      </c>
      <c r="R252" s="144">
        <f>Q252*H252</f>
        <v>0</v>
      </c>
      <c r="S252" s="144">
        <v>0</v>
      </c>
      <c r="T252" s="145">
        <f>S252*H252</f>
        <v>0</v>
      </c>
      <c r="AR252" s="146" t="s">
        <v>233</v>
      </c>
      <c r="AT252" s="146" t="s">
        <v>170</v>
      </c>
      <c r="AU252" s="146" t="s">
        <v>82</v>
      </c>
      <c r="AY252" s="13" t="s">
        <v>168</v>
      </c>
      <c r="BE252" s="147">
        <f>IF(N252="základní",J252,0)</f>
        <v>0</v>
      </c>
      <c r="BF252" s="147">
        <f>IF(N252="snížená",J252,0)</f>
        <v>0</v>
      </c>
      <c r="BG252" s="147">
        <f>IF(N252="zákl. přenesená",J252,0)</f>
        <v>0</v>
      </c>
      <c r="BH252" s="147">
        <f>IF(N252="sníž. přenesená",J252,0)</f>
        <v>0</v>
      </c>
      <c r="BI252" s="147">
        <f>IF(N252="nulová",J252,0)</f>
        <v>0</v>
      </c>
      <c r="BJ252" s="13" t="s">
        <v>80</v>
      </c>
      <c r="BK252" s="147">
        <f>ROUND(I252*H252,2)</f>
        <v>0</v>
      </c>
      <c r="BL252" s="13" t="s">
        <v>233</v>
      </c>
      <c r="BM252" s="146" t="s">
        <v>570</v>
      </c>
    </row>
    <row r="253" spans="2:65" s="1" customFormat="1" ht="21.75" customHeight="1">
      <c r="B253" s="133"/>
      <c r="C253" s="148" t="s">
        <v>571</v>
      </c>
      <c r="D253" s="148" t="s">
        <v>229</v>
      </c>
      <c r="E253" s="149" t="s">
        <v>572</v>
      </c>
      <c r="F253" s="150" t="s">
        <v>573</v>
      </c>
      <c r="G253" s="151" t="s">
        <v>226</v>
      </c>
      <c r="H253" s="152">
        <v>2</v>
      </c>
      <c r="I253" s="153"/>
      <c r="J253" s="154">
        <f>ROUND(I253*H253,2)</f>
        <v>0</v>
      </c>
      <c r="K253" s="155"/>
      <c r="L253" s="156"/>
      <c r="M253" s="157" t="s">
        <v>1</v>
      </c>
      <c r="N253" s="158" t="s">
        <v>38</v>
      </c>
      <c r="P253" s="144">
        <f>O253*H253</f>
        <v>0</v>
      </c>
      <c r="Q253" s="144">
        <v>0</v>
      </c>
      <c r="R253" s="144">
        <f>Q253*H253</f>
        <v>0</v>
      </c>
      <c r="S253" s="144">
        <v>0</v>
      </c>
      <c r="T253" s="145">
        <f>S253*H253</f>
        <v>0</v>
      </c>
      <c r="AR253" s="146" t="s">
        <v>298</v>
      </c>
      <c r="AT253" s="146" t="s">
        <v>229</v>
      </c>
      <c r="AU253" s="146" t="s">
        <v>82</v>
      </c>
      <c r="AY253" s="13" t="s">
        <v>168</v>
      </c>
      <c r="BE253" s="147">
        <f>IF(N253="základní",J253,0)</f>
        <v>0</v>
      </c>
      <c r="BF253" s="147">
        <f>IF(N253="snížená",J253,0)</f>
        <v>0</v>
      </c>
      <c r="BG253" s="147">
        <f>IF(N253="zákl. přenesená",J253,0)</f>
        <v>0</v>
      </c>
      <c r="BH253" s="147">
        <f>IF(N253="sníž. přenesená",J253,0)</f>
        <v>0</v>
      </c>
      <c r="BI253" s="147">
        <f>IF(N253="nulová",J253,0)</f>
        <v>0</v>
      </c>
      <c r="BJ253" s="13" t="s">
        <v>80</v>
      </c>
      <c r="BK253" s="147">
        <f>ROUND(I253*H253,2)</f>
        <v>0</v>
      </c>
      <c r="BL253" s="13" t="s">
        <v>233</v>
      </c>
      <c r="BM253" s="146" t="s">
        <v>574</v>
      </c>
    </row>
    <row r="254" spans="2:65" s="11" customFormat="1" ht="22.8" customHeight="1">
      <c r="B254" s="121"/>
      <c r="D254" s="122" t="s">
        <v>72</v>
      </c>
      <c r="E254" s="131" t="s">
        <v>575</v>
      </c>
      <c r="F254" s="131" t="s">
        <v>576</v>
      </c>
      <c r="I254" s="124"/>
      <c r="J254" s="132">
        <f>BK254</f>
        <v>0</v>
      </c>
      <c r="L254" s="121"/>
      <c r="M254" s="126"/>
      <c r="P254" s="127">
        <f>SUM(P255:P258)</f>
        <v>0</v>
      </c>
      <c r="R254" s="127">
        <f>SUM(R255:R258)</f>
        <v>0</v>
      </c>
      <c r="T254" s="128">
        <f>SUM(T255:T258)</f>
        <v>0</v>
      </c>
      <c r="AR254" s="122" t="s">
        <v>82</v>
      </c>
      <c r="AT254" s="129" t="s">
        <v>72</v>
      </c>
      <c r="AU254" s="129" t="s">
        <v>80</v>
      </c>
      <c r="AY254" s="122" t="s">
        <v>168</v>
      </c>
      <c r="BK254" s="130">
        <f>SUM(BK255:BK258)</f>
        <v>0</v>
      </c>
    </row>
    <row r="255" spans="2:65" s="1" customFormat="1" ht="24.15" customHeight="1">
      <c r="B255" s="133"/>
      <c r="C255" s="134" t="s">
        <v>577</v>
      </c>
      <c r="D255" s="134" t="s">
        <v>170</v>
      </c>
      <c r="E255" s="135" t="s">
        <v>578</v>
      </c>
      <c r="F255" s="136" t="s">
        <v>579</v>
      </c>
      <c r="G255" s="137" t="s">
        <v>580</v>
      </c>
      <c r="H255" s="138">
        <v>2</v>
      </c>
      <c r="I255" s="139"/>
      <c r="J255" s="140">
        <f>ROUND(I255*H255,2)</f>
        <v>0</v>
      </c>
      <c r="K255" s="141"/>
      <c r="L255" s="28"/>
      <c r="M255" s="142" t="s">
        <v>1</v>
      </c>
      <c r="N255" s="143" t="s">
        <v>38</v>
      </c>
      <c r="P255" s="144">
        <f>O255*H255</f>
        <v>0</v>
      </c>
      <c r="Q255" s="144">
        <v>0</v>
      </c>
      <c r="R255" s="144">
        <f>Q255*H255</f>
        <v>0</v>
      </c>
      <c r="S255" s="144">
        <v>0</v>
      </c>
      <c r="T255" s="145">
        <f>S255*H255</f>
        <v>0</v>
      </c>
      <c r="AR255" s="146" t="s">
        <v>233</v>
      </c>
      <c r="AT255" s="146" t="s">
        <v>170</v>
      </c>
      <c r="AU255" s="146" t="s">
        <v>82</v>
      </c>
      <c r="AY255" s="13" t="s">
        <v>168</v>
      </c>
      <c r="BE255" s="147">
        <f>IF(N255="základní",J255,0)</f>
        <v>0</v>
      </c>
      <c r="BF255" s="147">
        <f>IF(N255="snížená",J255,0)</f>
        <v>0</v>
      </c>
      <c r="BG255" s="147">
        <f>IF(N255="zákl. přenesená",J255,0)</f>
        <v>0</v>
      </c>
      <c r="BH255" s="147">
        <f>IF(N255="sníž. přenesená",J255,0)</f>
        <v>0</v>
      </c>
      <c r="BI255" s="147">
        <f>IF(N255="nulová",J255,0)</f>
        <v>0</v>
      </c>
      <c r="BJ255" s="13" t="s">
        <v>80</v>
      </c>
      <c r="BK255" s="147">
        <f>ROUND(I255*H255,2)</f>
        <v>0</v>
      </c>
      <c r="BL255" s="13" t="s">
        <v>233</v>
      </c>
      <c r="BM255" s="146" t="s">
        <v>581</v>
      </c>
    </row>
    <row r="256" spans="2:65" s="1" customFormat="1" ht="16.5" customHeight="1">
      <c r="B256" s="133"/>
      <c r="C256" s="134" t="s">
        <v>582</v>
      </c>
      <c r="D256" s="134" t="s">
        <v>170</v>
      </c>
      <c r="E256" s="135" t="s">
        <v>583</v>
      </c>
      <c r="F256" s="136" t="s">
        <v>584</v>
      </c>
      <c r="G256" s="137" t="s">
        <v>580</v>
      </c>
      <c r="H256" s="138">
        <v>1</v>
      </c>
      <c r="I256" s="139"/>
      <c r="J256" s="140">
        <f>ROUND(I256*H256,2)</f>
        <v>0</v>
      </c>
      <c r="K256" s="141"/>
      <c r="L256" s="28"/>
      <c r="M256" s="142" t="s">
        <v>1</v>
      </c>
      <c r="N256" s="143" t="s">
        <v>38</v>
      </c>
      <c r="P256" s="144">
        <f>O256*H256</f>
        <v>0</v>
      </c>
      <c r="Q256" s="144">
        <v>0</v>
      </c>
      <c r="R256" s="144">
        <f>Q256*H256</f>
        <v>0</v>
      </c>
      <c r="S256" s="144">
        <v>0</v>
      </c>
      <c r="T256" s="145">
        <f>S256*H256</f>
        <v>0</v>
      </c>
      <c r="AR256" s="146" t="s">
        <v>233</v>
      </c>
      <c r="AT256" s="146" t="s">
        <v>170</v>
      </c>
      <c r="AU256" s="146" t="s">
        <v>82</v>
      </c>
      <c r="AY256" s="13" t="s">
        <v>168</v>
      </c>
      <c r="BE256" s="147">
        <f>IF(N256="základní",J256,0)</f>
        <v>0</v>
      </c>
      <c r="BF256" s="147">
        <f>IF(N256="snížená",J256,0)</f>
        <v>0</v>
      </c>
      <c r="BG256" s="147">
        <f>IF(N256="zákl. přenesená",J256,0)</f>
        <v>0</v>
      </c>
      <c r="BH256" s="147">
        <f>IF(N256="sníž. přenesená",J256,0)</f>
        <v>0</v>
      </c>
      <c r="BI256" s="147">
        <f>IF(N256="nulová",J256,0)</f>
        <v>0</v>
      </c>
      <c r="BJ256" s="13" t="s">
        <v>80</v>
      </c>
      <c r="BK256" s="147">
        <f>ROUND(I256*H256,2)</f>
        <v>0</v>
      </c>
      <c r="BL256" s="13" t="s">
        <v>233</v>
      </c>
      <c r="BM256" s="146" t="s">
        <v>585</v>
      </c>
    </row>
    <row r="257" spans="2:65" s="1" customFormat="1" ht="16.5" customHeight="1">
      <c r="B257" s="133"/>
      <c r="C257" s="134" t="s">
        <v>586</v>
      </c>
      <c r="D257" s="134" t="s">
        <v>170</v>
      </c>
      <c r="E257" s="135" t="s">
        <v>587</v>
      </c>
      <c r="F257" s="136" t="s">
        <v>588</v>
      </c>
      <c r="G257" s="137" t="s">
        <v>580</v>
      </c>
      <c r="H257" s="138">
        <v>1</v>
      </c>
      <c r="I257" s="139"/>
      <c r="J257" s="140">
        <f>ROUND(I257*H257,2)</f>
        <v>0</v>
      </c>
      <c r="K257" s="141"/>
      <c r="L257" s="28"/>
      <c r="M257" s="142" t="s">
        <v>1</v>
      </c>
      <c r="N257" s="143" t="s">
        <v>38</v>
      </c>
      <c r="P257" s="144">
        <f>O257*H257</f>
        <v>0</v>
      </c>
      <c r="Q257" s="144">
        <v>0</v>
      </c>
      <c r="R257" s="144">
        <f>Q257*H257</f>
        <v>0</v>
      </c>
      <c r="S257" s="144">
        <v>0</v>
      </c>
      <c r="T257" s="145">
        <f>S257*H257</f>
        <v>0</v>
      </c>
      <c r="AR257" s="146" t="s">
        <v>233</v>
      </c>
      <c r="AT257" s="146" t="s">
        <v>170</v>
      </c>
      <c r="AU257" s="146" t="s">
        <v>82</v>
      </c>
      <c r="AY257" s="13" t="s">
        <v>168</v>
      </c>
      <c r="BE257" s="147">
        <f>IF(N257="základní",J257,0)</f>
        <v>0</v>
      </c>
      <c r="BF257" s="147">
        <f>IF(N257="snížená",J257,0)</f>
        <v>0</v>
      </c>
      <c r="BG257" s="147">
        <f>IF(N257="zákl. přenesená",J257,0)</f>
        <v>0</v>
      </c>
      <c r="BH257" s="147">
        <f>IF(N257="sníž. přenesená",J257,0)</f>
        <v>0</v>
      </c>
      <c r="BI257" s="147">
        <f>IF(N257="nulová",J257,0)</f>
        <v>0</v>
      </c>
      <c r="BJ257" s="13" t="s">
        <v>80</v>
      </c>
      <c r="BK257" s="147">
        <f>ROUND(I257*H257,2)</f>
        <v>0</v>
      </c>
      <c r="BL257" s="13" t="s">
        <v>233</v>
      </c>
      <c r="BM257" s="146" t="s">
        <v>589</v>
      </c>
    </row>
    <row r="258" spans="2:65" s="1" customFormat="1" ht="16.5" customHeight="1">
      <c r="B258" s="133"/>
      <c r="C258" s="134" t="s">
        <v>590</v>
      </c>
      <c r="D258" s="134" t="s">
        <v>170</v>
      </c>
      <c r="E258" s="135" t="s">
        <v>591</v>
      </c>
      <c r="F258" s="136" t="s">
        <v>592</v>
      </c>
      <c r="G258" s="137" t="s">
        <v>580</v>
      </c>
      <c r="H258" s="138">
        <v>1</v>
      </c>
      <c r="I258" s="139"/>
      <c r="J258" s="140">
        <f>ROUND(I258*H258,2)</f>
        <v>0</v>
      </c>
      <c r="K258" s="141"/>
      <c r="L258" s="28"/>
      <c r="M258" s="142" t="s">
        <v>1</v>
      </c>
      <c r="N258" s="143" t="s">
        <v>38</v>
      </c>
      <c r="P258" s="144">
        <f>O258*H258</f>
        <v>0</v>
      </c>
      <c r="Q258" s="144">
        <v>0</v>
      </c>
      <c r="R258" s="144">
        <f>Q258*H258</f>
        <v>0</v>
      </c>
      <c r="S258" s="144">
        <v>0</v>
      </c>
      <c r="T258" s="145">
        <f>S258*H258</f>
        <v>0</v>
      </c>
      <c r="AR258" s="146" t="s">
        <v>233</v>
      </c>
      <c r="AT258" s="146" t="s">
        <v>170</v>
      </c>
      <c r="AU258" s="146" t="s">
        <v>82</v>
      </c>
      <c r="AY258" s="13" t="s">
        <v>168</v>
      </c>
      <c r="BE258" s="147">
        <f>IF(N258="základní",J258,0)</f>
        <v>0</v>
      </c>
      <c r="BF258" s="147">
        <f>IF(N258="snížená",J258,0)</f>
        <v>0</v>
      </c>
      <c r="BG258" s="147">
        <f>IF(N258="zákl. přenesená",J258,0)</f>
        <v>0</v>
      </c>
      <c r="BH258" s="147">
        <f>IF(N258="sníž. přenesená",J258,0)</f>
        <v>0</v>
      </c>
      <c r="BI258" s="147">
        <f>IF(N258="nulová",J258,0)</f>
        <v>0</v>
      </c>
      <c r="BJ258" s="13" t="s">
        <v>80</v>
      </c>
      <c r="BK258" s="147">
        <f>ROUND(I258*H258,2)</f>
        <v>0</v>
      </c>
      <c r="BL258" s="13" t="s">
        <v>233</v>
      </c>
      <c r="BM258" s="146" t="s">
        <v>593</v>
      </c>
    </row>
    <row r="259" spans="2:65" s="11" customFormat="1" ht="25.95" customHeight="1">
      <c r="B259" s="121"/>
      <c r="D259" s="122" t="s">
        <v>72</v>
      </c>
      <c r="E259" s="123" t="s">
        <v>229</v>
      </c>
      <c r="F259" s="123" t="s">
        <v>594</v>
      </c>
      <c r="I259" s="124"/>
      <c r="J259" s="125">
        <f>BK259</f>
        <v>0</v>
      </c>
      <c r="L259" s="121"/>
      <c r="M259" s="126"/>
      <c r="P259" s="127">
        <f>P260+P262</f>
        <v>0</v>
      </c>
      <c r="R259" s="127">
        <f>R260+R262</f>
        <v>0</v>
      </c>
      <c r="T259" s="128">
        <f>T260+T262</f>
        <v>0</v>
      </c>
      <c r="AR259" s="122" t="s">
        <v>90</v>
      </c>
      <c r="AT259" s="129" t="s">
        <v>72</v>
      </c>
      <c r="AU259" s="129" t="s">
        <v>73</v>
      </c>
      <c r="AY259" s="122" t="s">
        <v>168</v>
      </c>
      <c r="BK259" s="130">
        <f>BK260+BK262</f>
        <v>0</v>
      </c>
    </row>
    <row r="260" spans="2:65" s="11" customFormat="1" ht="22.8" customHeight="1">
      <c r="B260" s="121"/>
      <c r="D260" s="122" t="s">
        <v>72</v>
      </c>
      <c r="E260" s="131" t="s">
        <v>595</v>
      </c>
      <c r="F260" s="131" t="s">
        <v>596</v>
      </c>
      <c r="I260" s="124"/>
      <c r="J260" s="132">
        <f>BK260</f>
        <v>0</v>
      </c>
      <c r="L260" s="121"/>
      <c r="M260" s="126"/>
      <c r="P260" s="127">
        <f>P261</f>
        <v>0</v>
      </c>
      <c r="R260" s="127">
        <f>R261</f>
        <v>0</v>
      </c>
      <c r="T260" s="128">
        <f>T261</f>
        <v>0</v>
      </c>
      <c r="AR260" s="122" t="s">
        <v>90</v>
      </c>
      <c r="AT260" s="129" t="s">
        <v>72</v>
      </c>
      <c r="AU260" s="129" t="s">
        <v>80</v>
      </c>
      <c r="AY260" s="122" t="s">
        <v>168</v>
      </c>
      <c r="BK260" s="130">
        <f>BK261</f>
        <v>0</v>
      </c>
    </row>
    <row r="261" spans="2:65" s="1" customFormat="1" ht="24.15" customHeight="1">
      <c r="B261" s="133"/>
      <c r="C261" s="134" t="s">
        <v>597</v>
      </c>
      <c r="D261" s="134" t="s">
        <v>170</v>
      </c>
      <c r="E261" s="135" t="s">
        <v>598</v>
      </c>
      <c r="F261" s="136" t="s">
        <v>599</v>
      </c>
      <c r="G261" s="137" t="s">
        <v>371</v>
      </c>
      <c r="H261" s="138">
        <v>1</v>
      </c>
      <c r="I261" s="139"/>
      <c r="J261" s="140">
        <f>ROUND(I261*H261,2)</f>
        <v>0</v>
      </c>
      <c r="K261" s="141"/>
      <c r="L261" s="28"/>
      <c r="M261" s="142" t="s">
        <v>1</v>
      </c>
      <c r="N261" s="143" t="s">
        <v>38</v>
      </c>
      <c r="P261" s="144">
        <f>O261*H261</f>
        <v>0</v>
      </c>
      <c r="Q261" s="144">
        <v>0</v>
      </c>
      <c r="R261" s="144">
        <f>Q261*H261</f>
        <v>0</v>
      </c>
      <c r="S261" s="144">
        <v>0</v>
      </c>
      <c r="T261" s="145">
        <f>S261*H261</f>
        <v>0</v>
      </c>
      <c r="AR261" s="146" t="s">
        <v>431</v>
      </c>
      <c r="AT261" s="146" t="s">
        <v>170</v>
      </c>
      <c r="AU261" s="146" t="s">
        <v>82</v>
      </c>
      <c r="AY261" s="13" t="s">
        <v>168</v>
      </c>
      <c r="BE261" s="147">
        <f>IF(N261="základní",J261,0)</f>
        <v>0</v>
      </c>
      <c r="BF261" s="147">
        <f>IF(N261="snížená",J261,0)</f>
        <v>0</v>
      </c>
      <c r="BG261" s="147">
        <f>IF(N261="zákl. přenesená",J261,0)</f>
        <v>0</v>
      </c>
      <c r="BH261" s="147">
        <f>IF(N261="sníž. přenesená",J261,0)</f>
        <v>0</v>
      </c>
      <c r="BI261" s="147">
        <f>IF(N261="nulová",J261,0)</f>
        <v>0</v>
      </c>
      <c r="BJ261" s="13" t="s">
        <v>80</v>
      </c>
      <c r="BK261" s="147">
        <f>ROUND(I261*H261,2)</f>
        <v>0</v>
      </c>
      <c r="BL261" s="13" t="s">
        <v>431</v>
      </c>
      <c r="BM261" s="146" t="s">
        <v>600</v>
      </c>
    </row>
    <row r="262" spans="2:65" s="11" customFormat="1" ht="22.8" customHeight="1">
      <c r="B262" s="121"/>
      <c r="D262" s="122" t="s">
        <v>72</v>
      </c>
      <c r="E262" s="131" t="s">
        <v>601</v>
      </c>
      <c r="F262" s="131" t="s">
        <v>602</v>
      </c>
      <c r="I262" s="124"/>
      <c r="J262" s="132">
        <f>BK262</f>
        <v>0</v>
      </c>
      <c r="L262" s="121"/>
      <c r="M262" s="126"/>
      <c r="P262" s="127">
        <f>SUM(P263:P264)</f>
        <v>0</v>
      </c>
      <c r="R262" s="127">
        <f>SUM(R263:R264)</f>
        <v>0</v>
      </c>
      <c r="T262" s="128">
        <f>SUM(T263:T264)</f>
        <v>0</v>
      </c>
      <c r="AR262" s="122" t="s">
        <v>90</v>
      </c>
      <c r="AT262" s="129" t="s">
        <v>72</v>
      </c>
      <c r="AU262" s="129" t="s">
        <v>80</v>
      </c>
      <c r="AY262" s="122" t="s">
        <v>168</v>
      </c>
      <c r="BK262" s="130">
        <f>SUM(BK263:BK264)</f>
        <v>0</v>
      </c>
    </row>
    <row r="263" spans="2:65" s="1" customFormat="1" ht="21.75" customHeight="1">
      <c r="B263" s="133"/>
      <c r="C263" s="134" t="s">
        <v>603</v>
      </c>
      <c r="D263" s="134" t="s">
        <v>170</v>
      </c>
      <c r="E263" s="135" t="s">
        <v>604</v>
      </c>
      <c r="F263" s="136" t="s">
        <v>605</v>
      </c>
      <c r="G263" s="137" t="s">
        <v>371</v>
      </c>
      <c r="H263" s="138">
        <v>1</v>
      </c>
      <c r="I263" s="139"/>
      <c r="J263" s="140">
        <f>ROUND(I263*H263,2)</f>
        <v>0</v>
      </c>
      <c r="K263" s="141"/>
      <c r="L263" s="28"/>
      <c r="M263" s="142" t="s">
        <v>1</v>
      </c>
      <c r="N263" s="143" t="s">
        <v>38</v>
      </c>
      <c r="P263" s="144">
        <f>O263*H263</f>
        <v>0</v>
      </c>
      <c r="Q263" s="144">
        <v>0</v>
      </c>
      <c r="R263" s="144">
        <f>Q263*H263</f>
        <v>0</v>
      </c>
      <c r="S263" s="144">
        <v>0</v>
      </c>
      <c r="T263" s="145">
        <f>S263*H263</f>
        <v>0</v>
      </c>
      <c r="AR263" s="146" t="s">
        <v>431</v>
      </c>
      <c r="AT263" s="146" t="s">
        <v>170</v>
      </c>
      <c r="AU263" s="146" t="s">
        <v>82</v>
      </c>
      <c r="AY263" s="13" t="s">
        <v>168</v>
      </c>
      <c r="BE263" s="147">
        <f>IF(N263="základní",J263,0)</f>
        <v>0</v>
      </c>
      <c r="BF263" s="147">
        <f>IF(N263="snížená",J263,0)</f>
        <v>0</v>
      </c>
      <c r="BG263" s="147">
        <f>IF(N263="zákl. přenesená",J263,0)</f>
        <v>0</v>
      </c>
      <c r="BH263" s="147">
        <f>IF(N263="sníž. přenesená",J263,0)</f>
        <v>0</v>
      </c>
      <c r="BI263" s="147">
        <f>IF(N263="nulová",J263,0)</f>
        <v>0</v>
      </c>
      <c r="BJ263" s="13" t="s">
        <v>80</v>
      </c>
      <c r="BK263" s="147">
        <f>ROUND(I263*H263,2)</f>
        <v>0</v>
      </c>
      <c r="BL263" s="13" t="s">
        <v>431</v>
      </c>
      <c r="BM263" s="146" t="s">
        <v>606</v>
      </c>
    </row>
    <row r="264" spans="2:65" s="1" customFormat="1" ht="21.75" customHeight="1">
      <c r="B264" s="133"/>
      <c r="C264" s="134" t="s">
        <v>607</v>
      </c>
      <c r="D264" s="134" t="s">
        <v>170</v>
      </c>
      <c r="E264" s="135" t="s">
        <v>608</v>
      </c>
      <c r="F264" s="136" t="s">
        <v>609</v>
      </c>
      <c r="G264" s="137" t="s">
        <v>371</v>
      </c>
      <c r="H264" s="138">
        <v>1</v>
      </c>
      <c r="I264" s="139"/>
      <c r="J264" s="140">
        <f>ROUND(I264*H264,2)</f>
        <v>0</v>
      </c>
      <c r="K264" s="141"/>
      <c r="L264" s="28"/>
      <c r="M264" s="160" t="s">
        <v>1</v>
      </c>
      <c r="N264" s="161" t="s">
        <v>38</v>
      </c>
      <c r="O264" s="162"/>
      <c r="P264" s="163">
        <f>O264*H264</f>
        <v>0</v>
      </c>
      <c r="Q264" s="163">
        <v>0</v>
      </c>
      <c r="R264" s="163">
        <f>Q264*H264</f>
        <v>0</v>
      </c>
      <c r="S264" s="163">
        <v>0</v>
      </c>
      <c r="T264" s="164">
        <f>S264*H264</f>
        <v>0</v>
      </c>
      <c r="AR264" s="146" t="s">
        <v>431</v>
      </c>
      <c r="AT264" s="146" t="s">
        <v>170</v>
      </c>
      <c r="AU264" s="146" t="s">
        <v>82</v>
      </c>
      <c r="AY264" s="13" t="s">
        <v>168</v>
      </c>
      <c r="BE264" s="147">
        <f>IF(N264="základní",J264,0)</f>
        <v>0</v>
      </c>
      <c r="BF264" s="147">
        <f>IF(N264="snížená",J264,0)</f>
        <v>0</v>
      </c>
      <c r="BG264" s="147">
        <f>IF(N264="zákl. přenesená",J264,0)</f>
        <v>0</v>
      </c>
      <c r="BH264" s="147">
        <f>IF(N264="sníž. přenesená",J264,0)</f>
        <v>0</v>
      </c>
      <c r="BI264" s="147">
        <f>IF(N264="nulová",J264,0)</f>
        <v>0</v>
      </c>
      <c r="BJ264" s="13" t="s">
        <v>80</v>
      </c>
      <c r="BK264" s="147">
        <f>ROUND(I264*H264,2)</f>
        <v>0</v>
      </c>
      <c r="BL264" s="13" t="s">
        <v>431</v>
      </c>
      <c r="BM264" s="146" t="s">
        <v>610</v>
      </c>
    </row>
    <row r="265" spans="2:65" s="1" customFormat="1" ht="6.9" customHeight="1">
      <c r="B265" s="40"/>
      <c r="C265" s="41"/>
      <c r="D265" s="41"/>
      <c r="E265" s="41"/>
      <c r="F265" s="41"/>
      <c r="G265" s="41"/>
      <c r="H265" s="41"/>
      <c r="I265" s="41"/>
      <c r="J265" s="41"/>
      <c r="K265" s="41"/>
      <c r="L265" s="28"/>
    </row>
  </sheetData>
  <autoFilter ref="C142:K264" xr:uid="{00000000-0009-0000-0000-000001000000}"/>
  <mergeCells count="15">
    <mergeCell ref="E129:H129"/>
    <mergeCell ref="E133:H133"/>
    <mergeCell ref="E131:H131"/>
    <mergeCell ref="E135:H135"/>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130"/>
  <sheetViews>
    <sheetView showGridLines="0" workbookViewId="0"/>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0" width="22.28515625" customWidth="1"/>
    <col min="11" max="11" width="22.28515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197" t="s">
        <v>5</v>
      </c>
      <c r="M2" s="182"/>
      <c r="N2" s="182"/>
      <c r="O2" s="182"/>
      <c r="P2" s="182"/>
      <c r="Q2" s="182"/>
      <c r="R2" s="182"/>
      <c r="S2" s="182"/>
      <c r="T2" s="182"/>
      <c r="U2" s="182"/>
      <c r="V2" s="182"/>
      <c r="AT2" s="13" t="s">
        <v>94</v>
      </c>
    </row>
    <row r="3" spans="2:46" ht="6.9" customHeight="1">
      <c r="B3" s="14"/>
      <c r="C3" s="15"/>
      <c r="D3" s="15"/>
      <c r="E3" s="15"/>
      <c r="F3" s="15"/>
      <c r="G3" s="15"/>
      <c r="H3" s="15"/>
      <c r="I3" s="15"/>
      <c r="J3" s="15"/>
      <c r="K3" s="15"/>
      <c r="L3" s="16"/>
      <c r="AT3" s="13" t="s">
        <v>82</v>
      </c>
    </row>
    <row r="4" spans="2:46" ht="24.9" customHeight="1">
      <c r="B4" s="16"/>
      <c r="D4" s="17" t="s">
        <v>122</v>
      </c>
      <c r="L4" s="16"/>
      <c r="M4" s="89" t="s">
        <v>10</v>
      </c>
      <c r="AT4" s="13" t="s">
        <v>3</v>
      </c>
    </row>
    <row r="5" spans="2:46" ht="6.9" customHeight="1">
      <c r="B5" s="16"/>
      <c r="L5" s="16"/>
    </row>
    <row r="6" spans="2:46" ht="12" customHeight="1">
      <c r="B6" s="16"/>
      <c r="D6" s="23" t="s">
        <v>15</v>
      </c>
      <c r="L6" s="16"/>
    </row>
    <row r="7" spans="2:46" ht="16.5" customHeight="1">
      <c r="B7" s="16"/>
      <c r="E7" s="209" t="str">
        <f>'Rekapitulace stavby'!K6</f>
        <v>Javorné - modernizace stáje</v>
      </c>
      <c r="F7" s="210"/>
      <c r="G7" s="210"/>
      <c r="H7" s="210"/>
      <c r="L7" s="16"/>
    </row>
    <row r="8" spans="2:46" ht="13.2">
      <c r="B8" s="16"/>
      <c r="D8" s="23" t="s">
        <v>123</v>
      </c>
      <c r="L8" s="16"/>
    </row>
    <row r="9" spans="2:46" ht="16.5" customHeight="1">
      <c r="B9" s="16"/>
      <c r="E9" s="209" t="s">
        <v>124</v>
      </c>
      <c r="F9" s="182"/>
      <c r="G9" s="182"/>
      <c r="H9" s="182"/>
      <c r="L9" s="16"/>
    </row>
    <row r="10" spans="2:46" ht="12" customHeight="1">
      <c r="B10" s="16"/>
      <c r="D10" s="23" t="s">
        <v>125</v>
      </c>
      <c r="L10" s="16"/>
    </row>
    <row r="11" spans="2:46" s="1" customFormat="1" ht="16.5" customHeight="1">
      <c r="B11" s="28"/>
      <c r="E11" s="207" t="s">
        <v>126</v>
      </c>
      <c r="F11" s="211"/>
      <c r="G11" s="211"/>
      <c r="H11" s="211"/>
      <c r="L11" s="28"/>
    </row>
    <row r="12" spans="2:46" s="1" customFormat="1" ht="12" customHeight="1">
      <c r="B12" s="28"/>
      <c r="D12" s="23" t="s">
        <v>127</v>
      </c>
      <c r="L12" s="28"/>
    </row>
    <row r="13" spans="2:46" s="1" customFormat="1" ht="16.5" customHeight="1">
      <c r="B13" s="28"/>
      <c r="E13" s="170" t="s">
        <v>611</v>
      </c>
      <c r="F13" s="211"/>
      <c r="G13" s="211"/>
      <c r="H13" s="211"/>
      <c r="L13" s="28"/>
    </row>
    <row r="14" spans="2:46" s="1" customFormat="1">
      <c r="B14" s="28"/>
      <c r="L14" s="28"/>
    </row>
    <row r="15" spans="2:46" s="1" customFormat="1" ht="12" customHeight="1">
      <c r="B15" s="28"/>
      <c r="D15" s="23" t="s">
        <v>17</v>
      </c>
      <c r="F15" s="21" t="s">
        <v>1</v>
      </c>
      <c r="I15" s="23" t="s">
        <v>18</v>
      </c>
      <c r="J15" s="21" t="s">
        <v>1</v>
      </c>
      <c r="L15" s="28"/>
    </row>
    <row r="16" spans="2:46" s="1" customFormat="1" ht="12" customHeight="1">
      <c r="B16" s="28"/>
      <c r="D16" s="23" t="s">
        <v>19</v>
      </c>
      <c r="F16" s="21" t="s">
        <v>20</v>
      </c>
      <c r="I16" s="23" t="s">
        <v>21</v>
      </c>
      <c r="J16" s="48" t="str">
        <f>'Rekapitulace stavby'!AN8</f>
        <v>5. 1. 2026</v>
      </c>
      <c r="L16" s="28"/>
    </row>
    <row r="17" spans="2:12" s="1" customFormat="1" ht="10.8" customHeight="1">
      <c r="B17" s="28"/>
      <c r="L17" s="28"/>
    </row>
    <row r="18" spans="2:12" s="1" customFormat="1" ht="12" customHeight="1">
      <c r="B18" s="28"/>
      <c r="D18" s="23" t="s">
        <v>23</v>
      </c>
      <c r="I18" s="23" t="s">
        <v>24</v>
      </c>
      <c r="J18" s="21" t="s">
        <v>1</v>
      </c>
      <c r="L18" s="28"/>
    </row>
    <row r="19" spans="2:12" s="1" customFormat="1" ht="18" customHeight="1">
      <c r="B19" s="28"/>
      <c r="E19" s="21" t="s">
        <v>25</v>
      </c>
      <c r="I19" s="23" t="s">
        <v>26</v>
      </c>
      <c r="J19" s="21" t="s">
        <v>1</v>
      </c>
      <c r="L19" s="28"/>
    </row>
    <row r="20" spans="2:12" s="1" customFormat="1" ht="6.9" customHeight="1">
      <c r="B20" s="28"/>
      <c r="L20" s="28"/>
    </row>
    <row r="21" spans="2:12" s="1" customFormat="1" ht="12" customHeight="1">
      <c r="B21" s="28"/>
      <c r="D21" s="23" t="s">
        <v>27</v>
      </c>
      <c r="I21" s="23" t="s">
        <v>24</v>
      </c>
      <c r="J21" s="24" t="str">
        <f>'Rekapitulace stavby'!AN13</f>
        <v>Vyplň údaj</v>
      </c>
      <c r="L21" s="28"/>
    </row>
    <row r="22" spans="2:12" s="1" customFormat="1" ht="18" customHeight="1">
      <c r="B22" s="28"/>
      <c r="E22" s="212" t="str">
        <f>'Rekapitulace stavby'!E14</f>
        <v>Vyplň údaj</v>
      </c>
      <c r="F22" s="181"/>
      <c r="G22" s="181"/>
      <c r="H22" s="181"/>
      <c r="I22" s="23" t="s">
        <v>26</v>
      </c>
      <c r="J22" s="24" t="str">
        <f>'Rekapitulace stavby'!AN14</f>
        <v>Vyplň údaj</v>
      </c>
      <c r="L22" s="28"/>
    </row>
    <row r="23" spans="2:12" s="1" customFormat="1" ht="6.9" customHeight="1">
      <c r="B23" s="28"/>
      <c r="L23" s="28"/>
    </row>
    <row r="24" spans="2:12" s="1" customFormat="1" ht="12" customHeight="1">
      <c r="B24" s="28"/>
      <c r="D24" s="23" t="s">
        <v>29</v>
      </c>
      <c r="I24" s="23" t="s">
        <v>24</v>
      </c>
      <c r="J24" s="21" t="str">
        <f>IF('Rekapitulace stavby'!AN16="","",'Rekapitulace stavby'!AN16)</f>
        <v/>
      </c>
      <c r="L24" s="28"/>
    </row>
    <row r="25" spans="2:12" s="1" customFormat="1" ht="18" customHeight="1">
      <c r="B25" s="28"/>
      <c r="E25" s="21" t="str">
        <f>IF('Rekapitulace stavby'!E17="","",'Rekapitulace stavby'!E17)</f>
        <v xml:space="preserve"> </v>
      </c>
      <c r="I25" s="23" t="s">
        <v>26</v>
      </c>
      <c r="J25" s="21" t="str">
        <f>IF('Rekapitulace stavby'!AN17="","",'Rekapitulace stavby'!AN17)</f>
        <v/>
      </c>
      <c r="L25" s="28"/>
    </row>
    <row r="26" spans="2:12" s="1" customFormat="1" ht="6.9" customHeight="1">
      <c r="B26" s="28"/>
      <c r="L26" s="28"/>
    </row>
    <row r="27" spans="2:12" s="1" customFormat="1" ht="12" customHeight="1">
      <c r="B27" s="28"/>
      <c r="D27" s="23" t="s">
        <v>31</v>
      </c>
      <c r="I27" s="23" t="s">
        <v>24</v>
      </c>
      <c r="J27" s="21" t="str">
        <f>IF('Rekapitulace stavby'!AN19="","",'Rekapitulace stavby'!AN19)</f>
        <v/>
      </c>
      <c r="L27" s="28"/>
    </row>
    <row r="28" spans="2:12" s="1" customFormat="1" ht="18" customHeight="1">
      <c r="B28" s="28"/>
      <c r="E28" s="21" t="str">
        <f>IF('Rekapitulace stavby'!E20="","",'Rekapitulace stavby'!E20)</f>
        <v xml:space="preserve"> </v>
      </c>
      <c r="I28" s="23" t="s">
        <v>26</v>
      </c>
      <c r="J28" s="21" t="str">
        <f>IF('Rekapitulace stavby'!AN20="","",'Rekapitulace stavby'!AN20)</f>
        <v/>
      </c>
      <c r="L28" s="28"/>
    </row>
    <row r="29" spans="2:12" s="1" customFormat="1" ht="6.9" customHeight="1">
      <c r="B29" s="28"/>
      <c r="L29" s="28"/>
    </row>
    <row r="30" spans="2:12" s="1" customFormat="1" ht="12" customHeight="1">
      <c r="B30" s="28"/>
      <c r="D30" s="23" t="s">
        <v>32</v>
      </c>
      <c r="L30" s="28"/>
    </row>
    <row r="31" spans="2:12" s="7" customFormat="1" ht="16.5" customHeight="1">
      <c r="B31" s="90"/>
      <c r="E31" s="186" t="s">
        <v>1</v>
      </c>
      <c r="F31" s="186"/>
      <c r="G31" s="186"/>
      <c r="H31" s="186"/>
      <c r="L31" s="90"/>
    </row>
    <row r="32" spans="2:12" s="1" customFormat="1" ht="6.9" customHeight="1">
      <c r="B32" s="28"/>
      <c r="L32" s="28"/>
    </row>
    <row r="33" spans="2:12" s="1" customFormat="1" ht="6.9" customHeight="1">
      <c r="B33" s="28"/>
      <c r="D33" s="49"/>
      <c r="E33" s="49"/>
      <c r="F33" s="49"/>
      <c r="G33" s="49"/>
      <c r="H33" s="49"/>
      <c r="I33" s="49"/>
      <c r="J33" s="49"/>
      <c r="K33" s="49"/>
      <c r="L33" s="28"/>
    </row>
    <row r="34" spans="2:12" s="1" customFormat="1" ht="25.35" customHeight="1">
      <c r="B34" s="28"/>
      <c r="D34" s="91" t="s">
        <v>33</v>
      </c>
      <c r="J34" s="62">
        <f>ROUND(J126, 2)</f>
        <v>0</v>
      </c>
      <c r="L34" s="28"/>
    </row>
    <row r="35" spans="2:12" s="1" customFormat="1" ht="6.9" customHeight="1">
      <c r="B35" s="28"/>
      <c r="D35" s="49"/>
      <c r="E35" s="49"/>
      <c r="F35" s="49"/>
      <c r="G35" s="49"/>
      <c r="H35" s="49"/>
      <c r="I35" s="49"/>
      <c r="J35" s="49"/>
      <c r="K35" s="49"/>
      <c r="L35" s="28"/>
    </row>
    <row r="36" spans="2:12" s="1" customFormat="1" ht="14.4" customHeight="1">
      <c r="B36" s="28"/>
      <c r="F36" s="31" t="s">
        <v>35</v>
      </c>
      <c r="I36" s="31" t="s">
        <v>34</v>
      </c>
      <c r="J36" s="31" t="s">
        <v>36</v>
      </c>
      <c r="L36" s="28"/>
    </row>
    <row r="37" spans="2:12" s="1" customFormat="1" ht="14.4" customHeight="1">
      <c r="B37" s="28"/>
      <c r="D37" s="51" t="s">
        <v>37</v>
      </c>
      <c r="E37" s="23" t="s">
        <v>38</v>
      </c>
      <c r="F37" s="81">
        <f>ROUND((SUM(BE126:BE129)),  2)</f>
        <v>0</v>
      </c>
      <c r="I37" s="92">
        <v>0.21</v>
      </c>
      <c r="J37" s="81">
        <f>ROUND(((SUM(BE126:BE129))*I37),  2)</f>
        <v>0</v>
      </c>
      <c r="L37" s="28"/>
    </row>
    <row r="38" spans="2:12" s="1" customFormat="1" ht="14.4" customHeight="1">
      <c r="B38" s="28"/>
      <c r="E38" s="23" t="s">
        <v>39</v>
      </c>
      <c r="F38" s="81">
        <f>ROUND((SUM(BF126:BF129)),  2)</f>
        <v>0</v>
      </c>
      <c r="I38" s="92">
        <v>0.12</v>
      </c>
      <c r="J38" s="81">
        <f>ROUND(((SUM(BF126:BF129))*I38),  2)</f>
        <v>0</v>
      </c>
      <c r="L38" s="28"/>
    </row>
    <row r="39" spans="2:12" s="1" customFormat="1" ht="14.4" hidden="1" customHeight="1">
      <c r="B39" s="28"/>
      <c r="E39" s="23" t="s">
        <v>40</v>
      </c>
      <c r="F39" s="81">
        <f>ROUND((SUM(BG126:BG129)),  2)</f>
        <v>0</v>
      </c>
      <c r="I39" s="92">
        <v>0.21</v>
      </c>
      <c r="J39" s="81">
        <f>0</f>
        <v>0</v>
      </c>
      <c r="L39" s="28"/>
    </row>
    <row r="40" spans="2:12" s="1" customFormat="1" ht="14.4" hidden="1" customHeight="1">
      <c r="B40" s="28"/>
      <c r="E40" s="23" t="s">
        <v>41</v>
      </c>
      <c r="F40" s="81">
        <f>ROUND((SUM(BH126:BH129)),  2)</f>
        <v>0</v>
      </c>
      <c r="I40" s="92">
        <v>0.12</v>
      </c>
      <c r="J40" s="81">
        <f>0</f>
        <v>0</v>
      </c>
      <c r="L40" s="28"/>
    </row>
    <row r="41" spans="2:12" s="1" customFormat="1" ht="14.4" hidden="1" customHeight="1">
      <c r="B41" s="28"/>
      <c r="E41" s="23" t="s">
        <v>42</v>
      </c>
      <c r="F41" s="81">
        <f>ROUND((SUM(BI126:BI129)),  2)</f>
        <v>0</v>
      </c>
      <c r="I41" s="92">
        <v>0</v>
      </c>
      <c r="J41" s="81">
        <f>0</f>
        <v>0</v>
      </c>
      <c r="L41" s="28"/>
    </row>
    <row r="42" spans="2:12" s="1" customFormat="1" ht="6.9"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 customHeight="1">
      <c r="B44" s="28"/>
      <c r="L44" s="28"/>
    </row>
    <row r="45" spans="2:12" ht="14.4" customHeight="1">
      <c r="B45" s="16"/>
      <c r="L45" s="16"/>
    </row>
    <row r="46" spans="2:12" ht="14.4" customHeight="1">
      <c r="B46" s="16"/>
      <c r="L46" s="16"/>
    </row>
    <row r="47" spans="2:12" ht="14.4" customHeight="1">
      <c r="B47" s="16"/>
      <c r="L47" s="16"/>
    </row>
    <row r="48" spans="2:12" ht="14.4" customHeight="1">
      <c r="B48" s="16"/>
      <c r="L48" s="16"/>
    </row>
    <row r="49" spans="2:12" ht="14.4" customHeight="1">
      <c r="B49" s="16"/>
      <c r="L49" s="16"/>
    </row>
    <row r="50" spans="2:12" s="1" customFormat="1" ht="14.4" customHeight="1">
      <c r="B50" s="28"/>
      <c r="D50" s="37" t="s">
        <v>46</v>
      </c>
      <c r="E50" s="38"/>
      <c r="F50" s="38"/>
      <c r="G50" s="37" t="s">
        <v>47</v>
      </c>
      <c r="H50" s="38"/>
      <c r="I50" s="38"/>
      <c r="J50" s="38"/>
      <c r="K50" s="38"/>
      <c r="L50" s="28"/>
    </row>
    <row r="51" spans="2:12">
      <c r="B51" s="16"/>
      <c r="L51" s="16"/>
    </row>
    <row r="52" spans="2:12">
      <c r="B52" s="16"/>
      <c r="L52" s="16"/>
    </row>
    <row r="53" spans="2:12">
      <c r="B53" s="16"/>
      <c r="L53" s="16"/>
    </row>
    <row r="54" spans="2:12">
      <c r="B54" s="16"/>
      <c r="L54" s="16"/>
    </row>
    <row r="55" spans="2:12">
      <c r="B55" s="16"/>
      <c r="L55" s="16"/>
    </row>
    <row r="56" spans="2:12">
      <c r="B56" s="16"/>
      <c r="L56" s="16"/>
    </row>
    <row r="57" spans="2:12">
      <c r="B57" s="16"/>
      <c r="L57" s="16"/>
    </row>
    <row r="58" spans="2:12">
      <c r="B58" s="16"/>
      <c r="L58" s="16"/>
    </row>
    <row r="59" spans="2:12">
      <c r="B59" s="16"/>
      <c r="L59" s="16"/>
    </row>
    <row r="60" spans="2:12">
      <c r="B60" s="16"/>
      <c r="L60" s="16"/>
    </row>
    <row r="61" spans="2:12" s="1" customFormat="1" ht="13.2">
      <c r="B61" s="28"/>
      <c r="D61" s="39" t="s">
        <v>48</v>
      </c>
      <c r="E61" s="30"/>
      <c r="F61" s="99" t="s">
        <v>49</v>
      </c>
      <c r="G61" s="39" t="s">
        <v>48</v>
      </c>
      <c r="H61" s="30"/>
      <c r="I61" s="30"/>
      <c r="J61" s="100" t="s">
        <v>49</v>
      </c>
      <c r="K61" s="30"/>
      <c r="L61" s="28"/>
    </row>
    <row r="62" spans="2:12">
      <c r="B62" s="16"/>
      <c r="L62" s="16"/>
    </row>
    <row r="63" spans="2:12">
      <c r="B63" s="16"/>
      <c r="L63" s="16"/>
    </row>
    <row r="64" spans="2:12">
      <c r="B64" s="16"/>
      <c r="L64" s="16"/>
    </row>
    <row r="65" spans="2:12" s="1" customFormat="1" ht="13.2">
      <c r="B65" s="28"/>
      <c r="D65" s="37" t="s">
        <v>50</v>
      </c>
      <c r="E65" s="38"/>
      <c r="F65" s="38"/>
      <c r="G65" s="37" t="s">
        <v>51</v>
      </c>
      <c r="H65" s="38"/>
      <c r="I65" s="38"/>
      <c r="J65" s="38"/>
      <c r="K65" s="38"/>
      <c r="L65" s="28"/>
    </row>
    <row r="66" spans="2:12">
      <c r="B66" s="16"/>
      <c r="L66" s="16"/>
    </row>
    <row r="67" spans="2:12">
      <c r="B67" s="16"/>
      <c r="L67" s="16"/>
    </row>
    <row r="68" spans="2:12">
      <c r="B68" s="16"/>
      <c r="L68" s="16"/>
    </row>
    <row r="69" spans="2:12">
      <c r="B69" s="16"/>
      <c r="L69" s="16"/>
    </row>
    <row r="70" spans="2:12">
      <c r="B70" s="16"/>
      <c r="L70" s="16"/>
    </row>
    <row r="71" spans="2:12">
      <c r="B71" s="16"/>
      <c r="L71" s="16"/>
    </row>
    <row r="72" spans="2:12">
      <c r="B72" s="16"/>
      <c r="L72" s="16"/>
    </row>
    <row r="73" spans="2:12">
      <c r="B73" s="16"/>
      <c r="L73" s="16"/>
    </row>
    <row r="74" spans="2:12">
      <c r="B74" s="16"/>
      <c r="L74" s="16"/>
    </row>
    <row r="75" spans="2:12">
      <c r="B75" s="16"/>
      <c r="L75" s="16"/>
    </row>
    <row r="76" spans="2:12" s="1" customFormat="1" ht="13.2">
      <c r="B76" s="28"/>
      <c r="D76" s="39" t="s">
        <v>48</v>
      </c>
      <c r="E76" s="30"/>
      <c r="F76" s="99" t="s">
        <v>49</v>
      </c>
      <c r="G76" s="39" t="s">
        <v>48</v>
      </c>
      <c r="H76" s="30"/>
      <c r="I76" s="30"/>
      <c r="J76" s="100" t="s">
        <v>49</v>
      </c>
      <c r="K76" s="30"/>
      <c r="L76" s="28"/>
    </row>
    <row r="77" spans="2:12" s="1" customFormat="1" ht="14.4" customHeight="1">
      <c r="B77" s="40"/>
      <c r="C77" s="41"/>
      <c r="D77" s="41"/>
      <c r="E77" s="41"/>
      <c r="F77" s="41"/>
      <c r="G77" s="41"/>
      <c r="H77" s="41"/>
      <c r="I77" s="41"/>
      <c r="J77" s="41"/>
      <c r="K77" s="41"/>
      <c r="L77" s="28"/>
    </row>
    <row r="81" spans="2:12" s="1" customFormat="1" ht="6.9" customHeight="1">
      <c r="B81" s="42"/>
      <c r="C81" s="43"/>
      <c r="D81" s="43"/>
      <c r="E81" s="43"/>
      <c r="F81" s="43"/>
      <c r="G81" s="43"/>
      <c r="H81" s="43"/>
      <c r="I81" s="43"/>
      <c r="J81" s="43"/>
      <c r="K81" s="43"/>
      <c r="L81" s="28"/>
    </row>
    <row r="82" spans="2:12" s="1" customFormat="1" ht="24.9" customHeight="1">
      <c r="B82" s="28"/>
      <c r="C82" s="17" t="s">
        <v>129</v>
      </c>
      <c r="L82" s="28"/>
    </row>
    <row r="83" spans="2:12" s="1" customFormat="1" ht="6.9" customHeight="1">
      <c r="B83" s="28"/>
      <c r="L83" s="28"/>
    </row>
    <row r="84" spans="2:12" s="1" customFormat="1" ht="12" customHeight="1">
      <c r="B84" s="28"/>
      <c r="C84" s="23" t="s">
        <v>15</v>
      </c>
      <c r="L84" s="28"/>
    </row>
    <row r="85" spans="2:12" s="1" customFormat="1" ht="16.5" customHeight="1">
      <c r="B85" s="28"/>
      <c r="E85" s="209" t="str">
        <f>E7</f>
        <v>Javorné - modernizace stáje</v>
      </c>
      <c r="F85" s="210"/>
      <c r="G85" s="210"/>
      <c r="H85" s="210"/>
      <c r="L85" s="28"/>
    </row>
    <row r="86" spans="2:12" ht="12" customHeight="1">
      <c r="B86" s="16"/>
      <c r="C86" s="23" t="s">
        <v>123</v>
      </c>
      <c r="L86" s="16"/>
    </row>
    <row r="87" spans="2:12" ht="16.5" customHeight="1">
      <c r="B87" s="16"/>
      <c r="E87" s="209" t="s">
        <v>124</v>
      </c>
      <c r="F87" s="182"/>
      <c r="G87" s="182"/>
      <c r="H87" s="182"/>
      <c r="L87" s="16"/>
    </row>
    <row r="88" spans="2:12" ht="12" customHeight="1">
      <c r="B88" s="16"/>
      <c r="C88" s="23" t="s">
        <v>125</v>
      </c>
      <c r="L88" s="16"/>
    </row>
    <row r="89" spans="2:12" s="1" customFormat="1" ht="16.5" customHeight="1">
      <c r="B89" s="28"/>
      <c r="E89" s="207" t="s">
        <v>126</v>
      </c>
      <c r="F89" s="211"/>
      <c r="G89" s="211"/>
      <c r="H89" s="211"/>
      <c r="L89" s="28"/>
    </row>
    <row r="90" spans="2:12" s="1" customFormat="1" ht="12" customHeight="1">
      <c r="B90" s="28"/>
      <c r="C90" s="23" t="s">
        <v>127</v>
      </c>
      <c r="L90" s="28"/>
    </row>
    <row r="91" spans="2:12" s="1" customFormat="1" ht="16.5" customHeight="1">
      <c r="B91" s="28"/>
      <c r="E91" s="170" t="str">
        <f>E13</f>
        <v>01-2 - Technologie ustájení</v>
      </c>
      <c r="F91" s="211"/>
      <c r="G91" s="211"/>
      <c r="H91" s="211"/>
      <c r="L91" s="28"/>
    </row>
    <row r="92" spans="2:12" s="1" customFormat="1" ht="6.9" customHeight="1">
      <c r="B92" s="28"/>
      <c r="L92" s="28"/>
    </row>
    <row r="93" spans="2:12" s="1" customFormat="1" ht="12" customHeight="1">
      <c r="B93" s="28"/>
      <c r="C93" s="23" t="s">
        <v>19</v>
      </c>
      <c r="F93" s="21" t="str">
        <f>F16</f>
        <v xml:space="preserve"> </v>
      </c>
      <c r="I93" s="23" t="s">
        <v>21</v>
      </c>
      <c r="J93" s="48" t="str">
        <f>IF(J16="","",J16)</f>
        <v>5. 1. 2026</v>
      </c>
      <c r="L93" s="28"/>
    </row>
    <row r="94" spans="2:12" s="1" customFormat="1" ht="6.9" customHeight="1">
      <c r="B94" s="28"/>
      <c r="L94" s="28"/>
    </row>
    <row r="95" spans="2:12" s="1" customFormat="1" ht="15.15" customHeight="1">
      <c r="B95" s="28"/>
      <c r="C95" s="23" t="s">
        <v>23</v>
      </c>
      <c r="F95" s="21" t="str">
        <f>E19</f>
        <v>Zemědělská a.s., Horní bradlo</v>
      </c>
      <c r="I95" s="23" t="s">
        <v>29</v>
      </c>
      <c r="J95" s="26" t="str">
        <f>E25</f>
        <v xml:space="preserve"> </v>
      </c>
      <c r="L95" s="28"/>
    </row>
    <row r="96" spans="2:12" s="1" customFormat="1" ht="15.15"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130</v>
      </c>
      <c r="D98" s="93"/>
      <c r="E98" s="93"/>
      <c r="F98" s="93"/>
      <c r="G98" s="93"/>
      <c r="H98" s="93"/>
      <c r="I98" s="93"/>
      <c r="J98" s="102" t="s">
        <v>131</v>
      </c>
      <c r="K98" s="93"/>
      <c r="L98" s="28"/>
    </row>
    <row r="99" spans="2:47" s="1" customFormat="1" ht="10.35" customHeight="1">
      <c r="B99" s="28"/>
      <c r="L99" s="28"/>
    </row>
    <row r="100" spans="2:47" s="1" customFormat="1" ht="22.8" customHeight="1">
      <c r="B100" s="28"/>
      <c r="C100" s="103" t="s">
        <v>132</v>
      </c>
      <c r="J100" s="62">
        <f>J126</f>
        <v>0</v>
      </c>
      <c r="L100" s="28"/>
      <c r="AU100" s="13" t="s">
        <v>133</v>
      </c>
    </row>
    <row r="101" spans="2:47" s="8" customFormat="1" ht="24.9" customHeight="1">
      <c r="B101" s="104"/>
      <c r="D101" s="105" t="s">
        <v>150</v>
      </c>
      <c r="E101" s="106"/>
      <c r="F101" s="106"/>
      <c r="G101" s="106"/>
      <c r="H101" s="106"/>
      <c r="I101" s="106"/>
      <c r="J101" s="107">
        <f>J127</f>
        <v>0</v>
      </c>
      <c r="L101" s="104"/>
    </row>
    <row r="102" spans="2:47" s="9" customFormat="1" ht="19.95" customHeight="1">
      <c r="B102" s="108"/>
      <c r="D102" s="109" t="s">
        <v>152</v>
      </c>
      <c r="E102" s="110"/>
      <c r="F102" s="110"/>
      <c r="G102" s="110"/>
      <c r="H102" s="110"/>
      <c r="I102" s="110"/>
      <c r="J102" s="111">
        <f>J128</f>
        <v>0</v>
      </c>
      <c r="L102" s="108"/>
    </row>
    <row r="103" spans="2:47" s="1" customFormat="1" ht="21.75" customHeight="1">
      <c r="B103" s="28"/>
      <c r="L103" s="28"/>
    </row>
    <row r="104" spans="2:47" s="1" customFormat="1" ht="6.9" customHeight="1">
      <c r="B104" s="40"/>
      <c r="C104" s="41"/>
      <c r="D104" s="41"/>
      <c r="E104" s="41"/>
      <c r="F104" s="41"/>
      <c r="G104" s="41"/>
      <c r="H104" s="41"/>
      <c r="I104" s="41"/>
      <c r="J104" s="41"/>
      <c r="K104" s="41"/>
      <c r="L104" s="28"/>
    </row>
    <row r="108" spans="2:47" s="1" customFormat="1" ht="6.9" customHeight="1">
      <c r="B108" s="42"/>
      <c r="C108" s="43"/>
      <c r="D108" s="43"/>
      <c r="E108" s="43"/>
      <c r="F108" s="43"/>
      <c r="G108" s="43"/>
      <c r="H108" s="43"/>
      <c r="I108" s="43"/>
      <c r="J108" s="43"/>
      <c r="K108" s="43"/>
      <c r="L108" s="28"/>
    </row>
    <row r="109" spans="2:47" s="1" customFormat="1" ht="24.9" customHeight="1">
      <c r="B109" s="28"/>
      <c r="C109" s="17" t="s">
        <v>153</v>
      </c>
      <c r="L109" s="28"/>
    </row>
    <row r="110" spans="2:47" s="1" customFormat="1" ht="6.9" customHeight="1">
      <c r="B110" s="28"/>
      <c r="L110" s="28"/>
    </row>
    <row r="111" spans="2:47" s="1" customFormat="1" ht="12" customHeight="1">
      <c r="B111" s="28"/>
      <c r="C111" s="23" t="s">
        <v>15</v>
      </c>
      <c r="L111" s="28"/>
    </row>
    <row r="112" spans="2:47" s="1" customFormat="1" ht="16.5" customHeight="1">
      <c r="B112" s="28"/>
      <c r="E112" s="209" t="str">
        <f>E7</f>
        <v>Javorné - modernizace stáje</v>
      </c>
      <c r="F112" s="210"/>
      <c r="G112" s="210"/>
      <c r="H112" s="210"/>
      <c r="L112" s="28"/>
    </row>
    <row r="113" spans="2:63" ht="12" customHeight="1">
      <c r="B113" s="16"/>
      <c r="C113" s="23" t="s">
        <v>123</v>
      </c>
      <c r="L113" s="16"/>
    </row>
    <row r="114" spans="2:63" ht="16.5" customHeight="1">
      <c r="B114" s="16"/>
      <c r="E114" s="209" t="s">
        <v>124</v>
      </c>
      <c r="F114" s="182"/>
      <c r="G114" s="182"/>
      <c r="H114" s="182"/>
      <c r="L114" s="16"/>
    </row>
    <row r="115" spans="2:63" ht="12" customHeight="1">
      <c r="B115" s="16"/>
      <c r="C115" s="23" t="s">
        <v>125</v>
      </c>
      <c r="L115" s="16"/>
    </row>
    <row r="116" spans="2:63" s="1" customFormat="1" ht="16.5" customHeight="1">
      <c r="B116" s="28"/>
      <c r="E116" s="207" t="s">
        <v>126</v>
      </c>
      <c r="F116" s="211"/>
      <c r="G116" s="211"/>
      <c r="H116" s="211"/>
      <c r="L116" s="28"/>
    </row>
    <row r="117" spans="2:63" s="1" customFormat="1" ht="12" customHeight="1">
      <c r="B117" s="28"/>
      <c r="C117" s="23" t="s">
        <v>127</v>
      </c>
      <c r="L117" s="28"/>
    </row>
    <row r="118" spans="2:63" s="1" customFormat="1" ht="16.5" customHeight="1">
      <c r="B118" s="28"/>
      <c r="E118" s="170" t="str">
        <f>E13</f>
        <v>01-2 - Technologie ustájení</v>
      </c>
      <c r="F118" s="211"/>
      <c r="G118" s="211"/>
      <c r="H118" s="211"/>
      <c r="L118" s="28"/>
    </row>
    <row r="119" spans="2:63" s="1" customFormat="1" ht="6.9" customHeight="1">
      <c r="B119" s="28"/>
      <c r="L119" s="28"/>
    </row>
    <row r="120" spans="2:63" s="1" customFormat="1" ht="12" customHeight="1">
      <c r="B120" s="28"/>
      <c r="C120" s="23" t="s">
        <v>19</v>
      </c>
      <c r="F120" s="21" t="str">
        <f>F16</f>
        <v xml:space="preserve"> </v>
      </c>
      <c r="I120" s="23" t="s">
        <v>21</v>
      </c>
      <c r="J120" s="48" t="str">
        <f>IF(J16="","",J16)</f>
        <v>5. 1. 2026</v>
      </c>
      <c r="L120" s="28"/>
    </row>
    <row r="121" spans="2:63" s="1" customFormat="1" ht="6.9" customHeight="1">
      <c r="B121" s="28"/>
      <c r="L121" s="28"/>
    </row>
    <row r="122" spans="2:63" s="1" customFormat="1" ht="15.15" customHeight="1">
      <c r="B122" s="28"/>
      <c r="C122" s="23" t="s">
        <v>23</v>
      </c>
      <c r="F122" s="21" t="str">
        <f>E19</f>
        <v>Zemědělská a.s., Horní bradlo</v>
      </c>
      <c r="I122" s="23" t="s">
        <v>29</v>
      </c>
      <c r="J122" s="26" t="str">
        <f>E25</f>
        <v xml:space="preserve"> </v>
      </c>
      <c r="L122" s="28"/>
    </row>
    <row r="123" spans="2:63" s="1" customFormat="1" ht="15.15" customHeight="1">
      <c r="B123" s="28"/>
      <c r="C123" s="23" t="s">
        <v>27</v>
      </c>
      <c r="F123" s="21" t="str">
        <f>IF(E22="","",E22)</f>
        <v>Vyplň údaj</v>
      </c>
      <c r="I123" s="23" t="s">
        <v>31</v>
      </c>
      <c r="J123" s="26" t="str">
        <f>E28</f>
        <v xml:space="preserve"> </v>
      </c>
      <c r="L123" s="28"/>
    </row>
    <row r="124" spans="2:63" s="1" customFormat="1" ht="10.35" customHeight="1">
      <c r="B124" s="28"/>
      <c r="L124" s="28"/>
    </row>
    <row r="125" spans="2:63" s="10" customFormat="1" ht="29.25" customHeight="1">
      <c r="B125" s="112"/>
      <c r="C125" s="113" t="s">
        <v>154</v>
      </c>
      <c r="D125" s="114" t="s">
        <v>58</v>
      </c>
      <c r="E125" s="114" t="s">
        <v>54</v>
      </c>
      <c r="F125" s="114" t="s">
        <v>55</v>
      </c>
      <c r="G125" s="114" t="s">
        <v>155</v>
      </c>
      <c r="H125" s="114" t="s">
        <v>156</v>
      </c>
      <c r="I125" s="114" t="s">
        <v>157</v>
      </c>
      <c r="J125" s="115" t="s">
        <v>131</v>
      </c>
      <c r="K125" s="116" t="s">
        <v>158</v>
      </c>
      <c r="L125" s="112"/>
      <c r="M125" s="55" t="s">
        <v>1</v>
      </c>
      <c r="N125" s="56" t="s">
        <v>37</v>
      </c>
      <c r="O125" s="56" t="s">
        <v>159</v>
      </c>
      <c r="P125" s="56" t="s">
        <v>160</v>
      </c>
      <c r="Q125" s="56" t="s">
        <v>161</v>
      </c>
      <c r="R125" s="56" t="s">
        <v>162</v>
      </c>
      <c r="S125" s="56" t="s">
        <v>163</v>
      </c>
      <c r="T125" s="57" t="s">
        <v>164</v>
      </c>
    </row>
    <row r="126" spans="2:63" s="1" customFormat="1" ht="22.8" customHeight="1">
      <c r="B126" s="28"/>
      <c r="C126" s="60" t="s">
        <v>165</v>
      </c>
      <c r="J126" s="117">
        <f>BK126</f>
        <v>0</v>
      </c>
      <c r="L126" s="28"/>
      <c r="M126" s="58"/>
      <c r="N126" s="49"/>
      <c r="O126" s="49"/>
      <c r="P126" s="118">
        <f>P127</f>
        <v>0</v>
      </c>
      <c r="Q126" s="49"/>
      <c r="R126" s="118">
        <f>R127</f>
        <v>0</v>
      </c>
      <c r="S126" s="49"/>
      <c r="T126" s="119">
        <f>T127</f>
        <v>0</v>
      </c>
      <c r="AT126" s="13" t="s">
        <v>72</v>
      </c>
      <c r="AU126" s="13" t="s">
        <v>133</v>
      </c>
      <c r="BK126" s="120">
        <f>BK127</f>
        <v>0</v>
      </c>
    </row>
    <row r="127" spans="2:63" s="11" customFormat="1" ht="25.95" customHeight="1">
      <c r="B127" s="121"/>
      <c r="D127" s="122" t="s">
        <v>72</v>
      </c>
      <c r="E127" s="123" t="s">
        <v>229</v>
      </c>
      <c r="F127" s="123" t="s">
        <v>594</v>
      </c>
      <c r="I127" s="124"/>
      <c r="J127" s="125">
        <f>BK127</f>
        <v>0</v>
      </c>
      <c r="L127" s="121"/>
      <c r="M127" s="126"/>
      <c r="P127" s="127">
        <f>P128</f>
        <v>0</v>
      </c>
      <c r="R127" s="127">
        <f>R128</f>
        <v>0</v>
      </c>
      <c r="T127" s="128">
        <f>T128</f>
        <v>0</v>
      </c>
      <c r="AR127" s="122" t="s">
        <v>90</v>
      </c>
      <c r="AT127" s="129" t="s">
        <v>72</v>
      </c>
      <c r="AU127" s="129" t="s">
        <v>73</v>
      </c>
      <c r="AY127" s="122" t="s">
        <v>168</v>
      </c>
      <c r="BK127" s="130">
        <f>BK128</f>
        <v>0</v>
      </c>
    </row>
    <row r="128" spans="2:63" s="11" customFormat="1" ht="22.8" customHeight="1">
      <c r="B128" s="121"/>
      <c r="D128" s="122" t="s">
        <v>72</v>
      </c>
      <c r="E128" s="131" t="s">
        <v>601</v>
      </c>
      <c r="F128" s="131" t="s">
        <v>602</v>
      </c>
      <c r="I128" s="124"/>
      <c r="J128" s="132">
        <f>BK128</f>
        <v>0</v>
      </c>
      <c r="L128" s="121"/>
      <c r="M128" s="126"/>
      <c r="P128" s="127">
        <f>P129</f>
        <v>0</v>
      </c>
      <c r="R128" s="127">
        <f>R129</f>
        <v>0</v>
      </c>
      <c r="T128" s="128">
        <f>T129</f>
        <v>0</v>
      </c>
      <c r="AR128" s="122" t="s">
        <v>90</v>
      </c>
      <c r="AT128" s="129" t="s">
        <v>72</v>
      </c>
      <c r="AU128" s="129" t="s">
        <v>80</v>
      </c>
      <c r="AY128" s="122" t="s">
        <v>168</v>
      </c>
      <c r="BK128" s="130">
        <f>BK129</f>
        <v>0</v>
      </c>
    </row>
    <row r="129" spans="2:65" s="1" customFormat="1" ht="24.15" customHeight="1">
      <c r="B129" s="133"/>
      <c r="C129" s="134" t="s">
        <v>80</v>
      </c>
      <c r="D129" s="134" t="s">
        <v>170</v>
      </c>
      <c r="E129" s="135" t="s">
        <v>612</v>
      </c>
      <c r="F129" s="136" t="s">
        <v>613</v>
      </c>
      <c r="G129" s="137" t="s">
        <v>371</v>
      </c>
      <c r="H129" s="138">
        <v>1</v>
      </c>
      <c r="I129" s="139"/>
      <c r="J129" s="140">
        <f>ROUND(I129*H129,2)</f>
        <v>0</v>
      </c>
      <c r="K129" s="141"/>
      <c r="L129" s="28"/>
      <c r="M129" s="160" t="s">
        <v>1</v>
      </c>
      <c r="N129" s="161" t="s">
        <v>38</v>
      </c>
      <c r="O129" s="162"/>
      <c r="P129" s="163">
        <f>O129*H129</f>
        <v>0</v>
      </c>
      <c r="Q129" s="163">
        <v>0</v>
      </c>
      <c r="R129" s="163">
        <f>Q129*H129</f>
        <v>0</v>
      </c>
      <c r="S129" s="163">
        <v>0</v>
      </c>
      <c r="T129" s="164">
        <f>S129*H129</f>
        <v>0</v>
      </c>
      <c r="AR129" s="146" t="s">
        <v>431</v>
      </c>
      <c r="AT129" s="146" t="s">
        <v>170</v>
      </c>
      <c r="AU129" s="146" t="s">
        <v>82</v>
      </c>
      <c r="AY129" s="13" t="s">
        <v>168</v>
      </c>
      <c r="BE129" s="147">
        <f>IF(N129="základní",J129,0)</f>
        <v>0</v>
      </c>
      <c r="BF129" s="147">
        <f>IF(N129="snížená",J129,0)</f>
        <v>0</v>
      </c>
      <c r="BG129" s="147">
        <f>IF(N129="zákl. přenesená",J129,0)</f>
        <v>0</v>
      </c>
      <c r="BH129" s="147">
        <f>IF(N129="sníž. přenesená",J129,0)</f>
        <v>0</v>
      </c>
      <c r="BI129" s="147">
        <f>IF(N129="nulová",J129,0)</f>
        <v>0</v>
      </c>
      <c r="BJ129" s="13" t="s">
        <v>80</v>
      </c>
      <c r="BK129" s="147">
        <f>ROUND(I129*H129,2)</f>
        <v>0</v>
      </c>
      <c r="BL129" s="13" t="s">
        <v>431</v>
      </c>
      <c r="BM129" s="146" t="s">
        <v>614</v>
      </c>
    </row>
    <row r="130" spans="2:65" s="1" customFormat="1" ht="6.9" customHeight="1">
      <c r="B130" s="40"/>
      <c r="C130" s="41"/>
      <c r="D130" s="41"/>
      <c r="E130" s="41"/>
      <c r="F130" s="41"/>
      <c r="G130" s="41"/>
      <c r="H130" s="41"/>
      <c r="I130" s="41"/>
      <c r="J130" s="41"/>
      <c r="K130" s="41"/>
      <c r="L130" s="28"/>
    </row>
  </sheetData>
  <autoFilter ref="C125:K129" xr:uid="{00000000-0009-0000-0000-000002000000}"/>
  <mergeCells count="15">
    <mergeCell ref="E112:H112"/>
    <mergeCell ref="E116:H116"/>
    <mergeCell ref="E114:H114"/>
    <mergeCell ref="E118:H118"/>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262"/>
  <sheetViews>
    <sheetView showGridLines="0" workbookViewId="0"/>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0" width="22.28515625" customWidth="1"/>
    <col min="11" max="11" width="22.28515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197" t="s">
        <v>5</v>
      </c>
      <c r="M2" s="182"/>
      <c r="N2" s="182"/>
      <c r="O2" s="182"/>
      <c r="P2" s="182"/>
      <c r="Q2" s="182"/>
      <c r="R2" s="182"/>
      <c r="S2" s="182"/>
      <c r="T2" s="182"/>
      <c r="U2" s="182"/>
      <c r="V2" s="182"/>
      <c r="AT2" s="13" t="s">
        <v>99</v>
      </c>
    </row>
    <row r="3" spans="2:46" ht="6.9" customHeight="1">
      <c r="B3" s="14"/>
      <c r="C3" s="15"/>
      <c r="D3" s="15"/>
      <c r="E3" s="15"/>
      <c r="F3" s="15"/>
      <c r="G3" s="15"/>
      <c r="H3" s="15"/>
      <c r="I3" s="15"/>
      <c r="J3" s="15"/>
      <c r="K3" s="15"/>
      <c r="L3" s="16"/>
      <c r="AT3" s="13" t="s">
        <v>82</v>
      </c>
    </row>
    <row r="4" spans="2:46" ht="24.9" customHeight="1">
      <c r="B4" s="16"/>
      <c r="D4" s="17" t="s">
        <v>122</v>
      </c>
      <c r="L4" s="16"/>
      <c r="M4" s="89" t="s">
        <v>10</v>
      </c>
      <c r="AT4" s="13" t="s">
        <v>3</v>
      </c>
    </row>
    <row r="5" spans="2:46" ht="6.9" customHeight="1">
      <c r="B5" s="16"/>
      <c r="L5" s="16"/>
    </row>
    <row r="6" spans="2:46" ht="12" customHeight="1">
      <c r="B6" s="16"/>
      <c r="D6" s="23" t="s">
        <v>15</v>
      </c>
      <c r="L6" s="16"/>
    </row>
    <row r="7" spans="2:46" ht="16.5" customHeight="1">
      <c r="B7" s="16"/>
      <c r="E7" s="209" t="str">
        <f>'Rekapitulace stavby'!K6</f>
        <v>Javorné - modernizace stáje</v>
      </c>
      <c r="F7" s="210"/>
      <c r="G7" s="210"/>
      <c r="H7" s="210"/>
      <c r="L7" s="16"/>
    </row>
    <row r="8" spans="2:46" ht="13.2">
      <c r="B8" s="16"/>
      <c r="D8" s="23" t="s">
        <v>123</v>
      </c>
      <c r="L8" s="16"/>
    </row>
    <row r="9" spans="2:46" ht="16.5" customHeight="1">
      <c r="B9" s="16"/>
      <c r="E9" s="209" t="s">
        <v>124</v>
      </c>
      <c r="F9" s="182"/>
      <c r="G9" s="182"/>
      <c r="H9" s="182"/>
      <c r="L9" s="16"/>
    </row>
    <row r="10" spans="2:46" ht="12" customHeight="1">
      <c r="B10" s="16"/>
      <c r="D10" s="23" t="s">
        <v>125</v>
      </c>
      <c r="L10" s="16"/>
    </row>
    <row r="11" spans="2:46" s="1" customFormat="1" ht="16.5" customHeight="1">
      <c r="B11" s="28"/>
      <c r="E11" s="207" t="s">
        <v>615</v>
      </c>
      <c r="F11" s="211"/>
      <c r="G11" s="211"/>
      <c r="H11" s="211"/>
      <c r="L11" s="28"/>
    </row>
    <row r="12" spans="2:46" s="1" customFormat="1" ht="12" customHeight="1">
      <c r="B12" s="28"/>
      <c r="D12" s="23" t="s">
        <v>127</v>
      </c>
      <c r="L12" s="28"/>
    </row>
    <row r="13" spans="2:46" s="1" customFormat="1" ht="16.5" customHeight="1">
      <c r="B13" s="28"/>
      <c r="E13" s="170" t="s">
        <v>616</v>
      </c>
      <c r="F13" s="211"/>
      <c r="G13" s="211"/>
      <c r="H13" s="211"/>
      <c r="L13" s="28"/>
    </row>
    <row r="14" spans="2:46" s="1" customFormat="1">
      <c r="B14" s="28"/>
      <c r="L14" s="28"/>
    </row>
    <row r="15" spans="2:46" s="1" customFormat="1" ht="12" customHeight="1">
      <c r="B15" s="28"/>
      <c r="D15" s="23" t="s">
        <v>17</v>
      </c>
      <c r="F15" s="21" t="s">
        <v>1</v>
      </c>
      <c r="I15" s="23" t="s">
        <v>18</v>
      </c>
      <c r="J15" s="21" t="s">
        <v>1</v>
      </c>
      <c r="L15" s="28"/>
    </row>
    <row r="16" spans="2:46" s="1" customFormat="1" ht="12" customHeight="1">
      <c r="B16" s="28"/>
      <c r="D16" s="23" t="s">
        <v>19</v>
      </c>
      <c r="F16" s="21" t="s">
        <v>20</v>
      </c>
      <c r="I16" s="23" t="s">
        <v>21</v>
      </c>
      <c r="J16" s="48" t="str">
        <f>'Rekapitulace stavby'!AN8</f>
        <v>5. 1. 2026</v>
      </c>
      <c r="L16" s="28"/>
    </row>
    <row r="17" spans="2:12" s="1" customFormat="1" ht="10.8" customHeight="1">
      <c r="B17" s="28"/>
      <c r="L17" s="28"/>
    </row>
    <row r="18" spans="2:12" s="1" customFormat="1" ht="12" customHeight="1">
      <c r="B18" s="28"/>
      <c r="D18" s="23" t="s">
        <v>23</v>
      </c>
      <c r="I18" s="23" t="s">
        <v>24</v>
      </c>
      <c r="J18" s="21" t="s">
        <v>1</v>
      </c>
      <c r="L18" s="28"/>
    </row>
    <row r="19" spans="2:12" s="1" customFormat="1" ht="18" customHeight="1">
      <c r="B19" s="28"/>
      <c r="E19" s="21" t="s">
        <v>25</v>
      </c>
      <c r="I19" s="23" t="s">
        <v>26</v>
      </c>
      <c r="J19" s="21" t="s">
        <v>1</v>
      </c>
      <c r="L19" s="28"/>
    </row>
    <row r="20" spans="2:12" s="1" customFormat="1" ht="6.9" customHeight="1">
      <c r="B20" s="28"/>
      <c r="L20" s="28"/>
    </row>
    <row r="21" spans="2:12" s="1" customFormat="1" ht="12" customHeight="1">
      <c r="B21" s="28"/>
      <c r="D21" s="23" t="s">
        <v>27</v>
      </c>
      <c r="I21" s="23" t="s">
        <v>24</v>
      </c>
      <c r="J21" s="24" t="str">
        <f>'Rekapitulace stavby'!AN13</f>
        <v>Vyplň údaj</v>
      </c>
      <c r="L21" s="28"/>
    </row>
    <row r="22" spans="2:12" s="1" customFormat="1" ht="18" customHeight="1">
      <c r="B22" s="28"/>
      <c r="E22" s="212" t="str">
        <f>'Rekapitulace stavby'!E14</f>
        <v>Vyplň údaj</v>
      </c>
      <c r="F22" s="181"/>
      <c r="G22" s="181"/>
      <c r="H22" s="181"/>
      <c r="I22" s="23" t="s">
        <v>26</v>
      </c>
      <c r="J22" s="24" t="str">
        <f>'Rekapitulace stavby'!AN14</f>
        <v>Vyplň údaj</v>
      </c>
      <c r="L22" s="28"/>
    </row>
    <row r="23" spans="2:12" s="1" customFormat="1" ht="6.9" customHeight="1">
      <c r="B23" s="28"/>
      <c r="L23" s="28"/>
    </row>
    <row r="24" spans="2:12" s="1" customFormat="1" ht="12" customHeight="1">
      <c r="B24" s="28"/>
      <c r="D24" s="23" t="s">
        <v>29</v>
      </c>
      <c r="I24" s="23" t="s">
        <v>24</v>
      </c>
      <c r="J24" s="21" t="str">
        <f>IF('Rekapitulace stavby'!AN16="","",'Rekapitulace stavby'!AN16)</f>
        <v/>
      </c>
      <c r="L24" s="28"/>
    </row>
    <row r="25" spans="2:12" s="1" customFormat="1" ht="18" customHeight="1">
      <c r="B25" s="28"/>
      <c r="E25" s="21" t="str">
        <f>IF('Rekapitulace stavby'!E17="","",'Rekapitulace stavby'!E17)</f>
        <v xml:space="preserve"> </v>
      </c>
      <c r="I25" s="23" t="s">
        <v>26</v>
      </c>
      <c r="J25" s="21" t="str">
        <f>IF('Rekapitulace stavby'!AN17="","",'Rekapitulace stavby'!AN17)</f>
        <v/>
      </c>
      <c r="L25" s="28"/>
    </row>
    <row r="26" spans="2:12" s="1" customFormat="1" ht="6.9" customHeight="1">
      <c r="B26" s="28"/>
      <c r="L26" s="28"/>
    </row>
    <row r="27" spans="2:12" s="1" customFormat="1" ht="12" customHeight="1">
      <c r="B27" s="28"/>
      <c r="D27" s="23" t="s">
        <v>31</v>
      </c>
      <c r="I27" s="23" t="s">
        <v>24</v>
      </c>
      <c r="J27" s="21" t="str">
        <f>IF('Rekapitulace stavby'!AN19="","",'Rekapitulace stavby'!AN19)</f>
        <v/>
      </c>
      <c r="L27" s="28"/>
    </row>
    <row r="28" spans="2:12" s="1" customFormat="1" ht="18" customHeight="1">
      <c r="B28" s="28"/>
      <c r="E28" s="21" t="str">
        <f>IF('Rekapitulace stavby'!E20="","",'Rekapitulace stavby'!E20)</f>
        <v xml:space="preserve"> </v>
      </c>
      <c r="I28" s="23" t="s">
        <v>26</v>
      </c>
      <c r="J28" s="21" t="str">
        <f>IF('Rekapitulace stavby'!AN20="","",'Rekapitulace stavby'!AN20)</f>
        <v/>
      </c>
      <c r="L28" s="28"/>
    </row>
    <row r="29" spans="2:12" s="1" customFormat="1" ht="6.9" customHeight="1">
      <c r="B29" s="28"/>
      <c r="L29" s="28"/>
    </row>
    <row r="30" spans="2:12" s="1" customFormat="1" ht="12" customHeight="1">
      <c r="B30" s="28"/>
      <c r="D30" s="23" t="s">
        <v>32</v>
      </c>
      <c r="L30" s="28"/>
    </row>
    <row r="31" spans="2:12" s="7" customFormat="1" ht="16.5" customHeight="1">
      <c r="B31" s="90"/>
      <c r="E31" s="186" t="s">
        <v>1</v>
      </c>
      <c r="F31" s="186"/>
      <c r="G31" s="186"/>
      <c r="H31" s="186"/>
      <c r="L31" s="90"/>
    </row>
    <row r="32" spans="2:12" s="1" customFormat="1" ht="6.9" customHeight="1">
      <c r="B32" s="28"/>
      <c r="L32" s="28"/>
    </row>
    <row r="33" spans="2:12" s="1" customFormat="1" ht="6.9" customHeight="1">
      <c r="B33" s="28"/>
      <c r="D33" s="49"/>
      <c r="E33" s="49"/>
      <c r="F33" s="49"/>
      <c r="G33" s="49"/>
      <c r="H33" s="49"/>
      <c r="I33" s="49"/>
      <c r="J33" s="49"/>
      <c r="K33" s="49"/>
      <c r="L33" s="28"/>
    </row>
    <row r="34" spans="2:12" s="1" customFormat="1" ht="25.35" customHeight="1">
      <c r="B34" s="28"/>
      <c r="D34" s="91" t="s">
        <v>33</v>
      </c>
      <c r="J34" s="62">
        <f>ROUND(J142, 2)</f>
        <v>0</v>
      </c>
      <c r="L34" s="28"/>
    </row>
    <row r="35" spans="2:12" s="1" customFormat="1" ht="6.9" customHeight="1">
      <c r="B35" s="28"/>
      <c r="D35" s="49"/>
      <c r="E35" s="49"/>
      <c r="F35" s="49"/>
      <c r="G35" s="49"/>
      <c r="H35" s="49"/>
      <c r="I35" s="49"/>
      <c r="J35" s="49"/>
      <c r="K35" s="49"/>
      <c r="L35" s="28"/>
    </row>
    <row r="36" spans="2:12" s="1" customFormat="1" ht="14.4" customHeight="1">
      <c r="B36" s="28"/>
      <c r="F36" s="31" t="s">
        <v>35</v>
      </c>
      <c r="I36" s="31" t="s">
        <v>34</v>
      </c>
      <c r="J36" s="31" t="s">
        <v>36</v>
      </c>
      <c r="L36" s="28"/>
    </row>
    <row r="37" spans="2:12" s="1" customFormat="1" ht="14.4" customHeight="1">
      <c r="B37" s="28"/>
      <c r="D37" s="51" t="s">
        <v>37</v>
      </c>
      <c r="E37" s="23" t="s">
        <v>38</v>
      </c>
      <c r="F37" s="81">
        <f>ROUND((SUM(BE142:BE261)),  2)</f>
        <v>0</v>
      </c>
      <c r="I37" s="92">
        <v>0.21</v>
      </c>
      <c r="J37" s="81">
        <f>ROUND(((SUM(BE142:BE261))*I37),  2)</f>
        <v>0</v>
      </c>
      <c r="L37" s="28"/>
    </row>
    <row r="38" spans="2:12" s="1" customFormat="1" ht="14.4" customHeight="1">
      <c r="B38" s="28"/>
      <c r="E38" s="23" t="s">
        <v>39</v>
      </c>
      <c r="F38" s="81">
        <f>ROUND((SUM(BF142:BF261)),  2)</f>
        <v>0</v>
      </c>
      <c r="I38" s="92">
        <v>0.12</v>
      </c>
      <c r="J38" s="81">
        <f>ROUND(((SUM(BF142:BF261))*I38),  2)</f>
        <v>0</v>
      </c>
      <c r="L38" s="28"/>
    </row>
    <row r="39" spans="2:12" s="1" customFormat="1" ht="14.4" hidden="1" customHeight="1">
      <c r="B39" s="28"/>
      <c r="E39" s="23" t="s">
        <v>40</v>
      </c>
      <c r="F39" s="81">
        <f>ROUND((SUM(BG142:BG261)),  2)</f>
        <v>0</v>
      </c>
      <c r="I39" s="92">
        <v>0.21</v>
      </c>
      <c r="J39" s="81">
        <f>0</f>
        <v>0</v>
      </c>
      <c r="L39" s="28"/>
    </row>
    <row r="40" spans="2:12" s="1" customFormat="1" ht="14.4" hidden="1" customHeight="1">
      <c r="B40" s="28"/>
      <c r="E40" s="23" t="s">
        <v>41</v>
      </c>
      <c r="F40" s="81">
        <f>ROUND((SUM(BH142:BH261)),  2)</f>
        <v>0</v>
      </c>
      <c r="I40" s="92">
        <v>0.12</v>
      </c>
      <c r="J40" s="81">
        <f>0</f>
        <v>0</v>
      </c>
      <c r="L40" s="28"/>
    </row>
    <row r="41" spans="2:12" s="1" customFormat="1" ht="14.4" hidden="1" customHeight="1">
      <c r="B41" s="28"/>
      <c r="E41" s="23" t="s">
        <v>42</v>
      </c>
      <c r="F41" s="81">
        <f>ROUND((SUM(BI142:BI261)),  2)</f>
        <v>0</v>
      </c>
      <c r="I41" s="92">
        <v>0</v>
      </c>
      <c r="J41" s="81">
        <f>0</f>
        <v>0</v>
      </c>
      <c r="L41" s="28"/>
    </row>
    <row r="42" spans="2:12" s="1" customFormat="1" ht="6.9"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 customHeight="1">
      <c r="B44" s="28"/>
      <c r="L44" s="28"/>
    </row>
    <row r="45" spans="2:12" ht="14.4" customHeight="1">
      <c r="B45" s="16"/>
      <c r="L45" s="16"/>
    </row>
    <row r="46" spans="2:12" ht="14.4" customHeight="1">
      <c r="B46" s="16"/>
      <c r="L46" s="16"/>
    </row>
    <row r="47" spans="2:12" ht="14.4" customHeight="1">
      <c r="B47" s="16"/>
      <c r="L47" s="16"/>
    </row>
    <row r="48" spans="2:12" ht="14.4" customHeight="1">
      <c r="B48" s="16"/>
      <c r="L48" s="16"/>
    </row>
    <row r="49" spans="2:12" ht="14.4" customHeight="1">
      <c r="B49" s="16"/>
      <c r="L49" s="16"/>
    </row>
    <row r="50" spans="2:12" s="1" customFormat="1" ht="14.4" customHeight="1">
      <c r="B50" s="28"/>
      <c r="D50" s="37" t="s">
        <v>46</v>
      </c>
      <c r="E50" s="38"/>
      <c r="F50" s="38"/>
      <c r="G50" s="37" t="s">
        <v>47</v>
      </c>
      <c r="H50" s="38"/>
      <c r="I50" s="38"/>
      <c r="J50" s="38"/>
      <c r="K50" s="38"/>
      <c r="L50" s="28"/>
    </row>
    <row r="51" spans="2:12">
      <c r="B51" s="16"/>
      <c r="L51" s="16"/>
    </row>
    <row r="52" spans="2:12">
      <c r="B52" s="16"/>
      <c r="L52" s="16"/>
    </row>
    <row r="53" spans="2:12">
      <c r="B53" s="16"/>
      <c r="L53" s="16"/>
    </row>
    <row r="54" spans="2:12">
      <c r="B54" s="16"/>
      <c r="L54" s="16"/>
    </row>
    <row r="55" spans="2:12">
      <c r="B55" s="16"/>
      <c r="L55" s="16"/>
    </row>
    <row r="56" spans="2:12">
      <c r="B56" s="16"/>
      <c r="L56" s="16"/>
    </row>
    <row r="57" spans="2:12">
      <c r="B57" s="16"/>
      <c r="L57" s="16"/>
    </row>
    <row r="58" spans="2:12">
      <c r="B58" s="16"/>
      <c r="L58" s="16"/>
    </row>
    <row r="59" spans="2:12">
      <c r="B59" s="16"/>
      <c r="L59" s="16"/>
    </row>
    <row r="60" spans="2:12">
      <c r="B60" s="16"/>
      <c r="L60" s="16"/>
    </row>
    <row r="61" spans="2:12" s="1" customFormat="1" ht="13.2">
      <c r="B61" s="28"/>
      <c r="D61" s="39" t="s">
        <v>48</v>
      </c>
      <c r="E61" s="30"/>
      <c r="F61" s="99" t="s">
        <v>49</v>
      </c>
      <c r="G61" s="39" t="s">
        <v>48</v>
      </c>
      <c r="H61" s="30"/>
      <c r="I61" s="30"/>
      <c r="J61" s="100" t="s">
        <v>49</v>
      </c>
      <c r="K61" s="30"/>
      <c r="L61" s="28"/>
    </row>
    <row r="62" spans="2:12">
      <c r="B62" s="16"/>
      <c r="L62" s="16"/>
    </row>
    <row r="63" spans="2:12">
      <c r="B63" s="16"/>
      <c r="L63" s="16"/>
    </row>
    <row r="64" spans="2:12">
      <c r="B64" s="16"/>
      <c r="L64" s="16"/>
    </row>
    <row r="65" spans="2:12" s="1" customFormat="1" ht="13.2">
      <c r="B65" s="28"/>
      <c r="D65" s="37" t="s">
        <v>50</v>
      </c>
      <c r="E65" s="38"/>
      <c r="F65" s="38"/>
      <c r="G65" s="37" t="s">
        <v>51</v>
      </c>
      <c r="H65" s="38"/>
      <c r="I65" s="38"/>
      <c r="J65" s="38"/>
      <c r="K65" s="38"/>
      <c r="L65" s="28"/>
    </row>
    <row r="66" spans="2:12">
      <c r="B66" s="16"/>
      <c r="L66" s="16"/>
    </row>
    <row r="67" spans="2:12">
      <c r="B67" s="16"/>
      <c r="L67" s="16"/>
    </row>
    <row r="68" spans="2:12">
      <c r="B68" s="16"/>
      <c r="L68" s="16"/>
    </row>
    <row r="69" spans="2:12">
      <c r="B69" s="16"/>
      <c r="L69" s="16"/>
    </row>
    <row r="70" spans="2:12">
      <c r="B70" s="16"/>
      <c r="L70" s="16"/>
    </row>
    <row r="71" spans="2:12">
      <c r="B71" s="16"/>
      <c r="L71" s="16"/>
    </row>
    <row r="72" spans="2:12">
      <c r="B72" s="16"/>
      <c r="L72" s="16"/>
    </row>
    <row r="73" spans="2:12">
      <c r="B73" s="16"/>
      <c r="L73" s="16"/>
    </row>
    <row r="74" spans="2:12">
      <c r="B74" s="16"/>
      <c r="L74" s="16"/>
    </row>
    <row r="75" spans="2:12">
      <c r="B75" s="16"/>
      <c r="L75" s="16"/>
    </row>
    <row r="76" spans="2:12" s="1" customFormat="1" ht="13.2">
      <c r="B76" s="28"/>
      <c r="D76" s="39" t="s">
        <v>48</v>
      </c>
      <c r="E76" s="30"/>
      <c r="F76" s="99" t="s">
        <v>49</v>
      </c>
      <c r="G76" s="39" t="s">
        <v>48</v>
      </c>
      <c r="H76" s="30"/>
      <c r="I76" s="30"/>
      <c r="J76" s="100" t="s">
        <v>49</v>
      </c>
      <c r="K76" s="30"/>
      <c r="L76" s="28"/>
    </row>
    <row r="77" spans="2:12" s="1" customFormat="1" ht="14.4" customHeight="1">
      <c r="B77" s="40"/>
      <c r="C77" s="41"/>
      <c r="D77" s="41"/>
      <c r="E77" s="41"/>
      <c r="F77" s="41"/>
      <c r="G77" s="41"/>
      <c r="H77" s="41"/>
      <c r="I77" s="41"/>
      <c r="J77" s="41"/>
      <c r="K77" s="41"/>
      <c r="L77" s="28"/>
    </row>
    <row r="81" spans="2:12" s="1" customFormat="1" ht="6.9" customHeight="1">
      <c r="B81" s="42"/>
      <c r="C81" s="43"/>
      <c r="D81" s="43"/>
      <c r="E81" s="43"/>
      <c r="F81" s="43"/>
      <c r="G81" s="43"/>
      <c r="H81" s="43"/>
      <c r="I81" s="43"/>
      <c r="J81" s="43"/>
      <c r="K81" s="43"/>
      <c r="L81" s="28"/>
    </row>
    <row r="82" spans="2:12" s="1" customFormat="1" ht="24.9" customHeight="1">
      <c r="B82" s="28"/>
      <c r="C82" s="17" t="s">
        <v>129</v>
      </c>
      <c r="L82" s="28"/>
    </row>
    <row r="83" spans="2:12" s="1" customFormat="1" ht="6.9" customHeight="1">
      <c r="B83" s="28"/>
      <c r="L83" s="28"/>
    </row>
    <row r="84" spans="2:12" s="1" customFormat="1" ht="12" customHeight="1">
      <c r="B84" s="28"/>
      <c r="C84" s="23" t="s">
        <v>15</v>
      </c>
      <c r="L84" s="28"/>
    </row>
    <row r="85" spans="2:12" s="1" customFormat="1" ht="16.5" customHeight="1">
      <c r="B85" s="28"/>
      <c r="E85" s="209" t="str">
        <f>E7</f>
        <v>Javorné - modernizace stáje</v>
      </c>
      <c r="F85" s="210"/>
      <c r="G85" s="210"/>
      <c r="H85" s="210"/>
      <c r="L85" s="28"/>
    </row>
    <row r="86" spans="2:12" ht="12" customHeight="1">
      <c r="B86" s="16"/>
      <c r="C86" s="23" t="s">
        <v>123</v>
      </c>
      <c r="L86" s="16"/>
    </row>
    <row r="87" spans="2:12" ht="16.5" customHeight="1">
      <c r="B87" s="16"/>
      <c r="E87" s="209" t="s">
        <v>124</v>
      </c>
      <c r="F87" s="182"/>
      <c r="G87" s="182"/>
      <c r="H87" s="182"/>
      <c r="L87" s="16"/>
    </row>
    <row r="88" spans="2:12" ht="12" customHeight="1">
      <c r="B88" s="16"/>
      <c r="C88" s="23" t="s">
        <v>125</v>
      </c>
      <c r="L88" s="16"/>
    </row>
    <row r="89" spans="2:12" s="1" customFormat="1" ht="16.5" customHeight="1">
      <c r="B89" s="28"/>
      <c r="E89" s="207" t="s">
        <v>615</v>
      </c>
      <c r="F89" s="211"/>
      <c r="G89" s="211"/>
      <c r="H89" s="211"/>
      <c r="L89" s="28"/>
    </row>
    <row r="90" spans="2:12" s="1" customFormat="1" ht="12" customHeight="1">
      <c r="B90" s="28"/>
      <c r="C90" s="23" t="s">
        <v>127</v>
      </c>
      <c r="L90" s="28"/>
    </row>
    <row r="91" spans="2:12" s="1" customFormat="1" ht="16.5" customHeight="1">
      <c r="B91" s="28"/>
      <c r="E91" s="170" t="str">
        <f>E13</f>
        <v>02-1 - Stavební náklady</v>
      </c>
      <c r="F91" s="211"/>
      <c r="G91" s="211"/>
      <c r="H91" s="211"/>
      <c r="L91" s="28"/>
    </row>
    <row r="92" spans="2:12" s="1" customFormat="1" ht="6.9" customHeight="1">
      <c r="B92" s="28"/>
      <c r="L92" s="28"/>
    </row>
    <row r="93" spans="2:12" s="1" customFormat="1" ht="12" customHeight="1">
      <c r="B93" s="28"/>
      <c r="C93" s="23" t="s">
        <v>19</v>
      </c>
      <c r="F93" s="21" t="str">
        <f>F16</f>
        <v xml:space="preserve"> </v>
      </c>
      <c r="I93" s="23" t="s">
        <v>21</v>
      </c>
      <c r="J93" s="48" t="str">
        <f>IF(J16="","",J16)</f>
        <v>5. 1. 2026</v>
      </c>
      <c r="L93" s="28"/>
    </row>
    <row r="94" spans="2:12" s="1" customFormat="1" ht="6.9" customHeight="1">
      <c r="B94" s="28"/>
      <c r="L94" s="28"/>
    </row>
    <row r="95" spans="2:12" s="1" customFormat="1" ht="15.15" customHeight="1">
      <c r="B95" s="28"/>
      <c r="C95" s="23" t="s">
        <v>23</v>
      </c>
      <c r="F95" s="21" t="str">
        <f>E19</f>
        <v>Zemědělská a.s., Horní bradlo</v>
      </c>
      <c r="I95" s="23" t="s">
        <v>29</v>
      </c>
      <c r="J95" s="26" t="str">
        <f>E25</f>
        <v xml:space="preserve"> </v>
      </c>
      <c r="L95" s="28"/>
    </row>
    <row r="96" spans="2:12" s="1" customFormat="1" ht="15.15"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130</v>
      </c>
      <c r="D98" s="93"/>
      <c r="E98" s="93"/>
      <c r="F98" s="93"/>
      <c r="G98" s="93"/>
      <c r="H98" s="93"/>
      <c r="I98" s="93"/>
      <c r="J98" s="102" t="s">
        <v>131</v>
      </c>
      <c r="K98" s="93"/>
      <c r="L98" s="28"/>
    </row>
    <row r="99" spans="2:47" s="1" customFormat="1" ht="10.35" customHeight="1">
      <c r="B99" s="28"/>
      <c r="L99" s="28"/>
    </row>
    <row r="100" spans="2:47" s="1" customFormat="1" ht="22.8" customHeight="1">
      <c r="B100" s="28"/>
      <c r="C100" s="103" t="s">
        <v>132</v>
      </c>
      <c r="J100" s="62">
        <f>J142</f>
        <v>0</v>
      </c>
      <c r="L100" s="28"/>
      <c r="AU100" s="13" t="s">
        <v>133</v>
      </c>
    </row>
    <row r="101" spans="2:47" s="8" customFormat="1" ht="24.9" customHeight="1">
      <c r="B101" s="104"/>
      <c r="D101" s="105" t="s">
        <v>134</v>
      </c>
      <c r="E101" s="106"/>
      <c r="F101" s="106"/>
      <c r="G101" s="106"/>
      <c r="H101" s="106"/>
      <c r="I101" s="106"/>
      <c r="J101" s="107">
        <f>J143</f>
        <v>0</v>
      </c>
      <c r="L101" s="104"/>
    </row>
    <row r="102" spans="2:47" s="9" customFormat="1" ht="19.95" customHeight="1">
      <c r="B102" s="108"/>
      <c r="D102" s="109" t="s">
        <v>135</v>
      </c>
      <c r="E102" s="110"/>
      <c r="F102" s="110"/>
      <c r="G102" s="110"/>
      <c r="H102" s="110"/>
      <c r="I102" s="110"/>
      <c r="J102" s="111">
        <f>J144</f>
        <v>0</v>
      </c>
      <c r="L102" s="108"/>
    </row>
    <row r="103" spans="2:47" s="9" customFormat="1" ht="19.95" customHeight="1">
      <c r="B103" s="108"/>
      <c r="D103" s="109" t="s">
        <v>136</v>
      </c>
      <c r="E103" s="110"/>
      <c r="F103" s="110"/>
      <c r="G103" s="110"/>
      <c r="H103" s="110"/>
      <c r="I103" s="110"/>
      <c r="J103" s="111">
        <f>J158</f>
        <v>0</v>
      </c>
      <c r="L103" s="108"/>
    </row>
    <row r="104" spans="2:47" s="9" customFormat="1" ht="19.95" customHeight="1">
      <c r="B104" s="108"/>
      <c r="D104" s="109" t="s">
        <v>137</v>
      </c>
      <c r="E104" s="110"/>
      <c r="F104" s="110"/>
      <c r="G104" s="110"/>
      <c r="H104" s="110"/>
      <c r="I104" s="110"/>
      <c r="J104" s="111">
        <f>J174</f>
        <v>0</v>
      </c>
      <c r="L104" s="108"/>
    </row>
    <row r="105" spans="2:47" s="9" customFormat="1" ht="19.95" customHeight="1">
      <c r="B105" s="108"/>
      <c r="D105" s="109" t="s">
        <v>138</v>
      </c>
      <c r="E105" s="110"/>
      <c r="F105" s="110"/>
      <c r="G105" s="110"/>
      <c r="H105" s="110"/>
      <c r="I105" s="110"/>
      <c r="J105" s="111">
        <f>J184</f>
        <v>0</v>
      </c>
      <c r="L105" s="108"/>
    </row>
    <row r="106" spans="2:47" s="9" customFormat="1" ht="19.95" customHeight="1">
      <c r="B106" s="108"/>
      <c r="D106" s="109" t="s">
        <v>139</v>
      </c>
      <c r="E106" s="110"/>
      <c r="F106" s="110"/>
      <c r="G106" s="110"/>
      <c r="H106" s="110"/>
      <c r="I106" s="110"/>
      <c r="J106" s="111">
        <f>J191</f>
        <v>0</v>
      </c>
      <c r="L106" s="108"/>
    </row>
    <row r="107" spans="2:47" s="9" customFormat="1" ht="19.95" customHeight="1">
      <c r="B107" s="108"/>
      <c r="D107" s="109" t="s">
        <v>140</v>
      </c>
      <c r="E107" s="110"/>
      <c r="F107" s="110"/>
      <c r="G107" s="110"/>
      <c r="H107" s="110"/>
      <c r="I107" s="110"/>
      <c r="J107" s="111">
        <f>J205</f>
        <v>0</v>
      </c>
      <c r="L107" s="108"/>
    </row>
    <row r="108" spans="2:47" s="9" customFormat="1" ht="19.95" customHeight="1">
      <c r="B108" s="108"/>
      <c r="D108" s="109" t="s">
        <v>141</v>
      </c>
      <c r="E108" s="110"/>
      <c r="F108" s="110"/>
      <c r="G108" s="110"/>
      <c r="H108" s="110"/>
      <c r="I108" s="110"/>
      <c r="J108" s="111">
        <f>J214</f>
        <v>0</v>
      </c>
      <c r="L108" s="108"/>
    </row>
    <row r="109" spans="2:47" s="9" customFormat="1" ht="19.95" customHeight="1">
      <c r="B109" s="108"/>
      <c r="D109" s="109" t="s">
        <v>142</v>
      </c>
      <c r="E109" s="110"/>
      <c r="F109" s="110"/>
      <c r="G109" s="110"/>
      <c r="H109" s="110"/>
      <c r="I109" s="110"/>
      <c r="J109" s="111">
        <f>J228</f>
        <v>0</v>
      </c>
      <c r="L109" s="108"/>
    </row>
    <row r="110" spans="2:47" s="8" customFormat="1" ht="24.9" customHeight="1">
      <c r="B110" s="104"/>
      <c r="D110" s="105" t="s">
        <v>143</v>
      </c>
      <c r="E110" s="106"/>
      <c r="F110" s="106"/>
      <c r="G110" s="106"/>
      <c r="H110" s="106"/>
      <c r="I110" s="106"/>
      <c r="J110" s="107">
        <f>J230</f>
        <v>0</v>
      </c>
      <c r="L110" s="104"/>
    </row>
    <row r="111" spans="2:47" s="9" customFormat="1" ht="19.95" customHeight="1">
      <c r="B111" s="108"/>
      <c r="D111" s="109" t="s">
        <v>144</v>
      </c>
      <c r="E111" s="110"/>
      <c r="F111" s="110"/>
      <c r="G111" s="110"/>
      <c r="H111" s="110"/>
      <c r="I111" s="110"/>
      <c r="J111" s="111">
        <f>J231</f>
        <v>0</v>
      </c>
      <c r="L111" s="108"/>
    </row>
    <row r="112" spans="2:47" s="8" customFormat="1" ht="24.9" customHeight="1">
      <c r="B112" s="104"/>
      <c r="D112" s="105" t="s">
        <v>145</v>
      </c>
      <c r="E112" s="106"/>
      <c r="F112" s="106"/>
      <c r="G112" s="106"/>
      <c r="H112" s="106"/>
      <c r="I112" s="106"/>
      <c r="J112" s="107">
        <f>J233</f>
        <v>0</v>
      </c>
      <c r="L112" s="104"/>
    </row>
    <row r="113" spans="2:12" s="9" customFormat="1" ht="19.95" customHeight="1">
      <c r="B113" s="108"/>
      <c r="D113" s="109" t="s">
        <v>146</v>
      </c>
      <c r="E113" s="110"/>
      <c r="F113" s="110"/>
      <c r="G113" s="110"/>
      <c r="H113" s="110"/>
      <c r="I113" s="110"/>
      <c r="J113" s="111">
        <f>J234</f>
        <v>0</v>
      </c>
      <c r="L113" s="108"/>
    </row>
    <row r="114" spans="2:12" s="9" customFormat="1" ht="19.95" customHeight="1">
      <c r="B114" s="108"/>
      <c r="D114" s="109" t="s">
        <v>147</v>
      </c>
      <c r="E114" s="110"/>
      <c r="F114" s="110"/>
      <c r="G114" s="110"/>
      <c r="H114" s="110"/>
      <c r="I114" s="110"/>
      <c r="J114" s="111">
        <f>J239</f>
        <v>0</v>
      </c>
      <c r="L114" s="108"/>
    </row>
    <row r="115" spans="2:12" s="9" customFormat="1" ht="19.95" customHeight="1">
      <c r="B115" s="108"/>
      <c r="D115" s="109" t="s">
        <v>149</v>
      </c>
      <c r="E115" s="110"/>
      <c r="F115" s="110"/>
      <c r="G115" s="110"/>
      <c r="H115" s="110"/>
      <c r="I115" s="110"/>
      <c r="J115" s="111">
        <f>J251</f>
        <v>0</v>
      </c>
      <c r="L115" s="108"/>
    </row>
    <row r="116" spans="2:12" s="8" customFormat="1" ht="24.9" customHeight="1">
      <c r="B116" s="104"/>
      <c r="D116" s="105" t="s">
        <v>150</v>
      </c>
      <c r="E116" s="106"/>
      <c r="F116" s="106"/>
      <c r="G116" s="106"/>
      <c r="H116" s="106"/>
      <c r="I116" s="106"/>
      <c r="J116" s="107">
        <f>J256</f>
        <v>0</v>
      </c>
      <c r="L116" s="104"/>
    </row>
    <row r="117" spans="2:12" s="9" customFormat="1" ht="19.95" customHeight="1">
      <c r="B117" s="108"/>
      <c r="D117" s="109" t="s">
        <v>151</v>
      </c>
      <c r="E117" s="110"/>
      <c r="F117" s="110"/>
      <c r="G117" s="110"/>
      <c r="H117" s="110"/>
      <c r="I117" s="110"/>
      <c r="J117" s="111">
        <f>J257</f>
        <v>0</v>
      </c>
      <c r="L117" s="108"/>
    </row>
    <row r="118" spans="2:12" s="9" customFormat="1" ht="19.95" customHeight="1">
      <c r="B118" s="108"/>
      <c r="D118" s="109" t="s">
        <v>152</v>
      </c>
      <c r="E118" s="110"/>
      <c r="F118" s="110"/>
      <c r="G118" s="110"/>
      <c r="H118" s="110"/>
      <c r="I118" s="110"/>
      <c r="J118" s="111">
        <f>J259</f>
        <v>0</v>
      </c>
      <c r="L118" s="108"/>
    </row>
    <row r="119" spans="2:12" s="1" customFormat="1" ht="21.75" customHeight="1">
      <c r="B119" s="28"/>
      <c r="L119" s="28"/>
    </row>
    <row r="120" spans="2:12" s="1" customFormat="1" ht="6.9" customHeight="1">
      <c r="B120" s="40"/>
      <c r="C120" s="41"/>
      <c r="D120" s="41"/>
      <c r="E120" s="41"/>
      <c r="F120" s="41"/>
      <c r="G120" s="41"/>
      <c r="H120" s="41"/>
      <c r="I120" s="41"/>
      <c r="J120" s="41"/>
      <c r="K120" s="41"/>
      <c r="L120" s="28"/>
    </row>
    <row r="124" spans="2:12" s="1" customFormat="1" ht="6.9" customHeight="1">
      <c r="B124" s="42"/>
      <c r="C124" s="43"/>
      <c r="D124" s="43"/>
      <c r="E124" s="43"/>
      <c r="F124" s="43"/>
      <c r="G124" s="43"/>
      <c r="H124" s="43"/>
      <c r="I124" s="43"/>
      <c r="J124" s="43"/>
      <c r="K124" s="43"/>
      <c r="L124" s="28"/>
    </row>
    <row r="125" spans="2:12" s="1" customFormat="1" ht="24.9" customHeight="1">
      <c r="B125" s="28"/>
      <c r="C125" s="17" t="s">
        <v>153</v>
      </c>
      <c r="L125" s="28"/>
    </row>
    <row r="126" spans="2:12" s="1" customFormat="1" ht="6.9" customHeight="1">
      <c r="B126" s="28"/>
      <c r="L126" s="28"/>
    </row>
    <row r="127" spans="2:12" s="1" customFormat="1" ht="12" customHeight="1">
      <c r="B127" s="28"/>
      <c r="C127" s="23" t="s">
        <v>15</v>
      </c>
      <c r="L127" s="28"/>
    </row>
    <row r="128" spans="2:12" s="1" customFormat="1" ht="16.5" customHeight="1">
      <c r="B128" s="28"/>
      <c r="E128" s="209" t="str">
        <f>E7</f>
        <v>Javorné - modernizace stáje</v>
      </c>
      <c r="F128" s="210"/>
      <c r="G128" s="210"/>
      <c r="H128" s="210"/>
      <c r="L128" s="28"/>
    </row>
    <row r="129" spans="2:63" ht="12" customHeight="1">
      <c r="B129" s="16"/>
      <c r="C129" s="23" t="s">
        <v>123</v>
      </c>
      <c r="L129" s="16"/>
    </row>
    <row r="130" spans="2:63" ht="16.5" customHeight="1">
      <c r="B130" s="16"/>
      <c r="E130" s="209" t="s">
        <v>124</v>
      </c>
      <c r="F130" s="182"/>
      <c r="G130" s="182"/>
      <c r="H130" s="182"/>
      <c r="L130" s="16"/>
    </row>
    <row r="131" spans="2:63" ht="12" customHeight="1">
      <c r="B131" s="16"/>
      <c r="C131" s="23" t="s">
        <v>125</v>
      </c>
      <c r="L131" s="16"/>
    </row>
    <row r="132" spans="2:63" s="1" customFormat="1" ht="16.5" customHeight="1">
      <c r="B132" s="28"/>
      <c r="E132" s="207" t="s">
        <v>615</v>
      </c>
      <c r="F132" s="211"/>
      <c r="G132" s="211"/>
      <c r="H132" s="211"/>
      <c r="L132" s="28"/>
    </row>
    <row r="133" spans="2:63" s="1" customFormat="1" ht="12" customHeight="1">
      <c r="B133" s="28"/>
      <c r="C133" s="23" t="s">
        <v>127</v>
      </c>
      <c r="L133" s="28"/>
    </row>
    <row r="134" spans="2:63" s="1" customFormat="1" ht="16.5" customHeight="1">
      <c r="B134" s="28"/>
      <c r="E134" s="170" t="str">
        <f>E13</f>
        <v>02-1 - Stavební náklady</v>
      </c>
      <c r="F134" s="211"/>
      <c r="G134" s="211"/>
      <c r="H134" s="211"/>
      <c r="L134" s="28"/>
    </row>
    <row r="135" spans="2:63" s="1" customFormat="1" ht="6.9" customHeight="1">
      <c r="B135" s="28"/>
      <c r="L135" s="28"/>
    </row>
    <row r="136" spans="2:63" s="1" customFormat="1" ht="12" customHeight="1">
      <c r="B136" s="28"/>
      <c r="C136" s="23" t="s">
        <v>19</v>
      </c>
      <c r="F136" s="21" t="str">
        <f>F16</f>
        <v xml:space="preserve"> </v>
      </c>
      <c r="I136" s="23" t="s">
        <v>21</v>
      </c>
      <c r="J136" s="48" t="str">
        <f>IF(J16="","",J16)</f>
        <v>5. 1. 2026</v>
      </c>
      <c r="L136" s="28"/>
    </row>
    <row r="137" spans="2:63" s="1" customFormat="1" ht="6.9" customHeight="1">
      <c r="B137" s="28"/>
      <c r="L137" s="28"/>
    </row>
    <row r="138" spans="2:63" s="1" customFormat="1" ht="15.15" customHeight="1">
      <c r="B138" s="28"/>
      <c r="C138" s="23" t="s">
        <v>23</v>
      </c>
      <c r="F138" s="21" t="str">
        <f>E19</f>
        <v>Zemědělská a.s., Horní bradlo</v>
      </c>
      <c r="I138" s="23" t="s">
        <v>29</v>
      </c>
      <c r="J138" s="26" t="str">
        <f>E25</f>
        <v xml:space="preserve"> </v>
      </c>
      <c r="L138" s="28"/>
    </row>
    <row r="139" spans="2:63" s="1" customFormat="1" ht="15.15" customHeight="1">
      <c r="B139" s="28"/>
      <c r="C139" s="23" t="s">
        <v>27</v>
      </c>
      <c r="F139" s="21" t="str">
        <f>IF(E22="","",E22)</f>
        <v>Vyplň údaj</v>
      </c>
      <c r="I139" s="23" t="s">
        <v>31</v>
      </c>
      <c r="J139" s="26" t="str">
        <f>E28</f>
        <v xml:space="preserve"> </v>
      </c>
      <c r="L139" s="28"/>
    </row>
    <row r="140" spans="2:63" s="1" customFormat="1" ht="10.35" customHeight="1">
      <c r="B140" s="28"/>
      <c r="L140" s="28"/>
    </row>
    <row r="141" spans="2:63" s="10" customFormat="1" ht="29.25" customHeight="1">
      <c r="B141" s="112"/>
      <c r="C141" s="113" t="s">
        <v>154</v>
      </c>
      <c r="D141" s="114" t="s">
        <v>58</v>
      </c>
      <c r="E141" s="114" t="s">
        <v>54</v>
      </c>
      <c r="F141" s="114" t="s">
        <v>55</v>
      </c>
      <c r="G141" s="114" t="s">
        <v>155</v>
      </c>
      <c r="H141" s="114" t="s">
        <v>156</v>
      </c>
      <c r="I141" s="114" t="s">
        <v>157</v>
      </c>
      <c r="J141" s="115" t="s">
        <v>131</v>
      </c>
      <c r="K141" s="116" t="s">
        <v>158</v>
      </c>
      <c r="L141" s="112"/>
      <c r="M141" s="55" t="s">
        <v>1</v>
      </c>
      <c r="N141" s="56" t="s">
        <v>37</v>
      </c>
      <c r="O141" s="56" t="s">
        <v>159</v>
      </c>
      <c r="P141" s="56" t="s">
        <v>160</v>
      </c>
      <c r="Q141" s="56" t="s">
        <v>161</v>
      </c>
      <c r="R141" s="56" t="s">
        <v>162</v>
      </c>
      <c r="S141" s="56" t="s">
        <v>163</v>
      </c>
      <c r="T141" s="57" t="s">
        <v>164</v>
      </c>
    </row>
    <row r="142" spans="2:63" s="1" customFormat="1" ht="22.8" customHeight="1">
      <c r="B142" s="28"/>
      <c r="C142" s="60" t="s">
        <v>165</v>
      </c>
      <c r="J142" s="117">
        <f>BK142</f>
        <v>0</v>
      </c>
      <c r="L142" s="28"/>
      <c r="M142" s="58"/>
      <c r="N142" s="49"/>
      <c r="O142" s="49"/>
      <c r="P142" s="118">
        <f>P143+P230+P233+P256</f>
        <v>0</v>
      </c>
      <c r="Q142" s="49"/>
      <c r="R142" s="118">
        <f>R143+R230+R233+R256</f>
        <v>1.9707922100000002</v>
      </c>
      <c r="S142" s="49"/>
      <c r="T142" s="119">
        <f>T143+T230+T233+T256</f>
        <v>0</v>
      </c>
      <c r="AT142" s="13" t="s">
        <v>72</v>
      </c>
      <c r="AU142" s="13" t="s">
        <v>133</v>
      </c>
      <c r="BK142" s="120">
        <f>BK143+BK230+BK233+BK256</f>
        <v>0</v>
      </c>
    </row>
    <row r="143" spans="2:63" s="11" customFormat="1" ht="25.95" customHeight="1">
      <c r="B143" s="121"/>
      <c r="D143" s="122" t="s">
        <v>72</v>
      </c>
      <c r="E143" s="123" t="s">
        <v>166</v>
      </c>
      <c r="F143" s="123" t="s">
        <v>167</v>
      </c>
      <c r="I143" s="124"/>
      <c r="J143" s="125">
        <f>BK143</f>
        <v>0</v>
      </c>
      <c r="L143" s="121"/>
      <c r="M143" s="126"/>
      <c r="P143" s="127">
        <f>P144+P158+P174+P184+P191+P205+P214+P228</f>
        <v>0</v>
      </c>
      <c r="R143" s="127">
        <f>R144+R158+R174+R184+R191+R205+R214+R228</f>
        <v>1.9371922100000001</v>
      </c>
      <c r="T143" s="128">
        <f>T144+T158+T174+T184+T191+T205+T214+T228</f>
        <v>0</v>
      </c>
      <c r="AR143" s="122" t="s">
        <v>80</v>
      </c>
      <c r="AT143" s="129" t="s">
        <v>72</v>
      </c>
      <c r="AU143" s="129" t="s">
        <v>73</v>
      </c>
      <c r="AY143" s="122" t="s">
        <v>168</v>
      </c>
      <c r="BK143" s="130">
        <f>BK144+BK158+BK174+BK184+BK191+BK205+BK214+BK228</f>
        <v>0</v>
      </c>
    </row>
    <row r="144" spans="2:63" s="11" customFormat="1" ht="22.8" customHeight="1">
      <c r="B144" s="121"/>
      <c r="D144" s="122" t="s">
        <v>72</v>
      </c>
      <c r="E144" s="131" t="s">
        <v>80</v>
      </c>
      <c r="F144" s="131" t="s">
        <v>169</v>
      </c>
      <c r="I144" s="124"/>
      <c r="J144" s="132">
        <f>BK144</f>
        <v>0</v>
      </c>
      <c r="L144" s="121"/>
      <c r="M144" s="126"/>
      <c r="P144" s="127">
        <f>SUM(P145:P157)</f>
        <v>0</v>
      </c>
      <c r="R144" s="127">
        <f>SUM(R145:R157)</f>
        <v>0</v>
      </c>
      <c r="T144" s="128">
        <f>SUM(T145:T157)</f>
        <v>0</v>
      </c>
      <c r="AR144" s="122" t="s">
        <v>80</v>
      </c>
      <c r="AT144" s="129" t="s">
        <v>72</v>
      </c>
      <c r="AU144" s="129" t="s">
        <v>80</v>
      </c>
      <c r="AY144" s="122" t="s">
        <v>168</v>
      </c>
      <c r="BK144" s="130">
        <f>SUM(BK145:BK157)</f>
        <v>0</v>
      </c>
    </row>
    <row r="145" spans="2:65" s="1" customFormat="1" ht="33" customHeight="1">
      <c r="B145" s="133"/>
      <c r="C145" s="134" t="s">
        <v>80</v>
      </c>
      <c r="D145" s="134" t="s">
        <v>170</v>
      </c>
      <c r="E145" s="135" t="s">
        <v>171</v>
      </c>
      <c r="F145" s="136" t="s">
        <v>172</v>
      </c>
      <c r="G145" s="137" t="s">
        <v>173</v>
      </c>
      <c r="H145" s="138">
        <v>290</v>
      </c>
      <c r="I145" s="139"/>
      <c r="J145" s="140">
        <f t="shared" ref="J145:J157" si="0">ROUND(I145*H145,2)</f>
        <v>0</v>
      </c>
      <c r="K145" s="141"/>
      <c r="L145" s="28"/>
      <c r="M145" s="142" t="s">
        <v>1</v>
      </c>
      <c r="N145" s="143" t="s">
        <v>38</v>
      </c>
      <c r="P145" s="144">
        <f t="shared" ref="P145:P157" si="1">O145*H145</f>
        <v>0</v>
      </c>
      <c r="Q145" s="144">
        <v>0</v>
      </c>
      <c r="R145" s="144">
        <f t="shared" ref="R145:R157" si="2">Q145*H145</f>
        <v>0</v>
      </c>
      <c r="S145" s="144">
        <v>0</v>
      </c>
      <c r="T145" s="145">
        <f t="shared" ref="T145:T157" si="3">S145*H145</f>
        <v>0</v>
      </c>
      <c r="AR145" s="146" t="s">
        <v>174</v>
      </c>
      <c r="AT145" s="146" t="s">
        <v>170</v>
      </c>
      <c r="AU145" s="146" t="s">
        <v>82</v>
      </c>
      <c r="AY145" s="13" t="s">
        <v>168</v>
      </c>
      <c r="BE145" s="147">
        <f t="shared" ref="BE145:BE157" si="4">IF(N145="základní",J145,0)</f>
        <v>0</v>
      </c>
      <c r="BF145" s="147">
        <f t="shared" ref="BF145:BF157" si="5">IF(N145="snížená",J145,0)</f>
        <v>0</v>
      </c>
      <c r="BG145" s="147">
        <f t="shared" ref="BG145:BG157" si="6">IF(N145="zákl. přenesená",J145,0)</f>
        <v>0</v>
      </c>
      <c r="BH145" s="147">
        <f t="shared" ref="BH145:BH157" si="7">IF(N145="sníž. přenesená",J145,0)</f>
        <v>0</v>
      </c>
      <c r="BI145" s="147">
        <f t="shared" ref="BI145:BI157" si="8">IF(N145="nulová",J145,0)</f>
        <v>0</v>
      </c>
      <c r="BJ145" s="13" t="s">
        <v>80</v>
      </c>
      <c r="BK145" s="147">
        <f t="shared" ref="BK145:BK157" si="9">ROUND(I145*H145,2)</f>
        <v>0</v>
      </c>
      <c r="BL145" s="13" t="s">
        <v>174</v>
      </c>
      <c r="BM145" s="146" t="s">
        <v>617</v>
      </c>
    </row>
    <row r="146" spans="2:65" s="1" customFormat="1" ht="33" customHeight="1">
      <c r="B146" s="133"/>
      <c r="C146" s="134" t="s">
        <v>82</v>
      </c>
      <c r="D146" s="134" t="s">
        <v>170</v>
      </c>
      <c r="E146" s="135" t="s">
        <v>176</v>
      </c>
      <c r="F146" s="136" t="s">
        <v>177</v>
      </c>
      <c r="G146" s="137" t="s">
        <v>173</v>
      </c>
      <c r="H146" s="138">
        <v>448</v>
      </c>
      <c r="I146" s="139"/>
      <c r="J146" s="140">
        <f t="shared" si="0"/>
        <v>0</v>
      </c>
      <c r="K146" s="141"/>
      <c r="L146" s="28"/>
      <c r="M146" s="142" t="s">
        <v>1</v>
      </c>
      <c r="N146" s="143" t="s">
        <v>38</v>
      </c>
      <c r="P146" s="144">
        <f t="shared" si="1"/>
        <v>0</v>
      </c>
      <c r="Q146" s="144">
        <v>0</v>
      </c>
      <c r="R146" s="144">
        <f t="shared" si="2"/>
        <v>0</v>
      </c>
      <c r="S146" s="144">
        <v>0</v>
      </c>
      <c r="T146" s="145">
        <f t="shared" si="3"/>
        <v>0</v>
      </c>
      <c r="AR146" s="146" t="s">
        <v>174</v>
      </c>
      <c r="AT146" s="146" t="s">
        <v>170</v>
      </c>
      <c r="AU146" s="146" t="s">
        <v>82</v>
      </c>
      <c r="AY146" s="13" t="s">
        <v>168</v>
      </c>
      <c r="BE146" s="147">
        <f t="shared" si="4"/>
        <v>0</v>
      </c>
      <c r="BF146" s="147">
        <f t="shared" si="5"/>
        <v>0</v>
      </c>
      <c r="BG146" s="147">
        <f t="shared" si="6"/>
        <v>0</v>
      </c>
      <c r="BH146" s="147">
        <f t="shared" si="7"/>
        <v>0</v>
      </c>
      <c r="BI146" s="147">
        <f t="shared" si="8"/>
        <v>0</v>
      </c>
      <c r="BJ146" s="13" t="s">
        <v>80</v>
      </c>
      <c r="BK146" s="147">
        <f t="shared" si="9"/>
        <v>0</v>
      </c>
      <c r="BL146" s="13" t="s">
        <v>174</v>
      </c>
      <c r="BM146" s="146" t="s">
        <v>618</v>
      </c>
    </row>
    <row r="147" spans="2:65" s="1" customFormat="1" ht="49.05" customHeight="1">
      <c r="B147" s="133"/>
      <c r="C147" s="134" t="s">
        <v>90</v>
      </c>
      <c r="D147" s="134" t="s">
        <v>170</v>
      </c>
      <c r="E147" s="135" t="s">
        <v>179</v>
      </c>
      <c r="F147" s="136" t="s">
        <v>180</v>
      </c>
      <c r="G147" s="137" t="s">
        <v>173</v>
      </c>
      <c r="H147" s="138">
        <v>73.5</v>
      </c>
      <c r="I147" s="139"/>
      <c r="J147" s="140">
        <f t="shared" si="0"/>
        <v>0</v>
      </c>
      <c r="K147" s="141"/>
      <c r="L147" s="28"/>
      <c r="M147" s="142" t="s">
        <v>1</v>
      </c>
      <c r="N147" s="143" t="s">
        <v>38</v>
      </c>
      <c r="P147" s="144">
        <f t="shared" si="1"/>
        <v>0</v>
      </c>
      <c r="Q147" s="144">
        <v>0</v>
      </c>
      <c r="R147" s="144">
        <f t="shared" si="2"/>
        <v>0</v>
      </c>
      <c r="S147" s="144">
        <v>0</v>
      </c>
      <c r="T147" s="145">
        <f t="shared" si="3"/>
        <v>0</v>
      </c>
      <c r="AR147" s="146" t="s">
        <v>174</v>
      </c>
      <c r="AT147" s="146" t="s">
        <v>170</v>
      </c>
      <c r="AU147" s="146" t="s">
        <v>82</v>
      </c>
      <c r="AY147" s="13" t="s">
        <v>168</v>
      </c>
      <c r="BE147" s="147">
        <f t="shared" si="4"/>
        <v>0</v>
      </c>
      <c r="BF147" s="147">
        <f t="shared" si="5"/>
        <v>0</v>
      </c>
      <c r="BG147" s="147">
        <f t="shared" si="6"/>
        <v>0</v>
      </c>
      <c r="BH147" s="147">
        <f t="shared" si="7"/>
        <v>0</v>
      </c>
      <c r="BI147" s="147">
        <f t="shared" si="8"/>
        <v>0</v>
      </c>
      <c r="BJ147" s="13" t="s">
        <v>80</v>
      </c>
      <c r="BK147" s="147">
        <f t="shared" si="9"/>
        <v>0</v>
      </c>
      <c r="BL147" s="13" t="s">
        <v>174</v>
      </c>
      <c r="BM147" s="146" t="s">
        <v>619</v>
      </c>
    </row>
    <row r="148" spans="2:65" s="1" customFormat="1" ht="49.05" customHeight="1">
      <c r="B148" s="133"/>
      <c r="C148" s="134" t="s">
        <v>174</v>
      </c>
      <c r="D148" s="134" t="s">
        <v>170</v>
      </c>
      <c r="E148" s="135" t="s">
        <v>182</v>
      </c>
      <c r="F148" s="136" t="s">
        <v>183</v>
      </c>
      <c r="G148" s="137" t="s">
        <v>173</v>
      </c>
      <c r="H148" s="138">
        <v>73.5</v>
      </c>
      <c r="I148" s="139"/>
      <c r="J148" s="140">
        <f t="shared" si="0"/>
        <v>0</v>
      </c>
      <c r="K148" s="141"/>
      <c r="L148" s="28"/>
      <c r="M148" s="142" t="s">
        <v>1</v>
      </c>
      <c r="N148" s="143" t="s">
        <v>38</v>
      </c>
      <c r="P148" s="144">
        <f t="shared" si="1"/>
        <v>0</v>
      </c>
      <c r="Q148" s="144">
        <v>0</v>
      </c>
      <c r="R148" s="144">
        <f t="shared" si="2"/>
        <v>0</v>
      </c>
      <c r="S148" s="144">
        <v>0</v>
      </c>
      <c r="T148" s="145">
        <f t="shared" si="3"/>
        <v>0</v>
      </c>
      <c r="AR148" s="146" t="s">
        <v>174</v>
      </c>
      <c r="AT148" s="146" t="s">
        <v>170</v>
      </c>
      <c r="AU148" s="146" t="s">
        <v>82</v>
      </c>
      <c r="AY148" s="13" t="s">
        <v>168</v>
      </c>
      <c r="BE148" s="147">
        <f t="shared" si="4"/>
        <v>0</v>
      </c>
      <c r="BF148" s="147">
        <f t="shared" si="5"/>
        <v>0</v>
      </c>
      <c r="BG148" s="147">
        <f t="shared" si="6"/>
        <v>0</v>
      </c>
      <c r="BH148" s="147">
        <f t="shared" si="7"/>
        <v>0</v>
      </c>
      <c r="BI148" s="147">
        <f t="shared" si="8"/>
        <v>0</v>
      </c>
      <c r="BJ148" s="13" t="s">
        <v>80</v>
      </c>
      <c r="BK148" s="147">
        <f t="shared" si="9"/>
        <v>0</v>
      </c>
      <c r="BL148" s="13" t="s">
        <v>174</v>
      </c>
      <c r="BM148" s="146" t="s">
        <v>620</v>
      </c>
    </row>
    <row r="149" spans="2:65" s="1" customFormat="1" ht="49.05" customHeight="1">
      <c r="B149" s="133"/>
      <c r="C149" s="134" t="s">
        <v>185</v>
      </c>
      <c r="D149" s="134" t="s">
        <v>170</v>
      </c>
      <c r="E149" s="135" t="s">
        <v>186</v>
      </c>
      <c r="F149" s="136" t="s">
        <v>187</v>
      </c>
      <c r="G149" s="137" t="s">
        <v>173</v>
      </c>
      <c r="H149" s="138">
        <v>115.65</v>
      </c>
      <c r="I149" s="139"/>
      <c r="J149" s="140">
        <f t="shared" si="0"/>
        <v>0</v>
      </c>
      <c r="K149" s="141"/>
      <c r="L149" s="28"/>
      <c r="M149" s="142" t="s">
        <v>1</v>
      </c>
      <c r="N149" s="143" t="s">
        <v>38</v>
      </c>
      <c r="P149" s="144">
        <f t="shared" si="1"/>
        <v>0</v>
      </c>
      <c r="Q149" s="144">
        <v>0</v>
      </c>
      <c r="R149" s="144">
        <f t="shared" si="2"/>
        <v>0</v>
      </c>
      <c r="S149" s="144">
        <v>0</v>
      </c>
      <c r="T149" s="145">
        <f t="shared" si="3"/>
        <v>0</v>
      </c>
      <c r="AR149" s="146" t="s">
        <v>174</v>
      </c>
      <c r="AT149" s="146" t="s">
        <v>170</v>
      </c>
      <c r="AU149" s="146" t="s">
        <v>82</v>
      </c>
      <c r="AY149" s="13" t="s">
        <v>168</v>
      </c>
      <c r="BE149" s="147">
        <f t="shared" si="4"/>
        <v>0</v>
      </c>
      <c r="BF149" s="147">
        <f t="shared" si="5"/>
        <v>0</v>
      </c>
      <c r="BG149" s="147">
        <f t="shared" si="6"/>
        <v>0</v>
      </c>
      <c r="BH149" s="147">
        <f t="shared" si="7"/>
        <v>0</v>
      </c>
      <c r="BI149" s="147">
        <f t="shared" si="8"/>
        <v>0</v>
      </c>
      <c r="BJ149" s="13" t="s">
        <v>80</v>
      </c>
      <c r="BK149" s="147">
        <f t="shared" si="9"/>
        <v>0</v>
      </c>
      <c r="BL149" s="13" t="s">
        <v>174</v>
      </c>
      <c r="BM149" s="146" t="s">
        <v>621</v>
      </c>
    </row>
    <row r="150" spans="2:65" s="1" customFormat="1" ht="49.05" customHeight="1">
      <c r="B150" s="133"/>
      <c r="C150" s="134" t="s">
        <v>189</v>
      </c>
      <c r="D150" s="134" t="s">
        <v>170</v>
      </c>
      <c r="E150" s="135" t="s">
        <v>190</v>
      </c>
      <c r="F150" s="136" t="s">
        <v>191</v>
      </c>
      <c r="G150" s="137" t="s">
        <v>173</v>
      </c>
      <c r="H150" s="138">
        <v>115.65</v>
      </c>
      <c r="I150" s="139"/>
      <c r="J150" s="140">
        <f t="shared" si="0"/>
        <v>0</v>
      </c>
      <c r="K150" s="141"/>
      <c r="L150" s="28"/>
      <c r="M150" s="142" t="s">
        <v>1</v>
      </c>
      <c r="N150" s="143" t="s">
        <v>38</v>
      </c>
      <c r="P150" s="144">
        <f t="shared" si="1"/>
        <v>0</v>
      </c>
      <c r="Q150" s="144">
        <v>0</v>
      </c>
      <c r="R150" s="144">
        <f t="shared" si="2"/>
        <v>0</v>
      </c>
      <c r="S150" s="144">
        <v>0</v>
      </c>
      <c r="T150" s="145">
        <f t="shared" si="3"/>
        <v>0</v>
      </c>
      <c r="AR150" s="146" t="s">
        <v>174</v>
      </c>
      <c r="AT150" s="146" t="s">
        <v>170</v>
      </c>
      <c r="AU150" s="146" t="s">
        <v>82</v>
      </c>
      <c r="AY150" s="13" t="s">
        <v>168</v>
      </c>
      <c r="BE150" s="147">
        <f t="shared" si="4"/>
        <v>0</v>
      </c>
      <c r="BF150" s="147">
        <f t="shared" si="5"/>
        <v>0</v>
      </c>
      <c r="BG150" s="147">
        <f t="shared" si="6"/>
        <v>0</v>
      </c>
      <c r="BH150" s="147">
        <f t="shared" si="7"/>
        <v>0</v>
      </c>
      <c r="BI150" s="147">
        <f t="shared" si="8"/>
        <v>0</v>
      </c>
      <c r="BJ150" s="13" t="s">
        <v>80</v>
      </c>
      <c r="BK150" s="147">
        <f t="shared" si="9"/>
        <v>0</v>
      </c>
      <c r="BL150" s="13" t="s">
        <v>174</v>
      </c>
      <c r="BM150" s="146" t="s">
        <v>622</v>
      </c>
    </row>
    <row r="151" spans="2:65" s="1" customFormat="1" ht="62.7" customHeight="1">
      <c r="B151" s="133"/>
      <c r="C151" s="134" t="s">
        <v>193</v>
      </c>
      <c r="D151" s="134" t="s">
        <v>170</v>
      </c>
      <c r="E151" s="135" t="s">
        <v>194</v>
      </c>
      <c r="F151" s="136" t="s">
        <v>195</v>
      </c>
      <c r="G151" s="137" t="s">
        <v>173</v>
      </c>
      <c r="H151" s="138">
        <v>533</v>
      </c>
      <c r="I151" s="139"/>
      <c r="J151" s="140">
        <f t="shared" si="0"/>
        <v>0</v>
      </c>
      <c r="K151" s="141"/>
      <c r="L151" s="28"/>
      <c r="M151" s="142" t="s">
        <v>1</v>
      </c>
      <c r="N151" s="143" t="s">
        <v>38</v>
      </c>
      <c r="P151" s="144">
        <f t="shared" si="1"/>
        <v>0</v>
      </c>
      <c r="Q151" s="144">
        <v>0</v>
      </c>
      <c r="R151" s="144">
        <f t="shared" si="2"/>
        <v>0</v>
      </c>
      <c r="S151" s="144">
        <v>0</v>
      </c>
      <c r="T151" s="145">
        <f t="shared" si="3"/>
        <v>0</v>
      </c>
      <c r="AR151" s="146" t="s">
        <v>174</v>
      </c>
      <c r="AT151" s="146" t="s">
        <v>170</v>
      </c>
      <c r="AU151" s="146" t="s">
        <v>82</v>
      </c>
      <c r="AY151" s="13" t="s">
        <v>168</v>
      </c>
      <c r="BE151" s="147">
        <f t="shared" si="4"/>
        <v>0</v>
      </c>
      <c r="BF151" s="147">
        <f t="shared" si="5"/>
        <v>0</v>
      </c>
      <c r="BG151" s="147">
        <f t="shared" si="6"/>
        <v>0</v>
      </c>
      <c r="BH151" s="147">
        <f t="shared" si="7"/>
        <v>0</v>
      </c>
      <c r="BI151" s="147">
        <f t="shared" si="8"/>
        <v>0</v>
      </c>
      <c r="BJ151" s="13" t="s">
        <v>80</v>
      </c>
      <c r="BK151" s="147">
        <f t="shared" si="9"/>
        <v>0</v>
      </c>
      <c r="BL151" s="13" t="s">
        <v>174</v>
      </c>
      <c r="BM151" s="146" t="s">
        <v>623</v>
      </c>
    </row>
    <row r="152" spans="2:65" s="1" customFormat="1" ht="62.7" customHeight="1">
      <c r="B152" s="133"/>
      <c r="C152" s="134" t="s">
        <v>197</v>
      </c>
      <c r="D152" s="134" t="s">
        <v>170</v>
      </c>
      <c r="E152" s="135" t="s">
        <v>198</v>
      </c>
      <c r="F152" s="136" t="s">
        <v>199</v>
      </c>
      <c r="G152" s="137" t="s">
        <v>173</v>
      </c>
      <c r="H152" s="138">
        <v>290</v>
      </c>
      <c r="I152" s="139"/>
      <c r="J152" s="140">
        <f t="shared" si="0"/>
        <v>0</v>
      </c>
      <c r="K152" s="141"/>
      <c r="L152" s="28"/>
      <c r="M152" s="142" t="s">
        <v>1</v>
      </c>
      <c r="N152" s="143" t="s">
        <v>38</v>
      </c>
      <c r="P152" s="144">
        <f t="shared" si="1"/>
        <v>0</v>
      </c>
      <c r="Q152" s="144">
        <v>0</v>
      </c>
      <c r="R152" s="144">
        <f t="shared" si="2"/>
        <v>0</v>
      </c>
      <c r="S152" s="144">
        <v>0</v>
      </c>
      <c r="T152" s="145">
        <f t="shared" si="3"/>
        <v>0</v>
      </c>
      <c r="AR152" s="146" t="s">
        <v>174</v>
      </c>
      <c r="AT152" s="146" t="s">
        <v>170</v>
      </c>
      <c r="AU152" s="146" t="s">
        <v>82</v>
      </c>
      <c r="AY152" s="13" t="s">
        <v>168</v>
      </c>
      <c r="BE152" s="147">
        <f t="shared" si="4"/>
        <v>0</v>
      </c>
      <c r="BF152" s="147">
        <f t="shared" si="5"/>
        <v>0</v>
      </c>
      <c r="BG152" s="147">
        <f t="shared" si="6"/>
        <v>0</v>
      </c>
      <c r="BH152" s="147">
        <f t="shared" si="7"/>
        <v>0</v>
      </c>
      <c r="BI152" s="147">
        <f t="shared" si="8"/>
        <v>0</v>
      </c>
      <c r="BJ152" s="13" t="s">
        <v>80</v>
      </c>
      <c r="BK152" s="147">
        <f t="shared" si="9"/>
        <v>0</v>
      </c>
      <c r="BL152" s="13" t="s">
        <v>174</v>
      </c>
      <c r="BM152" s="146" t="s">
        <v>624</v>
      </c>
    </row>
    <row r="153" spans="2:65" s="1" customFormat="1" ht="44.25" customHeight="1">
      <c r="B153" s="133"/>
      <c r="C153" s="134" t="s">
        <v>201</v>
      </c>
      <c r="D153" s="134" t="s">
        <v>170</v>
      </c>
      <c r="E153" s="135" t="s">
        <v>202</v>
      </c>
      <c r="F153" s="136" t="s">
        <v>203</v>
      </c>
      <c r="G153" s="137" t="s">
        <v>173</v>
      </c>
      <c r="H153" s="138">
        <v>533</v>
      </c>
      <c r="I153" s="139"/>
      <c r="J153" s="140">
        <f t="shared" si="0"/>
        <v>0</v>
      </c>
      <c r="K153" s="141"/>
      <c r="L153" s="28"/>
      <c r="M153" s="142" t="s">
        <v>1</v>
      </c>
      <c r="N153" s="143" t="s">
        <v>38</v>
      </c>
      <c r="P153" s="144">
        <f t="shared" si="1"/>
        <v>0</v>
      </c>
      <c r="Q153" s="144">
        <v>0</v>
      </c>
      <c r="R153" s="144">
        <f t="shared" si="2"/>
        <v>0</v>
      </c>
      <c r="S153" s="144">
        <v>0</v>
      </c>
      <c r="T153" s="145">
        <f t="shared" si="3"/>
        <v>0</v>
      </c>
      <c r="AR153" s="146" t="s">
        <v>174</v>
      </c>
      <c r="AT153" s="146" t="s">
        <v>170</v>
      </c>
      <c r="AU153" s="146" t="s">
        <v>82</v>
      </c>
      <c r="AY153" s="13" t="s">
        <v>168</v>
      </c>
      <c r="BE153" s="147">
        <f t="shared" si="4"/>
        <v>0</v>
      </c>
      <c r="BF153" s="147">
        <f t="shared" si="5"/>
        <v>0</v>
      </c>
      <c r="BG153" s="147">
        <f t="shared" si="6"/>
        <v>0</v>
      </c>
      <c r="BH153" s="147">
        <f t="shared" si="7"/>
        <v>0</v>
      </c>
      <c r="BI153" s="147">
        <f t="shared" si="8"/>
        <v>0</v>
      </c>
      <c r="BJ153" s="13" t="s">
        <v>80</v>
      </c>
      <c r="BK153" s="147">
        <f t="shared" si="9"/>
        <v>0</v>
      </c>
      <c r="BL153" s="13" t="s">
        <v>174</v>
      </c>
      <c r="BM153" s="146" t="s">
        <v>625</v>
      </c>
    </row>
    <row r="154" spans="2:65" s="1" customFormat="1" ht="37.799999999999997" customHeight="1">
      <c r="B154" s="133"/>
      <c r="C154" s="134" t="s">
        <v>205</v>
      </c>
      <c r="D154" s="134" t="s">
        <v>170</v>
      </c>
      <c r="E154" s="135" t="s">
        <v>206</v>
      </c>
      <c r="F154" s="136" t="s">
        <v>207</v>
      </c>
      <c r="G154" s="137" t="s">
        <v>208</v>
      </c>
      <c r="H154" s="138">
        <v>784.33299999999997</v>
      </c>
      <c r="I154" s="139"/>
      <c r="J154" s="140">
        <f t="shared" si="0"/>
        <v>0</v>
      </c>
      <c r="K154" s="141"/>
      <c r="L154" s="28"/>
      <c r="M154" s="142" t="s">
        <v>1</v>
      </c>
      <c r="N154" s="143" t="s">
        <v>38</v>
      </c>
      <c r="P154" s="144">
        <f t="shared" si="1"/>
        <v>0</v>
      </c>
      <c r="Q154" s="144">
        <v>0</v>
      </c>
      <c r="R154" s="144">
        <f t="shared" si="2"/>
        <v>0</v>
      </c>
      <c r="S154" s="144">
        <v>0</v>
      </c>
      <c r="T154" s="145">
        <f t="shared" si="3"/>
        <v>0</v>
      </c>
      <c r="AR154" s="146" t="s">
        <v>174</v>
      </c>
      <c r="AT154" s="146" t="s">
        <v>170</v>
      </c>
      <c r="AU154" s="146" t="s">
        <v>82</v>
      </c>
      <c r="AY154" s="13" t="s">
        <v>168</v>
      </c>
      <c r="BE154" s="147">
        <f t="shared" si="4"/>
        <v>0</v>
      </c>
      <c r="BF154" s="147">
        <f t="shared" si="5"/>
        <v>0</v>
      </c>
      <c r="BG154" s="147">
        <f t="shared" si="6"/>
        <v>0</v>
      </c>
      <c r="BH154" s="147">
        <f t="shared" si="7"/>
        <v>0</v>
      </c>
      <c r="BI154" s="147">
        <f t="shared" si="8"/>
        <v>0</v>
      </c>
      <c r="BJ154" s="13" t="s">
        <v>80</v>
      </c>
      <c r="BK154" s="147">
        <f t="shared" si="9"/>
        <v>0</v>
      </c>
      <c r="BL154" s="13" t="s">
        <v>174</v>
      </c>
      <c r="BM154" s="146" t="s">
        <v>626</v>
      </c>
    </row>
    <row r="155" spans="2:65" s="1" customFormat="1" ht="44.25" customHeight="1">
      <c r="B155" s="133"/>
      <c r="C155" s="134" t="s">
        <v>210</v>
      </c>
      <c r="D155" s="134" t="s">
        <v>170</v>
      </c>
      <c r="E155" s="135" t="s">
        <v>211</v>
      </c>
      <c r="F155" s="136" t="s">
        <v>212</v>
      </c>
      <c r="G155" s="137" t="s">
        <v>173</v>
      </c>
      <c r="H155" s="138">
        <v>116</v>
      </c>
      <c r="I155" s="139"/>
      <c r="J155" s="140">
        <f t="shared" si="0"/>
        <v>0</v>
      </c>
      <c r="K155" s="141"/>
      <c r="L155" s="28"/>
      <c r="M155" s="142" t="s">
        <v>1</v>
      </c>
      <c r="N155" s="143" t="s">
        <v>38</v>
      </c>
      <c r="P155" s="144">
        <f t="shared" si="1"/>
        <v>0</v>
      </c>
      <c r="Q155" s="144">
        <v>0</v>
      </c>
      <c r="R155" s="144">
        <f t="shared" si="2"/>
        <v>0</v>
      </c>
      <c r="S155" s="144">
        <v>0</v>
      </c>
      <c r="T155" s="145">
        <f t="shared" si="3"/>
        <v>0</v>
      </c>
      <c r="AR155" s="146" t="s">
        <v>174</v>
      </c>
      <c r="AT155" s="146" t="s">
        <v>170</v>
      </c>
      <c r="AU155" s="146" t="s">
        <v>82</v>
      </c>
      <c r="AY155" s="13" t="s">
        <v>168</v>
      </c>
      <c r="BE155" s="147">
        <f t="shared" si="4"/>
        <v>0</v>
      </c>
      <c r="BF155" s="147">
        <f t="shared" si="5"/>
        <v>0</v>
      </c>
      <c r="BG155" s="147">
        <f t="shared" si="6"/>
        <v>0</v>
      </c>
      <c r="BH155" s="147">
        <f t="shared" si="7"/>
        <v>0</v>
      </c>
      <c r="BI155" s="147">
        <f t="shared" si="8"/>
        <v>0</v>
      </c>
      <c r="BJ155" s="13" t="s">
        <v>80</v>
      </c>
      <c r="BK155" s="147">
        <f t="shared" si="9"/>
        <v>0</v>
      </c>
      <c r="BL155" s="13" t="s">
        <v>174</v>
      </c>
      <c r="BM155" s="146" t="s">
        <v>627</v>
      </c>
    </row>
    <row r="156" spans="2:65" s="1" customFormat="1" ht="33" customHeight="1">
      <c r="B156" s="133"/>
      <c r="C156" s="134" t="s">
        <v>8</v>
      </c>
      <c r="D156" s="134" t="s">
        <v>170</v>
      </c>
      <c r="E156" s="135" t="s">
        <v>214</v>
      </c>
      <c r="F156" s="136" t="s">
        <v>215</v>
      </c>
      <c r="G156" s="137" t="s">
        <v>208</v>
      </c>
      <c r="H156" s="138">
        <v>392.5</v>
      </c>
      <c r="I156" s="139"/>
      <c r="J156" s="140">
        <f t="shared" si="0"/>
        <v>0</v>
      </c>
      <c r="K156" s="141"/>
      <c r="L156" s="28"/>
      <c r="M156" s="142" t="s">
        <v>1</v>
      </c>
      <c r="N156" s="143" t="s">
        <v>38</v>
      </c>
      <c r="P156" s="144">
        <f t="shared" si="1"/>
        <v>0</v>
      </c>
      <c r="Q156" s="144">
        <v>0</v>
      </c>
      <c r="R156" s="144">
        <f t="shared" si="2"/>
        <v>0</v>
      </c>
      <c r="S156" s="144">
        <v>0</v>
      </c>
      <c r="T156" s="145">
        <f t="shared" si="3"/>
        <v>0</v>
      </c>
      <c r="AR156" s="146" t="s">
        <v>174</v>
      </c>
      <c r="AT156" s="146" t="s">
        <v>170</v>
      </c>
      <c r="AU156" s="146" t="s">
        <v>82</v>
      </c>
      <c r="AY156" s="13" t="s">
        <v>168</v>
      </c>
      <c r="BE156" s="147">
        <f t="shared" si="4"/>
        <v>0</v>
      </c>
      <c r="BF156" s="147">
        <f t="shared" si="5"/>
        <v>0</v>
      </c>
      <c r="BG156" s="147">
        <f t="shared" si="6"/>
        <v>0</v>
      </c>
      <c r="BH156" s="147">
        <f t="shared" si="7"/>
        <v>0</v>
      </c>
      <c r="BI156" s="147">
        <f t="shared" si="8"/>
        <v>0</v>
      </c>
      <c r="BJ156" s="13" t="s">
        <v>80</v>
      </c>
      <c r="BK156" s="147">
        <f t="shared" si="9"/>
        <v>0</v>
      </c>
      <c r="BL156" s="13" t="s">
        <v>174</v>
      </c>
      <c r="BM156" s="146" t="s">
        <v>628</v>
      </c>
    </row>
    <row r="157" spans="2:65" s="1" customFormat="1" ht="24.15" customHeight="1">
      <c r="B157" s="133"/>
      <c r="C157" s="134" t="s">
        <v>217</v>
      </c>
      <c r="D157" s="134" t="s">
        <v>170</v>
      </c>
      <c r="E157" s="135" t="s">
        <v>218</v>
      </c>
      <c r="F157" s="136" t="s">
        <v>219</v>
      </c>
      <c r="G157" s="137" t="s">
        <v>220</v>
      </c>
      <c r="H157" s="138">
        <v>112</v>
      </c>
      <c r="I157" s="139"/>
      <c r="J157" s="140">
        <f t="shared" si="0"/>
        <v>0</v>
      </c>
      <c r="K157" s="141"/>
      <c r="L157" s="28"/>
      <c r="M157" s="142" t="s">
        <v>1</v>
      </c>
      <c r="N157" s="143" t="s">
        <v>38</v>
      </c>
      <c r="P157" s="144">
        <f t="shared" si="1"/>
        <v>0</v>
      </c>
      <c r="Q157" s="144">
        <v>0</v>
      </c>
      <c r="R157" s="144">
        <f t="shared" si="2"/>
        <v>0</v>
      </c>
      <c r="S157" s="144">
        <v>0</v>
      </c>
      <c r="T157" s="145">
        <f t="shared" si="3"/>
        <v>0</v>
      </c>
      <c r="AR157" s="146" t="s">
        <v>174</v>
      </c>
      <c r="AT157" s="146" t="s">
        <v>170</v>
      </c>
      <c r="AU157" s="146" t="s">
        <v>82</v>
      </c>
      <c r="AY157" s="13" t="s">
        <v>168</v>
      </c>
      <c r="BE157" s="147">
        <f t="shared" si="4"/>
        <v>0</v>
      </c>
      <c r="BF157" s="147">
        <f t="shared" si="5"/>
        <v>0</v>
      </c>
      <c r="BG157" s="147">
        <f t="shared" si="6"/>
        <v>0</v>
      </c>
      <c r="BH157" s="147">
        <f t="shared" si="7"/>
        <v>0</v>
      </c>
      <c r="BI157" s="147">
        <f t="shared" si="8"/>
        <v>0</v>
      </c>
      <c r="BJ157" s="13" t="s">
        <v>80</v>
      </c>
      <c r="BK157" s="147">
        <f t="shared" si="9"/>
        <v>0</v>
      </c>
      <c r="BL157" s="13" t="s">
        <v>174</v>
      </c>
      <c r="BM157" s="146" t="s">
        <v>629</v>
      </c>
    </row>
    <row r="158" spans="2:65" s="11" customFormat="1" ht="22.8" customHeight="1">
      <c r="B158" s="121"/>
      <c r="D158" s="122" t="s">
        <v>72</v>
      </c>
      <c r="E158" s="131" t="s">
        <v>82</v>
      </c>
      <c r="F158" s="131" t="s">
        <v>222</v>
      </c>
      <c r="I158" s="124"/>
      <c r="J158" s="132">
        <f>BK158</f>
        <v>0</v>
      </c>
      <c r="L158" s="121"/>
      <c r="M158" s="126"/>
      <c r="P158" s="127">
        <f>SUM(P159:P173)</f>
        <v>0</v>
      </c>
      <c r="R158" s="127">
        <f>SUM(R159:R173)</f>
        <v>0</v>
      </c>
      <c r="T158" s="128">
        <f>SUM(T159:T173)</f>
        <v>0</v>
      </c>
      <c r="AR158" s="122" t="s">
        <v>80</v>
      </c>
      <c r="AT158" s="129" t="s">
        <v>72</v>
      </c>
      <c r="AU158" s="129" t="s">
        <v>80</v>
      </c>
      <c r="AY158" s="122" t="s">
        <v>168</v>
      </c>
      <c r="BK158" s="130">
        <f>SUM(BK159:BK173)</f>
        <v>0</v>
      </c>
    </row>
    <row r="159" spans="2:65" s="1" customFormat="1" ht="66.75" customHeight="1">
      <c r="B159" s="133"/>
      <c r="C159" s="134" t="s">
        <v>223</v>
      </c>
      <c r="D159" s="134" t="s">
        <v>170</v>
      </c>
      <c r="E159" s="135" t="s">
        <v>224</v>
      </c>
      <c r="F159" s="136" t="s">
        <v>225</v>
      </c>
      <c r="G159" s="137" t="s">
        <v>226</v>
      </c>
      <c r="H159" s="138">
        <v>10</v>
      </c>
      <c r="I159" s="139"/>
      <c r="J159" s="140">
        <f t="shared" ref="J159:J173" si="10">ROUND(I159*H159,2)</f>
        <v>0</v>
      </c>
      <c r="K159" s="141"/>
      <c r="L159" s="28"/>
      <c r="M159" s="142" t="s">
        <v>1</v>
      </c>
      <c r="N159" s="143" t="s">
        <v>38</v>
      </c>
      <c r="P159" s="144">
        <f t="shared" ref="P159:P173" si="11">O159*H159</f>
        <v>0</v>
      </c>
      <c r="Q159" s="144">
        <v>0</v>
      </c>
      <c r="R159" s="144">
        <f t="shared" ref="R159:R173" si="12">Q159*H159</f>
        <v>0</v>
      </c>
      <c r="S159" s="144">
        <v>0</v>
      </c>
      <c r="T159" s="145">
        <f t="shared" ref="T159:T173" si="13">S159*H159</f>
        <v>0</v>
      </c>
      <c r="AR159" s="146" t="s">
        <v>174</v>
      </c>
      <c r="AT159" s="146" t="s">
        <v>170</v>
      </c>
      <c r="AU159" s="146" t="s">
        <v>82</v>
      </c>
      <c r="AY159" s="13" t="s">
        <v>168</v>
      </c>
      <c r="BE159" s="147">
        <f t="shared" ref="BE159:BE173" si="14">IF(N159="základní",J159,0)</f>
        <v>0</v>
      </c>
      <c r="BF159" s="147">
        <f t="shared" ref="BF159:BF173" si="15">IF(N159="snížená",J159,0)</f>
        <v>0</v>
      </c>
      <c r="BG159" s="147">
        <f t="shared" ref="BG159:BG173" si="16">IF(N159="zákl. přenesená",J159,0)</f>
        <v>0</v>
      </c>
      <c r="BH159" s="147">
        <f t="shared" ref="BH159:BH173" si="17">IF(N159="sníž. přenesená",J159,0)</f>
        <v>0</v>
      </c>
      <c r="BI159" s="147">
        <f t="shared" ref="BI159:BI173" si="18">IF(N159="nulová",J159,0)</f>
        <v>0</v>
      </c>
      <c r="BJ159" s="13" t="s">
        <v>80</v>
      </c>
      <c r="BK159" s="147">
        <f t="shared" ref="BK159:BK173" si="19">ROUND(I159*H159,2)</f>
        <v>0</v>
      </c>
      <c r="BL159" s="13" t="s">
        <v>174</v>
      </c>
      <c r="BM159" s="146" t="s">
        <v>630</v>
      </c>
    </row>
    <row r="160" spans="2:65" s="1" customFormat="1" ht="21.75" customHeight="1">
      <c r="B160" s="133"/>
      <c r="C160" s="148" t="s">
        <v>228</v>
      </c>
      <c r="D160" s="148" t="s">
        <v>229</v>
      </c>
      <c r="E160" s="149" t="s">
        <v>230</v>
      </c>
      <c r="F160" s="150" t="s">
        <v>231</v>
      </c>
      <c r="G160" s="151" t="s">
        <v>220</v>
      </c>
      <c r="H160" s="152">
        <v>5</v>
      </c>
      <c r="I160" s="153"/>
      <c r="J160" s="154">
        <f t="shared" si="10"/>
        <v>0</v>
      </c>
      <c r="K160" s="155"/>
      <c r="L160" s="156"/>
      <c r="M160" s="157" t="s">
        <v>1</v>
      </c>
      <c r="N160" s="158" t="s">
        <v>38</v>
      </c>
      <c r="P160" s="144">
        <f t="shared" si="11"/>
        <v>0</v>
      </c>
      <c r="Q160" s="144">
        <v>0</v>
      </c>
      <c r="R160" s="144">
        <f t="shared" si="12"/>
        <v>0</v>
      </c>
      <c r="S160" s="144">
        <v>0</v>
      </c>
      <c r="T160" s="145">
        <f t="shared" si="13"/>
        <v>0</v>
      </c>
      <c r="AR160" s="146" t="s">
        <v>197</v>
      </c>
      <c r="AT160" s="146" t="s">
        <v>229</v>
      </c>
      <c r="AU160" s="146" t="s">
        <v>82</v>
      </c>
      <c r="AY160" s="13" t="s">
        <v>168</v>
      </c>
      <c r="BE160" s="147">
        <f t="shared" si="14"/>
        <v>0</v>
      </c>
      <c r="BF160" s="147">
        <f t="shared" si="15"/>
        <v>0</v>
      </c>
      <c r="BG160" s="147">
        <f t="shared" si="16"/>
        <v>0</v>
      </c>
      <c r="BH160" s="147">
        <f t="shared" si="17"/>
        <v>0</v>
      </c>
      <c r="BI160" s="147">
        <f t="shared" si="18"/>
        <v>0</v>
      </c>
      <c r="BJ160" s="13" t="s">
        <v>80</v>
      </c>
      <c r="BK160" s="147">
        <f t="shared" si="19"/>
        <v>0</v>
      </c>
      <c r="BL160" s="13" t="s">
        <v>174</v>
      </c>
      <c r="BM160" s="146" t="s">
        <v>631</v>
      </c>
    </row>
    <row r="161" spans="2:65" s="1" customFormat="1" ht="24.15" customHeight="1">
      <c r="B161" s="133"/>
      <c r="C161" s="134" t="s">
        <v>233</v>
      </c>
      <c r="D161" s="134" t="s">
        <v>170</v>
      </c>
      <c r="E161" s="135" t="s">
        <v>234</v>
      </c>
      <c r="F161" s="136" t="s">
        <v>235</v>
      </c>
      <c r="G161" s="137" t="s">
        <v>173</v>
      </c>
      <c r="H161" s="138">
        <v>227.262</v>
      </c>
      <c r="I161" s="139"/>
      <c r="J161" s="140">
        <f t="shared" si="10"/>
        <v>0</v>
      </c>
      <c r="K161" s="141"/>
      <c r="L161" s="28"/>
      <c r="M161" s="142" t="s">
        <v>1</v>
      </c>
      <c r="N161" s="143" t="s">
        <v>38</v>
      </c>
      <c r="P161" s="144">
        <f t="shared" si="11"/>
        <v>0</v>
      </c>
      <c r="Q161" s="144">
        <v>0</v>
      </c>
      <c r="R161" s="144">
        <f t="shared" si="12"/>
        <v>0</v>
      </c>
      <c r="S161" s="144">
        <v>0</v>
      </c>
      <c r="T161" s="145">
        <f t="shared" si="13"/>
        <v>0</v>
      </c>
      <c r="AR161" s="146" t="s">
        <v>174</v>
      </c>
      <c r="AT161" s="146" t="s">
        <v>170</v>
      </c>
      <c r="AU161" s="146" t="s">
        <v>82</v>
      </c>
      <c r="AY161" s="13" t="s">
        <v>168</v>
      </c>
      <c r="BE161" s="147">
        <f t="shared" si="14"/>
        <v>0</v>
      </c>
      <c r="BF161" s="147">
        <f t="shared" si="15"/>
        <v>0</v>
      </c>
      <c r="BG161" s="147">
        <f t="shared" si="16"/>
        <v>0</v>
      </c>
      <c r="BH161" s="147">
        <f t="shared" si="17"/>
        <v>0</v>
      </c>
      <c r="BI161" s="147">
        <f t="shared" si="18"/>
        <v>0</v>
      </c>
      <c r="BJ161" s="13" t="s">
        <v>80</v>
      </c>
      <c r="BK161" s="147">
        <f t="shared" si="19"/>
        <v>0</v>
      </c>
      <c r="BL161" s="13" t="s">
        <v>174</v>
      </c>
      <c r="BM161" s="146" t="s">
        <v>632</v>
      </c>
    </row>
    <row r="162" spans="2:65" s="1" customFormat="1" ht="24.15" customHeight="1">
      <c r="B162" s="133"/>
      <c r="C162" s="134" t="s">
        <v>237</v>
      </c>
      <c r="D162" s="134" t="s">
        <v>170</v>
      </c>
      <c r="E162" s="135" t="s">
        <v>238</v>
      </c>
      <c r="F162" s="136" t="s">
        <v>239</v>
      </c>
      <c r="G162" s="137" t="s">
        <v>173</v>
      </c>
      <c r="H162" s="138">
        <v>90.905000000000001</v>
      </c>
      <c r="I162" s="139"/>
      <c r="J162" s="140">
        <f t="shared" si="10"/>
        <v>0</v>
      </c>
      <c r="K162" s="141"/>
      <c r="L162" s="28"/>
      <c r="M162" s="142" t="s">
        <v>1</v>
      </c>
      <c r="N162" s="143" t="s">
        <v>38</v>
      </c>
      <c r="P162" s="144">
        <f t="shared" si="11"/>
        <v>0</v>
      </c>
      <c r="Q162" s="144">
        <v>0</v>
      </c>
      <c r="R162" s="144">
        <f t="shared" si="12"/>
        <v>0</v>
      </c>
      <c r="S162" s="144">
        <v>0</v>
      </c>
      <c r="T162" s="145">
        <f t="shared" si="13"/>
        <v>0</v>
      </c>
      <c r="AR162" s="146" t="s">
        <v>174</v>
      </c>
      <c r="AT162" s="146" t="s">
        <v>170</v>
      </c>
      <c r="AU162" s="146" t="s">
        <v>82</v>
      </c>
      <c r="AY162" s="13" t="s">
        <v>168</v>
      </c>
      <c r="BE162" s="147">
        <f t="shared" si="14"/>
        <v>0</v>
      </c>
      <c r="BF162" s="147">
        <f t="shared" si="15"/>
        <v>0</v>
      </c>
      <c r="BG162" s="147">
        <f t="shared" si="16"/>
        <v>0</v>
      </c>
      <c r="BH162" s="147">
        <f t="shared" si="17"/>
        <v>0</v>
      </c>
      <c r="BI162" s="147">
        <f t="shared" si="18"/>
        <v>0</v>
      </c>
      <c r="BJ162" s="13" t="s">
        <v>80</v>
      </c>
      <c r="BK162" s="147">
        <f t="shared" si="19"/>
        <v>0</v>
      </c>
      <c r="BL162" s="13" t="s">
        <v>174</v>
      </c>
      <c r="BM162" s="146" t="s">
        <v>633</v>
      </c>
    </row>
    <row r="163" spans="2:65" s="1" customFormat="1" ht="16.5" customHeight="1">
      <c r="B163" s="133"/>
      <c r="C163" s="134" t="s">
        <v>241</v>
      </c>
      <c r="D163" s="134" t="s">
        <v>170</v>
      </c>
      <c r="E163" s="135" t="s">
        <v>242</v>
      </c>
      <c r="F163" s="136" t="s">
        <v>243</v>
      </c>
      <c r="G163" s="137" t="s">
        <v>208</v>
      </c>
      <c r="H163" s="138">
        <v>6</v>
      </c>
      <c r="I163" s="139"/>
      <c r="J163" s="140">
        <f t="shared" si="10"/>
        <v>0</v>
      </c>
      <c r="K163" s="141"/>
      <c r="L163" s="28"/>
      <c r="M163" s="142" t="s">
        <v>1</v>
      </c>
      <c r="N163" s="143" t="s">
        <v>38</v>
      </c>
      <c r="P163" s="144">
        <f t="shared" si="11"/>
        <v>0</v>
      </c>
      <c r="Q163" s="144">
        <v>0</v>
      </c>
      <c r="R163" s="144">
        <f t="shared" si="12"/>
        <v>0</v>
      </c>
      <c r="S163" s="144">
        <v>0</v>
      </c>
      <c r="T163" s="145">
        <f t="shared" si="13"/>
        <v>0</v>
      </c>
      <c r="AR163" s="146" t="s">
        <v>174</v>
      </c>
      <c r="AT163" s="146" t="s">
        <v>170</v>
      </c>
      <c r="AU163" s="146" t="s">
        <v>82</v>
      </c>
      <c r="AY163" s="13" t="s">
        <v>168</v>
      </c>
      <c r="BE163" s="147">
        <f t="shared" si="14"/>
        <v>0</v>
      </c>
      <c r="BF163" s="147">
        <f t="shared" si="15"/>
        <v>0</v>
      </c>
      <c r="BG163" s="147">
        <f t="shared" si="16"/>
        <v>0</v>
      </c>
      <c r="BH163" s="147">
        <f t="shared" si="17"/>
        <v>0</v>
      </c>
      <c r="BI163" s="147">
        <f t="shared" si="18"/>
        <v>0</v>
      </c>
      <c r="BJ163" s="13" t="s">
        <v>80</v>
      </c>
      <c r="BK163" s="147">
        <f t="shared" si="19"/>
        <v>0</v>
      </c>
      <c r="BL163" s="13" t="s">
        <v>174</v>
      </c>
      <c r="BM163" s="146" t="s">
        <v>634</v>
      </c>
    </row>
    <row r="164" spans="2:65" s="1" customFormat="1" ht="16.5" customHeight="1">
      <c r="B164" s="133"/>
      <c r="C164" s="134" t="s">
        <v>245</v>
      </c>
      <c r="D164" s="134" t="s">
        <v>170</v>
      </c>
      <c r="E164" s="135" t="s">
        <v>246</v>
      </c>
      <c r="F164" s="136" t="s">
        <v>247</v>
      </c>
      <c r="G164" s="137" t="s">
        <v>208</v>
      </c>
      <c r="H164" s="138">
        <v>6</v>
      </c>
      <c r="I164" s="139"/>
      <c r="J164" s="140">
        <f t="shared" si="10"/>
        <v>0</v>
      </c>
      <c r="K164" s="141"/>
      <c r="L164" s="28"/>
      <c r="M164" s="142" t="s">
        <v>1</v>
      </c>
      <c r="N164" s="143" t="s">
        <v>38</v>
      </c>
      <c r="P164" s="144">
        <f t="shared" si="11"/>
        <v>0</v>
      </c>
      <c r="Q164" s="144">
        <v>0</v>
      </c>
      <c r="R164" s="144">
        <f t="shared" si="12"/>
        <v>0</v>
      </c>
      <c r="S164" s="144">
        <v>0</v>
      </c>
      <c r="T164" s="145">
        <f t="shared" si="13"/>
        <v>0</v>
      </c>
      <c r="AR164" s="146" t="s">
        <v>174</v>
      </c>
      <c r="AT164" s="146" t="s">
        <v>170</v>
      </c>
      <c r="AU164" s="146" t="s">
        <v>82</v>
      </c>
      <c r="AY164" s="13" t="s">
        <v>168</v>
      </c>
      <c r="BE164" s="147">
        <f t="shared" si="14"/>
        <v>0</v>
      </c>
      <c r="BF164" s="147">
        <f t="shared" si="15"/>
        <v>0</v>
      </c>
      <c r="BG164" s="147">
        <f t="shared" si="16"/>
        <v>0</v>
      </c>
      <c r="BH164" s="147">
        <f t="shared" si="17"/>
        <v>0</v>
      </c>
      <c r="BI164" s="147">
        <f t="shared" si="18"/>
        <v>0</v>
      </c>
      <c r="BJ164" s="13" t="s">
        <v>80</v>
      </c>
      <c r="BK164" s="147">
        <f t="shared" si="19"/>
        <v>0</v>
      </c>
      <c r="BL164" s="13" t="s">
        <v>174</v>
      </c>
      <c r="BM164" s="146" t="s">
        <v>635</v>
      </c>
    </row>
    <row r="165" spans="2:65" s="1" customFormat="1" ht="24.15" customHeight="1">
      <c r="B165" s="133"/>
      <c r="C165" s="134" t="s">
        <v>249</v>
      </c>
      <c r="D165" s="134" t="s">
        <v>170</v>
      </c>
      <c r="E165" s="135" t="s">
        <v>250</v>
      </c>
      <c r="F165" s="136" t="s">
        <v>251</v>
      </c>
      <c r="G165" s="137" t="s">
        <v>173</v>
      </c>
      <c r="H165" s="138">
        <v>20.817</v>
      </c>
      <c r="I165" s="139"/>
      <c r="J165" s="140">
        <f t="shared" si="10"/>
        <v>0</v>
      </c>
      <c r="K165" s="141"/>
      <c r="L165" s="28"/>
      <c r="M165" s="142" t="s">
        <v>1</v>
      </c>
      <c r="N165" s="143" t="s">
        <v>38</v>
      </c>
      <c r="P165" s="144">
        <f t="shared" si="11"/>
        <v>0</v>
      </c>
      <c r="Q165" s="144">
        <v>0</v>
      </c>
      <c r="R165" s="144">
        <f t="shared" si="12"/>
        <v>0</v>
      </c>
      <c r="S165" s="144">
        <v>0</v>
      </c>
      <c r="T165" s="145">
        <f t="shared" si="13"/>
        <v>0</v>
      </c>
      <c r="AR165" s="146" t="s">
        <v>174</v>
      </c>
      <c r="AT165" s="146" t="s">
        <v>170</v>
      </c>
      <c r="AU165" s="146" t="s">
        <v>82</v>
      </c>
      <c r="AY165" s="13" t="s">
        <v>168</v>
      </c>
      <c r="BE165" s="147">
        <f t="shared" si="14"/>
        <v>0</v>
      </c>
      <c r="BF165" s="147">
        <f t="shared" si="15"/>
        <v>0</v>
      </c>
      <c r="BG165" s="147">
        <f t="shared" si="16"/>
        <v>0</v>
      </c>
      <c r="BH165" s="147">
        <f t="shared" si="17"/>
        <v>0</v>
      </c>
      <c r="BI165" s="147">
        <f t="shared" si="18"/>
        <v>0</v>
      </c>
      <c r="BJ165" s="13" t="s">
        <v>80</v>
      </c>
      <c r="BK165" s="147">
        <f t="shared" si="19"/>
        <v>0</v>
      </c>
      <c r="BL165" s="13" t="s">
        <v>174</v>
      </c>
      <c r="BM165" s="146" t="s">
        <v>636</v>
      </c>
    </row>
    <row r="166" spans="2:65" s="1" customFormat="1" ht="16.5" customHeight="1">
      <c r="B166" s="133"/>
      <c r="C166" s="134" t="s">
        <v>7</v>
      </c>
      <c r="D166" s="134" t="s">
        <v>170</v>
      </c>
      <c r="E166" s="135" t="s">
        <v>253</v>
      </c>
      <c r="F166" s="136" t="s">
        <v>254</v>
      </c>
      <c r="G166" s="137" t="s">
        <v>208</v>
      </c>
      <c r="H166" s="138">
        <v>132.17500000000001</v>
      </c>
      <c r="I166" s="139"/>
      <c r="J166" s="140">
        <f t="shared" si="10"/>
        <v>0</v>
      </c>
      <c r="K166" s="141"/>
      <c r="L166" s="28"/>
      <c r="M166" s="142" t="s">
        <v>1</v>
      </c>
      <c r="N166" s="143" t="s">
        <v>38</v>
      </c>
      <c r="P166" s="144">
        <f t="shared" si="11"/>
        <v>0</v>
      </c>
      <c r="Q166" s="144">
        <v>0</v>
      </c>
      <c r="R166" s="144">
        <f t="shared" si="12"/>
        <v>0</v>
      </c>
      <c r="S166" s="144">
        <v>0</v>
      </c>
      <c r="T166" s="145">
        <f t="shared" si="13"/>
        <v>0</v>
      </c>
      <c r="AR166" s="146" t="s">
        <v>174</v>
      </c>
      <c r="AT166" s="146" t="s">
        <v>170</v>
      </c>
      <c r="AU166" s="146" t="s">
        <v>82</v>
      </c>
      <c r="AY166" s="13" t="s">
        <v>168</v>
      </c>
      <c r="BE166" s="147">
        <f t="shared" si="14"/>
        <v>0</v>
      </c>
      <c r="BF166" s="147">
        <f t="shared" si="15"/>
        <v>0</v>
      </c>
      <c r="BG166" s="147">
        <f t="shared" si="16"/>
        <v>0</v>
      </c>
      <c r="BH166" s="147">
        <f t="shared" si="17"/>
        <v>0</v>
      </c>
      <c r="BI166" s="147">
        <f t="shared" si="18"/>
        <v>0</v>
      </c>
      <c r="BJ166" s="13" t="s">
        <v>80</v>
      </c>
      <c r="BK166" s="147">
        <f t="shared" si="19"/>
        <v>0</v>
      </c>
      <c r="BL166" s="13" t="s">
        <v>174</v>
      </c>
      <c r="BM166" s="146" t="s">
        <v>637</v>
      </c>
    </row>
    <row r="167" spans="2:65" s="1" customFormat="1" ht="16.5" customHeight="1">
      <c r="B167" s="133"/>
      <c r="C167" s="134" t="s">
        <v>256</v>
      </c>
      <c r="D167" s="134" t="s">
        <v>170</v>
      </c>
      <c r="E167" s="135" t="s">
        <v>257</v>
      </c>
      <c r="F167" s="136" t="s">
        <v>258</v>
      </c>
      <c r="G167" s="137" t="s">
        <v>208</v>
      </c>
      <c r="H167" s="138">
        <v>132.17500000000001</v>
      </c>
      <c r="I167" s="139"/>
      <c r="J167" s="140">
        <f t="shared" si="10"/>
        <v>0</v>
      </c>
      <c r="K167" s="141"/>
      <c r="L167" s="28"/>
      <c r="M167" s="142" t="s">
        <v>1</v>
      </c>
      <c r="N167" s="143" t="s">
        <v>38</v>
      </c>
      <c r="P167" s="144">
        <f t="shared" si="11"/>
        <v>0</v>
      </c>
      <c r="Q167" s="144">
        <v>0</v>
      </c>
      <c r="R167" s="144">
        <f t="shared" si="12"/>
        <v>0</v>
      </c>
      <c r="S167" s="144">
        <v>0</v>
      </c>
      <c r="T167" s="145">
        <f t="shared" si="13"/>
        <v>0</v>
      </c>
      <c r="AR167" s="146" t="s">
        <v>174</v>
      </c>
      <c r="AT167" s="146" t="s">
        <v>170</v>
      </c>
      <c r="AU167" s="146" t="s">
        <v>82</v>
      </c>
      <c r="AY167" s="13" t="s">
        <v>168</v>
      </c>
      <c r="BE167" s="147">
        <f t="shared" si="14"/>
        <v>0</v>
      </c>
      <c r="BF167" s="147">
        <f t="shared" si="15"/>
        <v>0</v>
      </c>
      <c r="BG167" s="147">
        <f t="shared" si="16"/>
        <v>0</v>
      </c>
      <c r="BH167" s="147">
        <f t="shared" si="17"/>
        <v>0</v>
      </c>
      <c r="BI167" s="147">
        <f t="shared" si="18"/>
        <v>0</v>
      </c>
      <c r="BJ167" s="13" t="s">
        <v>80</v>
      </c>
      <c r="BK167" s="147">
        <f t="shared" si="19"/>
        <v>0</v>
      </c>
      <c r="BL167" s="13" t="s">
        <v>174</v>
      </c>
      <c r="BM167" s="146" t="s">
        <v>638</v>
      </c>
    </row>
    <row r="168" spans="2:65" s="1" customFormat="1" ht="33" customHeight="1">
      <c r="B168" s="133"/>
      <c r="C168" s="134" t="s">
        <v>260</v>
      </c>
      <c r="D168" s="134" t="s">
        <v>170</v>
      </c>
      <c r="E168" s="135" t="s">
        <v>261</v>
      </c>
      <c r="F168" s="136" t="s">
        <v>262</v>
      </c>
      <c r="G168" s="137" t="s">
        <v>173</v>
      </c>
      <c r="H168" s="138">
        <v>34.479999999999997</v>
      </c>
      <c r="I168" s="139"/>
      <c r="J168" s="140">
        <f t="shared" si="10"/>
        <v>0</v>
      </c>
      <c r="K168" s="141"/>
      <c r="L168" s="28"/>
      <c r="M168" s="142" t="s">
        <v>1</v>
      </c>
      <c r="N168" s="143" t="s">
        <v>38</v>
      </c>
      <c r="P168" s="144">
        <f t="shared" si="11"/>
        <v>0</v>
      </c>
      <c r="Q168" s="144">
        <v>0</v>
      </c>
      <c r="R168" s="144">
        <f t="shared" si="12"/>
        <v>0</v>
      </c>
      <c r="S168" s="144">
        <v>0</v>
      </c>
      <c r="T168" s="145">
        <f t="shared" si="13"/>
        <v>0</v>
      </c>
      <c r="AR168" s="146" t="s">
        <v>174</v>
      </c>
      <c r="AT168" s="146" t="s">
        <v>170</v>
      </c>
      <c r="AU168" s="146" t="s">
        <v>82</v>
      </c>
      <c r="AY168" s="13" t="s">
        <v>168</v>
      </c>
      <c r="BE168" s="147">
        <f t="shared" si="14"/>
        <v>0</v>
      </c>
      <c r="BF168" s="147">
        <f t="shared" si="15"/>
        <v>0</v>
      </c>
      <c r="BG168" s="147">
        <f t="shared" si="16"/>
        <v>0</v>
      </c>
      <c r="BH168" s="147">
        <f t="shared" si="17"/>
        <v>0</v>
      </c>
      <c r="BI168" s="147">
        <f t="shared" si="18"/>
        <v>0</v>
      </c>
      <c r="BJ168" s="13" t="s">
        <v>80</v>
      </c>
      <c r="BK168" s="147">
        <f t="shared" si="19"/>
        <v>0</v>
      </c>
      <c r="BL168" s="13" t="s">
        <v>174</v>
      </c>
      <c r="BM168" s="146" t="s">
        <v>639</v>
      </c>
    </row>
    <row r="169" spans="2:65" s="1" customFormat="1" ht="16.5" customHeight="1">
      <c r="B169" s="133"/>
      <c r="C169" s="134" t="s">
        <v>264</v>
      </c>
      <c r="D169" s="134" t="s">
        <v>170</v>
      </c>
      <c r="E169" s="135" t="s">
        <v>265</v>
      </c>
      <c r="F169" s="136" t="s">
        <v>266</v>
      </c>
      <c r="G169" s="137" t="s">
        <v>208</v>
      </c>
      <c r="H169" s="138">
        <v>111.6</v>
      </c>
      <c r="I169" s="139"/>
      <c r="J169" s="140">
        <f t="shared" si="10"/>
        <v>0</v>
      </c>
      <c r="K169" s="141"/>
      <c r="L169" s="28"/>
      <c r="M169" s="142" t="s">
        <v>1</v>
      </c>
      <c r="N169" s="143" t="s">
        <v>38</v>
      </c>
      <c r="P169" s="144">
        <f t="shared" si="11"/>
        <v>0</v>
      </c>
      <c r="Q169" s="144">
        <v>0</v>
      </c>
      <c r="R169" s="144">
        <f t="shared" si="12"/>
        <v>0</v>
      </c>
      <c r="S169" s="144">
        <v>0</v>
      </c>
      <c r="T169" s="145">
        <f t="shared" si="13"/>
        <v>0</v>
      </c>
      <c r="AR169" s="146" t="s">
        <v>174</v>
      </c>
      <c r="AT169" s="146" t="s">
        <v>170</v>
      </c>
      <c r="AU169" s="146" t="s">
        <v>82</v>
      </c>
      <c r="AY169" s="13" t="s">
        <v>168</v>
      </c>
      <c r="BE169" s="147">
        <f t="shared" si="14"/>
        <v>0</v>
      </c>
      <c r="BF169" s="147">
        <f t="shared" si="15"/>
        <v>0</v>
      </c>
      <c r="BG169" s="147">
        <f t="shared" si="16"/>
        <v>0</v>
      </c>
      <c r="BH169" s="147">
        <f t="shared" si="17"/>
        <v>0</v>
      </c>
      <c r="BI169" s="147">
        <f t="shared" si="18"/>
        <v>0</v>
      </c>
      <c r="BJ169" s="13" t="s">
        <v>80</v>
      </c>
      <c r="BK169" s="147">
        <f t="shared" si="19"/>
        <v>0</v>
      </c>
      <c r="BL169" s="13" t="s">
        <v>174</v>
      </c>
      <c r="BM169" s="146" t="s">
        <v>640</v>
      </c>
    </row>
    <row r="170" spans="2:65" s="1" customFormat="1" ht="16.5" customHeight="1">
      <c r="B170" s="133"/>
      <c r="C170" s="134" t="s">
        <v>268</v>
      </c>
      <c r="D170" s="134" t="s">
        <v>170</v>
      </c>
      <c r="E170" s="135" t="s">
        <v>269</v>
      </c>
      <c r="F170" s="136" t="s">
        <v>270</v>
      </c>
      <c r="G170" s="137" t="s">
        <v>208</v>
      </c>
      <c r="H170" s="138">
        <v>111.6</v>
      </c>
      <c r="I170" s="139"/>
      <c r="J170" s="140">
        <f t="shared" si="10"/>
        <v>0</v>
      </c>
      <c r="K170" s="141"/>
      <c r="L170" s="28"/>
      <c r="M170" s="142" t="s">
        <v>1</v>
      </c>
      <c r="N170" s="143" t="s">
        <v>38</v>
      </c>
      <c r="P170" s="144">
        <f t="shared" si="11"/>
        <v>0</v>
      </c>
      <c r="Q170" s="144">
        <v>0</v>
      </c>
      <c r="R170" s="144">
        <f t="shared" si="12"/>
        <v>0</v>
      </c>
      <c r="S170" s="144">
        <v>0</v>
      </c>
      <c r="T170" s="145">
        <f t="shared" si="13"/>
        <v>0</v>
      </c>
      <c r="AR170" s="146" t="s">
        <v>174</v>
      </c>
      <c r="AT170" s="146" t="s">
        <v>170</v>
      </c>
      <c r="AU170" s="146" t="s">
        <v>82</v>
      </c>
      <c r="AY170" s="13" t="s">
        <v>168</v>
      </c>
      <c r="BE170" s="147">
        <f t="shared" si="14"/>
        <v>0</v>
      </c>
      <c r="BF170" s="147">
        <f t="shared" si="15"/>
        <v>0</v>
      </c>
      <c r="BG170" s="147">
        <f t="shared" si="16"/>
        <v>0</v>
      </c>
      <c r="BH170" s="147">
        <f t="shared" si="17"/>
        <v>0</v>
      </c>
      <c r="BI170" s="147">
        <f t="shared" si="18"/>
        <v>0</v>
      </c>
      <c r="BJ170" s="13" t="s">
        <v>80</v>
      </c>
      <c r="BK170" s="147">
        <f t="shared" si="19"/>
        <v>0</v>
      </c>
      <c r="BL170" s="13" t="s">
        <v>174</v>
      </c>
      <c r="BM170" s="146" t="s">
        <v>641</v>
      </c>
    </row>
    <row r="171" spans="2:65" s="1" customFormat="1" ht="21.75" customHeight="1">
      <c r="B171" s="133"/>
      <c r="C171" s="134" t="s">
        <v>272</v>
      </c>
      <c r="D171" s="134" t="s">
        <v>170</v>
      </c>
      <c r="E171" s="135" t="s">
        <v>273</v>
      </c>
      <c r="F171" s="136" t="s">
        <v>274</v>
      </c>
      <c r="G171" s="137" t="s">
        <v>275</v>
      </c>
      <c r="H171" s="138">
        <v>2.71</v>
      </c>
      <c r="I171" s="139"/>
      <c r="J171" s="140">
        <f t="shared" si="10"/>
        <v>0</v>
      </c>
      <c r="K171" s="141"/>
      <c r="L171" s="28"/>
      <c r="M171" s="142" t="s">
        <v>1</v>
      </c>
      <c r="N171" s="143" t="s">
        <v>38</v>
      </c>
      <c r="P171" s="144">
        <f t="shared" si="11"/>
        <v>0</v>
      </c>
      <c r="Q171" s="144">
        <v>0</v>
      </c>
      <c r="R171" s="144">
        <f t="shared" si="12"/>
        <v>0</v>
      </c>
      <c r="S171" s="144">
        <v>0</v>
      </c>
      <c r="T171" s="145">
        <f t="shared" si="13"/>
        <v>0</v>
      </c>
      <c r="AR171" s="146" t="s">
        <v>174</v>
      </c>
      <c r="AT171" s="146" t="s">
        <v>170</v>
      </c>
      <c r="AU171" s="146" t="s">
        <v>82</v>
      </c>
      <c r="AY171" s="13" t="s">
        <v>168</v>
      </c>
      <c r="BE171" s="147">
        <f t="shared" si="14"/>
        <v>0</v>
      </c>
      <c r="BF171" s="147">
        <f t="shared" si="15"/>
        <v>0</v>
      </c>
      <c r="BG171" s="147">
        <f t="shared" si="16"/>
        <v>0</v>
      </c>
      <c r="BH171" s="147">
        <f t="shared" si="17"/>
        <v>0</v>
      </c>
      <c r="BI171" s="147">
        <f t="shared" si="18"/>
        <v>0</v>
      </c>
      <c r="BJ171" s="13" t="s">
        <v>80</v>
      </c>
      <c r="BK171" s="147">
        <f t="shared" si="19"/>
        <v>0</v>
      </c>
      <c r="BL171" s="13" t="s">
        <v>174</v>
      </c>
      <c r="BM171" s="146" t="s">
        <v>642</v>
      </c>
    </row>
    <row r="172" spans="2:65" s="1" customFormat="1" ht="24.15" customHeight="1">
      <c r="B172" s="133"/>
      <c r="C172" s="134" t="s">
        <v>277</v>
      </c>
      <c r="D172" s="134" t="s">
        <v>170</v>
      </c>
      <c r="E172" s="135" t="s">
        <v>278</v>
      </c>
      <c r="F172" s="136" t="s">
        <v>279</v>
      </c>
      <c r="G172" s="137" t="s">
        <v>275</v>
      </c>
      <c r="H172" s="138">
        <v>1.25</v>
      </c>
      <c r="I172" s="139"/>
      <c r="J172" s="140">
        <f t="shared" si="10"/>
        <v>0</v>
      </c>
      <c r="K172" s="141"/>
      <c r="L172" s="28"/>
      <c r="M172" s="142" t="s">
        <v>1</v>
      </c>
      <c r="N172" s="143" t="s">
        <v>38</v>
      </c>
      <c r="P172" s="144">
        <f t="shared" si="11"/>
        <v>0</v>
      </c>
      <c r="Q172" s="144">
        <v>0</v>
      </c>
      <c r="R172" s="144">
        <f t="shared" si="12"/>
        <v>0</v>
      </c>
      <c r="S172" s="144">
        <v>0</v>
      </c>
      <c r="T172" s="145">
        <f t="shared" si="13"/>
        <v>0</v>
      </c>
      <c r="AR172" s="146" t="s">
        <v>174</v>
      </c>
      <c r="AT172" s="146" t="s">
        <v>170</v>
      </c>
      <c r="AU172" s="146" t="s">
        <v>82</v>
      </c>
      <c r="AY172" s="13" t="s">
        <v>168</v>
      </c>
      <c r="BE172" s="147">
        <f t="shared" si="14"/>
        <v>0</v>
      </c>
      <c r="BF172" s="147">
        <f t="shared" si="15"/>
        <v>0</v>
      </c>
      <c r="BG172" s="147">
        <f t="shared" si="16"/>
        <v>0</v>
      </c>
      <c r="BH172" s="147">
        <f t="shared" si="17"/>
        <v>0</v>
      </c>
      <c r="BI172" s="147">
        <f t="shared" si="18"/>
        <v>0</v>
      </c>
      <c r="BJ172" s="13" t="s">
        <v>80</v>
      </c>
      <c r="BK172" s="147">
        <f t="shared" si="19"/>
        <v>0</v>
      </c>
      <c r="BL172" s="13" t="s">
        <v>174</v>
      </c>
      <c r="BM172" s="146" t="s">
        <v>643</v>
      </c>
    </row>
    <row r="173" spans="2:65" s="1" customFormat="1" ht="33" customHeight="1">
      <c r="B173" s="133"/>
      <c r="C173" s="134" t="s">
        <v>281</v>
      </c>
      <c r="D173" s="134" t="s">
        <v>170</v>
      </c>
      <c r="E173" s="135" t="s">
        <v>282</v>
      </c>
      <c r="F173" s="136" t="s">
        <v>283</v>
      </c>
      <c r="G173" s="137" t="s">
        <v>226</v>
      </c>
      <c r="H173" s="138">
        <v>74</v>
      </c>
      <c r="I173" s="139"/>
      <c r="J173" s="140">
        <f t="shared" si="10"/>
        <v>0</v>
      </c>
      <c r="K173" s="141"/>
      <c r="L173" s="28"/>
      <c r="M173" s="142" t="s">
        <v>1</v>
      </c>
      <c r="N173" s="143" t="s">
        <v>38</v>
      </c>
      <c r="P173" s="144">
        <f t="shared" si="11"/>
        <v>0</v>
      </c>
      <c r="Q173" s="144">
        <v>0</v>
      </c>
      <c r="R173" s="144">
        <f t="shared" si="12"/>
        <v>0</v>
      </c>
      <c r="S173" s="144">
        <v>0</v>
      </c>
      <c r="T173" s="145">
        <f t="shared" si="13"/>
        <v>0</v>
      </c>
      <c r="AR173" s="146" t="s">
        <v>174</v>
      </c>
      <c r="AT173" s="146" t="s">
        <v>170</v>
      </c>
      <c r="AU173" s="146" t="s">
        <v>82</v>
      </c>
      <c r="AY173" s="13" t="s">
        <v>168</v>
      </c>
      <c r="BE173" s="147">
        <f t="shared" si="14"/>
        <v>0</v>
      </c>
      <c r="BF173" s="147">
        <f t="shared" si="15"/>
        <v>0</v>
      </c>
      <c r="BG173" s="147">
        <f t="shared" si="16"/>
        <v>0</v>
      </c>
      <c r="BH173" s="147">
        <f t="shared" si="17"/>
        <v>0</v>
      </c>
      <c r="BI173" s="147">
        <f t="shared" si="18"/>
        <v>0</v>
      </c>
      <c r="BJ173" s="13" t="s">
        <v>80</v>
      </c>
      <c r="BK173" s="147">
        <f t="shared" si="19"/>
        <v>0</v>
      </c>
      <c r="BL173" s="13" t="s">
        <v>174</v>
      </c>
      <c r="BM173" s="146" t="s">
        <v>644</v>
      </c>
    </row>
    <row r="174" spans="2:65" s="11" customFormat="1" ht="22.8" customHeight="1">
      <c r="B174" s="121"/>
      <c r="D174" s="122" t="s">
        <v>72</v>
      </c>
      <c r="E174" s="131" t="s">
        <v>90</v>
      </c>
      <c r="F174" s="131" t="s">
        <v>285</v>
      </c>
      <c r="I174" s="124"/>
      <c r="J174" s="132">
        <f>BK174</f>
        <v>0</v>
      </c>
      <c r="L174" s="121"/>
      <c r="M174" s="126"/>
      <c r="P174" s="127">
        <f>SUM(P175:P183)</f>
        <v>0</v>
      </c>
      <c r="R174" s="127">
        <f>SUM(R175:R183)</f>
        <v>1.9367522100000001</v>
      </c>
      <c r="T174" s="128">
        <f>SUM(T175:T183)</f>
        <v>0</v>
      </c>
      <c r="AR174" s="122" t="s">
        <v>80</v>
      </c>
      <c r="AT174" s="129" t="s">
        <v>72</v>
      </c>
      <c r="AU174" s="129" t="s">
        <v>80</v>
      </c>
      <c r="AY174" s="122" t="s">
        <v>168</v>
      </c>
      <c r="BK174" s="130">
        <f>SUM(BK175:BK183)</f>
        <v>0</v>
      </c>
    </row>
    <row r="175" spans="2:65" s="1" customFormat="1" ht="33" customHeight="1">
      <c r="B175" s="133"/>
      <c r="C175" s="134" t="s">
        <v>286</v>
      </c>
      <c r="D175" s="134" t="s">
        <v>170</v>
      </c>
      <c r="E175" s="135" t="s">
        <v>287</v>
      </c>
      <c r="F175" s="136" t="s">
        <v>288</v>
      </c>
      <c r="G175" s="137" t="s">
        <v>173</v>
      </c>
      <c r="H175" s="138">
        <v>6.3769999999999998</v>
      </c>
      <c r="I175" s="139"/>
      <c r="J175" s="140">
        <f t="shared" ref="J175:J183" si="20">ROUND(I175*H175,2)</f>
        <v>0</v>
      </c>
      <c r="K175" s="141"/>
      <c r="L175" s="28"/>
      <c r="M175" s="142" t="s">
        <v>1</v>
      </c>
      <c r="N175" s="143" t="s">
        <v>38</v>
      </c>
      <c r="P175" s="144">
        <f t="shared" ref="P175:P183" si="21">O175*H175</f>
        <v>0</v>
      </c>
      <c r="Q175" s="144">
        <v>0</v>
      </c>
      <c r="R175" s="144">
        <f t="shared" ref="R175:R183" si="22">Q175*H175</f>
        <v>0</v>
      </c>
      <c r="S175" s="144">
        <v>0</v>
      </c>
      <c r="T175" s="145">
        <f t="shared" ref="T175:T183" si="23">S175*H175</f>
        <v>0</v>
      </c>
      <c r="AR175" s="146" t="s">
        <v>174</v>
      </c>
      <c r="AT175" s="146" t="s">
        <v>170</v>
      </c>
      <c r="AU175" s="146" t="s">
        <v>82</v>
      </c>
      <c r="AY175" s="13" t="s">
        <v>168</v>
      </c>
      <c r="BE175" s="147">
        <f t="shared" ref="BE175:BE183" si="24">IF(N175="základní",J175,0)</f>
        <v>0</v>
      </c>
      <c r="BF175" s="147">
        <f t="shared" ref="BF175:BF183" si="25">IF(N175="snížená",J175,0)</f>
        <v>0</v>
      </c>
      <c r="BG175" s="147">
        <f t="shared" ref="BG175:BG183" si="26">IF(N175="zákl. přenesená",J175,0)</f>
        <v>0</v>
      </c>
      <c r="BH175" s="147">
        <f t="shared" ref="BH175:BH183" si="27">IF(N175="sníž. přenesená",J175,0)</f>
        <v>0</v>
      </c>
      <c r="BI175" s="147">
        <f t="shared" ref="BI175:BI183" si="28">IF(N175="nulová",J175,0)</f>
        <v>0</v>
      </c>
      <c r="BJ175" s="13" t="s">
        <v>80</v>
      </c>
      <c r="BK175" s="147">
        <f t="shared" ref="BK175:BK183" si="29">ROUND(I175*H175,2)</f>
        <v>0</v>
      </c>
      <c r="BL175" s="13" t="s">
        <v>174</v>
      </c>
      <c r="BM175" s="146" t="s">
        <v>645</v>
      </c>
    </row>
    <row r="176" spans="2:65" s="1" customFormat="1" ht="33" customHeight="1">
      <c r="B176" s="133"/>
      <c r="C176" s="134" t="s">
        <v>290</v>
      </c>
      <c r="D176" s="134" t="s">
        <v>170</v>
      </c>
      <c r="E176" s="135" t="s">
        <v>291</v>
      </c>
      <c r="F176" s="136" t="s">
        <v>292</v>
      </c>
      <c r="G176" s="137" t="s">
        <v>173</v>
      </c>
      <c r="H176" s="138">
        <v>21.881</v>
      </c>
      <c r="I176" s="139"/>
      <c r="J176" s="140">
        <f t="shared" si="20"/>
        <v>0</v>
      </c>
      <c r="K176" s="141"/>
      <c r="L176" s="28"/>
      <c r="M176" s="142" t="s">
        <v>1</v>
      </c>
      <c r="N176" s="143" t="s">
        <v>38</v>
      </c>
      <c r="P176" s="144">
        <f t="shared" si="21"/>
        <v>0</v>
      </c>
      <c r="Q176" s="144">
        <v>0</v>
      </c>
      <c r="R176" s="144">
        <f t="shared" si="22"/>
        <v>0</v>
      </c>
      <c r="S176" s="144">
        <v>0</v>
      </c>
      <c r="T176" s="145">
        <f t="shared" si="23"/>
        <v>0</v>
      </c>
      <c r="AR176" s="146" t="s">
        <v>174</v>
      </c>
      <c r="AT176" s="146" t="s">
        <v>170</v>
      </c>
      <c r="AU176" s="146" t="s">
        <v>82</v>
      </c>
      <c r="AY176" s="13" t="s">
        <v>168</v>
      </c>
      <c r="BE176" s="147">
        <f t="shared" si="24"/>
        <v>0</v>
      </c>
      <c r="BF176" s="147">
        <f t="shared" si="25"/>
        <v>0</v>
      </c>
      <c r="BG176" s="147">
        <f t="shared" si="26"/>
        <v>0</v>
      </c>
      <c r="BH176" s="147">
        <f t="shared" si="27"/>
        <v>0</v>
      </c>
      <c r="BI176" s="147">
        <f t="shared" si="28"/>
        <v>0</v>
      </c>
      <c r="BJ176" s="13" t="s">
        <v>80</v>
      </c>
      <c r="BK176" s="147">
        <f t="shared" si="29"/>
        <v>0</v>
      </c>
      <c r="BL176" s="13" t="s">
        <v>174</v>
      </c>
      <c r="BM176" s="146" t="s">
        <v>646</v>
      </c>
    </row>
    <row r="177" spans="2:65" s="1" customFormat="1" ht="24.15" customHeight="1">
      <c r="B177" s="133"/>
      <c r="C177" s="134" t="s">
        <v>294</v>
      </c>
      <c r="D177" s="134" t="s">
        <v>170</v>
      </c>
      <c r="E177" s="135" t="s">
        <v>295</v>
      </c>
      <c r="F177" s="136" t="s">
        <v>296</v>
      </c>
      <c r="G177" s="137" t="s">
        <v>208</v>
      </c>
      <c r="H177" s="138">
        <v>299.55</v>
      </c>
      <c r="I177" s="139"/>
      <c r="J177" s="140">
        <f t="shared" si="20"/>
        <v>0</v>
      </c>
      <c r="K177" s="141"/>
      <c r="L177" s="28"/>
      <c r="M177" s="142" t="s">
        <v>1</v>
      </c>
      <c r="N177" s="143" t="s">
        <v>38</v>
      </c>
      <c r="P177" s="144">
        <f t="shared" si="21"/>
        <v>0</v>
      </c>
      <c r="Q177" s="144">
        <v>0</v>
      </c>
      <c r="R177" s="144">
        <f t="shared" si="22"/>
        <v>0</v>
      </c>
      <c r="S177" s="144">
        <v>0</v>
      </c>
      <c r="T177" s="145">
        <f t="shared" si="23"/>
        <v>0</v>
      </c>
      <c r="AR177" s="146" t="s">
        <v>174</v>
      </c>
      <c r="AT177" s="146" t="s">
        <v>170</v>
      </c>
      <c r="AU177" s="146" t="s">
        <v>82</v>
      </c>
      <c r="AY177" s="13" t="s">
        <v>168</v>
      </c>
      <c r="BE177" s="147">
        <f t="shared" si="24"/>
        <v>0</v>
      </c>
      <c r="BF177" s="147">
        <f t="shared" si="25"/>
        <v>0</v>
      </c>
      <c r="BG177" s="147">
        <f t="shared" si="26"/>
        <v>0</v>
      </c>
      <c r="BH177" s="147">
        <f t="shared" si="27"/>
        <v>0</v>
      </c>
      <c r="BI177" s="147">
        <f t="shared" si="28"/>
        <v>0</v>
      </c>
      <c r="BJ177" s="13" t="s">
        <v>80</v>
      </c>
      <c r="BK177" s="147">
        <f t="shared" si="29"/>
        <v>0</v>
      </c>
      <c r="BL177" s="13" t="s">
        <v>174</v>
      </c>
      <c r="BM177" s="146" t="s">
        <v>647</v>
      </c>
    </row>
    <row r="178" spans="2:65" s="1" customFormat="1" ht="24.15" customHeight="1">
      <c r="B178" s="133"/>
      <c r="C178" s="134" t="s">
        <v>298</v>
      </c>
      <c r="D178" s="134" t="s">
        <v>170</v>
      </c>
      <c r="E178" s="135" t="s">
        <v>299</v>
      </c>
      <c r="F178" s="136" t="s">
        <v>300</v>
      </c>
      <c r="G178" s="137" t="s">
        <v>208</v>
      </c>
      <c r="H178" s="138">
        <v>299.55</v>
      </c>
      <c r="I178" s="139"/>
      <c r="J178" s="140">
        <f t="shared" si="20"/>
        <v>0</v>
      </c>
      <c r="K178" s="141"/>
      <c r="L178" s="28"/>
      <c r="M178" s="142" t="s">
        <v>1</v>
      </c>
      <c r="N178" s="143" t="s">
        <v>38</v>
      </c>
      <c r="P178" s="144">
        <f t="shared" si="21"/>
        <v>0</v>
      </c>
      <c r="Q178" s="144">
        <v>0</v>
      </c>
      <c r="R178" s="144">
        <f t="shared" si="22"/>
        <v>0</v>
      </c>
      <c r="S178" s="144">
        <v>0</v>
      </c>
      <c r="T178" s="145">
        <f t="shared" si="23"/>
        <v>0</v>
      </c>
      <c r="AR178" s="146" t="s">
        <v>174</v>
      </c>
      <c r="AT178" s="146" t="s">
        <v>170</v>
      </c>
      <c r="AU178" s="146" t="s">
        <v>82</v>
      </c>
      <c r="AY178" s="13" t="s">
        <v>168</v>
      </c>
      <c r="BE178" s="147">
        <f t="shared" si="24"/>
        <v>0</v>
      </c>
      <c r="BF178" s="147">
        <f t="shared" si="25"/>
        <v>0</v>
      </c>
      <c r="BG178" s="147">
        <f t="shared" si="26"/>
        <v>0</v>
      </c>
      <c r="BH178" s="147">
        <f t="shared" si="27"/>
        <v>0</v>
      </c>
      <c r="BI178" s="147">
        <f t="shared" si="28"/>
        <v>0</v>
      </c>
      <c r="BJ178" s="13" t="s">
        <v>80</v>
      </c>
      <c r="BK178" s="147">
        <f t="shared" si="29"/>
        <v>0</v>
      </c>
      <c r="BL178" s="13" t="s">
        <v>174</v>
      </c>
      <c r="BM178" s="146" t="s">
        <v>648</v>
      </c>
    </row>
    <row r="179" spans="2:65" s="1" customFormat="1" ht="24.15" customHeight="1">
      <c r="B179" s="133"/>
      <c r="C179" s="134" t="s">
        <v>302</v>
      </c>
      <c r="D179" s="134" t="s">
        <v>170</v>
      </c>
      <c r="E179" s="135" t="s">
        <v>303</v>
      </c>
      <c r="F179" s="136" t="s">
        <v>304</v>
      </c>
      <c r="G179" s="137" t="s">
        <v>208</v>
      </c>
      <c r="H179" s="138">
        <v>207.44</v>
      </c>
      <c r="I179" s="139"/>
      <c r="J179" s="140">
        <f t="shared" si="20"/>
        <v>0</v>
      </c>
      <c r="K179" s="141"/>
      <c r="L179" s="28"/>
      <c r="M179" s="142" t="s">
        <v>1</v>
      </c>
      <c r="N179" s="143" t="s">
        <v>38</v>
      </c>
      <c r="P179" s="144">
        <f t="shared" si="21"/>
        <v>0</v>
      </c>
      <c r="Q179" s="144">
        <v>0</v>
      </c>
      <c r="R179" s="144">
        <f t="shared" si="22"/>
        <v>0</v>
      </c>
      <c r="S179" s="144">
        <v>0</v>
      </c>
      <c r="T179" s="145">
        <f t="shared" si="23"/>
        <v>0</v>
      </c>
      <c r="AR179" s="146" t="s">
        <v>174</v>
      </c>
      <c r="AT179" s="146" t="s">
        <v>170</v>
      </c>
      <c r="AU179" s="146" t="s">
        <v>82</v>
      </c>
      <c r="AY179" s="13" t="s">
        <v>168</v>
      </c>
      <c r="BE179" s="147">
        <f t="shared" si="24"/>
        <v>0</v>
      </c>
      <c r="BF179" s="147">
        <f t="shared" si="25"/>
        <v>0</v>
      </c>
      <c r="BG179" s="147">
        <f t="shared" si="26"/>
        <v>0</v>
      </c>
      <c r="BH179" s="147">
        <f t="shared" si="27"/>
        <v>0</v>
      </c>
      <c r="BI179" s="147">
        <f t="shared" si="28"/>
        <v>0</v>
      </c>
      <c r="BJ179" s="13" t="s">
        <v>80</v>
      </c>
      <c r="BK179" s="147">
        <f t="shared" si="29"/>
        <v>0</v>
      </c>
      <c r="BL179" s="13" t="s">
        <v>174</v>
      </c>
      <c r="BM179" s="146" t="s">
        <v>649</v>
      </c>
    </row>
    <row r="180" spans="2:65" s="1" customFormat="1" ht="16.5" customHeight="1">
      <c r="B180" s="133"/>
      <c r="C180" s="134" t="s">
        <v>306</v>
      </c>
      <c r="D180" s="134" t="s">
        <v>170</v>
      </c>
      <c r="E180" s="135" t="s">
        <v>307</v>
      </c>
      <c r="F180" s="136" t="s">
        <v>308</v>
      </c>
      <c r="G180" s="137" t="s">
        <v>275</v>
      </c>
      <c r="H180" s="138">
        <v>0.05</v>
      </c>
      <c r="I180" s="139"/>
      <c r="J180" s="140">
        <f t="shared" si="20"/>
        <v>0</v>
      </c>
      <c r="K180" s="141"/>
      <c r="L180" s="28"/>
      <c r="M180" s="142" t="s">
        <v>1</v>
      </c>
      <c r="N180" s="143" t="s">
        <v>38</v>
      </c>
      <c r="P180" s="144">
        <f t="shared" si="21"/>
        <v>0</v>
      </c>
      <c r="Q180" s="144">
        <v>1.04922</v>
      </c>
      <c r="R180" s="144">
        <f t="shared" si="22"/>
        <v>5.2461000000000008E-2</v>
      </c>
      <c r="S180" s="144">
        <v>0</v>
      </c>
      <c r="T180" s="145">
        <f t="shared" si="23"/>
        <v>0</v>
      </c>
      <c r="AR180" s="146" t="s">
        <v>174</v>
      </c>
      <c r="AT180" s="146" t="s">
        <v>170</v>
      </c>
      <c r="AU180" s="146" t="s">
        <v>82</v>
      </c>
      <c r="AY180" s="13" t="s">
        <v>168</v>
      </c>
      <c r="BE180" s="147">
        <f t="shared" si="24"/>
        <v>0</v>
      </c>
      <c r="BF180" s="147">
        <f t="shared" si="25"/>
        <v>0</v>
      </c>
      <c r="BG180" s="147">
        <f t="shared" si="26"/>
        <v>0</v>
      </c>
      <c r="BH180" s="147">
        <f t="shared" si="27"/>
        <v>0</v>
      </c>
      <c r="BI180" s="147">
        <f t="shared" si="28"/>
        <v>0</v>
      </c>
      <c r="BJ180" s="13" t="s">
        <v>80</v>
      </c>
      <c r="BK180" s="147">
        <f t="shared" si="29"/>
        <v>0</v>
      </c>
      <c r="BL180" s="13" t="s">
        <v>174</v>
      </c>
      <c r="BM180" s="146" t="s">
        <v>650</v>
      </c>
    </row>
    <row r="181" spans="2:65" s="1" customFormat="1" ht="16.5" customHeight="1">
      <c r="B181" s="133"/>
      <c r="C181" s="134" t="s">
        <v>310</v>
      </c>
      <c r="D181" s="134" t="s">
        <v>170</v>
      </c>
      <c r="E181" s="135" t="s">
        <v>311</v>
      </c>
      <c r="F181" s="136" t="s">
        <v>312</v>
      </c>
      <c r="G181" s="137" t="s">
        <v>275</v>
      </c>
      <c r="H181" s="138">
        <v>1.7729999999999999</v>
      </c>
      <c r="I181" s="139"/>
      <c r="J181" s="140">
        <f t="shared" si="20"/>
        <v>0</v>
      </c>
      <c r="K181" s="141"/>
      <c r="L181" s="28"/>
      <c r="M181" s="142" t="s">
        <v>1</v>
      </c>
      <c r="N181" s="143" t="s">
        <v>38</v>
      </c>
      <c r="P181" s="144">
        <f t="shared" si="21"/>
        <v>0</v>
      </c>
      <c r="Q181" s="144">
        <v>1.06277</v>
      </c>
      <c r="R181" s="144">
        <f t="shared" si="22"/>
        <v>1.88429121</v>
      </c>
      <c r="S181" s="144">
        <v>0</v>
      </c>
      <c r="T181" s="145">
        <f t="shared" si="23"/>
        <v>0</v>
      </c>
      <c r="AR181" s="146" t="s">
        <v>174</v>
      </c>
      <c r="AT181" s="146" t="s">
        <v>170</v>
      </c>
      <c r="AU181" s="146" t="s">
        <v>82</v>
      </c>
      <c r="AY181" s="13" t="s">
        <v>168</v>
      </c>
      <c r="BE181" s="147">
        <f t="shared" si="24"/>
        <v>0</v>
      </c>
      <c r="BF181" s="147">
        <f t="shared" si="25"/>
        <v>0</v>
      </c>
      <c r="BG181" s="147">
        <f t="shared" si="26"/>
        <v>0</v>
      </c>
      <c r="BH181" s="147">
        <f t="shared" si="27"/>
        <v>0</v>
      </c>
      <c r="BI181" s="147">
        <f t="shared" si="28"/>
        <v>0</v>
      </c>
      <c r="BJ181" s="13" t="s">
        <v>80</v>
      </c>
      <c r="BK181" s="147">
        <f t="shared" si="29"/>
        <v>0</v>
      </c>
      <c r="BL181" s="13" t="s">
        <v>174</v>
      </c>
      <c r="BM181" s="146" t="s">
        <v>651</v>
      </c>
    </row>
    <row r="182" spans="2:65" s="1" customFormat="1" ht="37.799999999999997" customHeight="1">
      <c r="B182" s="133"/>
      <c r="C182" s="134" t="s">
        <v>314</v>
      </c>
      <c r="D182" s="134" t="s">
        <v>170</v>
      </c>
      <c r="E182" s="135" t="s">
        <v>319</v>
      </c>
      <c r="F182" s="136" t="s">
        <v>320</v>
      </c>
      <c r="G182" s="137" t="s">
        <v>208</v>
      </c>
      <c r="H182" s="138">
        <v>142.97499999999999</v>
      </c>
      <c r="I182" s="139"/>
      <c r="J182" s="140">
        <f t="shared" si="20"/>
        <v>0</v>
      </c>
      <c r="K182" s="141"/>
      <c r="L182" s="28"/>
      <c r="M182" s="142" t="s">
        <v>1</v>
      </c>
      <c r="N182" s="143" t="s">
        <v>38</v>
      </c>
      <c r="P182" s="144">
        <f t="shared" si="21"/>
        <v>0</v>
      </c>
      <c r="Q182" s="144">
        <v>0</v>
      </c>
      <c r="R182" s="144">
        <f t="shared" si="22"/>
        <v>0</v>
      </c>
      <c r="S182" s="144">
        <v>0</v>
      </c>
      <c r="T182" s="145">
        <f t="shared" si="23"/>
        <v>0</v>
      </c>
      <c r="AR182" s="146" t="s">
        <v>174</v>
      </c>
      <c r="AT182" s="146" t="s">
        <v>170</v>
      </c>
      <c r="AU182" s="146" t="s">
        <v>82</v>
      </c>
      <c r="AY182" s="13" t="s">
        <v>168</v>
      </c>
      <c r="BE182" s="147">
        <f t="shared" si="24"/>
        <v>0</v>
      </c>
      <c r="BF182" s="147">
        <f t="shared" si="25"/>
        <v>0</v>
      </c>
      <c r="BG182" s="147">
        <f t="shared" si="26"/>
        <v>0</v>
      </c>
      <c r="BH182" s="147">
        <f t="shared" si="27"/>
        <v>0</v>
      </c>
      <c r="BI182" s="147">
        <f t="shared" si="28"/>
        <v>0</v>
      </c>
      <c r="BJ182" s="13" t="s">
        <v>80</v>
      </c>
      <c r="BK182" s="147">
        <f t="shared" si="29"/>
        <v>0</v>
      </c>
      <c r="BL182" s="13" t="s">
        <v>174</v>
      </c>
      <c r="BM182" s="146" t="s">
        <v>652</v>
      </c>
    </row>
    <row r="183" spans="2:65" s="1" customFormat="1" ht="21.75" customHeight="1">
      <c r="B183" s="133"/>
      <c r="C183" s="148" t="s">
        <v>318</v>
      </c>
      <c r="D183" s="148" t="s">
        <v>229</v>
      </c>
      <c r="E183" s="149" t="s">
        <v>323</v>
      </c>
      <c r="F183" s="150" t="s">
        <v>324</v>
      </c>
      <c r="G183" s="151" t="s">
        <v>208</v>
      </c>
      <c r="H183" s="152">
        <v>145.83500000000001</v>
      </c>
      <c r="I183" s="153"/>
      <c r="J183" s="154">
        <f t="shared" si="20"/>
        <v>0</v>
      </c>
      <c r="K183" s="155"/>
      <c r="L183" s="156"/>
      <c r="M183" s="157" t="s">
        <v>1</v>
      </c>
      <c r="N183" s="158" t="s">
        <v>38</v>
      </c>
      <c r="P183" s="144">
        <f t="shared" si="21"/>
        <v>0</v>
      </c>
      <c r="Q183" s="144">
        <v>0</v>
      </c>
      <c r="R183" s="144">
        <f t="shared" si="22"/>
        <v>0</v>
      </c>
      <c r="S183" s="144">
        <v>0</v>
      </c>
      <c r="T183" s="145">
        <f t="shared" si="23"/>
        <v>0</v>
      </c>
      <c r="AR183" s="146" t="s">
        <v>197</v>
      </c>
      <c r="AT183" s="146" t="s">
        <v>229</v>
      </c>
      <c r="AU183" s="146" t="s">
        <v>82</v>
      </c>
      <c r="AY183" s="13" t="s">
        <v>168</v>
      </c>
      <c r="BE183" s="147">
        <f t="shared" si="24"/>
        <v>0</v>
      </c>
      <c r="BF183" s="147">
        <f t="shared" si="25"/>
        <v>0</v>
      </c>
      <c r="BG183" s="147">
        <f t="shared" si="26"/>
        <v>0</v>
      </c>
      <c r="BH183" s="147">
        <f t="shared" si="27"/>
        <v>0</v>
      </c>
      <c r="BI183" s="147">
        <f t="shared" si="28"/>
        <v>0</v>
      </c>
      <c r="BJ183" s="13" t="s">
        <v>80</v>
      </c>
      <c r="BK183" s="147">
        <f t="shared" si="29"/>
        <v>0</v>
      </c>
      <c r="BL183" s="13" t="s">
        <v>174</v>
      </c>
      <c r="BM183" s="146" t="s">
        <v>653</v>
      </c>
    </row>
    <row r="184" spans="2:65" s="11" customFormat="1" ht="22.8" customHeight="1">
      <c r="B184" s="121"/>
      <c r="D184" s="122" t="s">
        <v>72</v>
      </c>
      <c r="E184" s="131" t="s">
        <v>174</v>
      </c>
      <c r="F184" s="131" t="s">
        <v>326</v>
      </c>
      <c r="I184" s="124"/>
      <c r="J184" s="132">
        <f>BK184</f>
        <v>0</v>
      </c>
      <c r="L184" s="121"/>
      <c r="M184" s="126"/>
      <c r="P184" s="127">
        <f>SUM(P185:P190)</f>
        <v>0</v>
      </c>
      <c r="R184" s="127">
        <f>SUM(R185:R190)</f>
        <v>0</v>
      </c>
      <c r="T184" s="128">
        <f>SUM(T185:T190)</f>
        <v>0</v>
      </c>
      <c r="AR184" s="122" t="s">
        <v>80</v>
      </c>
      <c r="AT184" s="129" t="s">
        <v>72</v>
      </c>
      <c r="AU184" s="129" t="s">
        <v>80</v>
      </c>
      <c r="AY184" s="122" t="s">
        <v>168</v>
      </c>
      <c r="BK184" s="130">
        <f>SUM(BK185:BK190)</f>
        <v>0</v>
      </c>
    </row>
    <row r="185" spans="2:65" s="1" customFormat="1" ht="49.05" customHeight="1">
      <c r="B185" s="133"/>
      <c r="C185" s="134" t="s">
        <v>322</v>
      </c>
      <c r="D185" s="134" t="s">
        <v>170</v>
      </c>
      <c r="E185" s="135" t="s">
        <v>654</v>
      </c>
      <c r="F185" s="136" t="s">
        <v>655</v>
      </c>
      <c r="G185" s="137" t="s">
        <v>226</v>
      </c>
      <c r="H185" s="138">
        <v>4</v>
      </c>
      <c r="I185" s="139"/>
      <c r="J185" s="140">
        <f t="shared" ref="J185:J190" si="30">ROUND(I185*H185,2)</f>
        <v>0</v>
      </c>
      <c r="K185" s="141"/>
      <c r="L185" s="28"/>
      <c r="M185" s="142" t="s">
        <v>1</v>
      </c>
      <c r="N185" s="143" t="s">
        <v>38</v>
      </c>
      <c r="P185" s="144">
        <f t="shared" ref="P185:P190" si="31">O185*H185</f>
        <v>0</v>
      </c>
      <c r="Q185" s="144">
        <v>0</v>
      </c>
      <c r="R185" s="144">
        <f t="shared" ref="R185:R190" si="32">Q185*H185</f>
        <v>0</v>
      </c>
      <c r="S185" s="144">
        <v>0</v>
      </c>
      <c r="T185" s="145">
        <f t="shared" ref="T185:T190" si="33">S185*H185</f>
        <v>0</v>
      </c>
      <c r="AR185" s="146" t="s">
        <v>174</v>
      </c>
      <c r="AT185" s="146" t="s">
        <v>170</v>
      </c>
      <c r="AU185" s="146" t="s">
        <v>82</v>
      </c>
      <c r="AY185" s="13" t="s">
        <v>168</v>
      </c>
      <c r="BE185" s="147">
        <f t="shared" ref="BE185:BE190" si="34">IF(N185="základní",J185,0)</f>
        <v>0</v>
      </c>
      <c r="BF185" s="147">
        <f t="shared" ref="BF185:BF190" si="35">IF(N185="snížená",J185,0)</f>
        <v>0</v>
      </c>
      <c r="BG185" s="147">
        <f t="shared" ref="BG185:BG190" si="36">IF(N185="zákl. přenesená",J185,0)</f>
        <v>0</v>
      </c>
      <c r="BH185" s="147">
        <f t="shared" ref="BH185:BH190" si="37">IF(N185="sníž. přenesená",J185,0)</f>
        <v>0</v>
      </c>
      <c r="BI185" s="147">
        <f t="shared" ref="BI185:BI190" si="38">IF(N185="nulová",J185,0)</f>
        <v>0</v>
      </c>
      <c r="BJ185" s="13" t="s">
        <v>80</v>
      </c>
      <c r="BK185" s="147">
        <f t="shared" ref="BK185:BK190" si="39">ROUND(I185*H185,2)</f>
        <v>0</v>
      </c>
      <c r="BL185" s="13" t="s">
        <v>174</v>
      </c>
      <c r="BM185" s="146" t="s">
        <v>656</v>
      </c>
    </row>
    <row r="186" spans="2:65" s="1" customFormat="1" ht="24.15" customHeight="1">
      <c r="B186" s="133"/>
      <c r="C186" s="148" t="s">
        <v>327</v>
      </c>
      <c r="D186" s="148" t="s">
        <v>229</v>
      </c>
      <c r="E186" s="149" t="s">
        <v>657</v>
      </c>
      <c r="F186" s="150" t="s">
        <v>658</v>
      </c>
      <c r="G186" s="151" t="s">
        <v>173</v>
      </c>
      <c r="H186" s="152">
        <v>4.95</v>
      </c>
      <c r="I186" s="153"/>
      <c r="J186" s="154">
        <f t="shared" si="30"/>
        <v>0</v>
      </c>
      <c r="K186" s="155"/>
      <c r="L186" s="156"/>
      <c r="M186" s="157" t="s">
        <v>1</v>
      </c>
      <c r="N186" s="158" t="s">
        <v>38</v>
      </c>
      <c r="P186" s="144">
        <f t="shared" si="31"/>
        <v>0</v>
      </c>
      <c r="Q186" s="144">
        <v>0</v>
      </c>
      <c r="R186" s="144">
        <f t="shared" si="32"/>
        <v>0</v>
      </c>
      <c r="S186" s="144">
        <v>0</v>
      </c>
      <c r="T186" s="145">
        <f t="shared" si="33"/>
        <v>0</v>
      </c>
      <c r="AR186" s="146" t="s">
        <v>197</v>
      </c>
      <c r="AT186" s="146" t="s">
        <v>229</v>
      </c>
      <c r="AU186" s="146" t="s">
        <v>82</v>
      </c>
      <c r="AY186" s="13" t="s">
        <v>168</v>
      </c>
      <c r="BE186" s="147">
        <f t="shared" si="34"/>
        <v>0</v>
      </c>
      <c r="BF186" s="147">
        <f t="shared" si="35"/>
        <v>0</v>
      </c>
      <c r="BG186" s="147">
        <f t="shared" si="36"/>
        <v>0</v>
      </c>
      <c r="BH186" s="147">
        <f t="shared" si="37"/>
        <v>0</v>
      </c>
      <c r="BI186" s="147">
        <f t="shared" si="38"/>
        <v>0</v>
      </c>
      <c r="BJ186" s="13" t="s">
        <v>80</v>
      </c>
      <c r="BK186" s="147">
        <f t="shared" si="39"/>
        <v>0</v>
      </c>
      <c r="BL186" s="13" t="s">
        <v>174</v>
      </c>
      <c r="BM186" s="146" t="s">
        <v>659</v>
      </c>
    </row>
    <row r="187" spans="2:65" s="1" customFormat="1" ht="37.799999999999997" customHeight="1">
      <c r="B187" s="133"/>
      <c r="C187" s="134" t="s">
        <v>331</v>
      </c>
      <c r="D187" s="134" t="s">
        <v>170</v>
      </c>
      <c r="E187" s="135" t="s">
        <v>328</v>
      </c>
      <c r="F187" s="136" t="s">
        <v>329</v>
      </c>
      <c r="G187" s="137" t="s">
        <v>208</v>
      </c>
      <c r="H187" s="138">
        <v>1119.52</v>
      </c>
      <c r="I187" s="139"/>
      <c r="J187" s="140">
        <f t="shared" si="30"/>
        <v>0</v>
      </c>
      <c r="K187" s="141"/>
      <c r="L187" s="28"/>
      <c r="M187" s="142" t="s">
        <v>1</v>
      </c>
      <c r="N187" s="143" t="s">
        <v>38</v>
      </c>
      <c r="P187" s="144">
        <f t="shared" si="31"/>
        <v>0</v>
      </c>
      <c r="Q187" s="144">
        <v>0</v>
      </c>
      <c r="R187" s="144">
        <f t="shared" si="32"/>
        <v>0</v>
      </c>
      <c r="S187" s="144">
        <v>0</v>
      </c>
      <c r="T187" s="145">
        <f t="shared" si="33"/>
        <v>0</v>
      </c>
      <c r="AR187" s="146" t="s">
        <v>174</v>
      </c>
      <c r="AT187" s="146" t="s">
        <v>170</v>
      </c>
      <c r="AU187" s="146" t="s">
        <v>82</v>
      </c>
      <c r="AY187" s="13" t="s">
        <v>168</v>
      </c>
      <c r="BE187" s="147">
        <f t="shared" si="34"/>
        <v>0</v>
      </c>
      <c r="BF187" s="147">
        <f t="shared" si="35"/>
        <v>0</v>
      </c>
      <c r="BG187" s="147">
        <f t="shared" si="36"/>
        <v>0</v>
      </c>
      <c r="BH187" s="147">
        <f t="shared" si="37"/>
        <v>0</v>
      </c>
      <c r="BI187" s="147">
        <f t="shared" si="38"/>
        <v>0</v>
      </c>
      <c r="BJ187" s="13" t="s">
        <v>80</v>
      </c>
      <c r="BK187" s="147">
        <f t="shared" si="39"/>
        <v>0</v>
      </c>
      <c r="BL187" s="13" t="s">
        <v>174</v>
      </c>
      <c r="BM187" s="146" t="s">
        <v>660</v>
      </c>
    </row>
    <row r="188" spans="2:65" s="1" customFormat="1" ht="37.799999999999997" customHeight="1">
      <c r="B188" s="133"/>
      <c r="C188" s="148" t="s">
        <v>335</v>
      </c>
      <c r="D188" s="148" t="s">
        <v>229</v>
      </c>
      <c r="E188" s="149" t="s">
        <v>332</v>
      </c>
      <c r="F188" s="150" t="s">
        <v>333</v>
      </c>
      <c r="G188" s="151" t="s">
        <v>208</v>
      </c>
      <c r="H188" s="152">
        <v>1153.106</v>
      </c>
      <c r="I188" s="153"/>
      <c r="J188" s="154">
        <f t="shared" si="30"/>
        <v>0</v>
      </c>
      <c r="K188" s="155"/>
      <c r="L188" s="156"/>
      <c r="M188" s="157" t="s">
        <v>1</v>
      </c>
      <c r="N188" s="158" t="s">
        <v>38</v>
      </c>
      <c r="P188" s="144">
        <f t="shared" si="31"/>
        <v>0</v>
      </c>
      <c r="Q188" s="144">
        <v>0</v>
      </c>
      <c r="R188" s="144">
        <f t="shared" si="32"/>
        <v>0</v>
      </c>
      <c r="S188" s="144">
        <v>0</v>
      </c>
      <c r="T188" s="145">
        <f t="shared" si="33"/>
        <v>0</v>
      </c>
      <c r="AR188" s="146" t="s">
        <v>197</v>
      </c>
      <c r="AT188" s="146" t="s">
        <v>229</v>
      </c>
      <c r="AU188" s="146" t="s">
        <v>82</v>
      </c>
      <c r="AY188" s="13" t="s">
        <v>168</v>
      </c>
      <c r="BE188" s="147">
        <f t="shared" si="34"/>
        <v>0</v>
      </c>
      <c r="BF188" s="147">
        <f t="shared" si="35"/>
        <v>0</v>
      </c>
      <c r="BG188" s="147">
        <f t="shared" si="36"/>
        <v>0</v>
      </c>
      <c r="BH188" s="147">
        <f t="shared" si="37"/>
        <v>0</v>
      </c>
      <c r="BI188" s="147">
        <f t="shared" si="38"/>
        <v>0</v>
      </c>
      <c r="BJ188" s="13" t="s">
        <v>80</v>
      </c>
      <c r="BK188" s="147">
        <f t="shared" si="39"/>
        <v>0</v>
      </c>
      <c r="BL188" s="13" t="s">
        <v>174</v>
      </c>
      <c r="BM188" s="146" t="s">
        <v>661</v>
      </c>
    </row>
    <row r="189" spans="2:65" s="1" customFormat="1" ht="37.799999999999997" customHeight="1">
      <c r="B189" s="133"/>
      <c r="C189" s="134" t="s">
        <v>339</v>
      </c>
      <c r="D189" s="134" t="s">
        <v>170</v>
      </c>
      <c r="E189" s="135" t="s">
        <v>336</v>
      </c>
      <c r="F189" s="136" t="s">
        <v>337</v>
      </c>
      <c r="G189" s="137" t="s">
        <v>208</v>
      </c>
      <c r="H189" s="138">
        <v>203.32</v>
      </c>
      <c r="I189" s="139"/>
      <c r="J189" s="140">
        <f t="shared" si="30"/>
        <v>0</v>
      </c>
      <c r="K189" s="141"/>
      <c r="L189" s="28"/>
      <c r="M189" s="142" t="s">
        <v>1</v>
      </c>
      <c r="N189" s="143" t="s">
        <v>38</v>
      </c>
      <c r="P189" s="144">
        <f t="shared" si="31"/>
        <v>0</v>
      </c>
      <c r="Q189" s="144">
        <v>0</v>
      </c>
      <c r="R189" s="144">
        <f t="shared" si="32"/>
        <v>0</v>
      </c>
      <c r="S189" s="144">
        <v>0</v>
      </c>
      <c r="T189" s="145">
        <f t="shared" si="33"/>
        <v>0</v>
      </c>
      <c r="AR189" s="146" t="s">
        <v>174</v>
      </c>
      <c r="AT189" s="146" t="s">
        <v>170</v>
      </c>
      <c r="AU189" s="146" t="s">
        <v>82</v>
      </c>
      <c r="AY189" s="13" t="s">
        <v>168</v>
      </c>
      <c r="BE189" s="147">
        <f t="shared" si="34"/>
        <v>0</v>
      </c>
      <c r="BF189" s="147">
        <f t="shared" si="35"/>
        <v>0</v>
      </c>
      <c r="BG189" s="147">
        <f t="shared" si="36"/>
        <v>0</v>
      </c>
      <c r="BH189" s="147">
        <f t="shared" si="37"/>
        <v>0</v>
      </c>
      <c r="BI189" s="147">
        <f t="shared" si="38"/>
        <v>0</v>
      </c>
      <c r="BJ189" s="13" t="s">
        <v>80</v>
      </c>
      <c r="BK189" s="147">
        <f t="shared" si="39"/>
        <v>0</v>
      </c>
      <c r="BL189" s="13" t="s">
        <v>174</v>
      </c>
      <c r="BM189" s="146" t="s">
        <v>662</v>
      </c>
    </row>
    <row r="190" spans="2:65" s="1" customFormat="1" ht="21.75" customHeight="1">
      <c r="B190" s="133"/>
      <c r="C190" s="148" t="s">
        <v>344</v>
      </c>
      <c r="D190" s="148" t="s">
        <v>229</v>
      </c>
      <c r="E190" s="149" t="s">
        <v>340</v>
      </c>
      <c r="F190" s="150" t="s">
        <v>341</v>
      </c>
      <c r="G190" s="151" t="s">
        <v>208</v>
      </c>
      <c r="H190" s="152">
        <v>230.36199999999999</v>
      </c>
      <c r="I190" s="153"/>
      <c r="J190" s="154">
        <f t="shared" si="30"/>
        <v>0</v>
      </c>
      <c r="K190" s="155"/>
      <c r="L190" s="156"/>
      <c r="M190" s="157" t="s">
        <v>1</v>
      </c>
      <c r="N190" s="158" t="s">
        <v>38</v>
      </c>
      <c r="P190" s="144">
        <f t="shared" si="31"/>
        <v>0</v>
      </c>
      <c r="Q190" s="144">
        <v>0</v>
      </c>
      <c r="R190" s="144">
        <f t="shared" si="32"/>
        <v>0</v>
      </c>
      <c r="S190" s="144">
        <v>0</v>
      </c>
      <c r="T190" s="145">
        <f t="shared" si="33"/>
        <v>0</v>
      </c>
      <c r="AR190" s="146" t="s">
        <v>197</v>
      </c>
      <c r="AT190" s="146" t="s">
        <v>229</v>
      </c>
      <c r="AU190" s="146" t="s">
        <v>82</v>
      </c>
      <c r="AY190" s="13" t="s">
        <v>168</v>
      </c>
      <c r="BE190" s="147">
        <f t="shared" si="34"/>
        <v>0</v>
      </c>
      <c r="BF190" s="147">
        <f t="shared" si="35"/>
        <v>0</v>
      </c>
      <c r="BG190" s="147">
        <f t="shared" si="36"/>
        <v>0</v>
      </c>
      <c r="BH190" s="147">
        <f t="shared" si="37"/>
        <v>0</v>
      </c>
      <c r="BI190" s="147">
        <f t="shared" si="38"/>
        <v>0</v>
      </c>
      <c r="BJ190" s="13" t="s">
        <v>80</v>
      </c>
      <c r="BK190" s="147">
        <f t="shared" si="39"/>
        <v>0</v>
      </c>
      <c r="BL190" s="13" t="s">
        <v>174</v>
      </c>
      <c r="BM190" s="146" t="s">
        <v>663</v>
      </c>
    </row>
    <row r="191" spans="2:65" s="11" customFormat="1" ht="22.8" customHeight="1">
      <c r="B191" s="121"/>
      <c r="D191" s="122" t="s">
        <v>72</v>
      </c>
      <c r="E191" s="131" t="s">
        <v>189</v>
      </c>
      <c r="F191" s="131" t="s">
        <v>343</v>
      </c>
      <c r="I191" s="124"/>
      <c r="J191" s="132">
        <f>BK191</f>
        <v>0</v>
      </c>
      <c r="L191" s="121"/>
      <c r="M191" s="126"/>
      <c r="P191" s="127">
        <f>SUM(P192:P204)</f>
        <v>0</v>
      </c>
      <c r="R191" s="127">
        <f>SUM(R192:R204)</f>
        <v>0</v>
      </c>
      <c r="T191" s="128">
        <f>SUM(T192:T204)</f>
        <v>0</v>
      </c>
      <c r="AR191" s="122" t="s">
        <v>80</v>
      </c>
      <c r="AT191" s="129" t="s">
        <v>72</v>
      </c>
      <c r="AU191" s="129" t="s">
        <v>80</v>
      </c>
      <c r="AY191" s="122" t="s">
        <v>168</v>
      </c>
      <c r="BK191" s="130">
        <f>SUM(BK192:BK204)</f>
        <v>0</v>
      </c>
    </row>
    <row r="192" spans="2:65" s="1" customFormat="1" ht="33" customHeight="1">
      <c r="B192" s="133"/>
      <c r="C192" s="134" t="s">
        <v>348</v>
      </c>
      <c r="D192" s="134" t="s">
        <v>170</v>
      </c>
      <c r="E192" s="135" t="s">
        <v>345</v>
      </c>
      <c r="F192" s="136" t="s">
        <v>346</v>
      </c>
      <c r="G192" s="137" t="s">
        <v>173</v>
      </c>
      <c r="H192" s="138">
        <v>235.505</v>
      </c>
      <c r="I192" s="139"/>
      <c r="J192" s="140">
        <f t="shared" ref="J192:J204" si="40">ROUND(I192*H192,2)</f>
        <v>0</v>
      </c>
      <c r="K192" s="141"/>
      <c r="L192" s="28"/>
      <c r="M192" s="142" t="s">
        <v>1</v>
      </c>
      <c r="N192" s="143" t="s">
        <v>38</v>
      </c>
      <c r="P192" s="144">
        <f t="shared" ref="P192:P204" si="41">O192*H192</f>
        <v>0</v>
      </c>
      <c r="Q192" s="144">
        <v>0</v>
      </c>
      <c r="R192" s="144">
        <f t="shared" ref="R192:R204" si="42">Q192*H192</f>
        <v>0</v>
      </c>
      <c r="S192" s="144">
        <v>0</v>
      </c>
      <c r="T192" s="145">
        <f t="shared" ref="T192:T204" si="43">S192*H192</f>
        <v>0</v>
      </c>
      <c r="AR192" s="146" t="s">
        <v>174</v>
      </c>
      <c r="AT192" s="146" t="s">
        <v>170</v>
      </c>
      <c r="AU192" s="146" t="s">
        <v>82</v>
      </c>
      <c r="AY192" s="13" t="s">
        <v>168</v>
      </c>
      <c r="BE192" s="147">
        <f t="shared" ref="BE192:BE204" si="44">IF(N192="základní",J192,0)</f>
        <v>0</v>
      </c>
      <c r="BF192" s="147">
        <f t="shared" ref="BF192:BF204" si="45">IF(N192="snížená",J192,0)</f>
        <v>0</v>
      </c>
      <c r="BG192" s="147">
        <f t="shared" ref="BG192:BG204" si="46">IF(N192="zákl. přenesená",J192,0)</f>
        <v>0</v>
      </c>
      <c r="BH192" s="147">
        <f t="shared" ref="BH192:BH204" si="47">IF(N192="sníž. přenesená",J192,0)</f>
        <v>0</v>
      </c>
      <c r="BI192" s="147">
        <f t="shared" ref="BI192:BI204" si="48">IF(N192="nulová",J192,0)</f>
        <v>0</v>
      </c>
      <c r="BJ192" s="13" t="s">
        <v>80</v>
      </c>
      <c r="BK192" s="147">
        <f t="shared" ref="BK192:BK204" si="49">ROUND(I192*H192,2)</f>
        <v>0</v>
      </c>
      <c r="BL192" s="13" t="s">
        <v>174</v>
      </c>
      <c r="BM192" s="146" t="s">
        <v>664</v>
      </c>
    </row>
    <row r="193" spans="2:65" s="1" customFormat="1" ht="37.799999999999997" customHeight="1">
      <c r="B193" s="133"/>
      <c r="C193" s="134" t="s">
        <v>352</v>
      </c>
      <c r="D193" s="134" t="s">
        <v>170</v>
      </c>
      <c r="E193" s="135" t="s">
        <v>349</v>
      </c>
      <c r="F193" s="136" t="s">
        <v>350</v>
      </c>
      <c r="G193" s="137" t="s">
        <v>173</v>
      </c>
      <c r="H193" s="138">
        <v>235.505</v>
      </c>
      <c r="I193" s="139"/>
      <c r="J193" s="140">
        <f t="shared" si="40"/>
        <v>0</v>
      </c>
      <c r="K193" s="141"/>
      <c r="L193" s="28"/>
      <c r="M193" s="142" t="s">
        <v>1</v>
      </c>
      <c r="N193" s="143" t="s">
        <v>38</v>
      </c>
      <c r="P193" s="144">
        <f t="shared" si="41"/>
        <v>0</v>
      </c>
      <c r="Q193" s="144">
        <v>0</v>
      </c>
      <c r="R193" s="144">
        <f t="shared" si="42"/>
        <v>0</v>
      </c>
      <c r="S193" s="144">
        <v>0</v>
      </c>
      <c r="T193" s="145">
        <f t="shared" si="43"/>
        <v>0</v>
      </c>
      <c r="AR193" s="146" t="s">
        <v>174</v>
      </c>
      <c r="AT193" s="146" t="s">
        <v>170</v>
      </c>
      <c r="AU193" s="146" t="s">
        <v>82</v>
      </c>
      <c r="AY193" s="13" t="s">
        <v>168</v>
      </c>
      <c r="BE193" s="147">
        <f t="shared" si="44"/>
        <v>0</v>
      </c>
      <c r="BF193" s="147">
        <f t="shared" si="45"/>
        <v>0</v>
      </c>
      <c r="BG193" s="147">
        <f t="shared" si="46"/>
        <v>0</v>
      </c>
      <c r="BH193" s="147">
        <f t="shared" si="47"/>
        <v>0</v>
      </c>
      <c r="BI193" s="147">
        <f t="shared" si="48"/>
        <v>0</v>
      </c>
      <c r="BJ193" s="13" t="s">
        <v>80</v>
      </c>
      <c r="BK193" s="147">
        <f t="shared" si="49"/>
        <v>0</v>
      </c>
      <c r="BL193" s="13" t="s">
        <v>174</v>
      </c>
      <c r="BM193" s="146" t="s">
        <v>665</v>
      </c>
    </row>
    <row r="194" spans="2:65" s="1" customFormat="1" ht="16.5" customHeight="1">
      <c r="B194" s="133"/>
      <c r="C194" s="134" t="s">
        <v>356</v>
      </c>
      <c r="D194" s="134" t="s">
        <v>170</v>
      </c>
      <c r="E194" s="135" t="s">
        <v>353</v>
      </c>
      <c r="F194" s="136" t="s">
        <v>354</v>
      </c>
      <c r="G194" s="137" t="s">
        <v>208</v>
      </c>
      <c r="H194" s="138">
        <v>4.08</v>
      </c>
      <c r="I194" s="139"/>
      <c r="J194" s="140">
        <f t="shared" si="40"/>
        <v>0</v>
      </c>
      <c r="K194" s="141"/>
      <c r="L194" s="28"/>
      <c r="M194" s="142" t="s">
        <v>1</v>
      </c>
      <c r="N194" s="143" t="s">
        <v>38</v>
      </c>
      <c r="P194" s="144">
        <f t="shared" si="41"/>
        <v>0</v>
      </c>
      <c r="Q194" s="144">
        <v>0</v>
      </c>
      <c r="R194" s="144">
        <f t="shared" si="42"/>
        <v>0</v>
      </c>
      <c r="S194" s="144">
        <v>0</v>
      </c>
      <c r="T194" s="145">
        <f t="shared" si="43"/>
        <v>0</v>
      </c>
      <c r="AR194" s="146" t="s">
        <v>174</v>
      </c>
      <c r="AT194" s="146" t="s">
        <v>170</v>
      </c>
      <c r="AU194" s="146" t="s">
        <v>82</v>
      </c>
      <c r="AY194" s="13" t="s">
        <v>168</v>
      </c>
      <c r="BE194" s="147">
        <f t="shared" si="44"/>
        <v>0</v>
      </c>
      <c r="BF194" s="147">
        <f t="shared" si="45"/>
        <v>0</v>
      </c>
      <c r="BG194" s="147">
        <f t="shared" si="46"/>
        <v>0</v>
      </c>
      <c r="BH194" s="147">
        <f t="shared" si="47"/>
        <v>0</v>
      </c>
      <c r="BI194" s="147">
        <f t="shared" si="48"/>
        <v>0</v>
      </c>
      <c r="BJ194" s="13" t="s">
        <v>80</v>
      </c>
      <c r="BK194" s="147">
        <f t="shared" si="49"/>
        <v>0</v>
      </c>
      <c r="BL194" s="13" t="s">
        <v>174</v>
      </c>
      <c r="BM194" s="146" t="s">
        <v>666</v>
      </c>
    </row>
    <row r="195" spans="2:65" s="1" customFormat="1" ht="16.5" customHeight="1">
      <c r="B195" s="133"/>
      <c r="C195" s="134" t="s">
        <v>360</v>
      </c>
      <c r="D195" s="134" t="s">
        <v>170</v>
      </c>
      <c r="E195" s="135" t="s">
        <v>357</v>
      </c>
      <c r="F195" s="136" t="s">
        <v>358</v>
      </c>
      <c r="G195" s="137" t="s">
        <v>208</v>
      </c>
      <c r="H195" s="138">
        <v>4.08</v>
      </c>
      <c r="I195" s="139"/>
      <c r="J195" s="140">
        <f t="shared" si="40"/>
        <v>0</v>
      </c>
      <c r="K195" s="141"/>
      <c r="L195" s="28"/>
      <c r="M195" s="142" t="s">
        <v>1</v>
      </c>
      <c r="N195" s="143" t="s">
        <v>38</v>
      </c>
      <c r="P195" s="144">
        <f t="shared" si="41"/>
        <v>0</v>
      </c>
      <c r="Q195" s="144">
        <v>0</v>
      </c>
      <c r="R195" s="144">
        <f t="shared" si="42"/>
        <v>0</v>
      </c>
      <c r="S195" s="144">
        <v>0</v>
      </c>
      <c r="T195" s="145">
        <f t="shared" si="43"/>
        <v>0</v>
      </c>
      <c r="AR195" s="146" t="s">
        <v>174</v>
      </c>
      <c r="AT195" s="146" t="s">
        <v>170</v>
      </c>
      <c r="AU195" s="146" t="s">
        <v>82</v>
      </c>
      <c r="AY195" s="13" t="s">
        <v>168</v>
      </c>
      <c r="BE195" s="147">
        <f t="shared" si="44"/>
        <v>0</v>
      </c>
      <c r="BF195" s="147">
        <f t="shared" si="45"/>
        <v>0</v>
      </c>
      <c r="BG195" s="147">
        <f t="shared" si="46"/>
        <v>0</v>
      </c>
      <c r="BH195" s="147">
        <f t="shared" si="47"/>
        <v>0</v>
      </c>
      <c r="BI195" s="147">
        <f t="shared" si="48"/>
        <v>0</v>
      </c>
      <c r="BJ195" s="13" t="s">
        <v>80</v>
      </c>
      <c r="BK195" s="147">
        <f t="shared" si="49"/>
        <v>0</v>
      </c>
      <c r="BL195" s="13" t="s">
        <v>174</v>
      </c>
      <c r="BM195" s="146" t="s">
        <v>667</v>
      </c>
    </row>
    <row r="196" spans="2:65" s="1" customFormat="1" ht="16.5" customHeight="1">
      <c r="B196" s="133"/>
      <c r="C196" s="134" t="s">
        <v>364</v>
      </c>
      <c r="D196" s="134" t="s">
        <v>170</v>
      </c>
      <c r="E196" s="135" t="s">
        <v>361</v>
      </c>
      <c r="F196" s="136" t="s">
        <v>362</v>
      </c>
      <c r="G196" s="137" t="s">
        <v>208</v>
      </c>
      <c r="H196" s="138">
        <v>3.1680000000000001</v>
      </c>
      <c r="I196" s="139"/>
      <c r="J196" s="140">
        <f t="shared" si="40"/>
        <v>0</v>
      </c>
      <c r="K196" s="141"/>
      <c r="L196" s="28"/>
      <c r="M196" s="142" t="s">
        <v>1</v>
      </c>
      <c r="N196" s="143" t="s">
        <v>38</v>
      </c>
      <c r="P196" s="144">
        <f t="shared" si="41"/>
        <v>0</v>
      </c>
      <c r="Q196" s="144">
        <v>0</v>
      </c>
      <c r="R196" s="144">
        <f t="shared" si="42"/>
        <v>0</v>
      </c>
      <c r="S196" s="144">
        <v>0</v>
      </c>
      <c r="T196" s="145">
        <f t="shared" si="43"/>
        <v>0</v>
      </c>
      <c r="AR196" s="146" t="s">
        <v>174</v>
      </c>
      <c r="AT196" s="146" t="s">
        <v>170</v>
      </c>
      <c r="AU196" s="146" t="s">
        <v>82</v>
      </c>
      <c r="AY196" s="13" t="s">
        <v>168</v>
      </c>
      <c r="BE196" s="147">
        <f t="shared" si="44"/>
        <v>0</v>
      </c>
      <c r="BF196" s="147">
        <f t="shared" si="45"/>
        <v>0</v>
      </c>
      <c r="BG196" s="147">
        <f t="shared" si="46"/>
        <v>0</v>
      </c>
      <c r="BH196" s="147">
        <f t="shared" si="47"/>
        <v>0</v>
      </c>
      <c r="BI196" s="147">
        <f t="shared" si="48"/>
        <v>0</v>
      </c>
      <c r="BJ196" s="13" t="s">
        <v>80</v>
      </c>
      <c r="BK196" s="147">
        <f t="shared" si="49"/>
        <v>0</v>
      </c>
      <c r="BL196" s="13" t="s">
        <v>174</v>
      </c>
      <c r="BM196" s="146" t="s">
        <v>668</v>
      </c>
    </row>
    <row r="197" spans="2:65" s="1" customFormat="1" ht="21.75" customHeight="1">
      <c r="B197" s="133"/>
      <c r="C197" s="134" t="s">
        <v>368</v>
      </c>
      <c r="D197" s="134" t="s">
        <v>170</v>
      </c>
      <c r="E197" s="135" t="s">
        <v>365</v>
      </c>
      <c r="F197" s="136" t="s">
        <v>366</v>
      </c>
      <c r="G197" s="137" t="s">
        <v>208</v>
      </c>
      <c r="H197" s="138">
        <v>6.1680000000000001</v>
      </c>
      <c r="I197" s="139"/>
      <c r="J197" s="140">
        <f t="shared" si="40"/>
        <v>0</v>
      </c>
      <c r="K197" s="141"/>
      <c r="L197" s="28"/>
      <c r="M197" s="142" t="s">
        <v>1</v>
      </c>
      <c r="N197" s="143" t="s">
        <v>38</v>
      </c>
      <c r="P197" s="144">
        <f t="shared" si="41"/>
        <v>0</v>
      </c>
      <c r="Q197" s="144">
        <v>0</v>
      </c>
      <c r="R197" s="144">
        <f t="shared" si="42"/>
        <v>0</v>
      </c>
      <c r="S197" s="144">
        <v>0</v>
      </c>
      <c r="T197" s="145">
        <f t="shared" si="43"/>
        <v>0</v>
      </c>
      <c r="AR197" s="146" t="s">
        <v>174</v>
      </c>
      <c r="AT197" s="146" t="s">
        <v>170</v>
      </c>
      <c r="AU197" s="146" t="s">
        <v>82</v>
      </c>
      <c r="AY197" s="13" t="s">
        <v>168</v>
      </c>
      <c r="BE197" s="147">
        <f t="shared" si="44"/>
        <v>0</v>
      </c>
      <c r="BF197" s="147">
        <f t="shared" si="45"/>
        <v>0</v>
      </c>
      <c r="BG197" s="147">
        <f t="shared" si="46"/>
        <v>0</v>
      </c>
      <c r="BH197" s="147">
        <f t="shared" si="47"/>
        <v>0</v>
      </c>
      <c r="BI197" s="147">
        <f t="shared" si="48"/>
        <v>0</v>
      </c>
      <c r="BJ197" s="13" t="s">
        <v>80</v>
      </c>
      <c r="BK197" s="147">
        <f t="shared" si="49"/>
        <v>0</v>
      </c>
      <c r="BL197" s="13" t="s">
        <v>174</v>
      </c>
      <c r="BM197" s="146" t="s">
        <v>669</v>
      </c>
    </row>
    <row r="198" spans="2:65" s="1" customFormat="1" ht="16.5" customHeight="1">
      <c r="B198" s="133"/>
      <c r="C198" s="134" t="s">
        <v>373</v>
      </c>
      <c r="D198" s="134" t="s">
        <v>170</v>
      </c>
      <c r="E198" s="135" t="s">
        <v>369</v>
      </c>
      <c r="F198" s="136" t="s">
        <v>370</v>
      </c>
      <c r="G198" s="137" t="s">
        <v>371</v>
      </c>
      <c r="H198" s="138">
        <v>1</v>
      </c>
      <c r="I198" s="139"/>
      <c r="J198" s="140">
        <f t="shared" si="40"/>
        <v>0</v>
      </c>
      <c r="K198" s="141"/>
      <c r="L198" s="28"/>
      <c r="M198" s="142" t="s">
        <v>1</v>
      </c>
      <c r="N198" s="143" t="s">
        <v>38</v>
      </c>
      <c r="P198" s="144">
        <f t="shared" si="41"/>
        <v>0</v>
      </c>
      <c r="Q198" s="144">
        <v>0</v>
      </c>
      <c r="R198" s="144">
        <f t="shared" si="42"/>
        <v>0</v>
      </c>
      <c r="S198" s="144">
        <v>0</v>
      </c>
      <c r="T198" s="145">
        <f t="shared" si="43"/>
        <v>0</v>
      </c>
      <c r="AR198" s="146" t="s">
        <v>174</v>
      </c>
      <c r="AT198" s="146" t="s">
        <v>170</v>
      </c>
      <c r="AU198" s="146" t="s">
        <v>82</v>
      </c>
      <c r="AY198" s="13" t="s">
        <v>168</v>
      </c>
      <c r="BE198" s="147">
        <f t="shared" si="44"/>
        <v>0</v>
      </c>
      <c r="BF198" s="147">
        <f t="shared" si="45"/>
        <v>0</v>
      </c>
      <c r="BG198" s="147">
        <f t="shared" si="46"/>
        <v>0</v>
      </c>
      <c r="BH198" s="147">
        <f t="shared" si="47"/>
        <v>0</v>
      </c>
      <c r="BI198" s="147">
        <f t="shared" si="48"/>
        <v>0</v>
      </c>
      <c r="BJ198" s="13" t="s">
        <v>80</v>
      </c>
      <c r="BK198" s="147">
        <f t="shared" si="49"/>
        <v>0</v>
      </c>
      <c r="BL198" s="13" t="s">
        <v>174</v>
      </c>
      <c r="BM198" s="146" t="s">
        <v>670</v>
      </c>
    </row>
    <row r="199" spans="2:65" s="1" customFormat="1" ht="21.75" customHeight="1">
      <c r="B199" s="133"/>
      <c r="C199" s="134" t="s">
        <v>377</v>
      </c>
      <c r="D199" s="134" t="s">
        <v>170</v>
      </c>
      <c r="E199" s="135" t="s">
        <v>374</v>
      </c>
      <c r="F199" s="136" t="s">
        <v>375</v>
      </c>
      <c r="G199" s="137" t="s">
        <v>275</v>
      </c>
      <c r="H199" s="138">
        <v>15.125</v>
      </c>
      <c r="I199" s="139"/>
      <c r="J199" s="140">
        <f t="shared" si="40"/>
        <v>0</v>
      </c>
      <c r="K199" s="141"/>
      <c r="L199" s="28"/>
      <c r="M199" s="142" t="s">
        <v>1</v>
      </c>
      <c r="N199" s="143" t="s">
        <v>38</v>
      </c>
      <c r="P199" s="144">
        <f t="shared" si="41"/>
        <v>0</v>
      </c>
      <c r="Q199" s="144">
        <v>0</v>
      </c>
      <c r="R199" s="144">
        <f t="shared" si="42"/>
        <v>0</v>
      </c>
      <c r="S199" s="144">
        <v>0</v>
      </c>
      <c r="T199" s="145">
        <f t="shared" si="43"/>
        <v>0</v>
      </c>
      <c r="AR199" s="146" t="s">
        <v>174</v>
      </c>
      <c r="AT199" s="146" t="s">
        <v>170</v>
      </c>
      <c r="AU199" s="146" t="s">
        <v>82</v>
      </c>
      <c r="AY199" s="13" t="s">
        <v>168</v>
      </c>
      <c r="BE199" s="147">
        <f t="shared" si="44"/>
        <v>0</v>
      </c>
      <c r="BF199" s="147">
        <f t="shared" si="45"/>
        <v>0</v>
      </c>
      <c r="BG199" s="147">
        <f t="shared" si="46"/>
        <v>0</v>
      </c>
      <c r="BH199" s="147">
        <f t="shared" si="47"/>
        <v>0</v>
      </c>
      <c r="BI199" s="147">
        <f t="shared" si="48"/>
        <v>0</v>
      </c>
      <c r="BJ199" s="13" t="s">
        <v>80</v>
      </c>
      <c r="BK199" s="147">
        <f t="shared" si="49"/>
        <v>0</v>
      </c>
      <c r="BL199" s="13" t="s">
        <v>174</v>
      </c>
      <c r="BM199" s="146" t="s">
        <v>671</v>
      </c>
    </row>
    <row r="200" spans="2:65" s="1" customFormat="1" ht="16.5" customHeight="1">
      <c r="B200" s="133"/>
      <c r="C200" s="134" t="s">
        <v>381</v>
      </c>
      <c r="D200" s="134" t="s">
        <v>170</v>
      </c>
      <c r="E200" s="135" t="s">
        <v>378</v>
      </c>
      <c r="F200" s="136" t="s">
        <v>379</v>
      </c>
      <c r="G200" s="137" t="s">
        <v>208</v>
      </c>
      <c r="H200" s="138">
        <v>521.55999999999995</v>
      </c>
      <c r="I200" s="139"/>
      <c r="J200" s="140">
        <f t="shared" si="40"/>
        <v>0</v>
      </c>
      <c r="K200" s="141"/>
      <c r="L200" s="28"/>
      <c r="M200" s="142" t="s">
        <v>1</v>
      </c>
      <c r="N200" s="143" t="s">
        <v>38</v>
      </c>
      <c r="P200" s="144">
        <f t="shared" si="41"/>
        <v>0</v>
      </c>
      <c r="Q200" s="144">
        <v>0</v>
      </c>
      <c r="R200" s="144">
        <f t="shared" si="42"/>
        <v>0</v>
      </c>
      <c r="S200" s="144">
        <v>0</v>
      </c>
      <c r="T200" s="145">
        <f t="shared" si="43"/>
        <v>0</v>
      </c>
      <c r="AR200" s="146" t="s">
        <v>174</v>
      </c>
      <c r="AT200" s="146" t="s">
        <v>170</v>
      </c>
      <c r="AU200" s="146" t="s">
        <v>82</v>
      </c>
      <c r="AY200" s="13" t="s">
        <v>168</v>
      </c>
      <c r="BE200" s="147">
        <f t="shared" si="44"/>
        <v>0</v>
      </c>
      <c r="BF200" s="147">
        <f t="shared" si="45"/>
        <v>0</v>
      </c>
      <c r="BG200" s="147">
        <f t="shared" si="46"/>
        <v>0</v>
      </c>
      <c r="BH200" s="147">
        <f t="shared" si="47"/>
        <v>0</v>
      </c>
      <c r="BI200" s="147">
        <f t="shared" si="48"/>
        <v>0</v>
      </c>
      <c r="BJ200" s="13" t="s">
        <v>80</v>
      </c>
      <c r="BK200" s="147">
        <f t="shared" si="49"/>
        <v>0</v>
      </c>
      <c r="BL200" s="13" t="s">
        <v>174</v>
      </c>
      <c r="BM200" s="146" t="s">
        <v>672</v>
      </c>
    </row>
    <row r="201" spans="2:65" s="1" customFormat="1" ht="16.5" customHeight="1">
      <c r="B201" s="133"/>
      <c r="C201" s="134" t="s">
        <v>385</v>
      </c>
      <c r="D201" s="134" t="s">
        <v>170</v>
      </c>
      <c r="E201" s="135" t="s">
        <v>382</v>
      </c>
      <c r="F201" s="136" t="s">
        <v>383</v>
      </c>
      <c r="G201" s="137" t="s">
        <v>208</v>
      </c>
      <c r="H201" s="138">
        <v>80.400000000000006</v>
      </c>
      <c r="I201" s="139"/>
      <c r="J201" s="140">
        <f t="shared" si="40"/>
        <v>0</v>
      </c>
      <c r="K201" s="141"/>
      <c r="L201" s="28"/>
      <c r="M201" s="142" t="s">
        <v>1</v>
      </c>
      <c r="N201" s="143" t="s">
        <v>38</v>
      </c>
      <c r="P201" s="144">
        <f t="shared" si="41"/>
        <v>0</v>
      </c>
      <c r="Q201" s="144">
        <v>0</v>
      </c>
      <c r="R201" s="144">
        <f t="shared" si="42"/>
        <v>0</v>
      </c>
      <c r="S201" s="144">
        <v>0</v>
      </c>
      <c r="T201" s="145">
        <f t="shared" si="43"/>
        <v>0</v>
      </c>
      <c r="AR201" s="146" t="s">
        <v>174</v>
      </c>
      <c r="AT201" s="146" t="s">
        <v>170</v>
      </c>
      <c r="AU201" s="146" t="s">
        <v>82</v>
      </c>
      <c r="AY201" s="13" t="s">
        <v>168</v>
      </c>
      <c r="BE201" s="147">
        <f t="shared" si="44"/>
        <v>0</v>
      </c>
      <c r="BF201" s="147">
        <f t="shared" si="45"/>
        <v>0</v>
      </c>
      <c r="BG201" s="147">
        <f t="shared" si="46"/>
        <v>0</v>
      </c>
      <c r="BH201" s="147">
        <f t="shared" si="47"/>
        <v>0</v>
      </c>
      <c r="BI201" s="147">
        <f t="shared" si="48"/>
        <v>0</v>
      </c>
      <c r="BJ201" s="13" t="s">
        <v>80</v>
      </c>
      <c r="BK201" s="147">
        <f t="shared" si="49"/>
        <v>0</v>
      </c>
      <c r="BL201" s="13" t="s">
        <v>174</v>
      </c>
      <c r="BM201" s="146" t="s">
        <v>673</v>
      </c>
    </row>
    <row r="202" spans="2:65" s="1" customFormat="1" ht="37.799999999999997" customHeight="1">
      <c r="B202" s="133"/>
      <c r="C202" s="134" t="s">
        <v>389</v>
      </c>
      <c r="D202" s="134" t="s">
        <v>170</v>
      </c>
      <c r="E202" s="135" t="s">
        <v>386</v>
      </c>
      <c r="F202" s="136" t="s">
        <v>387</v>
      </c>
      <c r="G202" s="137" t="s">
        <v>220</v>
      </c>
      <c r="H202" s="138">
        <v>100</v>
      </c>
      <c r="I202" s="139"/>
      <c r="J202" s="140">
        <f t="shared" si="40"/>
        <v>0</v>
      </c>
      <c r="K202" s="141"/>
      <c r="L202" s="28"/>
      <c r="M202" s="142" t="s">
        <v>1</v>
      </c>
      <c r="N202" s="143" t="s">
        <v>38</v>
      </c>
      <c r="P202" s="144">
        <f t="shared" si="41"/>
        <v>0</v>
      </c>
      <c r="Q202" s="144">
        <v>0</v>
      </c>
      <c r="R202" s="144">
        <f t="shared" si="42"/>
        <v>0</v>
      </c>
      <c r="S202" s="144">
        <v>0</v>
      </c>
      <c r="T202" s="145">
        <f t="shared" si="43"/>
        <v>0</v>
      </c>
      <c r="AR202" s="146" t="s">
        <v>174</v>
      </c>
      <c r="AT202" s="146" t="s">
        <v>170</v>
      </c>
      <c r="AU202" s="146" t="s">
        <v>82</v>
      </c>
      <c r="AY202" s="13" t="s">
        <v>168</v>
      </c>
      <c r="BE202" s="147">
        <f t="shared" si="44"/>
        <v>0</v>
      </c>
      <c r="BF202" s="147">
        <f t="shared" si="45"/>
        <v>0</v>
      </c>
      <c r="BG202" s="147">
        <f t="shared" si="46"/>
        <v>0</v>
      </c>
      <c r="BH202" s="147">
        <f t="shared" si="47"/>
        <v>0</v>
      </c>
      <c r="BI202" s="147">
        <f t="shared" si="48"/>
        <v>0</v>
      </c>
      <c r="BJ202" s="13" t="s">
        <v>80</v>
      </c>
      <c r="BK202" s="147">
        <f t="shared" si="49"/>
        <v>0</v>
      </c>
      <c r="BL202" s="13" t="s">
        <v>174</v>
      </c>
      <c r="BM202" s="146" t="s">
        <v>674</v>
      </c>
    </row>
    <row r="203" spans="2:65" s="1" customFormat="1" ht="33" customHeight="1">
      <c r="B203" s="133"/>
      <c r="C203" s="134" t="s">
        <v>393</v>
      </c>
      <c r="D203" s="134" t="s">
        <v>170</v>
      </c>
      <c r="E203" s="135" t="s">
        <v>390</v>
      </c>
      <c r="F203" s="136" t="s">
        <v>391</v>
      </c>
      <c r="G203" s="137" t="s">
        <v>220</v>
      </c>
      <c r="H203" s="138">
        <v>300</v>
      </c>
      <c r="I203" s="139"/>
      <c r="J203" s="140">
        <f t="shared" si="40"/>
        <v>0</v>
      </c>
      <c r="K203" s="141"/>
      <c r="L203" s="28"/>
      <c r="M203" s="142" t="s">
        <v>1</v>
      </c>
      <c r="N203" s="143" t="s">
        <v>38</v>
      </c>
      <c r="P203" s="144">
        <f t="shared" si="41"/>
        <v>0</v>
      </c>
      <c r="Q203" s="144">
        <v>0</v>
      </c>
      <c r="R203" s="144">
        <f t="shared" si="42"/>
        <v>0</v>
      </c>
      <c r="S203" s="144">
        <v>0</v>
      </c>
      <c r="T203" s="145">
        <f t="shared" si="43"/>
        <v>0</v>
      </c>
      <c r="AR203" s="146" t="s">
        <v>174</v>
      </c>
      <c r="AT203" s="146" t="s">
        <v>170</v>
      </c>
      <c r="AU203" s="146" t="s">
        <v>82</v>
      </c>
      <c r="AY203" s="13" t="s">
        <v>168</v>
      </c>
      <c r="BE203" s="147">
        <f t="shared" si="44"/>
        <v>0</v>
      </c>
      <c r="BF203" s="147">
        <f t="shared" si="45"/>
        <v>0</v>
      </c>
      <c r="BG203" s="147">
        <f t="shared" si="46"/>
        <v>0</v>
      </c>
      <c r="BH203" s="147">
        <f t="shared" si="47"/>
        <v>0</v>
      </c>
      <c r="BI203" s="147">
        <f t="shared" si="48"/>
        <v>0</v>
      </c>
      <c r="BJ203" s="13" t="s">
        <v>80</v>
      </c>
      <c r="BK203" s="147">
        <f t="shared" si="49"/>
        <v>0</v>
      </c>
      <c r="BL203" s="13" t="s">
        <v>174</v>
      </c>
      <c r="BM203" s="146" t="s">
        <v>675</v>
      </c>
    </row>
    <row r="204" spans="2:65" s="1" customFormat="1" ht="44.25" customHeight="1">
      <c r="B204" s="133"/>
      <c r="C204" s="134" t="s">
        <v>398</v>
      </c>
      <c r="D204" s="134" t="s">
        <v>170</v>
      </c>
      <c r="E204" s="135" t="s">
        <v>394</v>
      </c>
      <c r="F204" s="136" t="s">
        <v>395</v>
      </c>
      <c r="G204" s="137" t="s">
        <v>220</v>
      </c>
      <c r="H204" s="138">
        <v>300</v>
      </c>
      <c r="I204" s="139"/>
      <c r="J204" s="140">
        <f t="shared" si="40"/>
        <v>0</v>
      </c>
      <c r="K204" s="141"/>
      <c r="L204" s="28"/>
      <c r="M204" s="142" t="s">
        <v>1</v>
      </c>
      <c r="N204" s="143" t="s">
        <v>38</v>
      </c>
      <c r="P204" s="144">
        <f t="shared" si="41"/>
        <v>0</v>
      </c>
      <c r="Q204" s="144">
        <v>0</v>
      </c>
      <c r="R204" s="144">
        <f t="shared" si="42"/>
        <v>0</v>
      </c>
      <c r="S204" s="144">
        <v>0</v>
      </c>
      <c r="T204" s="145">
        <f t="shared" si="43"/>
        <v>0</v>
      </c>
      <c r="AR204" s="146" t="s">
        <v>174</v>
      </c>
      <c r="AT204" s="146" t="s">
        <v>170</v>
      </c>
      <c r="AU204" s="146" t="s">
        <v>82</v>
      </c>
      <c r="AY204" s="13" t="s">
        <v>168</v>
      </c>
      <c r="BE204" s="147">
        <f t="shared" si="44"/>
        <v>0</v>
      </c>
      <c r="BF204" s="147">
        <f t="shared" si="45"/>
        <v>0</v>
      </c>
      <c r="BG204" s="147">
        <f t="shared" si="46"/>
        <v>0</v>
      </c>
      <c r="BH204" s="147">
        <f t="shared" si="47"/>
        <v>0</v>
      </c>
      <c r="BI204" s="147">
        <f t="shared" si="48"/>
        <v>0</v>
      </c>
      <c r="BJ204" s="13" t="s">
        <v>80</v>
      </c>
      <c r="BK204" s="147">
        <f t="shared" si="49"/>
        <v>0</v>
      </c>
      <c r="BL204" s="13" t="s">
        <v>174</v>
      </c>
      <c r="BM204" s="146" t="s">
        <v>676</v>
      </c>
    </row>
    <row r="205" spans="2:65" s="11" customFormat="1" ht="22.8" customHeight="1">
      <c r="B205" s="121"/>
      <c r="D205" s="122" t="s">
        <v>72</v>
      </c>
      <c r="E205" s="131" t="s">
        <v>197</v>
      </c>
      <c r="F205" s="131" t="s">
        <v>397</v>
      </c>
      <c r="I205" s="124"/>
      <c r="J205" s="132">
        <f>BK205</f>
        <v>0</v>
      </c>
      <c r="L205" s="121"/>
      <c r="M205" s="126"/>
      <c r="P205" s="127">
        <f>SUM(P206:P213)</f>
        <v>0</v>
      </c>
      <c r="R205" s="127">
        <f>SUM(R206:R213)</f>
        <v>4.4000000000000002E-4</v>
      </c>
      <c r="T205" s="128">
        <f>SUM(T206:T213)</f>
        <v>0</v>
      </c>
      <c r="AR205" s="122" t="s">
        <v>80</v>
      </c>
      <c r="AT205" s="129" t="s">
        <v>72</v>
      </c>
      <c r="AU205" s="129" t="s">
        <v>80</v>
      </c>
      <c r="AY205" s="122" t="s">
        <v>168</v>
      </c>
      <c r="BK205" s="130">
        <f>SUM(BK206:BK213)</f>
        <v>0</v>
      </c>
    </row>
    <row r="206" spans="2:65" s="1" customFormat="1" ht="44.25" customHeight="1">
      <c r="B206" s="133"/>
      <c r="C206" s="134" t="s">
        <v>402</v>
      </c>
      <c r="D206" s="134" t="s">
        <v>170</v>
      </c>
      <c r="E206" s="135" t="s">
        <v>399</v>
      </c>
      <c r="F206" s="136" t="s">
        <v>400</v>
      </c>
      <c r="G206" s="137" t="s">
        <v>220</v>
      </c>
      <c r="H206" s="138">
        <v>100</v>
      </c>
      <c r="I206" s="139"/>
      <c r="J206" s="140">
        <f t="shared" ref="J206:J213" si="50">ROUND(I206*H206,2)</f>
        <v>0</v>
      </c>
      <c r="K206" s="141"/>
      <c r="L206" s="28"/>
      <c r="M206" s="142" t="s">
        <v>1</v>
      </c>
      <c r="N206" s="143" t="s">
        <v>38</v>
      </c>
      <c r="P206" s="144">
        <f t="shared" ref="P206:P213" si="51">O206*H206</f>
        <v>0</v>
      </c>
      <c r="Q206" s="144">
        <v>0</v>
      </c>
      <c r="R206" s="144">
        <f t="shared" ref="R206:R213" si="52">Q206*H206</f>
        <v>0</v>
      </c>
      <c r="S206" s="144">
        <v>0</v>
      </c>
      <c r="T206" s="145">
        <f t="shared" ref="T206:T213" si="53">S206*H206</f>
        <v>0</v>
      </c>
      <c r="AR206" s="146" t="s">
        <v>174</v>
      </c>
      <c r="AT206" s="146" t="s">
        <v>170</v>
      </c>
      <c r="AU206" s="146" t="s">
        <v>82</v>
      </c>
      <c r="AY206" s="13" t="s">
        <v>168</v>
      </c>
      <c r="BE206" s="147">
        <f t="shared" ref="BE206:BE213" si="54">IF(N206="základní",J206,0)</f>
        <v>0</v>
      </c>
      <c r="BF206" s="147">
        <f t="shared" ref="BF206:BF213" si="55">IF(N206="snížená",J206,0)</f>
        <v>0</v>
      </c>
      <c r="BG206" s="147">
        <f t="shared" ref="BG206:BG213" si="56">IF(N206="zákl. přenesená",J206,0)</f>
        <v>0</v>
      </c>
      <c r="BH206" s="147">
        <f t="shared" ref="BH206:BH213" si="57">IF(N206="sníž. přenesená",J206,0)</f>
        <v>0</v>
      </c>
      <c r="BI206" s="147">
        <f t="shared" ref="BI206:BI213" si="58">IF(N206="nulová",J206,0)</f>
        <v>0</v>
      </c>
      <c r="BJ206" s="13" t="s">
        <v>80</v>
      </c>
      <c r="BK206" s="147">
        <f t="shared" ref="BK206:BK213" si="59">ROUND(I206*H206,2)</f>
        <v>0</v>
      </c>
      <c r="BL206" s="13" t="s">
        <v>174</v>
      </c>
      <c r="BM206" s="146" t="s">
        <v>677</v>
      </c>
    </row>
    <row r="207" spans="2:65" s="1" customFormat="1" ht="24.15" customHeight="1">
      <c r="B207" s="133"/>
      <c r="C207" s="148" t="s">
        <v>406</v>
      </c>
      <c r="D207" s="148" t="s">
        <v>229</v>
      </c>
      <c r="E207" s="149" t="s">
        <v>403</v>
      </c>
      <c r="F207" s="150" t="s">
        <v>404</v>
      </c>
      <c r="G207" s="151" t="s">
        <v>220</v>
      </c>
      <c r="H207" s="152">
        <v>101.5</v>
      </c>
      <c r="I207" s="153"/>
      <c r="J207" s="154">
        <f t="shared" si="50"/>
        <v>0</v>
      </c>
      <c r="K207" s="155"/>
      <c r="L207" s="156"/>
      <c r="M207" s="157" t="s">
        <v>1</v>
      </c>
      <c r="N207" s="158" t="s">
        <v>38</v>
      </c>
      <c r="P207" s="144">
        <f t="shared" si="51"/>
        <v>0</v>
      </c>
      <c r="Q207" s="144">
        <v>0</v>
      </c>
      <c r="R207" s="144">
        <f t="shared" si="52"/>
        <v>0</v>
      </c>
      <c r="S207" s="144">
        <v>0</v>
      </c>
      <c r="T207" s="145">
        <f t="shared" si="53"/>
        <v>0</v>
      </c>
      <c r="AR207" s="146" t="s">
        <v>197</v>
      </c>
      <c r="AT207" s="146" t="s">
        <v>229</v>
      </c>
      <c r="AU207" s="146" t="s">
        <v>82</v>
      </c>
      <c r="AY207" s="13" t="s">
        <v>168</v>
      </c>
      <c r="BE207" s="147">
        <f t="shared" si="54"/>
        <v>0</v>
      </c>
      <c r="BF207" s="147">
        <f t="shared" si="55"/>
        <v>0</v>
      </c>
      <c r="BG207" s="147">
        <f t="shared" si="56"/>
        <v>0</v>
      </c>
      <c r="BH207" s="147">
        <f t="shared" si="57"/>
        <v>0</v>
      </c>
      <c r="BI207" s="147">
        <f t="shared" si="58"/>
        <v>0</v>
      </c>
      <c r="BJ207" s="13" t="s">
        <v>80</v>
      </c>
      <c r="BK207" s="147">
        <f t="shared" si="59"/>
        <v>0</v>
      </c>
      <c r="BL207" s="13" t="s">
        <v>174</v>
      </c>
      <c r="BM207" s="146" t="s">
        <v>678</v>
      </c>
    </row>
    <row r="208" spans="2:65" s="1" customFormat="1" ht="44.25" customHeight="1">
      <c r="B208" s="133"/>
      <c r="C208" s="134" t="s">
        <v>410</v>
      </c>
      <c r="D208" s="134" t="s">
        <v>170</v>
      </c>
      <c r="E208" s="135" t="s">
        <v>407</v>
      </c>
      <c r="F208" s="136" t="s">
        <v>408</v>
      </c>
      <c r="G208" s="137" t="s">
        <v>226</v>
      </c>
      <c r="H208" s="138">
        <v>10</v>
      </c>
      <c r="I208" s="139"/>
      <c r="J208" s="140">
        <f t="shared" si="50"/>
        <v>0</v>
      </c>
      <c r="K208" s="141"/>
      <c r="L208" s="28"/>
      <c r="M208" s="142" t="s">
        <v>1</v>
      </c>
      <c r="N208" s="143" t="s">
        <v>38</v>
      </c>
      <c r="P208" s="144">
        <f t="shared" si="51"/>
        <v>0</v>
      </c>
      <c r="Q208" s="144">
        <v>0</v>
      </c>
      <c r="R208" s="144">
        <f t="shared" si="52"/>
        <v>0</v>
      </c>
      <c r="S208" s="144">
        <v>0</v>
      </c>
      <c r="T208" s="145">
        <f t="shared" si="53"/>
        <v>0</v>
      </c>
      <c r="AR208" s="146" t="s">
        <v>174</v>
      </c>
      <c r="AT208" s="146" t="s">
        <v>170</v>
      </c>
      <c r="AU208" s="146" t="s">
        <v>82</v>
      </c>
      <c r="AY208" s="13" t="s">
        <v>168</v>
      </c>
      <c r="BE208" s="147">
        <f t="shared" si="54"/>
        <v>0</v>
      </c>
      <c r="BF208" s="147">
        <f t="shared" si="55"/>
        <v>0</v>
      </c>
      <c r="BG208" s="147">
        <f t="shared" si="56"/>
        <v>0</v>
      </c>
      <c r="BH208" s="147">
        <f t="shared" si="57"/>
        <v>0</v>
      </c>
      <c r="BI208" s="147">
        <f t="shared" si="58"/>
        <v>0</v>
      </c>
      <c r="BJ208" s="13" t="s">
        <v>80</v>
      </c>
      <c r="BK208" s="147">
        <f t="shared" si="59"/>
        <v>0</v>
      </c>
      <c r="BL208" s="13" t="s">
        <v>174</v>
      </c>
      <c r="BM208" s="146" t="s">
        <v>679</v>
      </c>
    </row>
    <row r="209" spans="2:65" s="1" customFormat="1" ht="16.5" customHeight="1">
      <c r="B209" s="133"/>
      <c r="C209" s="148" t="s">
        <v>414</v>
      </c>
      <c r="D209" s="148" t="s">
        <v>229</v>
      </c>
      <c r="E209" s="149" t="s">
        <v>411</v>
      </c>
      <c r="F209" s="150" t="s">
        <v>412</v>
      </c>
      <c r="G209" s="151" t="s">
        <v>226</v>
      </c>
      <c r="H209" s="152">
        <v>10</v>
      </c>
      <c r="I209" s="153"/>
      <c r="J209" s="154">
        <f t="shared" si="50"/>
        <v>0</v>
      </c>
      <c r="K209" s="155"/>
      <c r="L209" s="156"/>
      <c r="M209" s="157" t="s">
        <v>1</v>
      </c>
      <c r="N209" s="158" t="s">
        <v>38</v>
      </c>
      <c r="P209" s="144">
        <f t="shared" si="51"/>
        <v>0</v>
      </c>
      <c r="Q209" s="144">
        <v>0</v>
      </c>
      <c r="R209" s="144">
        <f t="shared" si="52"/>
        <v>0</v>
      </c>
      <c r="S209" s="144">
        <v>0</v>
      </c>
      <c r="T209" s="145">
        <f t="shared" si="53"/>
        <v>0</v>
      </c>
      <c r="AR209" s="146" t="s">
        <v>197</v>
      </c>
      <c r="AT209" s="146" t="s">
        <v>229</v>
      </c>
      <c r="AU209" s="146" t="s">
        <v>82</v>
      </c>
      <c r="AY209" s="13" t="s">
        <v>168</v>
      </c>
      <c r="BE209" s="147">
        <f t="shared" si="54"/>
        <v>0</v>
      </c>
      <c r="BF209" s="147">
        <f t="shared" si="55"/>
        <v>0</v>
      </c>
      <c r="BG209" s="147">
        <f t="shared" si="56"/>
        <v>0</v>
      </c>
      <c r="BH209" s="147">
        <f t="shared" si="57"/>
        <v>0</v>
      </c>
      <c r="BI209" s="147">
        <f t="shared" si="58"/>
        <v>0</v>
      </c>
      <c r="BJ209" s="13" t="s">
        <v>80</v>
      </c>
      <c r="BK209" s="147">
        <f t="shared" si="59"/>
        <v>0</v>
      </c>
      <c r="BL209" s="13" t="s">
        <v>174</v>
      </c>
      <c r="BM209" s="146" t="s">
        <v>680</v>
      </c>
    </row>
    <row r="210" spans="2:65" s="1" customFormat="1" ht="37.799999999999997" customHeight="1">
      <c r="B210" s="133"/>
      <c r="C210" s="134" t="s">
        <v>418</v>
      </c>
      <c r="D210" s="134" t="s">
        <v>170</v>
      </c>
      <c r="E210" s="135" t="s">
        <v>415</v>
      </c>
      <c r="F210" s="136" t="s">
        <v>416</v>
      </c>
      <c r="G210" s="137" t="s">
        <v>226</v>
      </c>
      <c r="H210" s="138">
        <v>8</v>
      </c>
      <c r="I210" s="139"/>
      <c r="J210" s="140">
        <f t="shared" si="50"/>
        <v>0</v>
      </c>
      <c r="K210" s="141"/>
      <c r="L210" s="28"/>
      <c r="M210" s="142" t="s">
        <v>1</v>
      </c>
      <c r="N210" s="143" t="s">
        <v>38</v>
      </c>
      <c r="P210" s="144">
        <f t="shared" si="51"/>
        <v>0</v>
      </c>
      <c r="Q210" s="144">
        <v>0</v>
      </c>
      <c r="R210" s="144">
        <f t="shared" si="52"/>
        <v>0</v>
      </c>
      <c r="S210" s="144">
        <v>0</v>
      </c>
      <c r="T210" s="145">
        <f t="shared" si="53"/>
        <v>0</v>
      </c>
      <c r="AR210" s="146" t="s">
        <v>174</v>
      </c>
      <c r="AT210" s="146" t="s">
        <v>170</v>
      </c>
      <c r="AU210" s="146" t="s">
        <v>82</v>
      </c>
      <c r="AY210" s="13" t="s">
        <v>168</v>
      </c>
      <c r="BE210" s="147">
        <f t="shared" si="54"/>
        <v>0</v>
      </c>
      <c r="BF210" s="147">
        <f t="shared" si="55"/>
        <v>0</v>
      </c>
      <c r="BG210" s="147">
        <f t="shared" si="56"/>
        <v>0</v>
      </c>
      <c r="BH210" s="147">
        <f t="shared" si="57"/>
        <v>0</v>
      </c>
      <c r="BI210" s="147">
        <f t="shared" si="58"/>
        <v>0</v>
      </c>
      <c r="BJ210" s="13" t="s">
        <v>80</v>
      </c>
      <c r="BK210" s="147">
        <f t="shared" si="59"/>
        <v>0</v>
      </c>
      <c r="BL210" s="13" t="s">
        <v>174</v>
      </c>
      <c r="BM210" s="146" t="s">
        <v>681</v>
      </c>
    </row>
    <row r="211" spans="2:65" s="1" customFormat="1" ht="16.5" customHeight="1">
      <c r="B211" s="133"/>
      <c r="C211" s="148" t="s">
        <v>422</v>
      </c>
      <c r="D211" s="148" t="s">
        <v>229</v>
      </c>
      <c r="E211" s="149" t="s">
        <v>419</v>
      </c>
      <c r="F211" s="150" t="s">
        <v>420</v>
      </c>
      <c r="G211" s="151" t="s">
        <v>226</v>
      </c>
      <c r="H211" s="152">
        <v>8</v>
      </c>
      <c r="I211" s="153"/>
      <c r="J211" s="154">
        <f t="shared" si="50"/>
        <v>0</v>
      </c>
      <c r="K211" s="155"/>
      <c r="L211" s="156"/>
      <c r="M211" s="157" t="s">
        <v>1</v>
      </c>
      <c r="N211" s="158" t="s">
        <v>38</v>
      </c>
      <c r="P211" s="144">
        <f t="shared" si="51"/>
        <v>0</v>
      </c>
      <c r="Q211" s="144">
        <v>0</v>
      </c>
      <c r="R211" s="144">
        <f t="shared" si="52"/>
        <v>0</v>
      </c>
      <c r="S211" s="144">
        <v>0</v>
      </c>
      <c r="T211" s="145">
        <f t="shared" si="53"/>
        <v>0</v>
      </c>
      <c r="AR211" s="146" t="s">
        <v>197</v>
      </c>
      <c r="AT211" s="146" t="s">
        <v>229</v>
      </c>
      <c r="AU211" s="146" t="s">
        <v>82</v>
      </c>
      <c r="AY211" s="13" t="s">
        <v>168</v>
      </c>
      <c r="BE211" s="147">
        <f t="shared" si="54"/>
        <v>0</v>
      </c>
      <c r="BF211" s="147">
        <f t="shared" si="55"/>
        <v>0</v>
      </c>
      <c r="BG211" s="147">
        <f t="shared" si="56"/>
        <v>0</v>
      </c>
      <c r="BH211" s="147">
        <f t="shared" si="57"/>
        <v>0</v>
      </c>
      <c r="BI211" s="147">
        <f t="shared" si="58"/>
        <v>0</v>
      </c>
      <c r="BJ211" s="13" t="s">
        <v>80</v>
      </c>
      <c r="BK211" s="147">
        <f t="shared" si="59"/>
        <v>0</v>
      </c>
      <c r="BL211" s="13" t="s">
        <v>174</v>
      </c>
      <c r="BM211" s="146" t="s">
        <v>682</v>
      </c>
    </row>
    <row r="212" spans="2:65" s="1" customFormat="1" ht="24.15" customHeight="1">
      <c r="B212" s="133"/>
      <c r="C212" s="134" t="s">
        <v>426</v>
      </c>
      <c r="D212" s="134" t="s">
        <v>170</v>
      </c>
      <c r="E212" s="135" t="s">
        <v>423</v>
      </c>
      <c r="F212" s="136" t="s">
        <v>424</v>
      </c>
      <c r="G212" s="137" t="s">
        <v>226</v>
      </c>
      <c r="H212" s="138">
        <v>4</v>
      </c>
      <c r="I212" s="139"/>
      <c r="J212" s="140">
        <f t="shared" si="50"/>
        <v>0</v>
      </c>
      <c r="K212" s="141"/>
      <c r="L212" s="28"/>
      <c r="M212" s="142" t="s">
        <v>1</v>
      </c>
      <c r="N212" s="143" t="s">
        <v>38</v>
      </c>
      <c r="P212" s="144">
        <f t="shared" si="51"/>
        <v>0</v>
      </c>
      <c r="Q212" s="144">
        <v>0</v>
      </c>
      <c r="R212" s="144">
        <f t="shared" si="52"/>
        <v>0</v>
      </c>
      <c r="S212" s="144">
        <v>0</v>
      </c>
      <c r="T212" s="145">
        <f t="shared" si="53"/>
        <v>0</v>
      </c>
      <c r="AR212" s="146" t="s">
        <v>174</v>
      </c>
      <c r="AT212" s="146" t="s">
        <v>170</v>
      </c>
      <c r="AU212" s="146" t="s">
        <v>82</v>
      </c>
      <c r="AY212" s="13" t="s">
        <v>168</v>
      </c>
      <c r="BE212" s="147">
        <f t="shared" si="54"/>
        <v>0</v>
      </c>
      <c r="BF212" s="147">
        <f t="shared" si="55"/>
        <v>0</v>
      </c>
      <c r="BG212" s="147">
        <f t="shared" si="56"/>
        <v>0</v>
      </c>
      <c r="BH212" s="147">
        <f t="shared" si="57"/>
        <v>0</v>
      </c>
      <c r="BI212" s="147">
        <f t="shared" si="58"/>
        <v>0</v>
      </c>
      <c r="BJ212" s="13" t="s">
        <v>80</v>
      </c>
      <c r="BK212" s="147">
        <f t="shared" si="59"/>
        <v>0</v>
      </c>
      <c r="BL212" s="13" t="s">
        <v>174</v>
      </c>
      <c r="BM212" s="146" t="s">
        <v>683</v>
      </c>
    </row>
    <row r="213" spans="2:65" s="1" customFormat="1" ht="24.15" customHeight="1">
      <c r="B213" s="133"/>
      <c r="C213" s="148" t="s">
        <v>431</v>
      </c>
      <c r="D213" s="148" t="s">
        <v>229</v>
      </c>
      <c r="E213" s="149" t="s">
        <v>427</v>
      </c>
      <c r="F213" s="150" t="s">
        <v>428</v>
      </c>
      <c r="G213" s="151" t="s">
        <v>226</v>
      </c>
      <c r="H213" s="152">
        <v>4</v>
      </c>
      <c r="I213" s="153"/>
      <c r="J213" s="154">
        <f t="shared" si="50"/>
        <v>0</v>
      </c>
      <c r="K213" s="155"/>
      <c r="L213" s="156"/>
      <c r="M213" s="157" t="s">
        <v>1</v>
      </c>
      <c r="N213" s="158" t="s">
        <v>38</v>
      </c>
      <c r="P213" s="144">
        <f t="shared" si="51"/>
        <v>0</v>
      </c>
      <c r="Q213" s="144">
        <v>1.1E-4</v>
      </c>
      <c r="R213" s="144">
        <f t="shared" si="52"/>
        <v>4.4000000000000002E-4</v>
      </c>
      <c r="S213" s="144">
        <v>0</v>
      </c>
      <c r="T213" s="145">
        <f t="shared" si="53"/>
        <v>0</v>
      </c>
      <c r="AR213" s="146" t="s">
        <v>197</v>
      </c>
      <c r="AT213" s="146" t="s">
        <v>229</v>
      </c>
      <c r="AU213" s="146" t="s">
        <v>82</v>
      </c>
      <c r="AY213" s="13" t="s">
        <v>168</v>
      </c>
      <c r="BE213" s="147">
        <f t="shared" si="54"/>
        <v>0</v>
      </c>
      <c r="BF213" s="147">
        <f t="shared" si="55"/>
        <v>0</v>
      </c>
      <c r="BG213" s="147">
        <f t="shared" si="56"/>
        <v>0</v>
      </c>
      <c r="BH213" s="147">
        <f t="shared" si="57"/>
        <v>0</v>
      </c>
      <c r="BI213" s="147">
        <f t="shared" si="58"/>
        <v>0</v>
      </c>
      <c r="BJ213" s="13" t="s">
        <v>80</v>
      </c>
      <c r="BK213" s="147">
        <f t="shared" si="59"/>
        <v>0</v>
      </c>
      <c r="BL213" s="13" t="s">
        <v>174</v>
      </c>
      <c r="BM213" s="146" t="s">
        <v>684</v>
      </c>
    </row>
    <row r="214" spans="2:65" s="11" customFormat="1" ht="22.8" customHeight="1">
      <c r="B214" s="121"/>
      <c r="D214" s="122" t="s">
        <v>72</v>
      </c>
      <c r="E214" s="131" t="s">
        <v>201</v>
      </c>
      <c r="F214" s="131" t="s">
        <v>430</v>
      </c>
      <c r="I214" s="124"/>
      <c r="J214" s="132">
        <f>BK214</f>
        <v>0</v>
      </c>
      <c r="L214" s="121"/>
      <c r="M214" s="126"/>
      <c r="P214" s="127">
        <f>SUM(P215:P227)</f>
        <v>0</v>
      </c>
      <c r="R214" s="127">
        <f>SUM(R215:R227)</f>
        <v>0</v>
      </c>
      <c r="T214" s="128">
        <f>SUM(T215:T227)</f>
        <v>0</v>
      </c>
      <c r="AR214" s="122" t="s">
        <v>80</v>
      </c>
      <c r="AT214" s="129" t="s">
        <v>72</v>
      </c>
      <c r="AU214" s="129" t="s">
        <v>80</v>
      </c>
      <c r="AY214" s="122" t="s">
        <v>168</v>
      </c>
      <c r="BK214" s="130">
        <f>SUM(BK215:BK227)</f>
        <v>0</v>
      </c>
    </row>
    <row r="215" spans="2:65" s="1" customFormat="1" ht="44.25" customHeight="1">
      <c r="B215" s="133"/>
      <c r="C215" s="134" t="s">
        <v>435</v>
      </c>
      <c r="D215" s="134" t="s">
        <v>170</v>
      </c>
      <c r="E215" s="135" t="s">
        <v>432</v>
      </c>
      <c r="F215" s="136" t="s">
        <v>433</v>
      </c>
      <c r="G215" s="137" t="s">
        <v>208</v>
      </c>
      <c r="H215" s="138">
        <v>625</v>
      </c>
      <c r="I215" s="139"/>
      <c r="J215" s="140">
        <f t="shared" ref="J215:J227" si="60">ROUND(I215*H215,2)</f>
        <v>0</v>
      </c>
      <c r="K215" s="141"/>
      <c r="L215" s="28"/>
      <c r="M215" s="142" t="s">
        <v>1</v>
      </c>
      <c r="N215" s="143" t="s">
        <v>38</v>
      </c>
      <c r="P215" s="144">
        <f t="shared" ref="P215:P227" si="61">O215*H215</f>
        <v>0</v>
      </c>
      <c r="Q215" s="144">
        <v>0</v>
      </c>
      <c r="R215" s="144">
        <f t="shared" ref="R215:R227" si="62">Q215*H215</f>
        <v>0</v>
      </c>
      <c r="S215" s="144">
        <v>0</v>
      </c>
      <c r="T215" s="145">
        <f t="shared" ref="T215:T227" si="63">S215*H215</f>
        <v>0</v>
      </c>
      <c r="AR215" s="146" t="s">
        <v>174</v>
      </c>
      <c r="AT215" s="146" t="s">
        <v>170</v>
      </c>
      <c r="AU215" s="146" t="s">
        <v>82</v>
      </c>
      <c r="AY215" s="13" t="s">
        <v>168</v>
      </c>
      <c r="BE215" s="147">
        <f t="shared" ref="BE215:BE227" si="64">IF(N215="základní",J215,0)</f>
        <v>0</v>
      </c>
      <c r="BF215" s="147">
        <f t="shared" ref="BF215:BF227" si="65">IF(N215="snížená",J215,0)</f>
        <v>0</v>
      </c>
      <c r="BG215" s="147">
        <f t="shared" ref="BG215:BG227" si="66">IF(N215="zákl. přenesená",J215,0)</f>
        <v>0</v>
      </c>
      <c r="BH215" s="147">
        <f t="shared" ref="BH215:BH227" si="67">IF(N215="sníž. přenesená",J215,0)</f>
        <v>0</v>
      </c>
      <c r="BI215" s="147">
        <f t="shared" ref="BI215:BI227" si="68">IF(N215="nulová",J215,0)</f>
        <v>0</v>
      </c>
      <c r="BJ215" s="13" t="s">
        <v>80</v>
      </c>
      <c r="BK215" s="147">
        <f t="shared" ref="BK215:BK227" si="69">ROUND(I215*H215,2)</f>
        <v>0</v>
      </c>
      <c r="BL215" s="13" t="s">
        <v>174</v>
      </c>
      <c r="BM215" s="146" t="s">
        <v>685</v>
      </c>
    </row>
    <row r="216" spans="2:65" s="1" customFormat="1" ht="55.5" customHeight="1">
      <c r="B216" s="133"/>
      <c r="C216" s="134" t="s">
        <v>439</v>
      </c>
      <c r="D216" s="134" t="s">
        <v>170</v>
      </c>
      <c r="E216" s="135" t="s">
        <v>436</v>
      </c>
      <c r="F216" s="136" t="s">
        <v>437</v>
      </c>
      <c r="G216" s="137" t="s">
        <v>208</v>
      </c>
      <c r="H216" s="138">
        <v>19375</v>
      </c>
      <c r="I216" s="139"/>
      <c r="J216" s="140">
        <f t="shared" si="60"/>
        <v>0</v>
      </c>
      <c r="K216" s="141"/>
      <c r="L216" s="28"/>
      <c r="M216" s="142" t="s">
        <v>1</v>
      </c>
      <c r="N216" s="143" t="s">
        <v>38</v>
      </c>
      <c r="P216" s="144">
        <f t="shared" si="61"/>
        <v>0</v>
      </c>
      <c r="Q216" s="144">
        <v>0</v>
      </c>
      <c r="R216" s="144">
        <f t="shared" si="62"/>
        <v>0</v>
      </c>
      <c r="S216" s="144">
        <v>0</v>
      </c>
      <c r="T216" s="145">
        <f t="shared" si="63"/>
        <v>0</v>
      </c>
      <c r="AR216" s="146" t="s">
        <v>174</v>
      </c>
      <c r="AT216" s="146" t="s">
        <v>170</v>
      </c>
      <c r="AU216" s="146" t="s">
        <v>82</v>
      </c>
      <c r="AY216" s="13" t="s">
        <v>168</v>
      </c>
      <c r="BE216" s="147">
        <f t="shared" si="64"/>
        <v>0</v>
      </c>
      <c r="BF216" s="147">
        <f t="shared" si="65"/>
        <v>0</v>
      </c>
      <c r="BG216" s="147">
        <f t="shared" si="66"/>
        <v>0</v>
      </c>
      <c r="BH216" s="147">
        <f t="shared" si="67"/>
        <v>0</v>
      </c>
      <c r="BI216" s="147">
        <f t="shared" si="68"/>
        <v>0</v>
      </c>
      <c r="BJ216" s="13" t="s">
        <v>80</v>
      </c>
      <c r="BK216" s="147">
        <f t="shared" si="69"/>
        <v>0</v>
      </c>
      <c r="BL216" s="13" t="s">
        <v>174</v>
      </c>
      <c r="BM216" s="146" t="s">
        <v>686</v>
      </c>
    </row>
    <row r="217" spans="2:65" s="1" customFormat="1" ht="44.25" customHeight="1">
      <c r="B217" s="133"/>
      <c r="C217" s="134" t="s">
        <v>443</v>
      </c>
      <c r="D217" s="134" t="s">
        <v>170</v>
      </c>
      <c r="E217" s="135" t="s">
        <v>440</v>
      </c>
      <c r="F217" s="136" t="s">
        <v>441</v>
      </c>
      <c r="G217" s="137" t="s">
        <v>208</v>
      </c>
      <c r="H217" s="138">
        <v>625</v>
      </c>
      <c r="I217" s="139"/>
      <c r="J217" s="140">
        <f t="shared" si="60"/>
        <v>0</v>
      </c>
      <c r="K217" s="141"/>
      <c r="L217" s="28"/>
      <c r="M217" s="142" t="s">
        <v>1</v>
      </c>
      <c r="N217" s="143" t="s">
        <v>38</v>
      </c>
      <c r="P217" s="144">
        <f t="shared" si="61"/>
        <v>0</v>
      </c>
      <c r="Q217" s="144">
        <v>0</v>
      </c>
      <c r="R217" s="144">
        <f t="shared" si="62"/>
        <v>0</v>
      </c>
      <c r="S217" s="144">
        <v>0</v>
      </c>
      <c r="T217" s="145">
        <f t="shared" si="63"/>
        <v>0</v>
      </c>
      <c r="AR217" s="146" t="s">
        <v>174</v>
      </c>
      <c r="AT217" s="146" t="s">
        <v>170</v>
      </c>
      <c r="AU217" s="146" t="s">
        <v>82</v>
      </c>
      <c r="AY217" s="13" t="s">
        <v>168</v>
      </c>
      <c r="BE217" s="147">
        <f t="shared" si="64"/>
        <v>0</v>
      </c>
      <c r="BF217" s="147">
        <f t="shared" si="65"/>
        <v>0</v>
      </c>
      <c r="BG217" s="147">
        <f t="shared" si="66"/>
        <v>0</v>
      </c>
      <c r="BH217" s="147">
        <f t="shared" si="67"/>
        <v>0</v>
      </c>
      <c r="BI217" s="147">
        <f t="shared" si="68"/>
        <v>0</v>
      </c>
      <c r="BJ217" s="13" t="s">
        <v>80</v>
      </c>
      <c r="BK217" s="147">
        <f t="shared" si="69"/>
        <v>0</v>
      </c>
      <c r="BL217" s="13" t="s">
        <v>174</v>
      </c>
      <c r="BM217" s="146" t="s">
        <v>687</v>
      </c>
    </row>
    <row r="218" spans="2:65" s="1" customFormat="1" ht="37.799999999999997" customHeight="1">
      <c r="B218" s="133"/>
      <c r="C218" s="134" t="s">
        <v>448</v>
      </c>
      <c r="D218" s="134" t="s">
        <v>170</v>
      </c>
      <c r="E218" s="135" t="s">
        <v>444</v>
      </c>
      <c r="F218" s="136" t="s">
        <v>445</v>
      </c>
      <c r="G218" s="137" t="s">
        <v>446</v>
      </c>
      <c r="H218" s="138">
        <v>21</v>
      </c>
      <c r="I218" s="139"/>
      <c r="J218" s="140">
        <f t="shared" si="60"/>
        <v>0</v>
      </c>
      <c r="K218" s="141"/>
      <c r="L218" s="28"/>
      <c r="M218" s="142" t="s">
        <v>1</v>
      </c>
      <c r="N218" s="143" t="s">
        <v>38</v>
      </c>
      <c r="P218" s="144">
        <f t="shared" si="61"/>
        <v>0</v>
      </c>
      <c r="Q218" s="144">
        <v>0</v>
      </c>
      <c r="R218" s="144">
        <f t="shared" si="62"/>
        <v>0</v>
      </c>
      <c r="S218" s="144">
        <v>0</v>
      </c>
      <c r="T218" s="145">
        <f t="shared" si="63"/>
        <v>0</v>
      </c>
      <c r="AR218" s="146" t="s">
        <v>174</v>
      </c>
      <c r="AT218" s="146" t="s">
        <v>170</v>
      </c>
      <c r="AU218" s="146" t="s">
        <v>82</v>
      </c>
      <c r="AY218" s="13" t="s">
        <v>168</v>
      </c>
      <c r="BE218" s="147">
        <f t="shared" si="64"/>
        <v>0</v>
      </c>
      <c r="BF218" s="147">
        <f t="shared" si="65"/>
        <v>0</v>
      </c>
      <c r="BG218" s="147">
        <f t="shared" si="66"/>
        <v>0</v>
      </c>
      <c r="BH218" s="147">
        <f t="shared" si="67"/>
        <v>0</v>
      </c>
      <c r="BI218" s="147">
        <f t="shared" si="68"/>
        <v>0</v>
      </c>
      <c r="BJ218" s="13" t="s">
        <v>80</v>
      </c>
      <c r="BK218" s="147">
        <f t="shared" si="69"/>
        <v>0</v>
      </c>
      <c r="BL218" s="13" t="s">
        <v>174</v>
      </c>
      <c r="BM218" s="146" t="s">
        <v>688</v>
      </c>
    </row>
    <row r="219" spans="2:65" s="1" customFormat="1" ht="33" customHeight="1">
      <c r="B219" s="133"/>
      <c r="C219" s="134" t="s">
        <v>452</v>
      </c>
      <c r="D219" s="134" t="s">
        <v>170</v>
      </c>
      <c r="E219" s="135" t="s">
        <v>449</v>
      </c>
      <c r="F219" s="136" t="s">
        <v>450</v>
      </c>
      <c r="G219" s="137" t="s">
        <v>208</v>
      </c>
      <c r="H219" s="138">
        <v>1176.5</v>
      </c>
      <c r="I219" s="139"/>
      <c r="J219" s="140">
        <f t="shared" si="60"/>
        <v>0</v>
      </c>
      <c r="K219" s="141"/>
      <c r="L219" s="28"/>
      <c r="M219" s="142" t="s">
        <v>1</v>
      </c>
      <c r="N219" s="143" t="s">
        <v>38</v>
      </c>
      <c r="P219" s="144">
        <f t="shared" si="61"/>
        <v>0</v>
      </c>
      <c r="Q219" s="144">
        <v>0</v>
      </c>
      <c r="R219" s="144">
        <f t="shared" si="62"/>
        <v>0</v>
      </c>
      <c r="S219" s="144">
        <v>0</v>
      </c>
      <c r="T219" s="145">
        <f t="shared" si="63"/>
        <v>0</v>
      </c>
      <c r="AR219" s="146" t="s">
        <v>174</v>
      </c>
      <c r="AT219" s="146" t="s">
        <v>170</v>
      </c>
      <c r="AU219" s="146" t="s">
        <v>82</v>
      </c>
      <c r="AY219" s="13" t="s">
        <v>168</v>
      </c>
      <c r="BE219" s="147">
        <f t="shared" si="64"/>
        <v>0</v>
      </c>
      <c r="BF219" s="147">
        <f t="shared" si="65"/>
        <v>0</v>
      </c>
      <c r="BG219" s="147">
        <f t="shared" si="66"/>
        <v>0</v>
      </c>
      <c r="BH219" s="147">
        <f t="shared" si="67"/>
        <v>0</v>
      </c>
      <c r="BI219" s="147">
        <f t="shared" si="68"/>
        <v>0</v>
      </c>
      <c r="BJ219" s="13" t="s">
        <v>80</v>
      </c>
      <c r="BK219" s="147">
        <f t="shared" si="69"/>
        <v>0</v>
      </c>
      <c r="BL219" s="13" t="s">
        <v>174</v>
      </c>
      <c r="BM219" s="146" t="s">
        <v>689</v>
      </c>
    </row>
    <row r="220" spans="2:65" s="1" customFormat="1" ht="49.05" customHeight="1">
      <c r="B220" s="133"/>
      <c r="C220" s="134" t="s">
        <v>456</v>
      </c>
      <c r="D220" s="134" t="s">
        <v>170</v>
      </c>
      <c r="E220" s="135" t="s">
        <v>453</v>
      </c>
      <c r="F220" s="136" t="s">
        <v>454</v>
      </c>
      <c r="G220" s="137" t="s">
        <v>226</v>
      </c>
      <c r="H220" s="138">
        <v>74</v>
      </c>
      <c r="I220" s="139"/>
      <c r="J220" s="140">
        <f t="shared" si="60"/>
        <v>0</v>
      </c>
      <c r="K220" s="141"/>
      <c r="L220" s="28"/>
      <c r="M220" s="142" t="s">
        <v>1</v>
      </c>
      <c r="N220" s="143" t="s">
        <v>38</v>
      </c>
      <c r="P220" s="144">
        <f t="shared" si="61"/>
        <v>0</v>
      </c>
      <c r="Q220" s="144">
        <v>0</v>
      </c>
      <c r="R220" s="144">
        <f t="shared" si="62"/>
        <v>0</v>
      </c>
      <c r="S220" s="144">
        <v>0</v>
      </c>
      <c r="T220" s="145">
        <f t="shared" si="63"/>
        <v>0</v>
      </c>
      <c r="AR220" s="146" t="s">
        <v>174</v>
      </c>
      <c r="AT220" s="146" t="s">
        <v>170</v>
      </c>
      <c r="AU220" s="146" t="s">
        <v>82</v>
      </c>
      <c r="AY220" s="13" t="s">
        <v>168</v>
      </c>
      <c r="BE220" s="147">
        <f t="shared" si="64"/>
        <v>0</v>
      </c>
      <c r="BF220" s="147">
        <f t="shared" si="65"/>
        <v>0</v>
      </c>
      <c r="BG220" s="147">
        <f t="shared" si="66"/>
        <v>0</v>
      </c>
      <c r="BH220" s="147">
        <f t="shared" si="67"/>
        <v>0</v>
      </c>
      <c r="BI220" s="147">
        <f t="shared" si="68"/>
        <v>0</v>
      </c>
      <c r="BJ220" s="13" t="s">
        <v>80</v>
      </c>
      <c r="BK220" s="147">
        <f t="shared" si="69"/>
        <v>0</v>
      </c>
      <c r="BL220" s="13" t="s">
        <v>174</v>
      </c>
      <c r="BM220" s="146" t="s">
        <v>690</v>
      </c>
    </row>
    <row r="221" spans="2:65" s="1" customFormat="1" ht="49.05" customHeight="1">
      <c r="B221" s="133"/>
      <c r="C221" s="134" t="s">
        <v>460</v>
      </c>
      <c r="D221" s="134" t="s">
        <v>170</v>
      </c>
      <c r="E221" s="135" t="s">
        <v>457</v>
      </c>
      <c r="F221" s="136" t="s">
        <v>458</v>
      </c>
      <c r="G221" s="137" t="s">
        <v>226</v>
      </c>
      <c r="H221" s="138">
        <v>96</v>
      </c>
      <c r="I221" s="139"/>
      <c r="J221" s="140">
        <f t="shared" si="60"/>
        <v>0</v>
      </c>
      <c r="K221" s="141"/>
      <c r="L221" s="28"/>
      <c r="M221" s="142" t="s">
        <v>1</v>
      </c>
      <c r="N221" s="143" t="s">
        <v>38</v>
      </c>
      <c r="P221" s="144">
        <f t="shared" si="61"/>
        <v>0</v>
      </c>
      <c r="Q221" s="144">
        <v>0</v>
      </c>
      <c r="R221" s="144">
        <f t="shared" si="62"/>
        <v>0</v>
      </c>
      <c r="S221" s="144">
        <v>0</v>
      </c>
      <c r="T221" s="145">
        <f t="shared" si="63"/>
        <v>0</v>
      </c>
      <c r="AR221" s="146" t="s">
        <v>174</v>
      </c>
      <c r="AT221" s="146" t="s">
        <v>170</v>
      </c>
      <c r="AU221" s="146" t="s">
        <v>82</v>
      </c>
      <c r="AY221" s="13" t="s">
        <v>168</v>
      </c>
      <c r="BE221" s="147">
        <f t="shared" si="64"/>
        <v>0</v>
      </c>
      <c r="BF221" s="147">
        <f t="shared" si="65"/>
        <v>0</v>
      </c>
      <c r="BG221" s="147">
        <f t="shared" si="66"/>
        <v>0</v>
      </c>
      <c r="BH221" s="147">
        <f t="shared" si="67"/>
        <v>0</v>
      </c>
      <c r="BI221" s="147">
        <f t="shared" si="68"/>
        <v>0</v>
      </c>
      <c r="BJ221" s="13" t="s">
        <v>80</v>
      </c>
      <c r="BK221" s="147">
        <f t="shared" si="69"/>
        <v>0</v>
      </c>
      <c r="BL221" s="13" t="s">
        <v>174</v>
      </c>
      <c r="BM221" s="146" t="s">
        <v>691</v>
      </c>
    </row>
    <row r="222" spans="2:65" s="1" customFormat="1" ht="16.5" customHeight="1">
      <c r="B222" s="133"/>
      <c r="C222" s="148" t="s">
        <v>465</v>
      </c>
      <c r="D222" s="148" t="s">
        <v>229</v>
      </c>
      <c r="E222" s="149" t="s">
        <v>461</v>
      </c>
      <c r="F222" s="150" t="s">
        <v>692</v>
      </c>
      <c r="G222" s="151" t="s">
        <v>463</v>
      </c>
      <c r="H222" s="152">
        <v>3067.9929999999999</v>
      </c>
      <c r="I222" s="153"/>
      <c r="J222" s="154">
        <f t="shared" si="60"/>
        <v>0</v>
      </c>
      <c r="K222" s="155"/>
      <c r="L222" s="156"/>
      <c r="M222" s="157" t="s">
        <v>1</v>
      </c>
      <c r="N222" s="158" t="s">
        <v>38</v>
      </c>
      <c r="P222" s="144">
        <f t="shared" si="61"/>
        <v>0</v>
      </c>
      <c r="Q222" s="144">
        <v>0</v>
      </c>
      <c r="R222" s="144">
        <f t="shared" si="62"/>
        <v>0</v>
      </c>
      <c r="S222" s="144">
        <v>0</v>
      </c>
      <c r="T222" s="145">
        <f t="shared" si="63"/>
        <v>0</v>
      </c>
      <c r="AR222" s="146" t="s">
        <v>197</v>
      </c>
      <c r="AT222" s="146" t="s">
        <v>229</v>
      </c>
      <c r="AU222" s="146" t="s">
        <v>82</v>
      </c>
      <c r="AY222" s="13" t="s">
        <v>168</v>
      </c>
      <c r="BE222" s="147">
        <f t="shared" si="64"/>
        <v>0</v>
      </c>
      <c r="BF222" s="147">
        <f t="shared" si="65"/>
        <v>0</v>
      </c>
      <c r="BG222" s="147">
        <f t="shared" si="66"/>
        <v>0</v>
      </c>
      <c r="BH222" s="147">
        <f t="shared" si="67"/>
        <v>0</v>
      </c>
      <c r="BI222" s="147">
        <f t="shared" si="68"/>
        <v>0</v>
      </c>
      <c r="BJ222" s="13" t="s">
        <v>80</v>
      </c>
      <c r="BK222" s="147">
        <f t="shared" si="69"/>
        <v>0</v>
      </c>
      <c r="BL222" s="13" t="s">
        <v>174</v>
      </c>
      <c r="BM222" s="146" t="s">
        <v>693</v>
      </c>
    </row>
    <row r="223" spans="2:65" s="1" customFormat="1" ht="16.5" customHeight="1">
      <c r="B223" s="133"/>
      <c r="C223" s="148" t="s">
        <v>469</v>
      </c>
      <c r="D223" s="148" t="s">
        <v>229</v>
      </c>
      <c r="E223" s="149" t="s">
        <v>466</v>
      </c>
      <c r="F223" s="150" t="s">
        <v>467</v>
      </c>
      <c r="G223" s="151" t="s">
        <v>463</v>
      </c>
      <c r="H223" s="152">
        <v>1696.1130000000001</v>
      </c>
      <c r="I223" s="153"/>
      <c r="J223" s="154">
        <f t="shared" si="60"/>
        <v>0</v>
      </c>
      <c r="K223" s="155"/>
      <c r="L223" s="156"/>
      <c r="M223" s="157" t="s">
        <v>1</v>
      </c>
      <c r="N223" s="158" t="s">
        <v>38</v>
      </c>
      <c r="P223" s="144">
        <f t="shared" si="61"/>
        <v>0</v>
      </c>
      <c r="Q223" s="144">
        <v>0</v>
      </c>
      <c r="R223" s="144">
        <f t="shared" si="62"/>
        <v>0</v>
      </c>
      <c r="S223" s="144">
        <v>0</v>
      </c>
      <c r="T223" s="145">
        <f t="shared" si="63"/>
        <v>0</v>
      </c>
      <c r="AR223" s="146" t="s">
        <v>197</v>
      </c>
      <c r="AT223" s="146" t="s">
        <v>229</v>
      </c>
      <c r="AU223" s="146" t="s">
        <v>82</v>
      </c>
      <c r="AY223" s="13" t="s">
        <v>168</v>
      </c>
      <c r="BE223" s="147">
        <f t="shared" si="64"/>
        <v>0</v>
      </c>
      <c r="BF223" s="147">
        <f t="shared" si="65"/>
        <v>0</v>
      </c>
      <c r="BG223" s="147">
        <f t="shared" si="66"/>
        <v>0</v>
      </c>
      <c r="BH223" s="147">
        <f t="shared" si="67"/>
        <v>0</v>
      </c>
      <c r="BI223" s="147">
        <f t="shared" si="68"/>
        <v>0</v>
      </c>
      <c r="BJ223" s="13" t="s">
        <v>80</v>
      </c>
      <c r="BK223" s="147">
        <f t="shared" si="69"/>
        <v>0</v>
      </c>
      <c r="BL223" s="13" t="s">
        <v>174</v>
      </c>
      <c r="BM223" s="146" t="s">
        <v>694</v>
      </c>
    </row>
    <row r="224" spans="2:65" s="1" customFormat="1" ht="16.5" customHeight="1">
      <c r="B224" s="133"/>
      <c r="C224" s="148" t="s">
        <v>473</v>
      </c>
      <c r="D224" s="148" t="s">
        <v>229</v>
      </c>
      <c r="E224" s="149" t="s">
        <v>470</v>
      </c>
      <c r="F224" s="150" t="s">
        <v>471</v>
      </c>
      <c r="G224" s="151" t="s">
        <v>463</v>
      </c>
      <c r="H224" s="152">
        <v>77.478999999999999</v>
      </c>
      <c r="I224" s="153"/>
      <c r="J224" s="154">
        <f t="shared" si="60"/>
        <v>0</v>
      </c>
      <c r="K224" s="155"/>
      <c r="L224" s="156"/>
      <c r="M224" s="157" t="s">
        <v>1</v>
      </c>
      <c r="N224" s="158" t="s">
        <v>38</v>
      </c>
      <c r="P224" s="144">
        <f t="shared" si="61"/>
        <v>0</v>
      </c>
      <c r="Q224" s="144">
        <v>0</v>
      </c>
      <c r="R224" s="144">
        <f t="shared" si="62"/>
        <v>0</v>
      </c>
      <c r="S224" s="144">
        <v>0</v>
      </c>
      <c r="T224" s="145">
        <f t="shared" si="63"/>
        <v>0</v>
      </c>
      <c r="AR224" s="146" t="s">
        <v>197</v>
      </c>
      <c r="AT224" s="146" t="s">
        <v>229</v>
      </c>
      <c r="AU224" s="146" t="s">
        <v>82</v>
      </c>
      <c r="AY224" s="13" t="s">
        <v>168</v>
      </c>
      <c r="BE224" s="147">
        <f t="shared" si="64"/>
        <v>0</v>
      </c>
      <c r="BF224" s="147">
        <f t="shared" si="65"/>
        <v>0</v>
      </c>
      <c r="BG224" s="147">
        <f t="shared" si="66"/>
        <v>0</v>
      </c>
      <c r="BH224" s="147">
        <f t="shared" si="67"/>
        <v>0</v>
      </c>
      <c r="BI224" s="147">
        <f t="shared" si="68"/>
        <v>0</v>
      </c>
      <c r="BJ224" s="13" t="s">
        <v>80</v>
      </c>
      <c r="BK224" s="147">
        <f t="shared" si="69"/>
        <v>0</v>
      </c>
      <c r="BL224" s="13" t="s">
        <v>174</v>
      </c>
      <c r="BM224" s="146" t="s">
        <v>695</v>
      </c>
    </row>
    <row r="225" spans="2:65" s="1" customFormat="1" ht="49.05" customHeight="1">
      <c r="B225" s="133"/>
      <c r="C225" s="134" t="s">
        <v>477</v>
      </c>
      <c r="D225" s="134" t="s">
        <v>170</v>
      </c>
      <c r="E225" s="135" t="s">
        <v>696</v>
      </c>
      <c r="F225" s="136" t="s">
        <v>697</v>
      </c>
      <c r="G225" s="137" t="s">
        <v>220</v>
      </c>
      <c r="H225" s="138">
        <v>260</v>
      </c>
      <c r="I225" s="139"/>
      <c r="J225" s="140">
        <f t="shared" si="60"/>
        <v>0</v>
      </c>
      <c r="K225" s="141"/>
      <c r="L225" s="28"/>
      <c r="M225" s="142" t="s">
        <v>1</v>
      </c>
      <c r="N225" s="143" t="s">
        <v>38</v>
      </c>
      <c r="P225" s="144">
        <f t="shared" si="61"/>
        <v>0</v>
      </c>
      <c r="Q225" s="144">
        <v>0</v>
      </c>
      <c r="R225" s="144">
        <f t="shared" si="62"/>
        <v>0</v>
      </c>
      <c r="S225" s="144">
        <v>0</v>
      </c>
      <c r="T225" s="145">
        <f t="shared" si="63"/>
        <v>0</v>
      </c>
      <c r="AR225" s="146" t="s">
        <v>174</v>
      </c>
      <c r="AT225" s="146" t="s">
        <v>170</v>
      </c>
      <c r="AU225" s="146" t="s">
        <v>82</v>
      </c>
      <c r="AY225" s="13" t="s">
        <v>168</v>
      </c>
      <c r="BE225" s="147">
        <f t="shared" si="64"/>
        <v>0</v>
      </c>
      <c r="BF225" s="147">
        <f t="shared" si="65"/>
        <v>0</v>
      </c>
      <c r="BG225" s="147">
        <f t="shared" si="66"/>
        <v>0</v>
      </c>
      <c r="BH225" s="147">
        <f t="shared" si="67"/>
        <v>0</v>
      </c>
      <c r="BI225" s="147">
        <f t="shared" si="68"/>
        <v>0</v>
      </c>
      <c r="BJ225" s="13" t="s">
        <v>80</v>
      </c>
      <c r="BK225" s="147">
        <f t="shared" si="69"/>
        <v>0</v>
      </c>
      <c r="BL225" s="13" t="s">
        <v>174</v>
      </c>
      <c r="BM225" s="146" t="s">
        <v>698</v>
      </c>
    </row>
    <row r="226" spans="2:65" s="1" customFormat="1" ht="49.05" customHeight="1">
      <c r="B226" s="133"/>
      <c r="C226" s="134" t="s">
        <v>481</v>
      </c>
      <c r="D226" s="134" t="s">
        <v>170</v>
      </c>
      <c r="E226" s="135" t="s">
        <v>474</v>
      </c>
      <c r="F226" s="136" t="s">
        <v>475</v>
      </c>
      <c r="G226" s="137" t="s">
        <v>226</v>
      </c>
      <c r="H226" s="138">
        <v>4</v>
      </c>
      <c r="I226" s="139"/>
      <c r="J226" s="140">
        <f t="shared" si="60"/>
        <v>0</v>
      </c>
      <c r="K226" s="141"/>
      <c r="L226" s="28"/>
      <c r="M226" s="142" t="s">
        <v>1</v>
      </c>
      <c r="N226" s="143" t="s">
        <v>38</v>
      </c>
      <c r="P226" s="144">
        <f t="shared" si="61"/>
        <v>0</v>
      </c>
      <c r="Q226" s="144">
        <v>0</v>
      </c>
      <c r="R226" s="144">
        <f t="shared" si="62"/>
        <v>0</v>
      </c>
      <c r="S226" s="144">
        <v>0</v>
      </c>
      <c r="T226" s="145">
        <f t="shared" si="63"/>
        <v>0</v>
      </c>
      <c r="AR226" s="146" t="s">
        <v>174</v>
      </c>
      <c r="AT226" s="146" t="s">
        <v>170</v>
      </c>
      <c r="AU226" s="146" t="s">
        <v>82</v>
      </c>
      <c r="AY226" s="13" t="s">
        <v>168</v>
      </c>
      <c r="BE226" s="147">
        <f t="shared" si="64"/>
        <v>0</v>
      </c>
      <c r="BF226" s="147">
        <f t="shared" si="65"/>
        <v>0</v>
      </c>
      <c r="BG226" s="147">
        <f t="shared" si="66"/>
        <v>0</v>
      </c>
      <c r="BH226" s="147">
        <f t="shared" si="67"/>
        <v>0</v>
      </c>
      <c r="BI226" s="147">
        <f t="shared" si="68"/>
        <v>0</v>
      </c>
      <c r="BJ226" s="13" t="s">
        <v>80</v>
      </c>
      <c r="BK226" s="147">
        <f t="shared" si="69"/>
        <v>0</v>
      </c>
      <c r="BL226" s="13" t="s">
        <v>174</v>
      </c>
      <c r="BM226" s="146" t="s">
        <v>699</v>
      </c>
    </row>
    <row r="227" spans="2:65" s="1" customFormat="1" ht="44.25" customHeight="1">
      <c r="B227" s="133"/>
      <c r="C227" s="134" t="s">
        <v>487</v>
      </c>
      <c r="D227" s="134" t="s">
        <v>170</v>
      </c>
      <c r="E227" s="135" t="s">
        <v>482</v>
      </c>
      <c r="F227" s="136" t="s">
        <v>483</v>
      </c>
      <c r="G227" s="137" t="s">
        <v>220</v>
      </c>
      <c r="H227" s="138">
        <v>75</v>
      </c>
      <c r="I227" s="139"/>
      <c r="J227" s="140">
        <f t="shared" si="60"/>
        <v>0</v>
      </c>
      <c r="K227" s="141"/>
      <c r="L227" s="28"/>
      <c r="M227" s="142" t="s">
        <v>1</v>
      </c>
      <c r="N227" s="143" t="s">
        <v>38</v>
      </c>
      <c r="P227" s="144">
        <f t="shared" si="61"/>
        <v>0</v>
      </c>
      <c r="Q227" s="144">
        <v>0</v>
      </c>
      <c r="R227" s="144">
        <f t="shared" si="62"/>
        <v>0</v>
      </c>
      <c r="S227" s="144">
        <v>0</v>
      </c>
      <c r="T227" s="145">
        <f t="shared" si="63"/>
        <v>0</v>
      </c>
      <c r="AR227" s="146" t="s">
        <v>174</v>
      </c>
      <c r="AT227" s="146" t="s">
        <v>170</v>
      </c>
      <c r="AU227" s="146" t="s">
        <v>82</v>
      </c>
      <c r="AY227" s="13" t="s">
        <v>168</v>
      </c>
      <c r="BE227" s="147">
        <f t="shared" si="64"/>
        <v>0</v>
      </c>
      <c r="BF227" s="147">
        <f t="shared" si="65"/>
        <v>0</v>
      </c>
      <c r="BG227" s="147">
        <f t="shared" si="66"/>
        <v>0</v>
      </c>
      <c r="BH227" s="147">
        <f t="shared" si="67"/>
        <v>0</v>
      </c>
      <c r="BI227" s="147">
        <f t="shared" si="68"/>
        <v>0</v>
      </c>
      <c r="BJ227" s="13" t="s">
        <v>80</v>
      </c>
      <c r="BK227" s="147">
        <f t="shared" si="69"/>
        <v>0</v>
      </c>
      <c r="BL227" s="13" t="s">
        <v>174</v>
      </c>
      <c r="BM227" s="146" t="s">
        <v>700</v>
      </c>
    </row>
    <row r="228" spans="2:65" s="11" customFormat="1" ht="22.8" customHeight="1">
      <c r="B228" s="121"/>
      <c r="D228" s="122" t="s">
        <v>72</v>
      </c>
      <c r="E228" s="131" t="s">
        <v>485</v>
      </c>
      <c r="F228" s="131" t="s">
        <v>486</v>
      </c>
      <c r="I228" s="124"/>
      <c r="J228" s="132">
        <f>BK228</f>
        <v>0</v>
      </c>
      <c r="L228" s="121"/>
      <c r="M228" s="126"/>
      <c r="P228" s="127">
        <f>P229</f>
        <v>0</v>
      </c>
      <c r="R228" s="127">
        <f>R229</f>
        <v>0</v>
      </c>
      <c r="T228" s="128">
        <f>T229</f>
        <v>0</v>
      </c>
      <c r="AR228" s="122" t="s">
        <v>80</v>
      </c>
      <c r="AT228" s="129" t="s">
        <v>72</v>
      </c>
      <c r="AU228" s="129" t="s">
        <v>80</v>
      </c>
      <c r="AY228" s="122" t="s">
        <v>168</v>
      </c>
      <c r="BK228" s="130">
        <f>BK229</f>
        <v>0</v>
      </c>
    </row>
    <row r="229" spans="2:65" s="1" customFormat="1" ht="55.5" customHeight="1">
      <c r="B229" s="133"/>
      <c r="C229" s="134" t="s">
        <v>494</v>
      </c>
      <c r="D229" s="134" t="s">
        <v>170</v>
      </c>
      <c r="E229" s="135" t="s">
        <v>488</v>
      </c>
      <c r="F229" s="136" t="s">
        <v>489</v>
      </c>
      <c r="G229" s="137" t="s">
        <v>275</v>
      </c>
      <c r="H229" s="138">
        <v>3000.2719999999999</v>
      </c>
      <c r="I229" s="139"/>
      <c r="J229" s="140">
        <f>ROUND(I229*H229,2)</f>
        <v>0</v>
      </c>
      <c r="K229" s="141"/>
      <c r="L229" s="28"/>
      <c r="M229" s="142" t="s">
        <v>1</v>
      </c>
      <c r="N229" s="143" t="s">
        <v>38</v>
      </c>
      <c r="P229" s="144">
        <f>O229*H229</f>
        <v>0</v>
      </c>
      <c r="Q229" s="144">
        <v>0</v>
      </c>
      <c r="R229" s="144">
        <f>Q229*H229</f>
        <v>0</v>
      </c>
      <c r="S229" s="144">
        <v>0</v>
      </c>
      <c r="T229" s="145">
        <f>S229*H229</f>
        <v>0</v>
      </c>
      <c r="AR229" s="146" t="s">
        <v>174</v>
      </c>
      <c r="AT229" s="146" t="s">
        <v>170</v>
      </c>
      <c r="AU229" s="146" t="s">
        <v>82</v>
      </c>
      <c r="AY229" s="13" t="s">
        <v>168</v>
      </c>
      <c r="BE229" s="147">
        <f>IF(N229="základní",J229,0)</f>
        <v>0</v>
      </c>
      <c r="BF229" s="147">
        <f>IF(N229="snížená",J229,0)</f>
        <v>0</v>
      </c>
      <c r="BG229" s="147">
        <f>IF(N229="zákl. přenesená",J229,0)</f>
        <v>0</v>
      </c>
      <c r="BH229" s="147">
        <f>IF(N229="sníž. přenesená",J229,0)</f>
        <v>0</v>
      </c>
      <c r="BI229" s="147">
        <f>IF(N229="nulová",J229,0)</f>
        <v>0</v>
      </c>
      <c r="BJ229" s="13" t="s">
        <v>80</v>
      </c>
      <c r="BK229" s="147">
        <f>ROUND(I229*H229,2)</f>
        <v>0</v>
      </c>
      <c r="BL229" s="13" t="s">
        <v>174</v>
      </c>
      <c r="BM229" s="146" t="s">
        <v>701</v>
      </c>
    </row>
    <row r="230" spans="2:65" s="11" customFormat="1" ht="25.95" customHeight="1">
      <c r="B230" s="121"/>
      <c r="D230" s="122" t="s">
        <v>72</v>
      </c>
      <c r="E230" s="123" t="s">
        <v>491</v>
      </c>
      <c r="F230" s="123" t="s">
        <v>491</v>
      </c>
      <c r="I230" s="124"/>
      <c r="J230" s="125">
        <f>BK230</f>
        <v>0</v>
      </c>
      <c r="L230" s="121"/>
      <c r="M230" s="126"/>
      <c r="P230" s="127">
        <f>P231</f>
        <v>0</v>
      </c>
      <c r="R230" s="127">
        <f>R231</f>
        <v>0</v>
      </c>
      <c r="T230" s="128">
        <f>T231</f>
        <v>0</v>
      </c>
      <c r="AR230" s="122" t="s">
        <v>80</v>
      </c>
      <c r="AT230" s="129" t="s">
        <v>72</v>
      </c>
      <c r="AU230" s="129" t="s">
        <v>73</v>
      </c>
      <c r="AY230" s="122" t="s">
        <v>168</v>
      </c>
      <c r="BK230" s="130">
        <f>BK231</f>
        <v>0</v>
      </c>
    </row>
    <row r="231" spans="2:65" s="11" customFormat="1" ht="22.8" customHeight="1">
      <c r="B231" s="121"/>
      <c r="D231" s="122" t="s">
        <v>72</v>
      </c>
      <c r="E231" s="131" t="s">
        <v>492</v>
      </c>
      <c r="F231" s="131" t="s">
        <v>493</v>
      </c>
      <c r="I231" s="124"/>
      <c r="J231" s="132">
        <f>BK231</f>
        <v>0</v>
      </c>
      <c r="L231" s="121"/>
      <c r="M231" s="126"/>
      <c r="P231" s="127">
        <f>P232</f>
        <v>0</v>
      </c>
      <c r="R231" s="127">
        <f>R232</f>
        <v>0</v>
      </c>
      <c r="T231" s="128">
        <f>T232</f>
        <v>0</v>
      </c>
      <c r="AR231" s="122" t="s">
        <v>80</v>
      </c>
      <c r="AT231" s="129" t="s">
        <v>72</v>
      </c>
      <c r="AU231" s="129" t="s">
        <v>80</v>
      </c>
      <c r="AY231" s="122" t="s">
        <v>168</v>
      </c>
      <c r="BK231" s="130">
        <f>BK232</f>
        <v>0</v>
      </c>
    </row>
    <row r="232" spans="2:65" s="1" customFormat="1" ht="16.5" customHeight="1">
      <c r="B232" s="133"/>
      <c r="C232" s="134" t="s">
        <v>502</v>
      </c>
      <c r="D232" s="134" t="s">
        <v>170</v>
      </c>
      <c r="E232" s="135" t="s">
        <v>495</v>
      </c>
      <c r="F232" s="136" t="s">
        <v>496</v>
      </c>
      <c r="G232" s="137" t="s">
        <v>371</v>
      </c>
      <c r="H232" s="138">
        <v>1</v>
      </c>
      <c r="I232" s="139"/>
      <c r="J232" s="140">
        <f>ROUND(I232*H232,2)</f>
        <v>0</v>
      </c>
      <c r="K232" s="141"/>
      <c r="L232" s="28"/>
      <c r="M232" s="142" t="s">
        <v>1</v>
      </c>
      <c r="N232" s="143" t="s">
        <v>38</v>
      </c>
      <c r="P232" s="144">
        <f>O232*H232</f>
        <v>0</v>
      </c>
      <c r="Q232" s="144">
        <v>0</v>
      </c>
      <c r="R232" s="144">
        <f>Q232*H232</f>
        <v>0</v>
      </c>
      <c r="S232" s="144">
        <v>0</v>
      </c>
      <c r="T232" s="145">
        <f>S232*H232</f>
        <v>0</v>
      </c>
      <c r="AR232" s="146" t="s">
        <v>174</v>
      </c>
      <c r="AT232" s="146" t="s">
        <v>170</v>
      </c>
      <c r="AU232" s="146" t="s">
        <v>82</v>
      </c>
      <c r="AY232" s="13" t="s">
        <v>168</v>
      </c>
      <c r="BE232" s="147">
        <f>IF(N232="základní",J232,0)</f>
        <v>0</v>
      </c>
      <c r="BF232" s="147">
        <f>IF(N232="snížená",J232,0)</f>
        <v>0</v>
      </c>
      <c r="BG232" s="147">
        <f>IF(N232="zákl. přenesená",J232,0)</f>
        <v>0</v>
      </c>
      <c r="BH232" s="147">
        <f>IF(N232="sníž. přenesená",J232,0)</f>
        <v>0</v>
      </c>
      <c r="BI232" s="147">
        <f>IF(N232="nulová",J232,0)</f>
        <v>0</v>
      </c>
      <c r="BJ232" s="13" t="s">
        <v>80</v>
      </c>
      <c r="BK232" s="147">
        <f>ROUND(I232*H232,2)</f>
        <v>0</v>
      </c>
      <c r="BL232" s="13" t="s">
        <v>174</v>
      </c>
      <c r="BM232" s="146" t="s">
        <v>702</v>
      </c>
    </row>
    <row r="233" spans="2:65" s="11" customFormat="1" ht="25.95" customHeight="1">
      <c r="B233" s="121"/>
      <c r="D233" s="122" t="s">
        <v>72</v>
      </c>
      <c r="E233" s="123" t="s">
        <v>498</v>
      </c>
      <c r="F233" s="123" t="s">
        <v>499</v>
      </c>
      <c r="I233" s="124"/>
      <c r="J233" s="125">
        <f>BK233</f>
        <v>0</v>
      </c>
      <c r="L233" s="121"/>
      <c r="M233" s="126"/>
      <c r="P233" s="127">
        <f>P234+P239+P251</f>
        <v>0</v>
      </c>
      <c r="R233" s="127">
        <f>R234+R239+R251</f>
        <v>3.3599999999999998E-2</v>
      </c>
      <c r="T233" s="128">
        <f>T234+T239+T251</f>
        <v>0</v>
      </c>
      <c r="AR233" s="122" t="s">
        <v>82</v>
      </c>
      <c r="AT233" s="129" t="s">
        <v>72</v>
      </c>
      <c r="AU233" s="129" t="s">
        <v>73</v>
      </c>
      <c r="AY233" s="122" t="s">
        <v>168</v>
      </c>
      <c r="BK233" s="130">
        <f>BK234+BK239+BK251</f>
        <v>0</v>
      </c>
    </row>
    <row r="234" spans="2:65" s="11" customFormat="1" ht="22.8" customHeight="1">
      <c r="B234" s="121"/>
      <c r="D234" s="122" t="s">
        <v>72</v>
      </c>
      <c r="E234" s="131" t="s">
        <v>500</v>
      </c>
      <c r="F234" s="131" t="s">
        <v>501</v>
      </c>
      <c r="I234" s="124"/>
      <c r="J234" s="132">
        <f>BK234</f>
        <v>0</v>
      </c>
      <c r="L234" s="121"/>
      <c r="M234" s="126"/>
      <c r="P234" s="127">
        <f>SUM(P235:P238)</f>
        <v>0</v>
      </c>
      <c r="R234" s="127">
        <f>SUM(R235:R238)</f>
        <v>0</v>
      </c>
      <c r="T234" s="128">
        <f>SUM(T235:T238)</f>
        <v>0</v>
      </c>
      <c r="AR234" s="122" t="s">
        <v>82</v>
      </c>
      <c r="AT234" s="129" t="s">
        <v>72</v>
      </c>
      <c r="AU234" s="129" t="s">
        <v>80</v>
      </c>
      <c r="AY234" s="122" t="s">
        <v>168</v>
      </c>
      <c r="BK234" s="130">
        <f>SUM(BK235:BK238)</f>
        <v>0</v>
      </c>
    </row>
    <row r="235" spans="2:65" s="1" customFormat="1" ht="37.799999999999997" customHeight="1">
      <c r="B235" s="133"/>
      <c r="C235" s="134" t="s">
        <v>506</v>
      </c>
      <c r="D235" s="134" t="s">
        <v>170</v>
      </c>
      <c r="E235" s="135" t="s">
        <v>503</v>
      </c>
      <c r="F235" s="136" t="s">
        <v>504</v>
      </c>
      <c r="G235" s="137" t="s">
        <v>220</v>
      </c>
      <c r="H235" s="138">
        <v>154</v>
      </c>
      <c r="I235" s="139"/>
      <c r="J235" s="140">
        <f>ROUND(I235*H235,2)</f>
        <v>0</v>
      </c>
      <c r="K235" s="141"/>
      <c r="L235" s="28"/>
      <c r="M235" s="142" t="s">
        <v>1</v>
      </c>
      <c r="N235" s="143" t="s">
        <v>38</v>
      </c>
      <c r="P235" s="144">
        <f>O235*H235</f>
        <v>0</v>
      </c>
      <c r="Q235" s="144">
        <v>0</v>
      </c>
      <c r="R235" s="144">
        <f>Q235*H235</f>
        <v>0</v>
      </c>
      <c r="S235" s="144">
        <v>0</v>
      </c>
      <c r="T235" s="145">
        <f>S235*H235</f>
        <v>0</v>
      </c>
      <c r="AR235" s="146" t="s">
        <v>233</v>
      </c>
      <c r="AT235" s="146" t="s">
        <v>170</v>
      </c>
      <c r="AU235" s="146" t="s">
        <v>82</v>
      </c>
      <c r="AY235" s="13" t="s">
        <v>168</v>
      </c>
      <c r="BE235" s="147">
        <f>IF(N235="základní",J235,0)</f>
        <v>0</v>
      </c>
      <c r="BF235" s="147">
        <f>IF(N235="snížená",J235,0)</f>
        <v>0</v>
      </c>
      <c r="BG235" s="147">
        <f>IF(N235="zákl. přenesená",J235,0)</f>
        <v>0</v>
      </c>
      <c r="BH235" s="147">
        <f>IF(N235="sníž. přenesená",J235,0)</f>
        <v>0</v>
      </c>
      <c r="BI235" s="147">
        <f>IF(N235="nulová",J235,0)</f>
        <v>0</v>
      </c>
      <c r="BJ235" s="13" t="s">
        <v>80</v>
      </c>
      <c r="BK235" s="147">
        <f>ROUND(I235*H235,2)</f>
        <v>0</v>
      </c>
      <c r="BL235" s="13" t="s">
        <v>233</v>
      </c>
      <c r="BM235" s="146" t="s">
        <v>703</v>
      </c>
    </row>
    <row r="236" spans="2:65" s="1" customFormat="1" ht="21.75" customHeight="1">
      <c r="B236" s="133"/>
      <c r="C236" s="148" t="s">
        <v>510</v>
      </c>
      <c r="D236" s="148" t="s">
        <v>229</v>
      </c>
      <c r="E236" s="149" t="s">
        <v>507</v>
      </c>
      <c r="F236" s="150" t="s">
        <v>508</v>
      </c>
      <c r="G236" s="151" t="s">
        <v>173</v>
      </c>
      <c r="H236" s="152">
        <v>6.8380000000000001</v>
      </c>
      <c r="I236" s="153"/>
      <c r="J236" s="154">
        <f>ROUND(I236*H236,2)</f>
        <v>0</v>
      </c>
      <c r="K236" s="155"/>
      <c r="L236" s="156"/>
      <c r="M236" s="157" t="s">
        <v>1</v>
      </c>
      <c r="N236" s="158" t="s">
        <v>38</v>
      </c>
      <c r="P236" s="144">
        <f>O236*H236</f>
        <v>0</v>
      </c>
      <c r="Q236" s="144">
        <v>0</v>
      </c>
      <c r="R236" s="144">
        <f>Q236*H236</f>
        <v>0</v>
      </c>
      <c r="S236" s="144">
        <v>0</v>
      </c>
      <c r="T236" s="145">
        <f>S236*H236</f>
        <v>0</v>
      </c>
      <c r="AR236" s="146" t="s">
        <v>298</v>
      </c>
      <c r="AT236" s="146" t="s">
        <v>229</v>
      </c>
      <c r="AU236" s="146" t="s">
        <v>82</v>
      </c>
      <c r="AY236" s="13" t="s">
        <v>168</v>
      </c>
      <c r="BE236" s="147">
        <f>IF(N236="základní",J236,0)</f>
        <v>0</v>
      </c>
      <c r="BF236" s="147">
        <f>IF(N236="snížená",J236,0)</f>
        <v>0</v>
      </c>
      <c r="BG236" s="147">
        <f>IF(N236="zákl. přenesená",J236,0)</f>
        <v>0</v>
      </c>
      <c r="BH236" s="147">
        <f>IF(N236="sníž. přenesená",J236,0)</f>
        <v>0</v>
      </c>
      <c r="BI236" s="147">
        <f>IF(N236="nulová",J236,0)</f>
        <v>0</v>
      </c>
      <c r="BJ236" s="13" t="s">
        <v>80</v>
      </c>
      <c r="BK236" s="147">
        <f>ROUND(I236*H236,2)</f>
        <v>0</v>
      </c>
      <c r="BL236" s="13" t="s">
        <v>233</v>
      </c>
      <c r="BM236" s="146" t="s">
        <v>704</v>
      </c>
    </row>
    <row r="237" spans="2:65" s="1" customFormat="1" ht="16.5" customHeight="1">
      <c r="B237" s="133"/>
      <c r="C237" s="134" t="s">
        <v>514</v>
      </c>
      <c r="D237" s="134" t="s">
        <v>170</v>
      </c>
      <c r="E237" s="135" t="s">
        <v>705</v>
      </c>
      <c r="F237" s="136" t="s">
        <v>706</v>
      </c>
      <c r="G237" s="137" t="s">
        <v>208</v>
      </c>
      <c r="H237" s="138">
        <v>42</v>
      </c>
      <c r="I237" s="139"/>
      <c r="J237" s="140">
        <f>ROUND(I237*H237,2)</f>
        <v>0</v>
      </c>
      <c r="K237" s="141"/>
      <c r="L237" s="28"/>
      <c r="M237" s="142" t="s">
        <v>1</v>
      </c>
      <c r="N237" s="143" t="s">
        <v>38</v>
      </c>
      <c r="P237" s="144">
        <f>O237*H237</f>
        <v>0</v>
      </c>
      <c r="Q237" s="144">
        <v>0</v>
      </c>
      <c r="R237" s="144">
        <f>Q237*H237</f>
        <v>0</v>
      </c>
      <c r="S237" s="144">
        <v>0</v>
      </c>
      <c r="T237" s="145">
        <f>S237*H237</f>
        <v>0</v>
      </c>
      <c r="AR237" s="146" t="s">
        <v>233</v>
      </c>
      <c r="AT237" s="146" t="s">
        <v>170</v>
      </c>
      <c r="AU237" s="146" t="s">
        <v>82</v>
      </c>
      <c r="AY237" s="13" t="s">
        <v>168</v>
      </c>
      <c r="BE237" s="147">
        <f>IF(N237="základní",J237,0)</f>
        <v>0</v>
      </c>
      <c r="BF237" s="147">
        <f>IF(N237="snížená",J237,0)</f>
        <v>0</v>
      </c>
      <c r="BG237" s="147">
        <f>IF(N237="zákl. přenesená",J237,0)</f>
        <v>0</v>
      </c>
      <c r="BH237" s="147">
        <f>IF(N237="sníž. přenesená",J237,0)</f>
        <v>0</v>
      </c>
      <c r="BI237" s="147">
        <f>IF(N237="nulová",J237,0)</f>
        <v>0</v>
      </c>
      <c r="BJ237" s="13" t="s">
        <v>80</v>
      </c>
      <c r="BK237" s="147">
        <f>ROUND(I237*H237,2)</f>
        <v>0</v>
      </c>
      <c r="BL237" s="13" t="s">
        <v>233</v>
      </c>
      <c r="BM237" s="146" t="s">
        <v>707</v>
      </c>
    </row>
    <row r="238" spans="2:65" s="1" customFormat="1" ht="37.799999999999997" customHeight="1">
      <c r="B238" s="133"/>
      <c r="C238" s="134" t="s">
        <v>521</v>
      </c>
      <c r="D238" s="134" t="s">
        <v>170</v>
      </c>
      <c r="E238" s="135" t="s">
        <v>511</v>
      </c>
      <c r="F238" s="136" t="s">
        <v>512</v>
      </c>
      <c r="G238" s="137" t="s">
        <v>173</v>
      </c>
      <c r="H238" s="138">
        <v>7.8879999999999999</v>
      </c>
      <c r="I238" s="139"/>
      <c r="J238" s="140">
        <f>ROUND(I238*H238,2)</f>
        <v>0</v>
      </c>
      <c r="K238" s="141"/>
      <c r="L238" s="28"/>
      <c r="M238" s="142" t="s">
        <v>1</v>
      </c>
      <c r="N238" s="143" t="s">
        <v>38</v>
      </c>
      <c r="P238" s="144">
        <f>O238*H238</f>
        <v>0</v>
      </c>
      <c r="Q238" s="144">
        <v>0</v>
      </c>
      <c r="R238" s="144">
        <f>Q238*H238</f>
        <v>0</v>
      </c>
      <c r="S238" s="144">
        <v>0</v>
      </c>
      <c r="T238" s="145">
        <f>S238*H238</f>
        <v>0</v>
      </c>
      <c r="AR238" s="146" t="s">
        <v>233</v>
      </c>
      <c r="AT238" s="146" t="s">
        <v>170</v>
      </c>
      <c r="AU238" s="146" t="s">
        <v>82</v>
      </c>
      <c r="AY238" s="13" t="s">
        <v>168</v>
      </c>
      <c r="BE238" s="147">
        <f>IF(N238="základní",J238,0)</f>
        <v>0</v>
      </c>
      <c r="BF238" s="147">
        <f>IF(N238="snížená",J238,0)</f>
        <v>0</v>
      </c>
      <c r="BG238" s="147">
        <f>IF(N238="zákl. přenesená",J238,0)</f>
        <v>0</v>
      </c>
      <c r="BH238" s="147">
        <f>IF(N238="sníž. přenesená",J238,0)</f>
        <v>0</v>
      </c>
      <c r="BI238" s="147">
        <f>IF(N238="nulová",J238,0)</f>
        <v>0</v>
      </c>
      <c r="BJ238" s="13" t="s">
        <v>80</v>
      </c>
      <c r="BK238" s="147">
        <f>ROUND(I238*H238,2)</f>
        <v>0</v>
      </c>
      <c r="BL238" s="13" t="s">
        <v>233</v>
      </c>
      <c r="BM238" s="146" t="s">
        <v>708</v>
      </c>
    </row>
    <row r="239" spans="2:65" s="11" customFormat="1" ht="22.8" customHeight="1">
      <c r="B239" s="121"/>
      <c r="D239" s="122" t="s">
        <v>72</v>
      </c>
      <c r="E239" s="131" t="s">
        <v>519</v>
      </c>
      <c r="F239" s="131" t="s">
        <v>520</v>
      </c>
      <c r="I239" s="124"/>
      <c r="J239" s="132">
        <f>BK239</f>
        <v>0</v>
      </c>
      <c r="L239" s="121"/>
      <c r="M239" s="126"/>
      <c r="P239" s="127">
        <f>SUM(P240:P250)</f>
        <v>0</v>
      </c>
      <c r="R239" s="127">
        <f>SUM(R240:R250)</f>
        <v>3.3599999999999998E-2</v>
      </c>
      <c r="T239" s="128">
        <f>SUM(T240:T250)</f>
        <v>0</v>
      </c>
      <c r="AR239" s="122" t="s">
        <v>82</v>
      </c>
      <c r="AT239" s="129" t="s">
        <v>72</v>
      </c>
      <c r="AU239" s="129" t="s">
        <v>80</v>
      </c>
      <c r="AY239" s="122" t="s">
        <v>168</v>
      </c>
      <c r="BK239" s="130">
        <f>SUM(BK240:BK250)</f>
        <v>0</v>
      </c>
    </row>
    <row r="240" spans="2:65" s="1" customFormat="1" ht="24.15" customHeight="1">
      <c r="B240" s="133"/>
      <c r="C240" s="134" t="s">
        <v>525</v>
      </c>
      <c r="D240" s="134" t="s">
        <v>170</v>
      </c>
      <c r="E240" s="135" t="s">
        <v>522</v>
      </c>
      <c r="F240" s="136" t="s">
        <v>523</v>
      </c>
      <c r="G240" s="137" t="s">
        <v>220</v>
      </c>
      <c r="H240" s="138">
        <v>77.5</v>
      </c>
      <c r="I240" s="139"/>
      <c r="J240" s="140">
        <f t="shared" ref="J240:J250" si="70">ROUND(I240*H240,2)</f>
        <v>0</v>
      </c>
      <c r="K240" s="141"/>
      <c r="L240" s="28"/>
      <c r="M240" s="142" t="s">
        <v>1</v>
      </c>
      <c r="N240" s="143" t="s">
        <v>38</v>
      </c>
      <c r="P240" s="144">
        <f t="shared" ref="P240:P250" si="71">O240*H240</f>
        <v>0</v>
      </c>
      <c r="Q240" s="144">
        <v>0</v>
      </c>
      <c r="R240" s="144">
        <f t="shared" ref="R240:R250" si="72">Q240*H240</f>
        <v>0</v>
      </c>
      <c r="S240" s="144">
        <v>0</v>
      </c>
      <c r="T240" s="145">
        <f t="shared" ref="T240:T250" si="73">S240*H240</f>
        <v>0</v>
      </c>
      <c r="AR240" s="146" t="s">
        <v>233</v>
      </c>
      <c r="AT240" s="146" t="s">
        <v>170</v>
      </c>
      <c r="AU240" s="146" t="s">
        <v>82</v>
      </c>
      <c r="AY240" s="13" t="s">
        <v>168</v>
      </c>
      <c r="BE240" s="147">
        <f t="shared" ref="BE240:BE250" si="74">IF(N240="základní",J240,0)</f>
        <v>0</v>
      </c>
      <c r="BF240" s="147">
        <f t="shared" ref="BF240:BF250" si="75">IF(N240="snížená",J240,0)</f>
        <v>0</v>
      </c>
      <c r="BG240" s="147">
        <f t="shared" ref="BG240:BG250" si="76">IF(N240="zákl. přenesená",J240,0)</f>
        <v>0</v>
      </c>
      <c r="BH240" s="147">
        <f t="shared" ref="BH240:BH250" si="77">IF(N240="sníž. přenesená",J240,0)</f>
        <v>0</v>
      </c>
      <c r="BI240" s="147">
        <f t="shared" ref="BI240:BI250" si="78">IF(N240="nulová",J240,0)</f>
        <v>0</v>
      </c>
      <c r="BJ240" s="13" t="s">
        <v>80</v>
      </c>
      <c r="BK240" s="147">
        <f t="shared" ref="BK240:BK250" si="79">ROUND(I240*H240,2)</f>
        <v>0</v>
      </c>
      <c r="BL240" s="13" t="s">
        <v>233</v>
      </c>
      <c r="BM240" s="146" t="s">
        <v>709</v>
      </c>
    </row>
    <row r="241" spans="2:65" s="1" customFormat="1" ht="49.05" customHeight="1">
      <c r="B241" s="133"/>
      <c r="C241" s="134" t="s">
        <v>529</v>
      </c>
      <c r="D241" s="134" t="s">
        <v>170</v>
      </c>
      <c r="E241" s="135" t="s">
        <v>526</v>
      </c>
      <c r="F241" s="136" t="s">
        <v>527</v>
      </c>
      <c r="G241" s="137" t="s">
        <v>220</v>
      </c>
      <c r="H241" s="138">
        <v>39</v>
      </c>
      <c r="I241" s="139"/>
      <c r="J241" s="140">
        <f t="shared" si="70"/>
        <v>0</v>
      </c>
      <c r="K241" s="141"/>
      <c r="L241" s="28"/>
      <c r="M241" s="142" t="s">
        <v>1</v>
      </c>
      <c r="N241" s="143" t="s">
        <v>38</v>
      </c>
      <c r="P241" s="144">
        <f t="shared" si="71"/>
        <v>0</v>
      </c>
      <c r="Q241" s="144">
        <v>0</v>
      </c>
      <c r="R241" s="144">
        <f t="shared" si="72"/>
        <v>0</v>
      </c>
      <c r="S241" s="144">
        <v>0</v>
      </c>
      <c r="T241" s="145">
        <f t="shared" si="73"/>
        <v>0</v>
      </c>
      <c r="AR241" s="146" t="s">
        <v>233</v>
      </c>
      <c r="AT241" s="146" t="s">
        <v>170</v>
      </c>
      <c r="AU241" s="146" t="s">
        <v>82</v>
      </c>
      <c r="AY241" s="13" t="s">
        <v>168</v>
      </c>
      <c r="BE241" s="147">
        <f t="shared" si="74"/>
        <v>0</v>
      </c>
      <c r="BF241" s="147">
        <f t="shared" si="75"/>
        <v>0</v>
      </c>
      <c r="BG241" s="147">
        <f t="shared" si="76"/>
        <v>0</v>
      </c>
      <c r="BH241" s="147">
        <f t="shared" si="77"/>
        <v>0</v>
      </c>
      <c r="BI241" s="147">
        <f t="shared" si="78"/>
        <v>0</v>
      </c>
      <c r="BJ241" s="13" t="s">
        <v>80</v>
      </c>
      <c r="BK241" s="147">
        <f t="shared" si="79"/>
        <v>0</v>
      </c>
      <c r="BL241" s="13" t="s">
        <v>233</v>
      </c>
      <c r="BM241" s="146" t="s">
        <v>710</v>
      </c>
    </row>
    <row r="242" spans="2:65" s="1" customFormat="1" ht="33" customHeight="1">
      <c r="B242" s="133"/>
      <c r="C242" s="134" t="s">
        <v>533</v>
      </c>
      <c r="D242" s="134" t="s">
        <v>170</v>
      </c>
      <c r="E242" s="135" t="s">
        <v>530</v>
      </c>
      <c r="F242" s="136" t="s">
        <v>531</v>
      </c>
      <c r="G242" s="137" t="s">
        <v>220</v>
      </c>
      <c r="H242" s="138">
        <v>33.6</v>
      </c>
      <c r="I242" s="139"/>
      <c r="J242" s="140">
        <f t="shared" si="70"/>
        <v>0</v>
      </c>
      <c r="K242" s="141"/>
      <c r="L242" s="28"/>
      <c r="M242" s="142" t="s">
        <v>1</v>
      </c>
      <c r="N242" s="143" t="s">
        <v>38</v>
      </c>
      <c r="P242" s="144">
        <f t="shared" si="71"/>
        <v>0</v>
      </c>
      <c r="Q242" s="144">
        <v>0</v>
      </c>
      <c r="R242" s="144">
        <f t="shared" si="72"/>
        <v>0</v>
      </c>
      <c r="S242" s="144">
        <v>0</v>
      </c>
      <c r="T242" s="145">
        <f t="shared" si="73"/>
        <v>0</v>
      </c>
      <c r="AR242" s="146" t="s">
        <v>233</v>
      </c>
      <c r="AT242" s="146" t="s">
        <v>170</v>
      </c>
      <c r="AU242" s="146" t="s">
        <v>82</v>
      </c>
      <c r="AY242" s="13" t="s">
        <v>168</v>
      </c>
      <c r="BE242" s="147">
        <f t="shared" si="74"/>
        <v>0</v>
      </c>
      <c r="BF242" s="147">
        <f t="shared" si="75"/>
        <v>0</v>
      </c>
      <c r="BG242" s="147">
        <f t="shared" si="76"/>
        <v>0</v>
      </c>
      <c r="BH242" s="147">
        <f t="shared" si="77"/>
        <v>0</v>
      </c>
      <c r="BI242" s="147">
        <f t="shared" si="78"/>
        <v>0</v>
      </c>
      <c r="BJ242" s="13" t="s">
        <v>80</v>
      </c>
      <c r="BK242" s="147">
        <f t="shared" si="79"/>
        <v>0</v>
      </c>
      <c r="BL242" s="13" t="s">
        <v>233</v>
      </c>
      <c r="BM242" s="146" t="s">
        <v>711</v>
      </c>
    </row>
    <row r="243" spans="2:65" s="1" customFormat="1" ht="24.15" customHeight="1">
      <c r="B243" s="133"/>
      <c r="C243" s="134" t="s">
        <v>537</v>
      </c>
      <c r="D243" s="134" t="s">
        <v>170</v>
      </c>
      <c r="E243" s="135" t="s">
        <v>534</v>
      </c>
      <c r="F243" s="136" t="s">
        <v>535</v>
      </c>
      <c r="G243" s="137" t="s">
        <v>226</v>
      </c>
      <c r="H243" s="138">
        <v>6</v>
      </c>
      <c r="I243" s="139"/>
      <c r="J243" s="140">
        <f t="shared" si="70"/>
        <v>0</v>
      </c>
      <c r="K243" s="141"/>
      <c r="L243" s="28"/>
      <c r="M243" s="142" t="s">
        <v>1</v>
      </c>
      <c r="N243" s="143" t="s">
        <v>38</v>
      </c>
      <c r="P243" s="144">
        <f t="shared" si="71"/>
        <v>0</v>
      </c>
      <c r="Q243" s="144">
        <v>0</v>
      </c>
      <c r="R243" s="144">
        <f t="shared" si="72"/>
        <v>0</v>
      </c>
      <c r="S243" s="144">
        <v>0</v>
      </c>
      <c r="T243" s="145">
        <f t="shared" si="73"/>
        <v>0</v>
      </c>
      <c r="AR243" s="146" t="s">
        <v>233</v>
      </c>
      <c r="AT243" s="146" t="s">
        <v>170</v>
      </c>
      <c r="AU243" s="146" t="s">
        <v>82</v>
      </c>
      <c r="AY243" s="13" t="s">
        <v>168</v>
      </c>
      <c r="BE243" s="147">
        <f t="shared" si="74"/>
        <v>0</v>
      </c>
      <c r="BF243" s="147">
        <f t="shared" si="75"/>
        <v>0</v>
      </c>
      <c r="BG243" s="147">
        <f t="shared" si="76"/>
        <v>0</v>
      </c>
      <c r="BH243" s="147">
        <f t="shared" si="77"/>
        <v>0</v>
      </c>
      <c r="BI243" s="147">
        <f t="shared" si="78"/>
        <v>0</v>
      </c>
      <c r="BJ243" s="13" t="s">
        <v>80</v>
      </c>
      <c r="BK243" s="147">
        <f t="shared" si="79"/>
        <v>0</v>
      </c>
      <c r="BL243" s="13" t="s">
        <v>233</v>
      </c>
      <c r="BM243" s="146" t="s">
        <v>712</v>
      </c>
    </row>
    <row r="244" spans="2:65" s="1" customFormat="1" ht="24.15" customHeight="1">
      <c r="B244" s="133"/>
      <c r="C244" s="148" t="s">
        <v>541</v>
      </c>
      <c r="D244" s="148" t="s">
        <v>229</v>
      </c>
      <c r="E244" s="149" t="s">
        <v>538</v>
      </c>
      <c r="F244" s="150" t="s">
        <v>539</v>
      </c>
      <c r="G244" s="151" t="s">
        <v>226</v>
      </c>
      <c r="H244" s="152">
        <v>6</v>
      </c>
      <c r="I244" s="153"/>
      <c r="J244" s="154">
        <f t="shared" si="70"/>
        <v>0</v>
      </c>
      <c r="K244" s="155"/>
      <c r="L244" s="156"/>
      <c r="M244" s="157" t="s">
        <v>1</v>
      </c>
      <c r="N244" s="158" t="s">
        <v>38</v>
      </c>
      <c r="P244" s="144">
        <f t="shared" si="71"/>
        <v>0</v>
      </c>
      <c r="Q244" s="144">
        <v>5.5999999999999999E-3</v>
      </c>
      <c r="R244" s="144">
        <f t="shared" si="72"/>
        <v>3.3599999999999998E-2</v>
      </c>
      <c r="S244" s="144">
        <v>0</v>
      </c>
      <c r="T244" s="145">
        <f t="shared" si="73"/>
        <v>0</v>
      </c>
      <c r="AR244" s="146" t="s">
        <v>298</v>
      </c>
      <c r="AT244" s="146" t="s">
        <v>229</v>
      </c>
      <c r="AU244" s="146" t="s">
        <v>82</v>
      </c>
      <c r="AY244" s="13" t="s">
        <v>168</v>
      </c>
      <c r="BE244" s="147">
        <f t="shared" si="74"/>
        <v>0</v>
      </c>
      <c r="BF244" s="147">
        <f t="shared" si="75"/>
        <v>0</v>
      </c>
      <c r="BG244" s="147">
        <f t="shared" si="76"/>
        <v>0</v>
      </c>
      <c r="BH244" s="147">
        <f t="shared" si="77"/>
        <v>0</v>
      </c>
      <c r="BI244" s="147">
        <f t="shared" si="78"/>
        <v>0</v>
      </c>
      <c r="BJ244" s="13" t="s">
        <v>80</v>
      </c>
      <c r="BK244" s="147">
        <f t="shared" si="79"/>
        <v>0</v>
      </c>
      <c r="BL244" s="13" t="s">
        <v>233</v>
      </c>
      <c r="BM244" s="146" t="s">
        <v>713</v>
      </c>
    </row>
    <row r="245" spans="2:65" s="1" customFormat="1" ht="37.799999999999997" customHeight="1">
      <c r="B245" s="133"/>
      <c r="C245" s="134" t="s">
        <v>545</v>
      </c>
      <c r="D245" s="134" t="s">
        <v>170</v>
      </c>
      <c r="E245" s="135" t="s">
        <v>542</v>
      </c>
      <c r="F245" s="136" t="s">
        <v>543</v>
      </c>
      <c r="G245" s="137" t="s">
        <v>208</v>
      </c>
      <c r="H245" s="138">
        <v>1.1000000000000001</v>
      </c>
      <c r="I245" s="139"/>
      <c r="J245" s="140">
        <f t="shared" si="70"/>
        <v>0</v>
      </c>
      <c r="K245" s="141"/>
      <c r="L245" s="28"/>
      <c r="M245" s="142" t="s">
        <v>1</v>
      </c>
      <c r="N245" s="143" t="s">
        <v>38</v>
      </c>
      <c r="P245" s="144">
        <f t="shared" si="71"/>
        <v>0</v>
      </c>
      <c r="Q245" s="144">
        <v>0</v>
      </c>
      <c r="R245" s="144">
        <f t="shared" si="72"/>
        <v>0</v>
      </c>
      <c r="S245" s="144">
        <v>0</v>
      </c>
      <c r="T245" s="145">
        <f t="shared" si="73"/>
        <v>0</v>
      </c>
      <c r="AR245" s="146" t="s">
        <v>233</v>
      </c>
      <c r="AT245" s="146" t="s">
        <v>170</v>
      </c>
      <c r="AU245" s="146" t="s">
        <v>82</v>
      </c>
      <c r="AY245" s="13" t="s">
        <v>168</v>
      </c>
      <c r="BE245" s="147">
        <f t="shared" si="74"/>
        <v>0</v>
      </c>
      <c r="BF245" s="147">
        <f t="shared" si="75"/>
        <v>0</v>
      </c>
      <c r="BG245" s="147">
        <f t="shared" si="76"/>
        <v>0</v>
      </c>
      <c r="BH245" s="147">
        <f t="shared" si="77"/>
        <v>0</v>
      </c>
      <c r="BI245" s="147">
        <f t="shared" si="78"/>
        <v>0</v>
      </c>
      <c r="BJ245" s="13" t="s">
        <v>80</v>
      </c>
      <c r="BK245" s="147">
        <f t="shared" si="79"/>
        <v>0</v>
      </c>
      <c r="BL245" s="13" t="s">
        <v>233</v>
      </c>
      <c r="BM245" s="146" t="s">
        <v>714</v>
      </c>
    </row>
    <row r="246" spans="2:65" s="1" customFormat="1" ht="49.05" customHeight="1">
      <c r="B246" s="133"/>
      <c r="C246" s="134" t="s">
        <v>549</v>
      </c>
      <c r="D246" s="134" t="s">
        <v>170</v>
      </c>
      <c r="E246" s="135" t="s">
        <v>546</v>
      </c>
      <c r="F246" s="136" t="s">
        <v>547</v>
      </c>
      <c r="G246" s="137" t="s">
        <v>226</v>
      </c>
      <c r="H246" s="138">
        <v>7</v>
      </c>
      <c r="I246" s="139"/>
      <c r="J246" s="140">
        <f t="shared" si="70"/>
        <v>0</v>
      </c>
      <c r="K246" s="141"/>
      <c r="L246" s="28"/>
      <c r="M246" s="142" t="s">
        <v>1</v>
      </c>
      <c r="N246" s="143" t="s">
        <v>38</v>
      </c>
      <c r="P246" s="144">
        <f t="shared" si="71"/>
        <v>0</v>
      </c>
      <c r="Q246" s="144">
        <v>0</v>
      </c>
      <c r="R246" s="144">
        <f t="shared" si="72"/>
        <v>0</v>
      </c>
      <c r="S246" s="144">
        <v>0</v>
      </c>
      <c r="T246" s="145">
        <f t="shared" si="73"/>
        <v>0</v>
      </c>
      <c r="AR246" s="146" t="s">
        <v>233</v>
      </c>
      <c r="AT246" s="146" t="s">
        <v>170</v>
      </c>
      <c r="AU246" s="146" t="s">
        <v>82</v>
      </c>
      <c r="AY246" s="13" t="s">
        <v>168</v>
      </c>
      <c r="BE246" s="147">
        <f t="shared" si="74"/>
        <v>0</v>
      </c>
      <c r="BF246" s="147">
        <f t="shared" si="75"/>
        <v>0</v>
      </c>
      <c r="BG246" s="147">
        <f t="shared" si="76"/>
        <v>0</v>
      </c>
      <c r="BH246" s="147">
        <f t="shared" si="77"/>
        <v>0</v>
      </c>
      <c r="BI246" s="147">
        <f t="shared" si="78"/>
        <v>0</v>
      </c>
      <c r="BJ246" s="13" t="s">
        <v>80</v>
      </c>
      <c r="BK246" s="147">
        <f t="shared" si="79"/>
        <v>0</v>
      </c>
      <c r="BL246" s="13" t="s">
        <v>233</v>
      </c>
      <c r="BM246" s="146" t="s">
        <v>715</v>
      </c>
    </row>
    <row r="247" spans="2:65" s="1" customFormat="1" ht="33" customHeight="1">
      <c r="B247" s="133"/>
      <c r="C247" s="134" t="s">
        <v>553</v>
      </c>
      <c r="D247" s="134" t="s">
        <v>170</v>
      </c>
      <c r="E247" s="135" t="s">
        <v>550</v>
      </c>
      <c r="F247" s="136" t="s">
        <v>551</v>
      </c>
      <c r="G247" s="137" t="s">
        <v>220</v>
      </c>
      <c r="H247" s="138">
        <v>78</v>
      </c>
      <c r="I247" s="139"/>
      <c r="J247" s="140">
        <f t="shared" si="70"/>
        <v>0</v>
      </c>
      <c r="K247" s="141"/>
      <c r="L247" s="28"/>
      <c r="M247" s="142" t="s">
        <v>1</v>
      </c>
      <c r="N247" s="143" t="s">
        <v>38</v>
      </c>
      <c r="P247" s="144">
        <f t="shared" si="71"/>
        <v>0</v>
      </c>
      <c r="Q247" s="144">
        <v>0</v>
      </c>
      <c r="R247" s="144">
        <f t="shared" si="72"/>
        <v>0</v>
      </c>
      <c r="S247" s="144">
        <v>0</v>
      </c>
      <c r="T247" s="145">
        <f t="shared" si="73"/>
        <v>0</v>
      </c>
      <c r="AR247" s="146" t="s">
        <v>233</v>
      </c>
      <c r="AT247" s="146" t="s">
        <v>170</v>
      </c>
      <c r="AU247" s="146" t="s">
        <v>82</v>
      </c>
      <c r="AY247" s="13" t="s">
        <v>168</v>
      </c>
      <c r="BE247" s="147">
        <f t="shared" si="74"/>
        <v>0</v>
      </c>
      <c r="BF247" s="147">
        <f t="shared" si="75"/>
        <v>0</v>
      </c>
      <c r="BG247" s="147">
        <f t="shared" si="76"/>
        <v>0</v>
      </c>
      <c r="BH247" s="147">
        <f t="shared" si="77"/>
        <v>0</v>
      </c>
      <c r="BI247" s="147">
        <f t="shared" si="78"/>
        <v>0</v>
      </c>
      <c r="BJ247" s="13" t="s">
        <v>80</v>
      </c>
      <c r="BK247" s="147">
        <f t="shared" si="79"/>
        <v>0</v>
      </c>
      <c r="BL247" s="13" t="s">
        <v>233</v>
      </c>
      <c r="BM247" s="146" t="s">
        <v>716</v>
      </c>
    </row>
    <row r="248" spans="2:65" s="1" customFormat="1" ht="37.799999999999997" customHeight="1">
      <c r="B248" s="133"/>
      <c r="C248" s="134" t="s">
        <v>557</v>
      </c>
      <c r="D248" s="134" t="s">
        <v>170</v>
      </c>
      <c r="E248" s="135" t="s">
        <v>554</v>
      </c>
      <c r="F248" s="136" t="s">
        <v>555</v>
      </c>
      <c r="G248" s="137" t="s">
        <v>226</v>
      </c>
      <c r="H248" s="138">
        <v>4</v>
      </c>
      <c r="I248" s="139"/>
      <c r="J248" s="140">
        <f t="shared" si="70"/>
        <v>0</v>
      </c>
      <c r="K248" s="141"/>
      <c r="L248" s="28"/>
      <c r="M248" s="142" t="s">
        <v>1</v>
      </c>
      <c r="N248" s="143" t="s">
        <v>38</v>
      </c>
      <c r="P248" s="144">
        <f t="shared" si="71"/>
        <v>0</v>
      </c>
      <c r="Q248" s="144">
        <v>0</v>
      </c>
      <c r="R248" s="144">
        <f t="shared" si="72"/>
        <v>0</v>
      </c>
      <c r="S248" s="144">
        <v>0</v>
      </c>
      <c r="T248" s="145">
        <f t="shared" si="73"/>
        <v>0</v>
      </c>
      <c r="AR248" s="146" t="s">
        <v>233</v>
      </c>
      <c r="AT248" s="146" t="s">
        <v>170</v>
      </c>
      <c r="AU248" s="146" t="s">
        <v>82</v>
      </c>
      <c r="AY248" s="13" t="s">
        <v>168</v>
      </c>
      <c r="BE248" s="147">
        <f t="shared" si="74"/>
        <v>0</v>
      </c>
      <c r="BF248" s="147">
        <f t="shared" si="75"/>
        <v>0</v>
      </c>
      <c r="BG248" s="147">
        <f t="shared" si="76"/>
        <v>0</v>
      </c>
      <c r="BH248" s="147">
        <f t="shared" si="77"/>
        <v>0</v>
      </c>
      <c r="BI248" s="147">
        <f t="shared" si="78"/>
        <v>0</v>
      </c>
      <c r="BJ248" s="13" t="s">
        <v>80</v>
      </c>
      <c r="BK248" s="147">
        <f t="shared" si="79"/>
        <v>0</v>
      </c>
      <c r="BL248" s="13" t="s">
        <v>233</v>
      </c>
      <c r="BM248" s="146" t="s">
        <v>717</v>
      </c>
    </row>
    <row r="249" spans="2:65" s="1" customFormat="1" ht="37.799999999999997" customHeight="1">
      <c r="B249" s="133"/>
      <c r="C249" s="134" t="s">
        <v>561</v>
      </c>
      <c r="D249" s="134" t="s">
        <v>170</v>
      </c>
      <c r="E249" s="135" t="s">
        <v>558</v>
      </c>
      <c r="F249" s="136" t="s">
        <v>559</v>
      </c>
      <c r="G249" s="137" t="s">
        <v>220</v>
      </c>
      <c r="H249" s="138">
        <v>22</v>
      </c>
      <c r="I249" s="139"/>
      <c r="J249" s="140">
        <f t="shared" si="70"/>
        <v>0</v>
      </c>
      <c r="K249" s="141"/>
      <c r="L249" s="28"/>
      <c r="M249" s="142" t="s">
        <v>1</v>
      </c>
      <c r="N249" s="143" t="s">
        <v>38</v>
      </c>
      <c r="P249" s="144">
        <f t="shared" si="71"/>
        <v>0</v>
      </c>
      <c r="Q249" s="144">
        <v>0</v>
      </c>
      <c r="R249" s="144">
        <f t="shared" si="72"/>
        <v>0</v>
      </c>
      <c r="S249" s="144">
        <v>0</v>
      </c>
      <c r="T249" s="145">
        <f t="shared" si="73"/>
        <v>0</v>
      </c>
      <c r="AR249" s="146" t="s">
        <v>233</v>
      </c>
      <c r="AT249" s="146" t="s">
        <v>170</v>
      </c>
      <c r="AU249" s="146" t="s">
        <v>82</v>
      </c>
      <c r="AY249" s="13" t="s">
        <v>168</v>
      </c>
      <c r="BE249" s="147">
        <f t="shared" si="74"/>
        <v>0</v>
      </c>
      <c r="BF249" s="147">
        <f t="shared" si="75"/>
        <v>0</v>
      </c>
      <c r="BG249" s="147">
        <f t="shared" si="76"/>
        <v>0</v>
      </c>
      <c r="BH249" s="147">
        <f t="shared" si="77"/>
        <v>0</v>
      </c>
      <c r="BI249" s="147">
        <f t="shared" si="78"/>
        <v>0</v>
      </c>
      <c r="BJ249" s="13" t="s">
        <v>80</v>
      </c>
      <c r="BK249" s="147">
        <f t="shared" si="79"/>
        <v>0</v>
      </c>
      <c r="BL249" s="13" t="s">
        <v>233</v>
      </c>
      <c r="BM249" s="146" t="s">
        <v>718</v>
      </c>
    </row>
    <row r="250" spans="2:65" s="1" customFormat="1" ht="55.5" customHeight="1">
      <c r="B250" s="133"/>
      <c r="C250" s="134" t="s">
        <v>567</v>
      </c>
      <c r="D250" s="134" t="s">
        <v>170</v>
      </c>
      <c r="E250" s="135" t="s">
        <v>562</v>
      </c>
      <c r="F250" s="136" t="s">
        <v>563</v>
      </c>
      <c r="G250" s="137" t="s">
        <v>517</v>
      </c>
      <c r="H250" s="159"/>
      <c r="I250" s="139"/>
      <c r="J250" s="140">
        <f t="shared" si="70"/>
        <v>0</v>
      </c>
      <c r="K250" s="141"/>
      <c r="L250" s="28"/>
      <c r="M250" s="142" t="s">
        <v>1</v>
      </c>
      <c r="N250" s="143" t="s">
        <v>38</v>
      </c>
      <c r="P250" s="144">
        <f t="shared" si="71"/>
        <v>0</v>
      </c>
      <c r="Q250" s="144">
        <v>0</v>
      </c>
      <c r="R250" s="144">
        <f t="shared" si="72"/>
        <v>0</v>
      </c>
      <c r="S250" s="144">
        <v>0</v>
      </c>
      <c r="T250" s="145">
        <f t="shared" si="73"/>
        <v>0</v>
      </c>
      <c r="AR250" s="146" t="s">
        <v>233</v>
      </c>
      <c r="AT250" s="146" t="s">
        <v>170</v>
      </c>
      <c r="AU250" s="146" t="s">
        <v>82</v>
      </c>
      <c r="AY250" s="13" t="s">
        <v>168</v>
      </c>
      <c r="BE250" s="147">
        <f t="shared" si="74"/>
        <v>0</v>
      </c>
      <c r="BF250" s="147">
        <f t="shared" si="75"/>
        <v>0</v>
      </c>
      <c r="BG250" s="147">
        <f t="shared" si="76"/>
        <v>0</v>
      </c>
      <c r="BH250" s="147">
        <f t="shared" si="77"/>
        <v>0</v>
      </c>
      <c r="BI250" s="147">
        <f t="shared" si="78"/>
        <v>0</v>
      </c>
      <c r="BJ250" s="13" t="s">
        <v>80</v>
      </c>
      <c r="BK250" s="147">
        <f t="shared" si="79"/>
        <v>0</v>
      </c>
      <c r="BL250" s="13" t="s">
        <v>233</v>
      </c>
      <c r="BM250" s="146" t="s">
        <v>719</v>
      </c>
    </row>
    <row r="251" spans="2:65" s="11" customFormat="1" ht="22.8" customHeight="1">
      <c r="B251" s="121"/>
      <c r="D251" s="122" t="s">
        <v>72</v>
      </c>
      <c r="E251" s="131" t="s">
        <v>575</v>
      </c>
      <c r="F251" s="131" t="s">
        <v>576</v>
      </c>
      <c r="I251" s="124"/>
      <c r="J251" s="132">
        <f>BK251</f>
        <v>0</v>
      </c>
      <c r="L251" s="121"/>
      <c r="M251" s="126"/>
      <c r="P251" s="127">
        <f>SUM(P252:P255)</f>
        <v>0</v>
      </c>
      <c r="R251" s="127">
        <f>SUM(R252:R255)</f>
        <v>0</v>
      </c>
      <c r="T251" s="128">
        <f>SUM(T252:T255)</f>
        <v>0</v>
      </c>
      <c r="AR251" s="122" t="s">
        <v>82</v>
      </c>
      <c r="AT251" s="129" t="s">
        <v>72</v>
      </c>
      <c r="AU251" s="129" t="s">
        <v>80</v>
      </c>
      <c r="AY251" s="122" t="s">
        <v>168</v>
      </c>
      <c r="BK251" s="130">
        <f>SUM(BK252:BK255)</f>
        <v>0</v>
      </c>
    </row>
    <row r="252" spans="2:65" s="1" customFormat="1" ht="16.5" customHeight="1">
      <c r="B252" s="133"/>
      <c r="C252" s="134" t="s">
        <v>571</v>
      </c>
      <c r="D252" s="134" t="s">
        <v>170</v>
      </c>
      <c r="E252" s="135" t="s">
        <v>720</v>
      </c>
      <c r="F252" s="136" t="s">
        <v>721</v>
      </c>
      <c r="G252" s="137" t="s">
        <v>580</v>
      </c>
      <c r="H252" s="138">
        <v>2</v>
      </c>
      <c r="I252" s="139"/>
      <c r="J252" s="140">
        <f>ROUND(I252*H252,2)</f>
        <v>0</v>
      </c>
      <c r="K252" s="141"/>
      <c r="L252" s="28"/>
      <c r="M252" s="142" t="s">
        <v>1</v>
      </c>
      <c r="N252" s="143" t="s">
        <v>38</v>
      </c>
      <c r="P252" s="144">
        <f>O252*H252</f>
        <v>0</v>
      </c>
      <c r="Q252" s="144">
        <v>0</v>
      </c>
      <c r="R252" s="144">
        <f>Q252*H252</f>
        <v>0</v>
      </c>
      <c r="S252" s="144">
        <v>0</v>
      </c>
      <c r="T252" s="145">
        <f>S252*H252</f>
        <v>0</v>
      </c>
      <c r="AR252" s="146" t="s">
        <v>233</v>
      </c>
      <c r="AT252" s="146" t="s">
        <v>170</v>
      </c>
      <c r="AU252" s="146" t="s">
        <v>82</v>
      </c>
      <c r="AY252" s="13" t="s">
        <v>168</v>
      </c>
      <c r="BE252" s="147">
        <f>IF(N252="základní",J252,0)</f>
        <v>0</v>
      </c>
      <c r="BF252" s="147">
        <f>IF(N252="snížená",J252,0)</f>
        <v>0</v>
      </c>
      <c r="BG252" s="147">
        <f>IF(N252="zákl. přenesená",J252,0)</f>
        <v>0</v>
      </c>
      <c r="BH252" s="147">
        <f>IF(N252="sníž. přenesená",J252,0)</f>
        <v>0</v>
      </c>
      <c r="BI252" s="147">
        <f>IF(N252="nulová",J252,0)</f>
        <v>0</v>
      </c>
      <c r="BJ252" s="13" t="s">
        <v>80</v>
      </c>
      <c r="BK252" s="147">
        <f>ROUND(I252*H252,2)</f>
        <v>0</v>
      </c>
      <c r="BL252" s="13" t="s">
        <v>233</v>
      </c>
      <c r="BM252" s="146" t="s">
        <v>722</v>
      </c>
    </row>
    <row r="253" spans="2:65" s="1" customFormat="1" ht="24.15" customHeight="1">
      <c r="B253" s="133"/>
      <c r="C253" s="134" t="s">
        <v>577</v>
      </c>
      <c r="D253" s="134" t="s">
        <v>170</v>
      </c>
      <c r="E253" s="135" t="s">
        <v>578</v>
      </c>
      <c r="F253" s="136" t="s">
        <v>579</v>
      </c>
      <c r="G253" s="137" t="s">
        <v>580</v>
      </c>
      <c r="H253" s="138">
        <v>1</v>
      </c>
      <c r="I253" s="139"/>
      <c r="J253" s="140">
        <f>ROUND(I253*H253,2)</f>
        <v>0</v>
      </c>
      <c r="K253" s="141"/>
      <c r="L253" s="28"/>
      <c r="M253" s="142" t="s">
        <v>1</v>
      </c>
      <c r="N253" s="143" t="s">
        <v>38</v>
      </c>
      <c r="P253" s="144">
        <f>O253*H253</f>
        <v>0</v>
      </c>
      <c r="Q253" s="144">
        <v>0</v>
      </c>
      <c r="R253" s="144">
        <f>Q253*H253</f>
        <v>0</v>
      </c>
      <c r="S253" s="144">
        <v>0</v>
      </c>
      <c r="T253" s="145">
        <f>S253*H253</f>
        <v>0</v>
      </c>
      <c r="AR253" s="146" t="s">
        <v>233</v>
      </c>
      <c r="AT253" s="146" t="s">
        <v>170</v>
      </c>
      <c r="AU253" s="146" t="s">
        <v>82</v>
      </c>
      <c r="AY253" s="13" t="s">
        <v>168</v>
      </c>
      <c r="BE253" s="147">
        <f>IF(N253="základní",J253,0)</f>
        <v>0</v>
      </c>
      <c r="BF253" s="147">
        <f>IF(N253="snížená",J253,0)</f>
        <v>0</v>
      </c>
      <c r="BG253" s="147">
        <f>IF(N253="zákl. přenesená",J253,0)</f>
        <v>0</v>
      </c>
      <c r="BH253" s="147">
        <f>IF(N253="sníž. přenesená",J253,0)</f>
        <v>0</v>
      </c>
      <c r="BI253" s="147">
        <f>IF(N253="nulová",J253,0)</f>
        <v>0</v>
      </c>
      <c r="BJ253" s="13" t="s">
        <v>80</v>
      </c>
      <c r="BK253" s="147">
        <f>ROUND(I253*H253,2)</f>
        <v>0</v>
      </c>
      <c r="BL253" s="13" t="s">
        <v>233</v>
      </c>
      <c r="BM253" s="146" t="s">
        <v>723</v>
      </c>
    </row>
    <row r="254" spans="2:65" s="1" customFormat="1" ht="16.5" customHeight="1">
      <c r="B254" s="133"/>
      <c r="C254" s="134" t="s">
        <v>582</v>
      </c>
      <c r="D254" s="134" t="s">
        <v>170</v>
      </c>
      <c r="E254" s="135" t="s">
        <v>583</v>
      </c>
      <c r="F254" s="136" t="s">
        <v>584</v>
      </c>
      <c r="G254" s="137" t="s">
        <v>580</v>
      </c>
      <c r="H254" s="138">
        <v>1</v>
      </c>
      <c r="I254" s="139"/>
      <c r="J254" s="140">
        <f>ROUND(I254*H254,2)</f>
        <v>0</v>
      </c>
      <c r="K254" s="141"/>
      <c r="L254" s="28"/>
      <c r="M254" s="142" t="s">
        <v>1</v>
      </c>
      <c r="N254" s="143" t="s">
        <v>38</v>
      </c>
      <c r="P254" s="144">
        <f>O254*H254</f>
        <v>0</v>
      </c>
      <c r="Q254" s="144">
        <v>0</v>
      </c>
      <c r="R254" s="144">
        <f>Q254*H254</f>
        <v>0</v>
      </c>
      <c r="S254" s="144">
        <v>0</v>
      </c>
      <c r="T254" s="145">
        <f>S254*H254</f>
        <v>0</v>
      </c>
      <c r="AR254" s="146" t="s">
        <v>233</v>
      </c>
      <c r="AT254" s="146" t="s">
        <v>170</v>
      </c>
      <c r="AU254" s="146" t="s">
        <v>82</v>
      </c>
      <c r="AY254" s="13" t="s">
        <v>168</v>
      </c>
      <c r="BE254" s="147">
        <f>IF(N254="základní",J254,0)</f>
        <v>0</v>
      </c>
      <c r="BF254" s="147">
        <f>IF(N254="snížená",J254,0)</f>
        <v>0</v>
      </c>
      <c r="BG254" s="147">
        <f>IF(N254="zákl. přenesená",J254,0)</f>
        <v>0</v>
      </c>
      <c r="BH254" s="147">
        <f>IF(N254="sníž. přenesená",J254,0)</f>
        <v>0</v>
      </c>
      <c r="BI254" s="147">
        <f>IF(N254="nulová",J254,0)</f>
        <v>0</v>
      </c>
      <c r="BJ254" s="13" t="s">
        <v>80</v>
      </c>
      <c r="BK254" s="147">
        <f>ROUND(I254*H254,2)</f>
        <v>0</v>
      </c>
      <c r="BL254" s="13" t="s">
        <v>233</v>
      </c>
      <c r="BM254" s="146" t="s">
        <v>724</v>
      </c>
    </row>
    <row r="255" spans="2:65" s="1" customFormat="1" ht="24.15" customHeight="1">
      <c r="B255" s="133"/>
      <c r="C255" s="134" t="s">
        <v>586</v>
      </c>
      <c r="D255" s="134" t="s">
        <v>170</v>
      </c>
      <c r="E255" s="135" t="s">
        <v>725</v>
      </c>
      <c r="F255" s="136" t="s">
        <v>726</v>
      </c>
      <c r="G255" s="137" t="s">
        <v>580</v>
      </c>
      <c r="H255" s="138">
        <v>1</v>
      </c>
      <c r="I255" s="139"/>
      <c r="J255" s="140">
        <f>ROUND(I255*H255,2)</f>
        <v>0</v>
      </c>
      <c r="K255" s="141"/>
      <c r="L255" s="28"/>
      <c r="M255" s="142" t="s">
        <v>1</v>
      </c>
      <c r="N255" s="143" t="s">
        <v>38</v>
      </c>
      <c r="P255" s="144">
        <f>O255*H255</f>
        <v>0</v>
      </c>
      <c r="Q255" s="144">
        <v>0</v>
      </c>
      <c r="R255" s="144">
        <f>Q255*H255</f>
        <v>0</v>
      </c>
      <c r="S255" s="144">
        <v>0</v>
      </c>
      <c r="T255" s="145">
        <f>S255*H255</f>
        <v>0</v>
      </c>
      <c r="AR255" s="146" t="s">
        <v>233</v>
      </c>
      <c r="AT255" s="146" t="s">
        <v>170</v>
      </c>
      <c r="AU255" s="146" t="s">
        <v>82</v>
      </c>
      <c r="AY255" s="13" t="s">
        <v>168</v>
      </c>
      <c r="BE255" s="147">
        <f>IF(N255="základní",J255,0)</f>
        <v>0</v>
      </c>
      <c r="BF255" s="147">
        <f>IF(N255="snížená",J255,0)</f>
        <v>0</v>
      </c>
      <c r="BG255" s="147">
        <f>IF(N255="zákl. přenesená",J255,0)</f>
        <v>0</v>
      </c>
      <c r="BH255" s="147">
        <f>IF(N255="sníž. přenesená",J255,0)</f>
        <v>0</v>
      </c>
      <c r="BI255" s="147">
        <f>IF(N255="nulová",J255,0)</f>
        <v>0</v>
      </c>
      <c r="BJ255" s="13" t="s">
        <v>80</v>
      </c>
      <c r="BK255" s="147">
        <f>ROUND(I255*H255,2)</f>
        <v>0</v>
      </c>
      <c r="BL255" s="13" t="s">
        <v>233</v>
      </c>
      <c r="BM255" s="146" t="s">
        <v>727</v>
      </c>
    </row>
    <row r="256" spans="2:65" s="11" customFormat="1" ht="25.95" customHeight="1">
      <c r="B256" s="121"/>
      <c r="D256" s="122" t="s">
        <v>72</v>
      </c>
      <c r="E256" s="123" t="s">
        <v>229</v>
      </c>
      <c r="F256" s="123" t="s">
        <v>594</v>
      </c>
      <c r="I256" s="124"/>
      <c r="J256" s="125">
        <f>BK256</f>
        <v>0</v>
      </c>
      <c r="L256" s="121"/>
      <c r="M256" s="126"/>
      <c r="P256" s="127">
        <f>P257+P259</f>
        <v>0</v>
      </c>
      <c r="R256" s="127">
        <f>R257+R259</f>
        <v>0</v>
      </c>
      <c r="T256" s="128">
        <f>T257+T259</f>
        <v>0</v>
      </c>
      <c r="AR256" s="122" t="s">
        <v>90</v>
      </c>
      <c r="AT256" s="129" t="s">
        <v>72</v>
      </c>
      <c r="AU256" s="129" t="s">
        <v>73</v>
      </c>
      <c r="AY256" s="122" t="s">
        <v>168</v>
      </c>
      <c r="BK256" s="130">
        <f>BK257+BK259</f>
        <v>0</v>
      </c>
    </row>
    <row r="257" spans="2:65" s="11" customFormat="1" ht="22.8" customHeight="1">
      <c r="B257" s="121"/>
      <c r="D257" s="122" t="s">
        <v>72</v>
      </c>
      <c r="E257" s="131" t="s">
        <v>595</v>
      </c>
      <c r="F257" s="131" t="s">
        <v>596</v>
      </c>
      <c r="I257" s="124"/>
      <c r="J257" s="132">
        <f>BK257</f>
        <v>0</v>
      </c>
      <c r="L257" s="121"/>
      <c r="M257" s="126"/>
      <c r="P257" s="127">
        <f>P258</f>
        <v>0</v>
      </c>
      <c r="R257" s="127">
        <f>R258</f>
        <v>0</v>
      </c>
      <c r="T257" s="128">
        <f>T258</f>
        <v>0</v>
      </c>
      <c r="AR257" s="122" t="s">
        <v>90</v>
      </c>
      <c r="AT257" s="129" t="s">
        <v>72</v>
      </c>
      <c r="AU257" s="129" t="s">
        <v>80</v>
      </c>
      <c r="AY257" s="122" t="s">
        <v>168</v>
      </c>
      <c r="BK257" s="130">
        <f>BK258</f>
        <v>0</v>
      </c>
    </row>
    <row r="258" spans="2:65" s="1" customFormat="1" ht="24.15" customHeight="1">
      <c r="B258" s="133"/>
      <c r="C258" s="134" t="s">
        <v>590</v>
      </c>
      <c r="D258" s="134" t="s">
        <v>170</v>
      </c>
      <c r="E258" s="135" t="s">
        <v>598</v>
      </c>
      <c r="F258" s="136" t="s">
        <v>728</v>
      </c>
      <c r="G258" s="137" t="s">
        <v>371</v>
      </c>
      <c r="H258" s="138">
        <v>1</v>
      </c>
      <c r="I258" s="139"/>
      <c r="J258" s="140">
        <f>ROUND(I258*H258,2)</f>
        <v>0</v>
      </c>
      <c r="K258" s="141"/>
      <c r="L258" s="28"/>
      <c r="M258" s="142" t="s">
        <v>1</v>
      </c>
      <c r="N258" s="143" t="s">
        <v>38</v>
      </c>
      <c r="P258" s="144">
        <f>O258*H258</f>
        <v>0</v>
      </c>
      <c r="Q258" s="144">
        <v>0</v>
      </c>
      <c r="R258" s="144">
        <f>Q258*H258</f>
        <v>0</v>
      </c>
      <c r="S258" s="144">
        <v>0</v>
      </c>
      <c r="T258" s="145">
        <f>S258*H258</f>
        <v>0</v>
      </c>
      <c r="AR258" s="146" t="s">
        <v>431</v>
      </c>
      <c r="AT258" s="146" t="s">
        <v>170</v>
      </c>
      <c r="AU258" s="146" t="s">
        <v>82</v>
      </c>
      <c r="AY258" s="13" t="s">
        <v>168</v>
      </c>
      <c r="BE258" s="147">
        <f>IF(N258="základní",J258,0)</f>
        <v>0</v>
      </c>
      <c r="BF258" s="147">
        <f>IF(N258="snížená",J258,0)</f>
        <v>0</v>
      </c>
      <c r="BG258" s="147">
        <f>IF(N258="zákl. přenesená",J258,0)</f>
        <v>0</v>
      </c>
      <c r="BH258" s="147">
        <f>IF(N258="sníž. přenesená",J258,0)</f>
        <v>0</v>
      </c>
      <c r="BI258" s="147">
        <f>IF(N258="nulová",J258,0)</f>
        <v>0</v>
      </c>
      <c r="BJ258" s="13" t="s">
        <v>80</v>
      </c>
      <c r="BK258" s="147">
        <f>ROUND(I258*H258,2)</f>
        <v>0</v>
      </c>
      <c r="BL258" s="13" t="s">
        <v>431</v>
      </c>
      <c r="BM258" s="146" t="s">
        <v>729</v>
      </c>
    </row>
    <row r="259" spans="2:65" s="11" customFormat="1" ht="22.8" customHeight="1">
      <c r="B259" s="121"/>
      <c r="D259" s="122" t="s">
        <v>72</v>
      </c>
      <c r="E259" s="131" t="s">
        <v>601</v>
      </c>
      <c r="F259" s="131" t="s">
        <v>602</v>
      </c>
      <c r="I259" s="124"/>
      <c r="J259" s="132">
        <f>BK259</f>
        <v>0</v>
      </c>
      <c r="L259" s="121"/>
      <c r="M259" s="126"/>
      <c r="P259" s="127">
        <f>SUM(P260:P261)</f>
        <v>0</v>
      </c>
      <c r="R259" s="127">
        <f>SUM(R260:R261)</f>
        <v>0</v>
      </c>
      <c r="T259" s="128">
        <f>SUM(T260:T261)</f>
        <v>0</v>
      </c>
      <c r="AR259" s="122" t="s">
        <v>90</v>
      </c>
      <c r="AT259" s="129" t="s">
        <v>72</v>
      </c>
      <c r="AU259" s="129" t="s">
        <v>80</v>
      </c>
      <c r="AY259" s="122" t="s">
        <v>168</v>
      </c>
      <c r="BK259" s="130">
        <f>SUM(BK260:BK261)</f>
        <v>0</v>
      </c>
    </row>
    <row r="260" spans="2:65" s="1" customFormat="1" ht="21.75" customHeight="1">
      <c r="B260" s="133"/>
      <c r="C260" s="134" t="s">
        <v>597</v>
      </c>
      <c r="D260" s="134" t="s">
        <v>170</v>
      </c>
      <c r="E260" s="135" t="s">
        <v>604</v>
      </c>
      <c r="F260" s="136" t="s">
        <v>605</v>
      </c>
      <c r="G260" s="137" t="s">
        <v>371</v>
      </c>
      <c r="H260" s="138">
        <v>1</v>
      </c>
      <c r="I260" s="139"/>
      <c r="J260" s="140">
        <f>ROUND(I260*H260,2)</f>
        <v>0</v>
      </c>
      <c r="K260" s="141"/>
      <c r="L260" s="28"/>
      <c r="M260" s="142" t="s">
        <v>1</v>
      </c>
      <c r="N260" s="143" t="s">
        <v>38</v>
      </c>
      <c r="P260" s="144">
        <f>O260*H260</f>
        <v>0</v>
      </c>
      <c r="Q260" s="144">
        <v>0</v>
      </c>
      <c r="R260" s="144">
        <f>Q260*H260</f>
        <v>0</v>
      </c>
      <c r="S260" s="144">
        <v>0</v>
      </c>
      <c r="T260" s="145">
        <f>S260*H260</f>
        <v>0</v>
      </c>
      <c r="AR260" s="146" t="s">
        <v>431</v>
      </c>
      <c r="AT260" s="146" t="s">
        <v>170</v>
      </c>
      <c r="AU260" s="146" t="s">
        <v>82</v>
      </c>
      <c r="AY260" s="13" t="s">
        <v>168</v>
      </c>
      <c r="BE260" s="147">
        <f>IF(N260="základní",J260,0)</f>
        <v>0</v>
      </c>
      <c r="BF260" s="147">
        <f>IF(N260="snížená",J260,0)</f>
        <v>0</v>
      </c>
      <c r="BG260" s="147">
        <f>IF(N260="zákl. přenesená",J260,0)</f>
        <v>0</v>
      </c>
      <c r="BH260" s="147">
        <f>IF(N260="sníž. přenesená",J260,0)</f>
        <v>0</v>
      </c>
      <c r="BI260" s="147">
        <f>IF(N260="nulová",J260,0)</f>
        <v>0</v>
      </c>
      <c r="BJ260" s="13" t="s">
        <v>80</v>
      </c>
      <c r="BK260" s="147">
        <f>ROUND(I260*H260,2)</f>
        <v>0</v>
      </c>
      <c r="BL260" s="13" t="s">
        <v>431</v>
      </c>
      <c r="BM260" s="146" t="s">
        <v>730</v>
      </c>
    </row>
    <row r="261" spans="2:65" s="1" customFormat="1" ht="21.75" customHeight="1">
      <c r="B261" s="133"/>
      <c r="C261" s="134" t="s">
        <v>603</v>
      </c>
      <c r="D261" s="134" t="s">
        <v>170</v>
      </c>
      <c r="E261" s="135" t="s">
        <v>608</v>
      </c>
      <c r="F261" s="136" t="s">
        <v>609</v>
      </c>
      <c r="G261" s="137" t="s">
        <v>371</v>
      </c>
      <c r="H261" s="138">
        <v>1</v>
      </c>
      <c r="I261" s="139"/>
      <c r="J261" s="140">
        <f>ROUND(I261*H261,2)</f>
        <v>0</v>
      </c>
      <c r="K261" s="141"/>
      <c r="L261" s="28"/>
      <c r="M261" s="160" t="s">
        <v>1</v>
      </c>
      <c r="N261" s="161" t="s">
        <v>38</v>
      </c>
      <c r="O261" s="162"/>
      <c r="P261" s="163">
        <f>O261*H261</f>
        <v>0</v>
      </c>
      <c r="Q261" s="163">
        <v>0</v>
      </c>
      <c r="R261" s="163">
        <f>Q261*H261</f>
        <v>0</v>
      </c>
      <c r="S261" s="163">
        <v>0</v>
      </c>
      <c r="T261" s="164">
        <f>S261*H261</f>
        <v>0</v>
      </c>
      <c r="AR261" s="146" t="s">
        <v>431</v>
      </c>
      <c r="AT261" s="146" t="s">
        <v>170</v>
      </c>
      <c r="AU261" s="146" t="s">
        <v>82</v>
      </c>
      <c r="AY261" s="13" t="s">
        <v>168</v>
      </c>
      <c r="BE261" s="147">
        <f>IF(N261="základní",J261,0)</f>
        <v>0</v>
      </c>
      <c r="BF261" s="147">
        <f>IF(N261="snížená",J261,0)</f>
        <v>0</v>
      </c>
      <c r="BG261" s="147">
        <f>IF(N261="zákl. přenesená",J261,0)</f>
        <v>0</v>
      </c>
      <c r="BH261" s="147">
        <f>IF(N261="sníž. přenesená",J261,0)</f>
        <v>0</v>
      </c>
      <c r="BI261" s="147">
        <f>IF(N261="nulová",J261,0)</f>
        <v>0</v>
      </c>
      <c r="BJ261" s="13" t="s">
        <v>80</v>
      </c>
      <c r="BK261" s="147">
        <f>ROUND(I261*H261,2)</f>
        <v>0</v>
      </c>
      <c r="BL261" s="13" t="s">
        <v>431</v>
      </c>
      <c r="BM261" s="146" t="s">
        <v>731</v>
      </c>
    </row>
    <row r="262" spans="2:65" s="1" customFormat="1" ht="6.9" customHeight="1">
      <c r="B262" s="40"/>
      <c r="C262" s="41"/>
      <c r="D262" s="41"/>
      <c r="E262" s="41"/>
      <c r="F262" s="41"/>
      <c r="G262" s="41"/>
      <c r="H262" s="41"/>
      <c r="I262" s="41"/>
      <c r="J262" s="41"/>
      <c r="K262" s="41"/>
      <c r="L262" s="28"/>
    </row>
  </sheetData>
  <autoFilter ref="C141:K261" xr:uid="{00000000-0009-0000-0000-000003000000}"/>
  <mergeCells count="15">
    <mergeCell ref="E128:H128"/>
    <mergeCell ref="E132:H132"/>
    <mergeCell ref="E130:H130"/>
    <mergeCell ref="E134:H134"/>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131"/>
  <sheetViews>
    <sheetView showGridLines="0" workbookViewId="0"/>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0" width="22.28515625" customWidth="1"/>
    <col min="11" max="11" width="22.28515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197" t="s">
        <v>5</v>
      </c>
      <c r="M2" s="182"/>
      <c r="N2" s="182"/>
      <c r="O2" s="182"/>
      <c r="P2" s="182"/>
      <c r="Q2" s="182"/>
      <c r="R2" s="182"/>
      <c r="S2" s="182"/>
      <c r="T2" s="182"/>
      <c r="U2" s="182"/>
      <c r="V2" s="182"/>
      <c r="AT2" s="13" t="s">
        <v>101</v>
      </c>
    </row>
    <row r="3" spans="2:46" ht="6.9" customHeight="1">
      <c r="B3" s="14"/>
      <c r="C3" s="15"/>
      <c r="D3" s="15"/>
      <c r="E3" s="15"/>
      <c r="F3" s="15"/>
      <c r="G3" s="15"/>
      <c r="H3" s="15"/>
      <c r="I3" s="15"/>
      <c r="J3" s="15"/>
      <c r="K3" s="15"/>
      <c r="L3" s="16"/>
      <c r="AT3" s="13" t="s">
        <v>82</v>
      </c>
    </row>
    <row r="4" spans="2:46" ht="24.9" customHeight="1">
      <c r="B4" s="16"/>
      <c r="D4" s="17" t="s">
        <v>122</v>
      </c>
      <c r="L4" s="16"/>
      <c r="M4" s="89" t="s">
        <v>10</v>
      </c>
      <c r="AT4" s="13" t="s">
        <v>3</v>
      </c>
    </row>
    <row r="5" spans="2:46" ht="6.9" customHeight="1">
      <c r="B5" s="16"/>
      <c r="L5" s="16"/>
    </row>
    <row r="6" spans="2:46" ht="12" customHeight="1">
      <c r="B6" s="16"/>
      <c r="D6" s="23" t="s">
        <v>15</v>
      </c>
      <c r="L6" s="16"/>
    </row>
    <row r="7" spans="2:46" ht="16.5" customHeight="1">
      <c r="B7" s="16"/>
      <c r="E7" s="209" t="str">
        <f>'Rekapitulace stavby'!K6</f>
        <v>Javorné - modernizace stáje</v>
      </c>
      <c r="F7" s="210"/>
      <c r="G7" s="210"/>
      <c r="H7" s="210"/>
      <c r="L7" s="16"/>
    </row>
    <row r="8" spans="2:46" ht="13.2">
      <c r="B8" s="16"/>
      <c r="D8" s="23" t="s">
        <v>123</v>
      </c>
      <c r="L8" s="16"/>
    </row>
    <row r="9" spans="2:46" ht="16.5" customHeight="1">
      <c r="B9" s="16"/>
      <c r="E9" s="209" t="s">
        <v>124</v>
      </c>
      <c r="F9" s="182"/>
      <c r="G9" s="182"/>
      <c r="H9" s="182"/>
      <c r="L9" s="16"/>
    </row>
    <row r="10" spans="2:46" ht="12" customHeight="1">
      <c r="B10" s="16"/>
      <c r="D10" s="23" t="s">
        <v>125</v>
      </c>
      <c r="L10" s="16"/>
    </row>
    <row r="11" spans="2:46" s="1" customFormat="1" ht="16.5" customHeight="1">
      <c r="B11" s="28"/>
      <c r="E11" s="207" t="s">
        <v>615</v>
      </c>
      <c r="F11" s="211"/>
      <c r="G11" s="211"/>
      <c r="H11" s="211"/>
      <c r="L11" s="28"/>
    </row>
    <row r="12" spans="2:46" s="1" customFormat="1" ht="12" customHeight="1">
      <c r="B12" s="28"/>
      <c r="D12" s="23" t="s">
        <v>127</v>
      </c>
      <c r="L12" s="28"/>
    </row>
    <row r="13" spans="2:46" s="1" customFormat="1" ht="16.5" customHeight="1">
      <c r="B13" s="28"/>
      <c r="E13" s="170" t="s">
        <v>732</v>
      </c>
      <c r="F13" s="211"/>
      <c r="G13" s="211"/>
      <c r="H13" s="211"/>
      <c r="L13" s="28"/>
    </row>
    <row r="14" spans="2:46" s="1" customFormat="1">
      <c r="B14" s="28"/>
      <c r="L14" s="28"/>
    </row>
    <row r="15" spans="2:46" s="1" customFormat="1" ht="12" customHeight="1">
      <c r="B15" s="28"/>
      <c r="D15" s="23" t="s">
        <v>17</v>
      </c>
      <c r="F15" s="21" t="s">
        <v>1</v>
      </c>
      <c r="I15" s="23" t="s">
        <v>18</v>
      </c>
      <c r="J15" s="21" t="s">
        <v>1</v>
      </c>
      <c r="L15" s="28"/>
    </row>
    <row r="16" spans="2:46" s="1" customFormat="1" ht="12" customHeight="1">
      <c r="B16" s="28"/>
      <c r="D16" s="23" t="s">
        <v>19</v>
      </c>
      <c r="F16" s="21" t="s">
        <v>20</v>
      </c>
      <c r="I16" s="23" t="s">
        <v>21</v>
      </c>
      <c r="J16" s="48" t="str">
        <f>'Rekapitulace stavby'!AN8</f>
        <v>5. 1. 2026</v>
      </c>
      <c r="L16" s="28"/>
    </row>
    <row r="17" spans="2:12" s="1" customFormat="1" ht="10.8" customHeight="1">
      <c r="B17" s="28"/>
      <c r="L17" s="28"/>
    </row>
    <row r="18" spans="2:12" s="1" customFormat="1" ht="12" customHeight="1">
      <c r="B18" s="28"/>
      <c r="D18" s="23" t="s">
        <v>23</v>
      </c>
      <c r="I18" s="23" t="s">
        <v>24</v>
      </c>
      <c r="J18" s="21" t="s">
        <v>1</v>
      </c>
      <c r="L18" s="28"/>
    </row>
    <row r="19" spans="2:12" s="1" customFormat="1" ht="18" customHeight="1">
      <c r="B19" s="28"/>
      <c r="E19" s="21" t="s">
        <v>25</v>
      </c>
      <c r="I19" s="23" t="s">
        <v>26</v>
      </c>
      <c r="J19" s="21" t="s">
        <v>1</v>
      </c>
      <c r="L19" s="28"/>
    </row>
    <row r="20" spans="2:12" s="1" customFormat="1" ht="6.9" customHeight="1">
      <c r="B20" s="28"/>
      <c r="L20" s="28"/>
    </row>
    <row r="21" spans="2:12" s="1" customFormat="1" ht="12" customHeight="1">
      <c r="B21" s="28"/>
      <c r="D21" s="23" t="s">
        <v>27</v>
      </c>
      <c r="I21" s="23" t="s">
        <v>24</v>
      </c>
      <c r="J21" s="24" t="str">
        <f>'Rekapitulace stavby'!AN13</f>
        <v>Vyplň údaj</v>
      </c>
      <c r="L21" s="28"/>
    </row>
    <row r="22" spans="2:12" s="1" customFormat="1" ht="18" customHeight="1">
      <c r="B22" s="28"/>
      <c r="E22" s="212" t="str">
        <f>'Rekapitulace stavby'!E14</f>
        <v>Vyplň údaj</v>
      </c>
      <c r="F22" s="181"/>
      <c r="G22" s="181"/>
      <c r="H22" s="181"/>
      <c r="I22" s="23" t="s">
        <v>26</v>
      </c>
      <c r="J22" s="24" t="str">
        <f>'Rekapitulace stavby'!AN14</f>
        <v>Vyplň údaj</v>
      </c>
      <c r="L22" s="28"/>
    </row>
    <row r="23" spans="2:12" s="1" customFormat="1" ht="6.9" customHeight="1">
      <c r="B23" s="28"/>
      <c r="L23" s="28"/>
    </row>
    <row r="24" spans="2:12" s="1" customFormat="1" ht="12" customHeight="1">
      <c r="B24" s="28"/>
      <c r="D24" s="23" t="s">
        <v>29</v>
      </c>
      <c r="I24" s="23" t="s">
        <v>24</v>
      </c>
      <c r="J24" s="21" t="str">
        <f>IF('Rekapitulace stavby'!AN16="","",'Rekapitulace stavby'!AN16)</f>
        <v/>
      </c>
      <c r="L24" s="28"/>
    </row>
    <row r="25" spans="2:12" s="1" customFormat="1" ht="18" customHeight="1">
      <c r="B25" s="28"/>
      <c r="E25" s="21" t="str">
        <f>IF('Rekapitulace stavby'!E17="","",'Rekapitulace stavby'!E17)</f>
        <v xml:space="preserve"> </v>
      </c>
      <c r="I25" s="23" t="s">
        <v>26</v>
      </c>
      <c r="J25" s="21" t="str">
        <f>IF('Rekapitulace stavby'!AN17="","",'Rekapitulace stavby'!AN17)</f>
        <v/>
      </c>
      <c r="L25" s="28"/>
    </row>
    <row r="26" spans="2:12" s="1" customFormat="1" ht="6.9" customHeight="1">
      <c r="B26" s="28"/>
      <c r="L26" s="28"/>
    </row>
    <row r="27" spans="2:12" s="1" customFormat="1" ht="12" customHeight="1">
      <c r="B27" s="28"/>
      <c r="D27" s="23" t="s">
        <v>31</v>
      </c>
      <c r="I27" s="23" t="s">
        <v>24</v>
      </c>
      <c r="J27" s="21" t="str">
        <f>IF('Rekapitulace stavby'!AN19="","",'Rekapitulace stavby'!AN19)</f>
        <v/>
      </c>
      <c r="L27" s="28"/>
    </row>
    <row r="28" spans="2:12" s="1" customFormat="1" ht="18" customHeight="1">
      <c r="B28" s="28"/>
      <c r="E28" s="21" t="str">
        <f>IF('Rekapitulace stavby'!E20="","",'Rekapitulace stavby'!E20)</f>
        <v xml:space="preserve"> </v>
      </c>
      <c r="I28" s="23" t="s">
        <v>26</v>
      </c>
      <c r="J28" s="21" t="str">
        <f>IF('Rekapitulace stavby'!AN20="","",'Rekapitulace stavby'!AN20)</f>
        <v/>
      </c>
      <c r="L28" s="28"/>
    </row>
    <row r="29" spans="2:12" s="1" customFormat="1" ht="6.9" customHeight="1">
      <c r="B29" s="28"/>
      <c r="L29" s="28"/>
    </row>
    <row r="30" spans="2:12" s="1" customFormat="1" ht="12" customHeight="1">
      <c r="B30" s="28"/>
      <c r="D30" s="23" t="s">
        <v>32</v>
      </c>
      <c r="L30" s="28"/>
    </row>
    <row r="31" spans="2:12" s="7" customFormat="1" ht="16.5" customHeight="1">
      <c r="B31" s="90"/>
      <c r="E31" s="186" t="s">
        <v>1</v>
      </c>
      <c r="F31" s="186"/>
      <c r="G31" s="186"/>
      <c r="H31" s="186"/>
      <c r="L31" s="90"/>
    </row>
    <row r="32" spans="2:12" s="1" customFormat="1" ht="6.9" customHeight="1">
      <c r="B32" s="28"/>
      <c r="L32" s="28"/>
    </row>
    <row r="33" spans="2:12" s="1" customFormat="1" ht="6.9" customHeight="1">
      <c r="B33" s="28"/>
      <c r="D33" s="49"/>
      <c r="E33" s="49"/>
      <c r="F33" s="49"/>
      <c r="G33" s="49"/>
      <c r="H33" s="49"/>
      <c r="I33" s="49"/>
      <c r="J33" s="49"/>
      <c r="K33" s="49"/>
      <c r="L33" s="28"/>
    </row>
    <row r="34" spans="2:12" s="1" customFormat="1" ht="25.35" customHeight="1">
      <c r="B34" s="28"/>
      <c r="D34" s="91" t="s">
        <v>33</v>
      </c>
      <c r="J34" s="62">
        <f>ROUND(J126, 2)</f>
        <v>0</v>
      </c>
      <c r="L34" s="28"/>
    </row>
    <row r="35" spans="2:12" s="1" customFormat="1" ht="6.9" customHeight="1">
      <c r="B35" s="28"/>
      <c r="D35" s="49"/>
      <c r="E35" s="49"/>
      <c r="F35" s="49"/>
      <c r="G35" s="49"/>
      <c r="H35" s="49"/>
      <c r="I35" s="49"/>
      <c r="J35" s="49"/>
      <c r="K35" s="49"/>
      <c r="L35" s="28"/>
    </row>
    <row r="36" spans="2:12" s="1" customFormat="1" ht="14.4" customHeight="1">
      <c r="B36" s="28"/>
      <c r="F36" s="31" t="s">
        <v>35</v>
      </c>
      <c r="I36" s="31" t="s">
        <v>34</v>
      </c>
      <c r="J36" s="31" t="s">
        <v>36</v>
      </c>
      <c r="L36" s="28"/>
    </row>
    <row r="37" spans="2:12" s="1" customFormat="1" ht="14.4" customHeight="1">
      <c r="B37" s="28"/>
      <c r="D37" s="51" t="s">
        <v>37</v>
      </c>
      <c r="E37" s="23" t="s">
        <v>38</v>
      </c>
      <c r="F37" s="81">
        <f>ROUND((SUM(BE126:BE130)),  2)</f>
        <v>0</v>
      </c>
      <c r="I37" s="92">
        <v>0.21</v>
      </c>
      <c r="J37" s="81">
        <f>ROUND(((SUM(BE126:BE130))*I37),  2)</f>
        <v>0</v>
      </c>
      <c r="L37" s="28"/>
    </row>
    <row r="38" spans="2:12" s="1" customFormat="1" ht="14.4" customHeight="1">
      <c r="B38" s="28"/>
      <c r="E38" s="23" t="s">
        <v>39</v>
      </c>
      <c r="F38" s="81">
        <f>ROUND((SUM(BF126:BF130)),  2)</f>
        <v>0</v>
      </c>
      <c r="I38" s="92">
        <v>0.12</v>
      </c>
      <c r="J38" s="81">
        <f>ROUND(((SUM(BF126:BF130))*I38),  2)</f>
        <v>0</v>
      </c>
      <c r="L38" s="28"/>
    </row>
    <row r="39" spans="2:12" s="1" customFormat="1" ht="14.4" hidden="1" customHeight="1">
      <c r="B39" s="28"/>
      <c r="E39" s="23" t="s">
        <v>40</v>
      </c>
      <c r="F39" s="81">
        <f>ROUND((SUM(BG126:BG130)),  2)</f>
        <v>0</v>
      </c>
      <c r="I39" s="92">
        <v>0.21</v>
      </c>
      <c r="J39" s="81">
        <f>0</f>
        <v>0</v>
      </c>
      <c r="L39" s="28"/>
    </row>
    <row r="40" spans="2:12" s="1" customFormat="1" ht="14.4" hidden="1" customHeight="1">
      <c r="B40" s="28"/>
      <c r="E40" s="23" t="s">
        <v>41</v>
      </c>
      <c r="F40" s="81">
        <f>ROUND((SUM(BH126:BH130)),  2)</f>
        <v>0</v>
      </c>
      <c r="I40" s="92">
        <v>0.12</v>
      </c>
      <c r="J40" s="81">
        <f>0</f>
        <v>0</v>
      </c>
      <c r="L40" s="28"/>
    </row>
    <row r="41" spans="2:12" s="1" customFormat="1" ht="14.4" hidden="1" customHeight="1">
      <c r="B41" s="28"/>
      <c r="E41" s="23" t="s">
        <v>42</v>
      </c>
      <c r="F41" s="81">
        <f>ROUND((SUM(BI126:BI130)),  2)</f>
        <v>0</v>
      </c>
      <c r="I41" s="92">
        <v>0</v>
      </c>
      <c r="J41" s="81">
        <f>0</f>
        <v>0</v>
      </c>
      <c r="L41" s="28"/>
    </row>
    <row r="42" spans="2:12" s="1" customFormat="1" ht="6.9"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 customHeight="1">
      <c r="B44" s="28"/>
      <c r="L44" s="28"/>
    </row>
    <row r="45" spans="2:12" ht="14.4" customHeight="1">
      <c r="B45" s="16"/>
      <c r="L45" s="16"/>
    </row>
    <row r="46" spans="2:12" ht="14.4" customHeight="1">
      <c r="B46" s="16"/>
      <c r="L46" s="16"/>
    </row>
    <row r="47" spans="2:12" ht="14.4" customHeight="1">
      <c r="B47" s="16"/>
      <c r="L47" s="16"/>
    </row>
    <row r="48" spans="2:12" ht="14.4" customHeight="1">
      <c r="B48" s="16"/>
      <c r="L48" s="16"/>
    </row>
    <row r="49" spans="2:12" ht="14.4" customHeight="1">
      <c r="B49" s="16"/>
      <c r="L49" s="16"/>
    </row>
    <row r="50" spans="2:12" s="1" customFormat="1" ht="14.4" customHeight="1">
      <c r="B50" s="28"/>
      <c r="D50" s="37" t="s">
        <v>46</v>
      </c>
      <c r="E50" s="38"/>
      <c r="F50" s="38"/>
      <c r="G50" s="37" t="s">
        <v>47</v>
      </c>
      <c r="H50" s="38"/>
      <c r="I50" s="38"/>
      <c r="J50" s="38"/>
      <c r="K50" s="38"/>
      <c r="L50" s="28"/>
    </row>
    <row r="51" spans="2:12">
      <c r="B51" s="16"/>
      <c r="L51" s="16"/>
    </row>
    <row r="52" spans="2:12">
      <c r="B52" s="16"/>
      <c r="L52" s="16"/>
    </row>
    <row r="53" spans="2:12">
      <c r="B53" s="16"/>
      <c r="L53" s="16"/>
    </row>
    <row r="54" spans="2:12">
      <c r="B54" s="16"/>
      <c r="L54" s="16"/>
    </row>
    <row r="55" spans="2:12">
      <c r="B55" s="16"/>
      <c r="L55" s="16"/>
    </row>
    <row r="56" spans="2:12">
      <c r="B56" s="16"/>
      <c r="L56" s="16"/>
    </row>
    <row r="57" spans="2:12">
      <c r="B57" s="16"/>
      <c r="L57" s="16"/>
    </row>
    <row r="58" spans="2:12">
      <c r="B58" s="16"/>
      <c r="L58" s="16"/>
    </row>
    <row r="59" spans="2:12">
      <c r="B59" s="16"/>
      <c r="L59" s="16"/>
    </row>
    <row r="60" spans="2:12">
      <c r="B60" s="16"/>
      <c r="L60" s="16"/>
    </row>
    <row r="61" spans="2:12" s="1" customFormat="1" ht="13.2">
      <c r="B61" s="28"/>
      <c r="D61" s="39" t="s">
        <v>48</v>
      </c>
      <c r="E61" s="30"/>
      <c r="F61" s="99" t="s">
        <v>49</v>
      </c>
      <c r="G61" s="39" t="s">
        <v>48</v>
      </c>
      <c r="H61" s="30"/>
      <c r="I61" s="30"/>
      <c r="J61" s="100" t="s">
        <v>49</v>
      </c>
      <c r="K61" s="30"/>
      <c r="L61" s="28"/>
    </row>
    <row r="62" spans="2:12">
      <c r="B62" s="16"/>
      <c r="L62" s="16"/>
    </row>
    <row r="63" spans="2:12">
      <c r="B63" s="16"/>
      <c r="L63" s="16"/>
    </row>
    <row r="64" spans="2:12">
      <c r="B64" s="16"/>
      <c r="L64" s="16"/>
    </row>
    <row r="65" spans="2:12" s="1" customFormat="1" ht="13.2">
      <c r="B65" s="28"/>
      <c r="D65" s="37" t="s">
        <v>50</v>
      </c>
      <c r="E65" s="38"/>
      <c r="F65" s="38"/>
      <c r="G65" s="37" t="s">
        <v>51</v>
      </c>
      <c r="H65" s="38"/>
      <c r="I65" s="38"/>
      <c r="J65" s="38"/>
      <c r="K65" s="38"/>
      <c r="L65" s="28"/>
    </row>
    <row r="66" spans="2:12">
      <c r="B66" s="16"/>
      <c r="L66" s="16"/>
    </row>
    <row r="67" spans="2:12">
      <c r="B67" s="16"/>
      <c r="L67" s="16"/>
    </row>
    <row r="68" spans="2:12">
      <c r="B68" s="16"/>
      <c r="L68" s="16"/>
    </row>
    <row r="69" spans="2:12">
      <c r="B69" s="16"/>
      <c r="L69" s="16"/>
    </row>
    <row r="70" spans="2:12">
      <c r="B70" s="16"/>
      <c r="L70" s="16"/>
    </row>
    <row r="71" spans="2:12">
      <c r="B71" s="16"/>
      <c r="L71" s="16"/>
    </row>
    <row r="72" spans="2:12">
      <c r="B72" s="16"/>
      <c r="L72" s="16"/>
    </row>
    <row r="73" spans="2:12">
      <c r="B73" s="16"/>
      <c r="L73" s="16"/>
    </row>
    <row r="74" spans="2:12">
      <c r="B74" s="16"/>
      <c r="L74" s="16"/>
    </row>
    <row r="75" spans="2:12">
      <c r="B75" s="16"/>
      <c r="L75" s="16"/>
    </row>
    <row r="76" spans="2:12" s="1" customFormat="1" ht="13.2">
      <c r="B76" s="28"/>
      <c r="D76" s="39" t="s">
        <v>48</v>
      </c>
      <c r="E76" s="30"/>
      <c r="F76" s="99" t="s">
        <v>49</v>
      </c>
      <c r="G76" s="39" t="s">
        <v>48</v>
      </c>
      <c r="H76" s="30"/>
      <c r="I76" s="30"/>
      <c r="J76" s="100" t="s">
        <v>49</v>
      </c>
      <c r="K76" s="30"/>
      <c r="L76" s="28"/>
    </row>
    <row r="77" spans="2:12" s="1" customFormat="1" ht="14.4" customHeight="1">
      <c r="B77" s="40"/>
      <c r="C77" s="41"/>
      <c r="D77" s="41"/>
      <c r="E77" s="41"/>
      <c r="F77" s="41"/>
      <c r="G77" s="41"/>
      <c r="H77" s="41"/>
      <c r="I77" s="41"/>
      <c r="J77" s="41"/>
      <c r="K77" s="41"/>
      <c r="L77" s="28"/>
    </row>
    <row r="81" spans="2:12" s="1" customFormat="1" ht="6.9" customHeight="1">
      <c r="B81" s="42"/>
      <c r="C81" s="43"/>
      <c r="D81" s="43"/>
      <c r="E81" s="43"/>
      <c r="F81" s="43"/>
      <c r="G81" s="43"/>
      <c r="H81" s="43"/>
      <c r="I81" s="43"/>
      <c r="J81" s="43"/>
      <c r="K81" s="43"/>
      <c r="L81" s="28"/>
    </row>
    <row r="82" spans="2:12" s="1" customFormat="1" ht="24.9" customHeight="1">
      <c r="B82" s="28"/>
      <c r="C82" s="17" t="s">
        <v>129</v>
      </c>
      <c r="L82" s="28"/>
    </row>
    <row r="83" spans="2:12" s="1" customFormat="1" ht="6.9" customHeight="1">
      <c r="B83" s="28"/>
      <c r="L83" s="28"/>
    </row>
    <row r="84" spans="2:12" s="1" customFormat="1" ht="12" customHeight="1">
      <c r="B84" s="28"/>
      <c r="C84" s="23" t="s">
        <v>15</v>
      </c>
      <c r="L84" s="28"/>
    </row>
    <row r="85" spans="2:12" s="1" customFormat="1" ht="16.5" customHeight="1">
      <c r="B85" s="28"/>
      <c r="E85" s="209" t="str">
        <f>E7</f>
        <v>Javorné - modernizace stáje</v>
      </c>
      <c r="F85" s="210"/>
      <c r="G85" s="210"/>
      <c r="H85" s="210"/>
      <c r="L85" s="28"/>
    </row>
    <row r="86" spans="2:12" ht="12" customHeight="1">
      <c r="B86" s="16"/>
      <c r="C86" s="23" t="s">
        <v>123</v>
      </c>
      <c r="L86" s="16"/>
    </row>
    <row r="87" spans="2:12" ht="16.5" customHeight="1">
      <c r="B87" s="16"/>
      <c r="E87" s="209" t="s">
        <v>124</v>
      </c>
      <c r="F87" s="182"/>
      <c r="G87" s="182"/>
      <c r="H87" s="182"/>
      <c r="L87" s="16"/>
    </row>
    <row r="88" spans="2:12" ht="12" customHeight="1">
      <c r="B88" s="16"/>
      <c r="C88" s="23" t="s">
        <v>125</v>
      </c>
      <c r="L88" s="16"/>
    </row>
    <row r="89" spans="2:12" s="1" customFormat="1" ht="16.5" customHeight="1">
      <c r="B89" s="28"/>
      <c r="E89" s="207" t="s">
        <v>615</v>
      </c>
      <c r="F89" s="211"/>
      <c r="G89" s="211"/>
      <c r="H89" s="211"/>
      <c r="L89" s="28"/>
    </row>
    <row r="90" spans="2:12" s="1" customFormat="1" ht="12" customHeight="1">
      <c r="B90" s="28"/>
      <c r="C90" s="23" t="s">
        <v>127</v>
      </c>
      <c r="L90" s="28"/>
    </row>
    <row r="91" spans="2:12" s="1" customFormat="1" ht="16.5" customHeight="1">
      <c r="B91" s="28"/>
      <c r="E91" s="170" t="str">
        <f>E13</f>
        <v>02-2 - Technologie ustájení</v>
      </c>
      <c r="F91" s="211"/>
      <c r="G91" s="211"/>
      <c r="H91" s="211"/>
      <c r="L91" s="28"/>
    </row>
    <row r="92" spans="2:12" s="1" customFormat="1" ht="6.9" customHeight="1">
      <c r="B92" s="28"/>
      <c r="L92" s="28"/>
    </row>
    <row r="93" spans="2:12" s="1" customFormat="1" ht="12" customHeight="1">
      <c r="B93" s="28"/>
      <c r="C93" s="23" t="s">
        <v>19</v>
      </c>
      <c r="F93" s="21" t="str">
        <f>F16</f>
        <v xml:space="preserve"> </v>
      </c>
      <c r="I93" s="23" t="s">
        <v>21</v>
      </c>
      <c r="J93" s="48" t="str">
        <f>IF(J16="","",J16)</f>
        <v>5. 1. 2026</v>
      </c>
      <c r="L93" s="28"/>
    </row>
    <row r="94" spans="2:12" s="1" customFormat="1" ht="6.9" customHeight="1">
      <c r="B94" s="28"/>
      <c r="L94" s="28"/>
    </row>
    <row r="95" spans="2:12" s="1" customFormat="1" ht="15.15" customHeight="1">
      <c r="B95" s="28"/>
      <c r="C95" s="23" t="s">
        <v>23</v>
      </c>
      <c r="F95" s="21" t="str">
        <f>E19</f>
        <v>Zemědělská a.s., Horní bradlo</v>
      </c>
      <c r="I95" s="23" t="s">
        <v>29</v>
      </c>
      <c r="J95" s="26" t="str">
        <f>E25</f>
        <v xml:space="preserve"> </v>
      </c>
      <c r="L95" s="28"/>
    </row>
    <row r="96" spans="2:12" s="1" customFormat="1" ht="15.15"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130</v>
      </c>
      <c r="D98" s="93"/>
      <c r="E98" s="93"/>
      <c r="F98" s="93"/>
      <c r="G98" s="93"/>
      <c r="H98" s="93"/>
      <c r="I98" s="93"/>
      <c r="J98" s="102" t="s">
        <v>131</v>
      </c>
      <c r="K98" s="93"/>
      <c r="L98" s="28"/>
    </row>
    <row r="99" spans="2:47" s="1" customFormat="1" ht="10.35" customHeight="1">
      <c r="B99" s="28"/>
      <c r="L99" s="28"/>
    </row>
    <row r="100" spans="2:47" s="1" customFormat="1" ht="22.8" customHeight="1">
      <c r="B100" s="28"/>
      <c r="C100" s="103" t="s">
        <v>132</v>
      </c>
      <c r="J100" s="62">
        <f>J126</f>
        <v>0</v>
      </c>
      <c r="L100" s="28"/>
      <c r="AU100" s="13" t="s">
        <v>133</v>
      </c>
    </row>
    <row r="101" spans="2:47" s="8" customFormat="1" ht="24.9" customHeight="1">
      <c r="B101" s="104"/>
      <c r="D101" s="105" t="s">
        <v>150</v>
      </c>
      <c r="E101" s="106"/>
      <c r="F101" s="106"/>
      <c r="G101" s="106"/>
      <c r="H101" s="106"/>
      <c r="I101" s="106"/>
      <c r="J101" s="107">
        <f>J127</f>
        <v>0</v>
      </c>
      <c r="L101" s="104"/>
    </row>
    <row r="102" spans="2:47" s="9" customFormat="1" ht="19.95" customHeight="1">
      <c r="B102" s="108"/>
      <c r="D102" s="109" t="s">
        <v>152</v>
      </c>
      <c r="E102" s="110"/>
      <c r="F102" s="110"/>
      <c r="G102" s="110"/>
      <c r="H102" s="110"/>
      <c r="I102" s="110"/>
      <c r="J102" s="111">
        <f>J128</f>
        <v>0</v>
      </c>
      <c r="L102" s="108"/>
    </row>
    <row r="103" spans="2:47" s="1" customFormat="1" ht="21.75" customHeight="1">
      <c r="B103" s="28"/>
      <c r="L103" s="28"/>
    </row>
    <row r="104" spans="2:47" s="1" customFormat="1" ht="6.9" customHeight="1">
      <c r="B104" s="40"/>
      <c r="C104" s="41"/>
      <c r="D104" s="41"/>
      <c r="E104" s="41"/>
      <c r="F104" s="41"/>
      <c r="G104" s="41"/>
      <c r="H104" s="41"/>
      <c r="I104" s="41"/>
      <c r="J104" s="41"/>
      <c r="K104" s="41"/>
      <c r="L104" s="28"/>
    </row>
    <row r="108" spans="2:47" s="1" customFormat="1" ht="6.9" customHeight="1">
      <c r="B108" s="42"/>
      <c r="C108" s="43"/>
      <c r="D108" s="43"/>
      <c r="E108" s="43"/>
      <c r="F108" s="43"/>
      <c r="G108" s="43"/>
      <c r="H108" s="43"/>
      <c r="I108" s="43"/>
      <c r="J108" s="43"/>
      <c r="K108" s="43"/>
      <c r="L108" s="28"/>
    </row>
    <row r="109" spans="2:47" s="1" customFormat="1" ht="24.9" customHeight="1">
      <c r="B109" s="28"/>
      <c r="C109" s="17" t="s">
        <v>153</v>
      </c>
      <c r="L109" s="28"/>
    </row>
    <row r="110" spans="2:47" s="1" customFormat="1" ht="6.9" customHeight="1">
      <c r="B110" s="28"/>
      <c r="L110" s="28"/>
    </row>
    <row r="111" spans="2:47" s="1" customFormat="1" ht="12" customHeight="1">
      <c r="B111" s="28"/>
      <c r="C111" s="23" t="s">
        <v>15</v>
      </c>
      <c r="L111" s="28"/>
    </row>
    <row r="112" spans="2:47" s="1" customFormat="1" ht="16.5" customHeight="1">
      <c r="B112" s="28"/>
      <c r="E112" s="209" t="str">
        <f>E7</f>
        <v>Javorné - modernizace stáje</v>
      </c>
      <c r="F112" s="210"/>
      <c r="G112" s="210"/>
      <c r="H112" s="210"/>
      <c r="L112" s="28"/>
    </row>
    <row r="113" spans="2:63" ht="12" customHeight="1">
      <c r="B113" s="16"/>
      <c r="C113" s="23" t="s">
        <v>123</v>
      </c>
      <c r="L113" s="16"/>
    </row>
    <row r="114" spans="2:63" ht="16.5" customHeight="1">
      <c r="B114" s="16"/>
      <c r="E114" s="209" t="s">
        <v>124</v>
      </c>
      <c r="F114" s="182"/>
      <c r="G114" s="182"/>
      <c r="H114" s="182"/>
      <c r="L114" s="16"/>
    </row>
    <row r="115" spans="2:63" ht="12" customHeight="1">
      <c r="B115" s="16"/>
      <c r="C115" s="23" t="s">
        <v>125</v>
      </c>
      <c r="L115" s="16"/>
    </row>
    <row r="116" spans="2:63" s="1" customFormat="1" ht="16.5" customHeight="1">
      <c r="B116" s="28"/>
      <c r="E116" s="207" t="s">
        <v>615</v>
      </c>
      <c r="F116" s="211"/>
      <c r="G116" s="211"/>
      <c r="H116" s="211"/>
      <c r="L116" s="28"/>
    </row>
    <row r="117" spans="2:63" s="1" customFormat="1" ht="12" customHeight="1">
      <c r="B117" s="28"/>
      <c r="C117" s="23" t="s">
        <v>127</v>
      </c>
      <c r="L117" s="28"/>
    </row>
    <row r="118" spans="2:63" s="1" customFormat="1" ht="16.5" customHeight="1">
      <c r="B118" s="28"/>
      <c r="E118" s="170" t="str">
        <f>E13</f>
        <v>02-2 - Technologie ustájení</v>
      </c>
      <c r="F118" s="211"/>
      <c r="G118" s="211"/>
      <c r="H118" s="211"/>
      <c r="L118" s="28"/>
    </row>
    <row r="119" spans="2:63" s="1" customFormat="1" ht="6.9" customHeight="1">
      <c r="B119" s="28"/>
      <c r="L119" s="28"/>
    </row>
    <row r="120" spans="2:63" s="1" customFormat="1" ht="12" customHeight="1">
      <c r="B120" s="28"/>
      <c r="C120" s="23" t="s">
        <v>19</v>
      </c>
      <c r="F120" s="21" t="str">
        <f>F16</f>
        <v xml:space="preserve"> </v>
      </c>
      <c r="I120" s="23" t="s">
        <v>21</v>
      </c>
      <c r="J120" s="48" t="str">
        <f>IF(J16="","",J16)</f>
        <v>5. 1. 2026</v>
      </c>
      <c r="L120" s="28"/>
    </row>
    <row r="121" spans="2:63" s="1" customFormat="1" ht="6.9" customHeight="1">
      <c r="B121" s="28"/>
      <c r="L121" s="28"/>
    </row>
    <row r="122" spans="2:63" s="1" customFormat="1" ht="15.15" customHeight="1">
      <c r="B122" s="28"/>
      <c r="C122" s="23" t="s">
        <v>23</v>
      </c>
      <c r="F122" s="21" t="str">
        <f>E19</f>
        <v>Zemědělská a.s., Horní bradlo</v>
      </c>
      <c r="I122" s="23" t="s">
        <v>29</v>
      </c>
      <c r="J122" s="26" t="str">
        <f>E25</f>
        <v xml:space="preserve"> </v>
      </c>
      <c r="L122" s="28"/>
    </row>
    <row r="123" spans="2:63" s="1" customFormat="1" ht="15.15" customHeight="1">
      <c r="B123" s="28"/>
      <c r="C123" s="23" t="s">
        <v>27</v>
      </c>
      <c r="F123" s="21" t="str">
        <f>IF(E22="","",E22)</f>
        <v>Vyplň údaj</v>
      </c>
      <c r="I123" s="23" t="s">
        <v>31</v>
      </c>
      <c r="J123" s="26" t="str">
        <f>E28</f>
        <v xml:space="preserve"> </v>
      </c>
      <c r="L123" s="28"/>
    </row>
    <row r="124" spans="2:63" s="1" customFormat="1" ht="10.35" customHeight="1">
      <c r="B124" s="28"/>
      <c r="L124" s="28"/>
    </row>
    <row r="125" spans="2:63" s="10" customFormat="1" ht="29.25" customHeight="1">
      <c r="B125" s="112"/>
      <c r="C125" s="113" t="s">
        <v>154</v>
      </c>
      <c r="D125" s="114" t="s">
        <v>58</v>
      </c>
      <c r="E125" s="114" t="s">
        <v>54</v>
      </c>
      <c r="F125" s="114" t="s">
        <v>55</v>
      </c>
      <c r="G125" s="114" t="s">
        <v>155</v>
      </c>
      <c r="H125" s="114" t="s">
        <v>156</v>
      </c>
      <c r="I125" s="114" t="s">
        <v>157</v>
      </c>
      <c r="J125" s="115" t="s">
        <v>131</v>
      </c>
      <c r="K125" s="116" t="s">
        <v>158</v>
      </c>
      <c r="L125" s="112"/>
      <c r="M125" s="55" t="s">
        <v>1</v>
      </c>
      <c r="N125" s="56" t="s">
        <v>37</v>
      </c>
      <c r="O125" s="56" t="s">
        <v>159</v>
      </c>
      <c r="P125" s="56" t="s">
        <v>160</v>
      </c>
      <c r="Q125" s="56" t="s">
        <v>161</v>
      </c>
      <c r="R125" s="56" t="s">
        <v>162</v>
      </c>
      <c r="S125" s="56" t="s">
        <v>163</v>
      </c>
      <c r="T125" s="57" t="s">
        <v>164</v>
      </c>
    </row>
    <row r="126" spans="2:63" s="1" customFormat="1" ht="22.8" customHeight="1">
      <c r="B126" s="28"/>
      <c r="C126" s="60" t="s">
        <v>165</v>
      </c>
      <c r="J126" s="117">
        <f>BK126</f>
        <v>0</v>
      </c>
      <c r="L126" s="28"/>
      <c r="M126" s="58"/>
      <c r="N126" s="49"/>
      <c r="O126" s="49"/>
      <c r="P126" s="118">
        <f>P127</f>
        <v>0</v>
      </c>
      <c r="Q126" s="49"/>
      <c r="R126" s="118">
        <f>R127</f>
        <v>0</v>
      </c>
      <c r="S126" s="49"/>
      <c r="T126" s="119">
        <f>T127</f>
        <v>0</v>
      </c>
      <c r="AT126" s="13" t="s">
        <v>72</v>
      </c>
      <c r="AU126" s="13" t="s">
        <v>133</v>
      </c>
      <c r="BK126" s="120">
        <f>BK127</f>
        <v>0</v>
      </c>
    </row>
    <row r="127" spans="2:63" s="11" customFormat="1" ht="25.95" customHeight="1">
      <c r="B127" s="121"/>
      <c r="D127" s="122" t="s">
        <v>72</v>
      </c>
      <c r="E127" s="123" t="s">
        <v>229</v>
      </c>
      <c r="F127" s="123" t="s">
        <v>594</v>
      </c>
      <c r="I127" s="124"/>
      <c r="J127" s="125">
        <f>BK127</f>
        <v>0</v>
      </c>
      <c r="L127" s="121"/>
      <c r="M127" s="126"/>
      <c r="P127" s="127">
        <f>P128</f>
        <v>0</v>
      </c>
      <c r="R127" s="127">
        <f>R128</f>
        <v>0</v>
      </c>
      <c r="T127" s="128">
        <f>T128</f>
        <v>0</v>
      </c>
      <c r="AR127" s="122" t="s">
        <v>90</v>
      </c>
      <c r="AT127" s="129" t="s">
        <v>72</v>
      </c>
      <c r="AU127" s="129" t="s">
        <v>73</v>
      </c>
      <c r="AY127" s="122" t="s">
        <v>168</v>
      </c>
      <c r="BK127" s="130">
        <f>BK128</f>
        <v>0</v>
      </c>
    </row>
    <row r="128" spans="2:63" s="11" customFormat="1" ht="22.8" customHeight="1">
      <c r="B128" s="121"/>
      <c r="D128" s="122" t="s">
        <v>72</v>
      </c>
      <c r="E128" s="131" t="s">
        <v>601</v>
      </c>
      <c r="F128" s="131" t="s">
        <v>602</v>
      </c>
      <c r="I128" s="124"/>
      <c r="J128" s="132">
        <f>BK128</f>
        <v>0</v>
      </c>
      <c r="L128" s="121"/>
      <c r="M128" s="126"/>
      <c r="P128" s="127">
        <f>SUM(P129:P130)</f>
        <v>0</v>
      </c>
      <c r="R128" s="127">
        <f>SUM(R129:R130)</f>
        <v>0</v>
      </c>
      <c r="T128" s="128">
        <f>SUM(T129:T130)</f>
        <v>0</v>
      </c>
      <c r="AR128" s="122" t="s">
        <v>90</v>
      </c>
      <c r="AT128" s="129" t="s">
        <v>72</v>
      </c>
      <c r="AU128" s="129" t="s">
        <v>80</v>
      </c>
      <c r="AY128" s="122" t="s">
        <v>168</v>
      </c>
      <c r="BK128" s="130">
        <f>SUM(BK129:BK130)</f>
        <v>0</v>
      </c>
    </row>
    <row r="129" spans="2:65" s="1" customFormat="1" ht="24.15" customHeight="1">
      <c r="B129" s="133"/>
      <c r="C129" s="134" t="s">
        <v>80</v>
      </c>
      <c r="D129" s="134" t="s">
        <v>170</v>
      </c>
      <c r="E129" s="135" t="s">
        <v>612</v>
      </c>
      <c r="F129" s="136" t="s">
        <v>613</v>
      </c>
      <c r="G129" s="137" t="s">
        <v>371</v>
      </c>
      <c r="H129" s="138">
        <v>1</v>
      </c>
      <c r="I129" s="139"/>
      <c r="J129" s="140">
        <f>ROUND(I129*H129,2)</f>
        <v>0</v>
      </c>
      <c r="K129" s="141"/>
      <c r="L129" s="28"/>
      <c r="M129" s="142" t="s">
        <v>1</v>
      </c>
      <c r="N129" s="143" t="s">
        <v>38</v>
      </c>
      <c r="P129" s="144">
        <f>O129*H129</f>
        <v>0</v>
      </c>
      <c r="Q129" s="144">
        <v>0</v>
      </c>
      <c r="R129" s="144">
        <f>Q129*H129</f>
        <v>0</v>
      </c>
      <c r="S129" s="144">
        <v>0</v>
      </c>
      <c r="T129" s="145">
        <f>S129*H129</f>
        <v>0</v>
      </c>
      <c r="AR129" s="146" t="s">
        <v>431</v>
      </c>
      <c r="AT129" s="146" t="s">
        <v>170</v>
      </c>
      <c r="AU129" s="146" t="s">
        <v>82</v>
      </c>
      <c r="AY129" s="13" t="s">
        <v>168</v>
      </c>
      <c r="BE129" s="147">
        <f>IF(N129="základní",J129,0)</f>
        <v>0</v>
      </c>
      <c r="BF129" s="147">
        <f>IF(N129="snížená",J129,0)</f>
        <v>0</v>
      </c>
      <c r="BG129" s="147">
        <f>IF(N129="zákl. přenesená",J129,0)</f>
        <v>0</v>
      </c>
      <c r="BH129" s="147">
        <f>IF(N129="sníž. přenesená",J129,0)</f>
        <v>0</v>
      </c>
      <c r="BI129" s="147">
        <f>IF(N129="nulová",J129,0)</f>
        <v>0</v>
      </c>
      <c r="BJ129" s="13" t="s">
        <v>80</v>
      </c>
      <c r="BK129" s="147">
        <f>ROUND(I129*H129,2)</f>
        <v>0</v>
      </c>
      <c r="BL129" s="13" t="s">
        <v>431</v>
      </c>
      <c r="BM129" s="146" t="s">
        <v>733</v>
      </c>
    </row>
    <row r="130" spans="2:65" s="1" customFormat="1" ht="16.5" customHeight="1">
      <c r="B130" s="133"/>
      <c r="C130" s="134" t="s">
        <v>82</v>
      </c>
      <c r="D130" s="134" t="s">
        <v>170</v>
      </c>
      <c r="E130" s="135" t="s">
        <v>734</v>
      </c>
      <c r="F130" s="136" t="s">
        <v>735</v>
      </c>
      <c r="G130" s="137" t="s">
        <v>580</v>
      </c>
      <c r="H130" s="138">
        <v>96</v>
      </c>
      <c r="I130" s="139"/>
      <c r="J130" s="140">
        <f>ROUND(I130*H130,2)</f>
        <v>0</v>
      </c>
      <c r="K130" s="141"/>
      <c r="L130" s="28"/>
      <c r="M130" s="160" t="s">
        <v>1</v>
      </c>
      <c r="N130" s="161" t="s">
        <v>38</v>
      </c>
      <c r="O130" s="162"/>
      <c r="P130" s="163">
        <f>O130*H130</f>
        <v>0</v>
      </c>
      <c r="Q130" s="163">
        <v>0</v>
      </c>
      <c r="R130" s="163">
        <f>Q130*H130</f>
        <v>0</v>
      </c>
      <c r="S130" s="163">
        <v>0</v>
      </c>
      <c r="T130" s="164">
        <f>S130*H130</f>
        <v>0</v>
      </c>
      <c r="AR130" s="146" t="s">
        <v>431</v>
      </c>
      <c r="AT130" s="146" t="s">
        <v>170</v>
      </c>
      <c r="AU130" s="146" t="s">
        <v>82</v>
      </c>
      <c r="AY130" s="13" t="s">
        <v>168</v>
      </c>
      <c r="BE130" s="147">
        <f>IF(N130="základní",J130,0)</f>
        <v>0</v>
      </c>
      <c r="BF130" s="147">
        <f>IF(N130="snížená",J130,0)</f>
        <v>0</v>
      </c>
      <c r="BG130" s="147">
        <f>IF(N130="zákl. přenesená",J130,0)</f>
        <v>0</v>
      </c>
      <c r="BH130" s="147">
        <f>IF(N130="sníž. přenesená",J130,0)</f>
        <v>0</v>
      </c>
      <c r="BI130" s="147">
        <f>IF(N130="nulová",J130,0)</f>
        <v>0</v>
      </c>
      <c r="BJ130" s="13" t="s">
        <v>80</v>
      </c>
      <c r="BK130" s="147">
        <f>ROUND(I130*H130,2)</f>
        <v>0</v>
      </c>
      <c r="BL130" s="13" t="s">
        <v>431</v>
      </c>
      <c r="BM130" s="146" t="s">
        <v>736</v>
      </c>
    </row>
    <row r="131" spans="2:65" s="1" customFormat="1" ht="6.9" customHeight="1">
      <c r="B131" s="40"/>
      <c r="C131" s="41"/>
      <c r="D131" s="41"/>
      <c r="E131" s="41"/>
      <c r="F131" s="41"/>
      <c r="G131" s="41"/>
      <c r="H131" s="41"/>
      <c r="I131" s="41"/>
      <c r="J131" s="41"/>
      <c r="K131" s="41"/>
      <c r="L131" s="28"/>
    </row>
  </sheetData>
  <autoFilter ref="C125:K130" xr:uid="{00000000-0009-0000-0000-000004000000}"/>
  <mergeCells count="15">
    <mergeCell ref="E112:H112"/>
    <mergeCell ref="E116:H116"/>
    <mergeCell ref="E114:H114"/>
    <mergeCell ref="E118:H118"/>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130"/>
  <sheetViews>
    <sheetView showGridLines="0" workbookViewId="0"/>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0" width="22.28515625" customWidth="1"/>
    <col min="11" max="11" width="22.28515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197" t="s">
        <v>5</v>
      </c>
      <c r="M2" s="182"/>
      <c r="N2" s="182"/>
      <c r="O2" s="182"/>
      <c r="P2" s="182"/>
      <c r="Q2" s="182"/>
      <c r="R2" s="182"/>
      <c r="S2" s="182"/>
      <c r="T2" s="182"/>
      <c r="U2" s="182"/>
      <c r="V2" s="182"/>
      <c r="AT2" s="13" t="s">
        <v>104</v>
      </c>
    </row>
    <row r="3" spans="2:46" ht="6.9" customHeight="1">
      <c r="B3" s="14"/>
      <c r="C3" s="15"/>
      <c r="D3" s="15"/>
      <c r="E3" s="15"/>
      <c r="F3" s="15"/>
      <c r="G3" s="15"/>
      <c r="H3" s="15"/>
      <c r="I3" s="15"/>
      <c r="J3" s="15"/>
      <c r="K3" s="15"/>
      <c r="L3" s="16"/>
      <c r="AT3" s="13" t="s">
        <v>82</v>
      </c>
    </row>
    <row r="4" spans="2:46" ht="24.9" customHeight="1">
      <c r="B4" s="16"/>
      <c r="D4" s="17" t="s">
        <v>122</v>
      </c>
      <c r="L4" s="16"/>
      <c r="M4" s="89" t="s">
        <v>10</v>
      </c>
      <c r="AT4" s="13" t="s">
        <v>3</v>
      </c>
    </row>
    <row r="5" spans="2:46" ht="6.9" customHeight="1">
      <c r="B5" s="16"/>
      <c r="L5" s="16"/>
    </row>
    <row r="6" spans="2:46" ht="12" customHeight="1">
      <c r="B6" s="16"/>
      <c r="D6" s="23" t="s">
        <v>15</v>
      </c>
      <c r="L6" s="16"/>
    </row>
    <row r="7" spans="2:46" ht="16.5" customHeight="1">
      <c r="B7" s="16"/>
      <c r="E7" s="209" t="str">
        <f>'Rekapitulace stavby'!K6</f>
        <v>Javorné - modernizace stáje</v>
      </c>
      <c r="F7" s="210"/>
      <c r="G7" s="210"/>
      <c r="H7" s="210"/>
      <c r="L7" s="16"/>
    </row>
    <row r="8" spans="2:46" ht="13.2">
      <c r="B8" s="16"/>
      <c r="D8" s="23" t="s">
        <v>123</v>
      </c>
      <c r="L8" s="16"/>
    </row>
    <row r="9" spans="2:46" ht="16.5" customHeight="1">
      <c r="B9" s="16"/>
      <c r="E9" s="209" t="s">
        <v>124</v>
      </c>
      <c r="F9" s="182"/>
      <c r="G9" s="182"/>
      <c r="H9" s="182"/>
      <c r="L9" s="16"/>
    </row>
    <row r="10" spans="2:46" ht="12" customHeight="1">
      <c r="B10" s="16"/>
      <c r="D10" s="23" t="s">
        <v>125</v>
      </c>
      <c r="L10" s="16"/>
    </row>
    <row r="11" spans="2:46" s="1" customFormat="1" ht="16.5" customHeight="1">
      <c r="B11" s="28"/>
      <c r="E11" s="207" t="s">
        <v>615</v>
      </c>
      <c r="F11" s="211"/>
      <c r="G11" s="211"/>
      <c r="H11" s="211"/>
      <c r="L11" s="28"/>
    </row>
    <row r="12" spans="2:46" s="1" customFormat="1" ht="12" customHeight="1">
      <c r="B12" s="28"/>
      <c r="D12" s="23" t="s">
        <v>127</v>
      </c>
      <c r="L12" s="28"/>
    </row>
    <row r="13" spans="2:46" s="1" customFormat="1" ht="16.5" customHeight="1">
      <c r="B13" s="28"/>
      <c r="E13" s="170" t="s">
        <v>737</v>
      </c>
      <c r="F13" s="211"/>
      <c r="G13" s="211"/>
      <c r="H13" s="211"/>
      <c r="L13" s="28"/>
    </row>
    <row r="14" spans="2:46" s="1" customFormat="1">
      <c r="B14" s="28"/>
      <c r="L14" s="28"/>
    </row>
    <row r="15" spans="2:46" s="1" customFormat="1" ht="12" customHeight="1">
      <c r="B15" s="28"/>
      <c r="D15" s="23" t="s">
        <v>17</v>
      </c>
      <c r="F15" s="21" t="s">
        <v>1</v>
      </c>
      <c r="I15" s="23" t="s">
        <v>18</v>
      </c>
      <c r="J15" s="21" t="s">
        <v>1</v>
      </c>
      <c r="L15" s="28"/>
    </row>
    <row r="16" spans="2:46" s="1" customFormat="1" ht="12" customHeight="1">
      <c r="B16" s="28"/>
      <c r="D16" s="23" t="s">
        <v>19</v>
      </c>
      <c r="F16" s="21" t="s">
        <v>20</v>
      </c>
      <c r="I16" s="23" t="s">
        <v>21</v>
      </c>
      <c r="J16" s="48" t="str">
        <f>'Rekapitulace stavby'!AN8</f>
        <v>5. 1. 2026</v>
      </c>
      <c r="L16" s="28"/>
    </row>
    <row r="17" spans="2:12" s="1" customFormat="1" ht="10.8" customHeight="1">
      <c r="B17" s="28"/>
      <c r="L17" s="28"/>
    </row>
    <row r="18" spans="2:12" s="1" customFormat="1" ht="12" customHeight="1">
      <c r="B18" s="28"/>
      <c r="D18" s="23" t="s">
        <v>23</v>
      </c>
      <c r="I18" s="23" t="s">
        <v>24</v>
      </c>
      <c r="J18" s="21" t="s">
        <v>1</v>
      </c>
      <c r="L18" s="28"/>
    </row>
    <row r="19" spans="2:12" s="1" customFormat="1" ht="18" customHeight="1">
      <c r="B19" s="28"/>
      <c r="E19" s="21" t="s">
        <v>25</v>
      </c>
      <c r="I19" s="23" t="s">
        <v>26</v>
      </c>
      <c r="J19" s="21" t="s">
        <v>1</v>
      </c>
      <c r="L19" s="28"/>
    </row>
    <row r="20" spans="2:12" s="1" customFormat="1" ht="6.9" customHeight="1">
      <c r="B20" s="28"/>
      <c r="L20" s="28"/>
    </row>
    <row r="21" spans="2:12" s="1" customFormat="1" ht="12" customHeight="1">
      <c r="B21" s="28"/>
      <c r="D21" s="23" t="s">
        <v>27</v>
      </c>
      <c r="I21" s="23" t="s">
        <v>24</v>
      </c>
      <c r="J21" s="24" t="str">
        <f>'Rekapitulace stavby'!AN13</f>
        <v>Vyplň údaj</v>
      </c>
      <c r="L21" s="28"/>
    </row>
    <row r="22" spans="2:12" s="1" customFormat="1" ht="18" customHeight="1">
      <c r="B22" s="28"/>
      <c r="E22" s="212" t="str">
        <f>'Rekapitulace stavby'!E14</f>
        <v>Vyplň údaj</v>
      </c>
      <c r="F22" s="181"/>
      <c r="G22" s="181"/>
      <c r="H22" s="181"/>
      <c r="I22" s="23" t="s">
        <v>26</v>
      </c>
      <c r="J22" s="24" t="str">
        <f>'Rekapitulace stavby'!AN14</f>
        <v>Vyplň údaj</v>
      </c>
      <c r="L22" s="28"/>
    </row>
    <row r="23" spans="2:12" s="1" customFormat="1" ht="6.9" customHeight="1">
      <c r="B23" s="28"/>
      <c r="L23" s="28"/>
    </row>
    <row r="24" spans="2:12" s="1" customFormat="1" ht="12" customHeight="1">
      <c r="B24" s="28"/>
      <c r="D24" s="23" t="s">
        <v>29</v>
      </c>
      <c r="I24" s="23" t="s">
        <v>24</v>
      </c>
      <c r="J24" s="21" t="str">
        <f>IF('Rekapitulace stavby'!AN16="","",'Rekapitulace stavby'!AN16)</f>
        <v/>
      </c>
      <c r="L24" s="28"/>
    </row>
    <row r="25" spans="2:12" s="1" customFormat="1" ht="18" customHeight="1">
      <c r="B25" s="28"/>
      <c r="E25" s="21" t="str">
        <f>IF('Rekapitulace stavby'!E17="","",'Rekapitulace stavby'!E17)</f>
        <v xml:space="preserve"> </v>
      </c>
      <c r="I25" s="23" t="s">
        <v>26</v>
      </c>
      <c r="J25" s="21" t="str">
        <f>IF('Rekapitulace stavby'!AN17="","",'Rekapitulace stavby'!AN17)</f>
        <v/>
      </c>
      <c r="L25" s="28"/>
    </row>
    <row r="26" spans="2:12" s="1" customFormat="1" ht="6.9" customHeight="1">
      <c r="B26" s="28"/>
      <c r="L26" s="28"/>
    </row>
    <row r="27" spans="2:12" s="1" customFormat="1" ht="12" customHeight="1">
      <c r="B27" s="28"/>
      <c r="D27" s="23" t="s">
        <v>31</v>
      </c>
      <c r="I27" s="23" t="s">
        <v>24</v>
      </c>
      <c r="J27" s="21" t="str">
        <f>IF('Rekapitulace stavby'!AN19="","",'Rekapitulace stavby'!AN19)</f>
        <v/>
      </c>
      <c r="L27" s="28"/>
    </row>
    <row r="28" spans="2:12" s="1" customFormat="1" ht="18" customHeight="1">
      <c r="B28" s="28"/>
      <c r="E28" s="21" t="str">
        <f>IF('Rekapitulace stavby'!E20="","",'Rekapitulace stavby'!E20)</f>
        <v xml:space="preserve"> </v>
      </c>
      <c r="I28" s="23" t="s">
        <v>26</v>
      </c>
      <c r="J28" s="21" t="str">
        <f>IF('Rekapitulace stavby'!AN20="","",'Rekapitulace stavby'!AN20)</f>
        <v/>
      </c>
      <c r="L28" s="28"/>
    </row>
    <row r="29" spans="2:12" s="1" customFormat="1" ht="6.9" customHeight="1">
      <c r="B29" s="28"/>
      <c r="L29" s="28"/>
    </row>
    <row r="30" spans="2:12" s="1" customFormat="1" ht="12" customHeight="1">
      <c r="B30" s="28"/>
      <c r="D30" s="23" t="s">
        <v>32</v>
      </c>
      <c r="L30" s="28"/>
    </row>
    <row r="31" spans="2:12" s="7" customFormat="1" ht="16.5" customHeight="1">
      <c r="B31" s="90"/>
      <c r="E31" s="186" t="s">
        <v>1</v>
      </c>
      <c r="F31" s="186"/>
      <c r="G31" s="186"/>
      <c r="H31" s="186"/>
      <c r="L31" s="90"/>
    </row>
    <row r="32" spans="2:12" s="1" customFormat="1" ht="6.9" customHeight="1">
      <c r="B32" s="28"/>
      <c r="L32" s="28"/>
    </row>
    <row r="33" spans="2:12" s="1" customFormat="1" ht="6.9" customHeight="1">
      <c r="B33" s="28"/>
      <c r="D33" s="49"/>
      <c r="E33" s="49"/>
      <c r="F33" s="49"/>
      <c r="G33" s="49"/>
      <c r="H33" s="49"/>
      <c r="I33" s="49"/>
      <c r="J33" s="49"/>
      <c r="K33" s="49"/>
      <c r="L33" s="28"/>
    </row>
    <row r="34" spans="2:12" s="1" customFormat="1" ht="25.35" customHeight="1">
      <c r="B34" s="28"/>
      <c r="D34" s="91" t="s">
        <v>33</v>
      </c>
      <c r="J34" s="62">
        <f>ROUND(J126, 2)</f>
        <v>0</v>
      </c>
      <c r="L34" s="28"/>
    </row>
    <row r="35" spans="2:12" s="1" customFormat="1" ht="6.9" customHeight="1">
      <c r="B35" s="28"/>
      <c r="D35" s="49"/>
      <c r="E35" s="49"/>
      <c r="F35" s="49"/>
      <c r="G35" s="49"/>
      <c r="H35" s="49"/>
      <c r="I35" s="49"/>
      <c r="J35" s="49"/>
      <c r="K35" s="49"/>
      <c r="L35" s="28"/>
    </row>
    <row r="36" spans="2:12" s="1" customFormat="1" ht="14.4" customHeight="1">
      <c r="B36" s="28"/>
      <c r="F36" s="31" t="s">
        <v>35</v>
      </c>
      <c r="I36" s="31" t="s">
        <v>34</v>
      </c>
      <c r="J36" s="31" t="s">
        <v>36</v>
      </c>
      <c r="L36" s="28"/>
    </row>
    <row r="37" spans="2:12" s="1" customFormat="1" ht="14.4" customHeight="1">
      <c r="B37" s="28"/>
      <c r="D37" s="51" t="s">
        <v>37</v>
      </c>
      <c r="E37" s="23" t="s">
        <v>38</v>
      </c>
      <c r="F37" s="81">
        <f>ROUND((SUM(BE126:BE129)),  2)</f>
        <v>0</v>
      </c>
      <c r="I37" s="92">
        <v>0.21</v>
      </c>
      <c r="J37" s="81">
        <f>ROUND(((SUM(BE126:BE129))*I37),  2)</f>
        <v>0</v>
      </c>
      <c r="L37" s="28"/>
    </row>
    <row r="38" spans="2:12" s="1" customFormat="1" ht="14.4" customHeight="1">
      <c r="B38" s="28"/>
      <c r="E38" s="23" t="s">
        <v>39</v>
      </c>
      <c r="F38" s="81">
        <f>ROUND((SUM(BF126:BF129)),  2)</f>
        <v>0</v>
      </c>
      <c r="I38" s="92">
        <v>0.12</v>
      </c>
      <c r="J38" s="81">
        <f>ROUND(((SUM(BF126:BF129))*I38),  2)</f>
        <v>0</v>
      </c>
      <c r="L38" s="28"/>
    </row>
    <row r="39" spans="2:12" s="1" customFormat="1" ht="14.4" hidden="1" customHeight="1">
      <c r="B39" s="28"/>
      <c r="E39" s="23" t="s">
        <v>40</v>
      </c>
      <c r="F39" s="81">
        <f>ROUND((SUM(BG126:BG129)),  2)</f>
        <v>0</v>
      </c>
      <c r="I39" s="92">
        <v>0.21</v>
      </c>
      <c r="J39" s="81">
        <f>0</f>
        <v>0</v>
      </c>
      <c r="L39" s="28"/>
    </row>
    <row r="40" spans="2:12" s="1" customFormat="1" ht="14.4" hidden="1" customHeight="1">
      <c r="B40" s="28"/>
      <c r="E40" s="23" t="s">
        <v>41</v>
      </c>
      <c r="F40" s="81">
        <f>ROUND((SUM(BH126:BH129)),  2)</f>
        <v>0</v>
      </c>
      <c r="I40" s="92">
        <v>0.12</v>
      </c>
      <c r="J40" s="81">
        <f>0</f>
        <v>0</v>
      </c>
      <c r="L40" s="28"/>
    </row>
    <row r="41" spans="2:12" s="1" customFormat="1" ht="14.4" hidden="1" customHeight="1">
      <c r="B41" s="28"/>
      <c r="E41" s="23" t="s">
        <v>42</v>
      </c>
      <c r="F41" s="81">
        <f>ROUND((SUM(BI126:BI129)),  2)</f>
        <v>0</v>
      </c>
      <c r="I41" s="92">
        <v>0</v>
      </c>
      <c r="J41" s="81">
        <f>0</f>
        <v>0</v>
      </c>
      <c r="L41" s="28"/>
    </row>
    <row r="42" spans="2:12" s="1" customFormat="1" ht="6.9"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 customHeight="1">
      <c r="B44" s="28"/>
      <c r="L44" s="28"/>
    </row>
    <row r="45" spans="2:12" ht="14.4" customHeight="1">
      <c r="B45" s="16"/>
      <c r="L45" s="16"/>
    </row>
    <row r="46" spans="2:12" ht="14.4" customHeight="1">
      <c r="B46" s="16"/>
      <c r="L46" s="16"/>
    </row>
    <row r="47" spans="2:12" ht="14.4" customHeight="1">
      <c r="B47" s="16"/>
      <c r="L47" s="16"/>
    </row>
    <row r="48" spans="2:12" ht="14.4" customHeight="1">
      <c r="B48" s="16"/>
      <c r="L48" s="16"/>
    </row>
    <row r="49" spans="2:12" ht="14.4" customHeight="1">
      <c r="B49" s="16"/>
      <c r="L49" s="16"/>
    </row>
    <row r="50" spans="2:12" s="1" customFormat="1" ht="14.4" customHeight="1">
      <c r="B50" s="28"/>
      <c r="D50" s="37" t="s">
        <v>46</v>
      </c>
      <c r="E50" s="38"/>
      <c r="F50" s="38"/>
      <c r="G50" s="37" t="s">
        <v>47</v>
      </c>
      <c r="H50" s="38"/>
      <c r="I50" s="38"/>
      <c r="J50" s="38"/>
      <c r="K50" s="38"/>
      <c r="L50" s="28"/>
    </row>
    <row r="51" spans="2:12">
      <c r="B51" s="16"/>
      <c r="L51" s="16"/>
    </row>
    <row r="52" spans="2:12">
      <c r="B52" s="16"/>
      <c r="L52" s="16"/>
    </row>
    <row r="53" spans="2:12">
      <c r="B53" s="16"/>
      <c r="L53" s="16"/>
    </row>
    <row r="54" spans="2:12">
      <c r="B54" s="16"/>
      <c r="L54" s="16"/>
    </row>
    <row r="55" spans="2:12">
      <c r="B55" s="16"/>
      <c r="L55" s="16"/>
    </row>
    <row r="56" spans="2:12">
      <c r="B56" s="16"/>
      <c r="L56" s="16"/>
    </row>
    <row r="57" spans="2:12">
      <c r="B57" s="16"/>
      <c r="L57" s="16"/>
    </row>
    <row r="58" spans="2:12">
      <c r="B58" s="16"/>
      <c r="L58" s="16"/>
    </row>
    <row r="59" spans="2:12">
      <c r="B59" s="16"/>
      <c r="L59" s="16"/>
    </row>
    <row r="60" spans="2:12">
      <c r="B60" s="16"/>
      <c r="L60" s="16"/>
    </row>
    <row r="61" spans="2:12" s="1" customFormat="1" ht="13.2">
      <c r="B61" s="28"/>
      <c r="D61" s="39" t="s">
        <v>48</v>
      </c>
      <c r="E61" s="30"/>
      <c r="F61" s="99" t="s">
        <v>49</v>
      </c>
      <c r="G61" s="39" t="s">
        <v>48</v>
      </c>
      <c r="H61" s="30"/>
      <c r="I61" s="30"/>
      <c r="J61" s="100" t="s">
        <v>49</v>
      </c>
      <c r="K61" s="30"/>
      <c r="L61" s="28"/>
    </row>
    <row r="62" spans="2:12">
      <c r="B62" s="16"/>
      <c r="L62" s="16"/>
    </row>
    <row r="63" spans="2:12">
      <c r="B63" s="16"/>
      <c r="L63" s="16"/>
    </row>
    <row r="64" spans="2:12">
      <c r="B64" s="16"/>
      <c r="L64" s="16"/>
    </row>
    <row r="65" spans="2:12" s="1" customFormat="1" ht="13.2">
      <c r="B65" s="28"/>
      <c r="D65" s="37" t="s">
        <v>50</v>
      </c>
      <c r="E65" s="38"/>
      <c r="F65" s="38"/>
      <c r="G65" s="37" t="s">
        <v>51</v>
      </c>
      <c r="H65" s="38"/>
      <c r="I65" s="38"/>
      <c r="J65" s="38"/>
      <c r="K65" s="38"/>
      <c r="L65" s="28"/>
    </row>
    <row r="66" spans="2:12">
      <c r="B66" s="16"/>
      <c r="L66" s="16"/>
    </row>
    <row r="67" spans="2:12">
      <c r="B67" s="16"/>
      <c r="L67" s="16"/>
    </row>
    <row r="68" spans="2:12">
      <c r="B68" s="16"/>
      <c r="L68" s="16"/>
    </row>
    <row r="69" spans="2:12">
      <c r="B69" s="16"/>
      <c r="L69" s="16"/>
    </row>
    <row r="70" spans="2:12">
      <c r="B70" s="16"/>
      <c r="L70" s="16"/>
    </row>
    <row r="71" spans="2:12">
      <c r="B71" s="16"/>
      <c r="L71" s="16"/>
    </row>
    <row r="72" spans="2:12">
      <c r="B72" s="16"/>
      <c r="L72" s="16"/>
    </row>
    <row r="73" spans="2:12">
      <c r="B73" s="16"/>
      <c r="L73" s="16"/>
    </row>
    <row r="74" spans="2:12">
      <c r="B74" s="16"/>
      <c r="L74" s="16"/>
    </row>
    <row r="75" spans="2:12">
      <c r="B75" s="16"/>
      <c r="L75" s="16"/>
    </row>
    <row r="76" spans="2:12" s="1" customFormat="1" ht="13.2">
      <c r="B76" s="28"/>
      <c r="D76" s="39" t="s">
        <v>48</v>
      </c>
      <c r="E76" s="30"/>
      <c r="F76" s="99" t="s">
        <v>49</v>
      </c>
      <c r="G76" s="39" t="s">
        <v>48</v>
      </c>
      <c r="H76" s="30"/>
      <c r="I76" s="30"/>
      <c r="J76" s="100" t="s">
        <v>49</v>
      </c>
      <c r="K76" s="30"/>
      <c r="L76" s="28"/>
    </row>
    <row r="77" spans="2:12" s="1" customFormat="1" ht="14.4" customHeight="1">
      <c r="B77" s="40"/>
      <c r="C77" s="41"/>
      <c r="D77" s="41"/>
      <c r="E77" s="41"/>
      <c r="F77" s="41"/>
      <c r="G77" s="41"/>
      <c r="H77" s="41"/>
      <c r="I77" s="41"/>
      <c r="J77" s="41"/>
      <c r="K77" s="41"/>
      <c r="L77" s="28"/>
    </row>
    <row r="81" spans="2:12" s="1" customFormat="1" ht="6.9" customHeight="1">
      <c r="B81" s="42"/>
      <c r="C81" s="43"/>
      <c r="D81" s="43"/>
      <c r="E81" s="43"/>
      <c r="F81" s="43"/>
      <c r="G81" s="43"/>
      <c r="H81" s="43"/>
      <c r="I81" s="43"/>
      <c r="J81" s="43"/>
      <c r="K81" s="43"/>
      <c r="L81" s="28"/>
    </row>
    <row r="82" spans="2:12" s="1" customFormat="1" ht="24.9" customHeight="1">
      <c r="B82" s="28"/>
      <c r="C82" s="17" t="s">
        <v>129</v>
      </c>
      <c r="L82" s="28"/>
    </row>
    <row r="83" spans="2:12" s="1" customFormat="1" ht="6.9" customHeight="1">
      <c r="B83" s="28"/>
      <c r="L83" s="28"/>
    </row>
    <row r="84" spans="2:12" s="1" customFormat="1" ht="12" customHeight="1">
      <c r="B84" s="28"/>
      <c r="C84" s="23" t="s">
        <v>15</v>
      </c>
      <c r="L84" s="28"/>
    </row>
    <row r="85" spans="2:12" s="1" customFormat="1" ht="16.5" customHeight="1">
      <c r="B85" s="28"/>
      <c r="E85" s="209" t="str">
        <f>E7</f>
        <v>Javorné - modernizace stáje</v>
      </c>
      <c r="F85" s="210"/>
      <c r="G85" s="210"/>
      <c r="H85" s="210"/>
      <c r="L85" s="28"/>
    </row>
    <row r="86" spans="2:12" ht="12" customHeight="1">
      <c r="B86" s="16"/>
      <c r="C86" s="23" t="s">
        <v>123</v>
      </c>
      <c r="L86" s="16"/>
    </row>
    <row r="87" spans="2:12" ht="16.5" customHeight="1">
      <c r="B87" s="16"/>
      <c r="E87" s="209" t="s">
        <v>124</v>
      </c>
      <c r="F87" s="182"/>
      <c r="G87" s="182"/>
      <c r="H87" s="182"/>
      <c r="L87" s="16"/>
    </row>
    <row r="88" spans="2:12" ht="12" customHeight="1">
      <c r="B88" s="16"/>
      <c r="C88" s="23" t="s">
        <v>125</v>
      </c>
      <c r="L88" s="16"/>
    </row>
    <row r="89" spans="2:12" s="1" customFormat="1" ht="16.5" customHeight="1">
      <c r="B89" s="28"/>
      <c r="E89" s="207" t="s">
        <v>615</v>
      </c>
      <c r="F89" s="211"/>
      <c r="G89" s="211"/>
      <c r="H89" s="211"/>
      <c r="L89" s="28"/>
    </row>
    <row r="90" spans="2:12" s="1" customFormat="1" ht="12" customHeight="1">
      <c r="B90" s="28"/>
      <c r="C90" s="23" t="s">
        <v>127</v>
      </c>
      <c r="L90" s="28"/>
    </row>
    <row r="91" spans="2:12" s="1" customFormat="1" ht="16.5" customHeight="1">
      <c r="B91" s="28"/>
      <c r="E91" s="170" t="str">
        <f>E13</f>
        <v>02-3 - Hydraulické shrnovací lopaty - 2 ks</v>
      </c>
      <c r="F91" s="211"/>
      <c r="G91" s="211"/>
      <c r="H91" s="211"/>
      <c r="L91" s="28"/>
    </row>
    <row r="92" spans="2:12" s="1" customFormat="1" ht="6.9" customHeight="1">
      <c r="B92" s="28"/>
      <c r="L92" s="28"/>
    </row>
    <row r="93" spans="2:12" s="1" customFormat="1" ht="12" customHeight="1">
      <c r="B93" s="28"/>
      <c r="C93" s="23" t="s">
        <v>19</v>
      </c>
      <c r="F93" s="21" t="str">
        <f>F16</f>
        <v xml:space="preserve"> </v>
      </c>
      <c r="I93" s="23" t="s">
        <v>21</v>
      </c>
      <c r="J93" s="48" t="str">
        <f>IF(J16="","",J16)</f>
        <v>5. 1. 2026</v>
      </c>
      <c r="L93" s="28"/>
    </row>
    <row r="94" spans="2:12" s="1" customFormat="1" ht="6.9" customHeight="1">
      <c r="B94" s="28"/>
      <c r="L94" s="28"/>
    </row>
    <row r="95" spans="2:12" s="1" customFormat="1" ht="15.15" customHeight="1">
      <c r="B95" s="28"/>
      <c r="C95" s="23" t="s">
        <v>23</v>
      </c>
      <c r="F95" s="21" t="str">
        <f>E19</f>
        <v>Zemědělská a.s., Horní bradlo</v>
      </c>
      <c r="I95" s="23" t="s">
        <v>29</v>
      </c>
      <c r="J95" s="26" t="str">
        <f>E25</f>
        <v xml:space="preserve"> </v>
      </c>
      <c r="L95" s="28"/>
    </row>
    <row r="96" spans="2:12" s="1" customFormat="1" ht="15.15"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130</v>
      </c>
      <c r="D98" s="93"/>
      <c r="E98" s="93"/>
      <c r="F98" s="93"/>
      <c r="G98" s="93"/>
      <c r="H98" s="93"/>
      <c r="I98" s="93"/>
      <c r="J98" s="102" t="s">
        <v>131</v>
      </c>
      <c r="K98" s="93"/>
      <c r="L98" s="28"/>
    </row>
    <row r="99" spans="2:47" s="1" customFormat="1" ht="10.35" customHeight="1">
      <c r="B99" s="28"/>
      <c r="L99" s="28"/>
    </row>
    <row r="100" spans="2:47" s="1" customFormat="1" ht="22.8" customHeight="1">
      <c r="B100" s="28"/>
      <c r="C100" s="103" t="s">
        <v>132</v>
      </c>
      <c r="J100" s="62">
        <f>J126</f>
        <v>0</v>
      </c>
      <c r="L100" s="28"/>
      <c r="AU100" s="13" t="s">
        <v>133</v>
      </c>
    </row>
    <row r="101" spans="2:47" s="8" customFormat="1" ht="24.9" customHeight="1">
      <c r="B101" s="104"/>
      <c r="D101" s="105" t="s">
        <v>150</v>
      </c>
      <c r="E101" s="106"/>
      <c r="F101" s="106"/>
      <c r="G101" s="106"/>
      <c r="H101" s="106"/>
      <c r="I101" s="106"/>
      <c r="J101" s="107">
        <f>J127</f>
        <v>0</v>
      </c>
      <c r="L101" s="104"/>
    </row>
    <row r="102" spans="2:47" s="9" customFormat="1" ht="19.95" customHeight="1">
      <c r="B102" s="108"/>
      <c r="D102" s="109" t="s">
        <v>152</v>
      </c>
      <c r="E102" s="110"/>
      <c r="F102" s="110"/>
      <c r="G102" s="110"/>
      <c r="H102" s="110"/>
      <c r="I102" s="110"/>
      <c r="J102" s="111">
        <f>J128</f>
        <v>0</v>
      </c>
      <c r="L102" s="108"/>
    </row>
    <row r="103" spans="2:47" s="1" customFormat="1" ht="21.75" customHeight="1">
      <c r="B103" s="28"/>
      <c r="L103" s="28"/>
    </row>
    <row r="104" spans="2:47" s="1" customFormat="1" ht="6.9" customHeight="1">
      <c r="B104" s="40"/>
      <c r="C104" s="41"/>
      <c r="D104" s="41"/>
      <c r="E104" s="41"/>
      <c r="F104" s="41"/>
      <c r="G104" s="41"/>
      <c r="H104" s="41"/>
      <c r="I104" s="41"/>
      <c r="J104" s="41"/>
      <c r="K104" s="41"/>
      <c r="L104" s="28"/>
    </row>
    <row r="108" spans="2:47" s="1" customFormat="1" ht="6.9" customHeight="1">
      <c r="B108" s="42"/>
      <c r="C108" s="43"/>
      <c r="D108" s="43"/>
      <c r="E108" s="43"/>
      <c r="F108" s="43"/>
      <c r="G108" s="43"/>
      <c r="H108" s="43"/>
      <c r="I108" s="43"/>
      <c r="J108" s="43"/>
      <c r="K108" s="43"/>
      <c r="L108" s="28"/>
    </row>
    <row r="109" spans="2:47" s="1" customFormat="1" ht="24.9" customHeight="1">
      <c r="B109" s="28"/>
      <c r="C109" s="17" t="s">
        <v>153</v>
      </c>
      <c r="L109" s="28"/>
    </row>
    <row r="110" spans="2:47" s="1" customFormat="1" ht="6.9" customHeight="1">
      <c r="B110" s="28"/>
      <c r="L110" s="28"/>
    </row>
    <row r="111" spans="2:47" s="1" customFormat="1" ht="12" customHeight="1">
      <c r="B111" s="28"/>
      <c r="C111" s="23" t="s">
        <v>15</v>
      </c>
      <c r="L111" s="28"/>
    </row>
    <row r="112" spans="2:47" s="1" customFormat="1" ht="16.5" customHeight="1">
      <c r="B112" s="28"/>
      <c r="E112" s="209" t="str">
        <f>E7</f>
        <v>Javorné - modernizace stáje</v>
      </c>
      <c r="F112" s="210"/>
      <c r="G112" s="210"/>
      <c r="H112" s="210"/>
      <c r="L112" s="28"/>
    </row>
    <row r="113" spans="2:63" ht="12" customHeight="1">
      <c r="B113" s="16"/>
      <c r="C113" s="23" t="s">
        <v>123</v>
      </c>
      <c r="L113" s="16"/>
    </row>
    <row r="114" spans="2:63" ht="16.5" customHeight="1">
      <c r="B114" s="16"/>
      <c r="E114" s="209" t="s">
        <v>124</v>
      </c>
      <c r="F114" s="182"/>
      <c r="G114" s="182"/>
      <c r="H114" s="182"/>
      <c r="L114" s="16"/>
    </row>
    <row r="115" spans="2:63" ht="12" customHeight="1">
      <c r="B115" s="16"/>
      <c r="C115" s="23" t="s">
        <v>125</v>
      </c>
      <c r="L115" s="16"/>
    </row>
    <row r="116" spans="2:63" s="1" customFormat="1" ht="16.5" customHeight="1">
      <c r="B116" s="28"/>
      <c r="E116" s="207" t="s">
        <v>615</v>
      </c>
      <c r="F116" s="211"/>
      <c r="G116" s="211"/>
      <c r="H116" s="211"/>
      <c r="L116" s="28"/>
    </row>
    <row r="117" spans="2:63" s="1" customFormat="1" ht="12" customHeight="1">
      <c r="B117" s="28"/>
      <c r="C117" s="23" t="s">
        <v>127</v>
      </c>
      <c r="L117" s="28"/>
    </row>
    <row r="118" spans="2:63" s="1" customFormat="1" ht="16.5" customHeight="1">
      <c r="B118" s="28"/>
      <c r="E118" s="170" t="str">
        <f>E13</f>
        <v>02-3 - Hydraulické shrnovací lopaty - 2 ks</v>
      </c>
      <c r="F118" s="211"/>
      <c r="G118" s="211"/>
      <c r="H118" s="211"/>
      <c r="L118" s="28"/>
    </row>
    <row r="119" spans="2:63" s="1" customFormat="1" ht="6.9" customHeight="1">
      <c r="B119" s="28"/>
      <c r="L119" s="28"/>
    </row>
    <row r="120" spans="2:63" s="1" customFormat="1" ht="12" customHeight="1">
      <c r="B120" s="28"/>
      <c r="C120" s="23" t="s">
        <v>19</v>
      </c>
      <c r="F120" s="21" t="str">
        <f>F16</f>
        <v xml:space="preserve"> </v>
      </c>
      <c r="I120" s="23" t="s">
        <v>21</v>
      </c>
      <c r="J120" s="48" t="str">
        <f>IF(J16="","",J16)</f>
        <v>5. 1. 2026</v>
      </c>
      <c r="L120" s="28"/>
    </row>
    <row r="121" spans="2:63" s="1" customFormat="1" ht="6.9" customHeight="1">
      <c r="B121" s="28"/>
      <c r="L121" s="28"/>
    </row>
    <row r="122" spans="2:63" s="1" customFormat="1" ht="15.15" customHeight="1">
      <c r="B122" s="28"/>
      <c r="C122" s="23" t="s">
        <v>23</v>
      </c>
      <c r="F122" s="21" t="str">
        <f>E19</f>
        <v>Zemědělská a.s., Horní bradlo</v>
      </c>
      <c r="I122" s="23" t="s">
        <v>29</v>
      </c>
      <c r="J122" s="26" t="str">
        <f>E25</f>
        <v xml:space="preserve"> </v>
      </c>
      <c r="L122" s="28"/>
    </row>
    <row r="123" spans="2:63" s="1" customFormat="1" ht="15.15" customHeight="1">
      <c r="B123" s="28"/>
      <c r="C123" s="23" t="s">
        <v>27</v>
      </c>
      <c r="F123" s="21" t="str">
        <f>IF(E22="","",E22)</f>
        <v>Vyplň údaj</v>
      </c>
      <c r="I123" s="23" t="s">
        <v>31</v>
      </c>
      <c r="J123" s="26" t="str">
        <f>E28</f>
        <v xml:space="preserve"> </v>
      </c>
      <c r="L123" s="28"/>
    </row>
    <row r="124" spans="2:63" s="1" customFormat="1" ht="10.35" customHeight="1">
      <c r="B124" s="28"/>
      <c r="L124" s="28"/>
    </row>
    <row r="125" spans="2:63" s="10" customFormat="1" ht="29.25" customHeight="1">
      <c r="B125" s="112"/>
      <c r="C125" s="113" t="s">
        <v>154</v>
      </c>
      <c r="D125" s="114" t="s">
        <v>58</v>
      </c>
      <c r="E125" s="114" t="s">
        <v>54</v>
      </c>
      <c r="F125" s="114" t="s">
        <v>55</v>
      </c>
      <c r="G125" s="114" t="s">
        <v>155</v>
      </c>
      <c r="H125" s="114" t="s">
        <v>156</v>
      </c>
      <c r="I125" s="114" t="s">
        <v>157</v>
      </c>
      <c r="J125" s="115" t="s">
        <v>131</v>
      </c>
      <c r="K125" s="116" t="s">
        <v>158</v>
      </c>
      <c r="L125" s="112"/>
      <c r="M125" s="55" t="s">
        <v>1</v>
      </c>
      <c r="N125" s="56" t="s">
        <v>37</v>
      </c>
      <c r="O125" s="56" t="s">
        <v>159</v>
      </c>
      <c r="P125" s="56" t="s">
        <v>160</v>
      </c>
      <c r="Q125" s="56" t="s">
        <v>161</v>
      </c>
      <c r="R125" s="56" t="s">
        <v>162</v>
      </c>
      <c r="S125" s="56" t="s">
        <v>163</v>
      </c>
      <c r="T125" s="57" t="s">
        <v>164</v>
      </c>
    </row>
    <row r="126" spans="2:63" s="1" customFormat="1" ht="22.8" customHeight="1">
      <c r="B126" s="28"/>
      <c r="C126" s="60" t="s">
        <v>165</v>
      </c>
      <c r="J126" s="117">
        <f>BK126</f>
        <v>0</v>
      </c>
      <c r="L126" s="28"/>
      <c r="M126" s="58"/>
      <c r="N126" s="49"/>
      <c r="O126" s="49"/>
      <c r="P126" s="118">
        <f>P127</f>
        <v>0</v>
      </c>
      <c r="Q126" s="49"/>
      <c r="R126" s="118">
        <f>R127</f>
        <v>0</v>
      </c>
      <c r="S126" s="49"/>
      <c r="T126" s="119">
        <f>T127</f>
        <v>0</v>
      </c>
      <c r="AT126" s="13" t="s">
        <v>72</v>
      </c>
      <c r="AU126" s="13" t="s">
        <v>133</v>
      </c>
      <c r="BK126" s="120">
        <f>BK127</f>
        <v>0</v>
      </c>
    </row>
    <row r="127" spans="2:63" s="11" customFormat="1" ht="25.95" customHeight="1">
      <c r="B127" s="121"/>
      <c r="D127" s="122" t="s">
        <v>72</v>
      </c>
      <c r="E127" s="123" t="s">
        <v>229</v>
      </c>
      <c r="F127" s="123" t="s">
        <v>594</v>
      </c>
      <c r="I127" s="124"/>
      <c r="J127" s="125">
        <f>BK127</f>
        <v>0</v>
      </c>
      <c r="L127" s="121"/>
      <c r="M127" s="126"/>
      <c r="P127" s="127">
        <f>P128</f>
        <v>0</v>
      </c>
      <c r="R127" s="127">
        <f>R128</f>
        <v>0</v>
      </c>
      <c r="T127" s="128">
        <f>T128</f>
        <v>0</v>
      </c>
      <c r="AR127" s="122" t="s">
        <v>90</v>
      </c>
      <c r="AT127" s="129" t="s">
        <v>72</v>
      </c>
      <c r="AU127" s="129" t="s">
        <v>73</v>
      </c>
      <c r="AY127" s="122" t="s">
        <v>168</v>
      </c>
      <c r="BK127" s="130">
        <f>BK128</f>
        <v>0</v>
      </c>
    </row>
    <row r="128" spans="2:63" s="11" customFormat="1" ht="22.8" customHeight="1">
      <c r="B128" s="121"/>
      <c r="D128" s="122" t="s">
        <v>72</v>
      </c>
      <c r="E128" s="131" t="s">
        <v>601</v>
      </c>
      <c r="F128" s="131" t="s">
        <v>602</v>
      </c>
      <c r="I128" s="124"/>
      <c r="J128" s="132">
        <f>BK128</f>
        <v>0</v>
      </c>
      <c r="L128" s="121"/>
      <c r="M128" s="126"/>
      <c r="P128" s="127">
        <f>P129</f>
        <v>0</v>
      </c>
      <c r="R128" s="127">
        <f>R129</f>
        <v>0</v>
      </c>
      <c r="T128" s="128">
        <f>T129</f>
        <v>0</v>
      </c>
      <c r="AR128" s="122" t="s">
        <v>90</v>
      </c>
      <c r="AT128" s="129" t="s">
        <v>72</v>
      </c>
      <c r="AU128" s="129" t="s">
        <v>80</v>
      </c>
      <c r="AY128" s="122" t="s">
        <v>168</v>
      </c>
      <c r="BK128" s="130">
        <f>BK129</f>
        <v>0</v>
      </c>
    </row>
    <row r="129" spans="2:65" s="1" customFormat="1" ht="24.15" customHeight="1">
      <c r="B129" s="133"/>
      <c r="C129" s="134" t="s">
        <v>80</v>
      </c>
      <c r="D129" s="134" t="s">
        <v>170</v>
      </c>
      <c r="E129" s="135" t="s">
        <v>738</v>
      </c>
      <c r="F129" s="136" t="s">
        <v>739</v>
      </c>
      <c r="G129" s="137" t="s">
        <v>371</v>
      </c>
      <c r="H129" s="138">
        <v>1</v>
      </c>
      <c r="I129" s="139"/>
      <c r="J129" s="140">
        <f>ROUND(I129*H129,2)</f>
        <v>0</v>
      </c>
      <c r="K129" s="141"/>
      <c r="L129" s="28"/>
      <c r="M129" s="160" t="s">
        <v>1</v>
      </c>
      <c r="N129" s="161" t="s">
        <v>38</v>
      </c>
      <c r="O129" s="162"/>
      <c r="P129" s="163">
        <f>O129*H129</f>
        <v>0</v>
      </c>
      <c r="Q129" s="163">
        <v>0</v>
      </c>
      <c r="R129" s="163">
        <f>Q129*H129</f>
        <v>0</v>
      </c>
      <c r="S129" s="163">
        <v>0</v>
      </c>
      <c r="T129" s="164">
        <f>S129*H129</f>
        <v>0</v>
      </c>
      <c r="AR129" s="146" t="s">
        <v>431</v>
      </c>
      <c r="AT129" s="146" t="s">
        <v>170</v>
      </c>
      <c r="AU129" s="146" t="s">
        <v>82</v>
      </c>
      <c r="AY129" s="13" t="s">
        <v>168</v>
      </c>
      <c r="BE129" s="147">
        <f>IF(N129="základní",J129,0)</f>
        <v>0</v>
      </c>
      <c r="BF129" s="147">
        <f>IF(N129="snížená",J129,0)</f>
        <v>0</v>
      </c>
      <c r="BG129" s="147">
        <f>IF(N129="zákl. přenesená",J129,0)</f>
        <v>0</v>
      </c>
      <c r="BH129" s="147">
        <f>IF(N129="sníž. přenesená",J129,0)</f>
        <v>0</v>
      </c>
      <c r="BI129" s="147">
        <f>IF(N129="nulová",J129,0)</f>
        <v>0</v>
      </c>
      <c r="BJ129" s="13" t="s">
        <v>80</v>
      </c>
      <c r="BK129" s="147">
        <f>ROUND(I129*H129,2)</f>
        <v>0</v>
      </c>
      <c r="BL129" s="13" t="s">
        <v>431</v>
      </c>
      <c r="BM129" s="146" t="s">
        <v>740</v>
      </c>
    </row>
    <row r="130" spans="2:65" s="1" customFormat="1" ht="6.9" customHeight="1">
      <c r="B130" s="40"/>
      <c r="C130" s="41"/>
      <c r="D130" s="41"/>
      <c r="E130" s="41"/>
      <c r="F130" s="41"/>
      <c r="G130" s="41"/>
      <c r="H130" s="41"/>
      <c r="I130" s="41"/>
      <c r="J130" s="41"/>
      <c r="K130" s="41"/>
      <c r="L130" s="28"/>
    </row>
  </sheetData>
  <autoFilter ref="C125:K129" xr:uid="{00000000-0009-0000-0000-000005000000}"/>
  <mergeCells count="15">
    <mergeCell ref="E112:H112"/>
    <mergeCell ref="E116:H116"/>
    <mergeCell ref="E114:H114"/>
    <mergeCell ref="E118:H118"/>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285"/>
  <sheetViews>
    <sheetView showGridLines="0" workbookViewId="0"/>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0" width="22.28515625" customWidth="1"/>
    <col min="11" max="11" width="22.28515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197" t="s">
        <v>5</v>
      </c>
      <c r="M2" s="182"/>
      <c r="N2" s="182"/>
      <c r="O2" s="182"/>
      <c r="P2" s="182"/>
      <c r="Q2" s="182"/>
      <c r="R2" s="182"/>
      <c r="S2" s="182"/>
      <c r="T2" s="182"/>
      <c r="U2" s="182"/>
      <c r="V2" s="182"/>
      <c r="AT2" s="13" t="s">
        <v>109</v>
      </c>
    </row>
    <row r="3" spans="2:46" ht="6.9" customHeight="1">
      <c r="B3" s="14"/>
      <c r="C3" s="15"/>
      <c r="D3" s="15"/>
      <c r="E3" s="15"/>
      <c r="F3" s="15"/>
      <c r="G3" s="15"/>
      <c r="H3" s="15"/>
      <c r="I3" s="15"/>
      <c r="J3" s="15"/>
      <c r="K3" s="15"/>
      <c r="L3" s="16"/>
      <c r="AT3" s="13" t="s">
        <v>82</v>
      </c>
    </row>
    <row r="4" spans="2:46" ht="24.9" customHeight="1">
      <c r="B4" s="16"/>
      <c r="D4" s="17" t="s">
        <v>122</v>
      </c>
      <c r="L4" s="16"/>
      <c r="M4" s="89" t="s">
        <v>10</v>
      </c>
      <c r="AT4" s="13" t="s">
        <v>3</v>
      </c>
    </row>
    <row r="5" spans="2:46" ht="6.9" customHeight="1">
      <c r="B5" s="16"/>
      <c r="L5" s="16"/>
    </row>
    <row r="6" spans="2:46" ht="12" customHeight="1">
      <c r="B6" s="16"/>
      <c r="D6" s="23" t="s">
        <v>15</v>
      </c>
      <c r="L6" s="16"/>
    </row>
    <row r="7" spans="2:46" ht="16.5" customHeight="1">
      <c r="B7" s="16"/>
      <c r="E7" s="209" t="str">
        <f>'Rekapitulace stavby'!K6</f>
        <v>Javorné - modernizace stáje</v>
      </c>
      <c r="F7" s="210"/>
      <c r="G7" s="210"/>
      <c r="H7" s="210"/>
      <c r="L7" s="16"/>
    </row>
    <row r="8" spans="2:46" ht="13.2">
      <c r="B8" s="16"/>
      <c r="D8" s="23" t="s">
        <v>123</v>
      </c>
      <c r="L8" s="16"/>
    </row>
    <row r="9" spans="2:46" ht="16.5" customHeight="1">
      <c r="B9" s="16"/>
      <c r="E9" s="209" t="s">
        <v>124</v>
      </c>
      <c r="F9" s="182"/>
      <c r="G9" s="182"/>
      <c r="H9" s="182"/>
      <c r="L9" s="16"/>
    </row>
    <row r="10" spans="2:46" ht="12" customHeight="1">
      <c r="B10" s="16"/>
      <c r="D10" s="23" t="s">
        <v>125</v>
      </c>
      <c r="L10" s="16"/>
    </row>
    <row r="11" spans="2:46" s="1" customFormat="1" ht="16.5" customHeight="1">
      <c r="B11" s="28"/>
      <c r="E11" s="207" t="s">
        <v>741</v>
      </c>
      <c r="F11" s="211"/>
      <c r="G11" s="211"/>
      <c r="H11" s="211"/>
      <c r="L11" s="28"/>
    </row>
    <row r="12" spans="2:46" s="1" customFormat="1" ht="12" customHeight="1">
      <c r="B12" s="28"/>
      <c r="D12" s="23" t="s">
        <v>127</v>
      </c>
      <c r="L12" s="28"/>
    </row>
    <row r="13" spans="2:46" s="1" customFormat="1" ht="16.5" customHeight="1">
      <c r="B13" s="28"/>
      <c r="E13" s="170" t="s">
        <v>742</v>
      </c>
      <c r="F13" s="211"/>
      <c r="G13" s="211"/>
      <c r="H13" s="211"/>
      <c r="L13" s="28"/>
    </row>
    <row r="14" spans="2:46" s="1" customFormat="1">
      <c r="B14" s="28"/>
      <c r="L14" s="28"/>
    </row>
    <row r="15" spans="2:46" s="1" customFormat="1" ht="12" customHeight="1">
      <c r="B15" s="28"/>
      <c r="D15" s="23" t="s">
        <v>17</v>
      </c>
      <c r="F15" s="21" t="s">
        <v>1</v>
      </c>
      <c r="I15" s="23" t="s">
        <v>18</v>
      </c>
      <c r="J15" s="21" t="s">
        <v>1</v>
      </c>
      <c r="L15" s="28"/>
    </row>
    <row r="16" spans="2:46" s="1" customFormat="1" ht="12" customHeight="1">
      <c r="B16" s="28"/>
      <c r="D16" s="23" t="s">
        <v>19</v>
      </c>
      <c r="F16" s="21" t="s">
        <v>20</v>
      </c>
      <c r="I16" s="23" t="s">
        <v>21</v>
      </c>
      <c r="J16" s="48" t="str">
        <f>'Rekapitulace stavby'!AN8</f>
        <v>5. 1. 2026</v>
      </c>
      <c r="L16" s="28"/>
    </row>
    <row r="17" spans="2:12" s="1" customFormat="1" ht="10.8" customHeight="1">
      <c r="B17" s="28"/>
      <c r="L17" s="28"/>
    </row>
    <row r="18" spans="2:12" s="1" customFormat="1" ht="12" customHeight="1">
      <c r="B18" s="28"/>
      <c r="D18" s="23" t="s">
        <v>23</v>
      </c>
      <c r="I18" s="23" t="s">
        <v>24</v>
      </c>
      <c r="J18" s="21" t="s">
        <v>1</v>
      </c>
      <c r="L18" s="28"/>
    </row>
    <row r="19" spans="2:12" s="1" customFormat="1" ht="18" customHeight="1">
      <c r="B19" s="28"/>
      <c r="E19" s="21" t="s">
        <v>25</v>
      </c>
      <c r="I19" s="23" t="s">
        <v>26</v>
      </c>
      <c r="J19" s="21" t="s">
        <v>1</v>
      </c>
      <c r="L19" s="28"/>
    </row>
    <row r="20" spans="2:12" s="1" customFormat="1" ht="6.9" customHeight="1">
      <c r="B20" s="28"/>
      <c r="L20" s="28"/>
    </row>
    <row r="21" spans="2:12" s="1" customFormat="1" ht="12" customHeight="1">
      <c r="B21" s="28"/>
      <c r="D21" s="23" t="s">
        <v>27</v>
      </c>
      <c r="I21" s="23" t="s">
        <v>24</v>
      </c>
      <c r="J21" s="24" t="str">
        <f>'Rekapitulace stavby'!AN13</f>
        <v>Vyplň údaj</v>
      </c>
      <c r="L21" s="28"/>
    </row>
    <row r="22" spans="2:12" s="1" customFormat="1" ht="18" customHeight="1">
      <c r="B22" s="28"/>
      <c r="E22" s="212" t="str">
        <f>'Rekapitulace stavby'!E14</f>
        <v>Vyplň údaj</v>
      </c>
      <c r="F22" s="181"/>
      <c r="G22" s="181"/>
      <c r="H22" s="181"/>
      <c r="I22" s="23" t="s">
        <v>26</v>
      </c>
      <c r="J22" s="24" t="str">
        <f>'Rekapitulace stavby'!AN14</f>
        <v>Vyplň údaj</v>
      </c>
      <c r="L22" s="28"/>
    </row>
    <row r="23" spans="2:12" s="1" customFormat="1" ht="6.9" customHeight="1">
      <c r="B23" s="28"/>
      <c r="L23" s="28"/>
    </row>
    <row r="24" spans="2:12" s="1" customFormat="1" ht="12" customHeight="1">
      <c r="B24" s="28"/>
      <c r="D24" s="23" t="s">
        <v>29</v>
      </c>
      <c r="I24" s="23" t="s">
        <v>24</v>
      </c>
      <c r="J24" s="21" t="str">
        <f>IF('Rekapitulace stavby'!AN16="","",'Rekapitulace stavby'!AN16)</f>
        <v/>
      </c>
      <c r="L24" s="28"/>
    </row>
    <row r="25" spans="2:12" s="1" customFormat="1" ht="18" customHeight="1">
      <c r="B25" s="28"/>
      <c r="E25" s="21" t="str">
        <f>IF('Rekapitulace stavby'!E17="","",'Rekapitulace stavby'!E17)</f>
        <v xml:space="preserve"> </v>
      </c>
      <c r="I25" s="23" t="s">
        <v>26</v>
      </c>
      <c r="J25" s="21" t="str">
        <f>IF('Rekapitulace stavby'!AN17="","",'Rekapitulace stavby'!AN17)</f>
        <v/>
      </c>
      <c r="L25" s="28"/>
    </row>
    <row r="26" spans="2:12" s="1" customFormat="1" ht="6.9" customHeight="1">
      <c r="B26" s="28"/>
      <c r="L26" s="28"/>
    </row>
    <row r="27" spans="2:12" s="1" customFormat="1" ht="12" customHeight="1">
      <c r="B27" s="28"/>
      <c r="D27" s="23" t="s">
        <v>31</v>
      </c>
      <c r="I27" s="23" t="s">
        <v>24</v>
      </c>
      <c r="J27" s="21" t="str">
        <f>IF('Rekapitulace stavby'!AN19="","",'Rekapitulace stavby'!AN19)</f>
        <v/>
      </c>
      <c r="L27" s="28"/>
    </row>
    <row r="28" spans="2:12" s="1" customFormat="1" ht="18" customHeight="1">
      <c r="B28" s="28"/>
      <c r="E28" s="21" t="str">
        <f>IF('Rekapitulace stavby'!E20="","",'Rekapitulace stavby'!E20)</f>
        <v xml:space="preserve"> </v>
      </c>
      <c r="I28" s="23" t="s">
        <v>26</v>
      </c>
      <c r="J28" s="21" t="str">
        <f>IF('Rekapitulace stavby'!AN20="","",'Rekapitulace stavby'!AN20)</f>
        <v/>
      </c>
      <c r="L28" s="28"/>
    </row>
    <row r="29" spans="2:12" s="1" customFormat="1" ht="6.9" customHeight="1">
      <c r="B29" s="28"/>
      <c r="L29" s="28"/>
    </row>
    <row r="30" spans="2:12" s="1" customFormat="1" ht="12" customHeight="1">
      <c r="B30" s="28"/>
      <c r="D30" s="23" t="s">
        <v>32</v>
      </c>
      <c r="L30" s="28"/>
    </row>
    <row r="31" spans="2:12" s="7" customFormat="1" ht="16.5" customHeight="1">
      <c r="B31" s="90"/>
      <c r="E31" s="186" t="s">
        <v>1</v>
      </c>
      <c r="F31" s="186"/>
      <c r="G31" s="186"/>
      <c r="H31" s="186"/>
      <c r="L31" s="90"/>
    </row>
    <row r="32" spans="2:12" s="1" customFormat="1" ht="6.9" customHeight="1">
      <c r="B32" s="28"/>
      <c r="L32" s="28"/>
    </row>
    <row r="33" spans="2:12" s="1" customFormat="1" ht="6.9" customHeight="1">
      <c r="B33" s="28"/>
      <c r="D33" s="49"/>
      <c r="E33" s="49"/>
      <c r="F33" s="49"/>
      <c r="G33" s="49"/>
      <c r="H33" s="49"/>
      <c r="I33" s="49"/>
      <c r="J33" s="49"/>
      <c r="K33" s="49"/>
      <c r="L33" s="28"/>
    </row>
    <row r="34" spans="2:12" s="1" customFormat="1" ht="25.35" customHeight="1">
      <c r="B34" s="28"/>
      <c r="D34" s="91" t="s">
        <v>33</v>
      </c>
      <c r="J34" s="62">
        <f>ROUND(J145, 2)</f>
        <v>0</v>
      </c>
      <c r="L34" s="28"/>
    </row>
    <row r="35" spans="2:12" s="1" customFormat="1" ht="6.9" customHeight="1">
      <c r="B35" s="28"/>
      <c r="D35" s="49"/>
      <c r="E35" s="49"/>
      <c r="F35" s="49"/>
      <c r="G35" s="49"/>
      <c r="H35" s="49"/>
      <c r="I35" s="49"/>
      <c r="J35" s="49"/>
      <c r="K35" s="49"/>
      <c r="L35" s="28"/>
    </row>
    <row r="36" spans="2:12" s="1" customFormat="1" ht="14.4" customHeight="1">
      <c r="B36" s="28"/>
      <c r="F36" s="31" t="s">
        <v>35</v>
      </c>
      <c r="I36" s="31" t="s">
        <v>34</v>
      </c>
      <c r="J36" s="31" t="s">
        <v>36</v>
      </c>
      <c r="L36" s="28"/>
    </row>
    <row r="37" spans="2:12" s="1" customFormat="1" ht="14.4" customHeight="1">
      <c r="B37" s="28"/>
      <c r="D37" s="51" t="s">
        <v>37</v>
      </c>
      <c r="E37" s="23" t="s">
        <v>38</v>
      </c>
      <c r="F37" s="81">
        <f>ROUND((SUM(BE145:BE284)),  2)</f>
        <v>0</v>
      </c>
      <c r="I37" s="92">
        <v>0.21</v>
      </c>
      <c r="J37" s="81">
        <f>ROUND(((SUM(BE145:BE284))*I37),  2)</f>
        <v>0</v>
      </c>
      <c r="L37" s="28"/>
    </row>
    <row r="38" spans="2:12" s="1" customFormat="1" ht="14.4" customHeight="1">
      <c r="B38" s="28"/>
      <c r="E38" s="23" t="s">
        <v>39</v>
      </c>
      <c r="F38" s="81">
        <f>ROUND((SUM(BF145:BF284)),  2)</f>
        <v>0</v>
      </c>
      <c r="I38" s="92">
        <v>0.12</v>
      </c>
      <c r="J38" s="81">
        <f>ROUND(((SUM(BF145:BF284))*I38),  2)</f>
        <v>0</v>
      </c>
      <c r="L38" s="28"/>
    </row>
    <row r="39" spans="2:12" s="1" customFormat="1" ht="14.4" hidden="1" customHeight="1">
      <c r="B39" s="28"/>
      <c r="E39" s="23" t="s">
        <v>40</v>
      </c>
      <c r="F39" s="81">
        <f>ROUND((SUM(BG145:BG284)),  2)</f>
        <v>0</v>
      </c>
      <c r="I39" s="92">
        <v>0.21</v>
      </c>
      <c r="J39" s="81">
        <f>0</f>
        <v>0</v>
      </c>
      <c r="L39" s="28"/>
    </row>
    <row r="40" spans="2:12" s="1" customFormat="1" ht="14.4" hidden="1" customHeight="1">
      <c r="B40" s="28"/>
      <c r="E40" s="23" t="s">
        <v>41</v>
      </c>
      <c r="F40" s="81">
        <f>ROUND((SUM(BH145:BH284)),  2)</f>
        <v>0</v>
      </c>
      <c r="I40" s="92">
        <v>0.12</v>
      </c>
      <c r="J40" s="81">
        <f>0</f>
        <v>0</v>
      </c>
      <c r="L40" s="28"/>
    </row>
    <row r="41" spans="2:12" s="1" customFormat="1" ht="14.4" hidden="1" customHeight="1">
      <c r="B41" s="28"/>
      <c r="E41" s="23" t="s">
        <v>42</v>
      </c>
      <c r="F41" s="81">
        <f>ROUND((SUM(BI145:BI284)),  2)</f>
        <v>0</v>
      </c>
      <c r="I41" s="92">
        <v>0</v>
      </c>
      <c r="J41" s="81">
        <f>0</f>
        <v>0</v>
      </c>
      <c r="L41" s="28"/>
    </row>
    <row r="42" spans="2:12" s="1" customFormat="1" ht="6.9"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 customHeight="1">
      <c r="B44" s="28"/>
      <c r="L44" s="28"/>
    </row>
    <row r="45" spans="2:12" ht="14.4" customHeight="1">
      <c r="B45" s="16"/>
      <c r="L45" s="16"/>
    </row>
    <row r="46" spans="2:12" ht="14.4" customHeight="1">
      <c r="B46" s="16"/>
      <c r="L46" s="16"/>
    </row>
    <row r="47" spans="2:12" ht="14.4" customHeight="1">
      <c r="B47" s="16"/>
      <c r="L47" s="16"/>
    </row>
    <row r="48" spans="2:12" ht="14.4" customHeight="1">
      <c r="B48" s="16"/>
      <c r="L48" s="16"/>
    </row>
    <row r="49" spans="2:12" ht="14.4" customHeight="1">
      <c r="B49" s="16"/>
      <c r="L49" s="16"/>
    </row>
    <row r="50" spans="2:12" s="1" customFormat="1" ht="14.4" customHeight="1">
      <c r="B50" s="28"/>
      <c r="D50" s="37" t="s">
        <v>46</v>
      </c>
      <c r="E50" s="38"/>
      <c r="F50" s="38"/>
      <c r="G50" s="37" t="s">
        <v>47</v>
      </c>
      <c r="H50" s="38"/>
      <c r="I50" s="38"/>
      <c r="J50" s="38"/>
      <c r="K50" s="38"/>
      <c r="L50" s="28"/>
    </row>
    <row r="51" spans="2:12">
      <c r="B51" s="16"/>
      <c r="L51" s="16"/>
    </row>
    <row r="52" spans="2:12">
      <c r="B52" s="16"/>
      <c r="L52" s="16"/>
    </row>
    <row r="53" spans="2:12">
      <c r="B53" s="16"/>
      <c r="L53" s="16"/>
    </row>
    <row r="54" spans="2:12">
      <c r="B54" s="16"/>
      <c r="L54" s="16"/>
    </row>
    <row r="55" spans="2:12">
      <c r="B55" s="16"/>
      <c r="L55" s="16"/>
    </row>
    <row r="56" spans="2:12">
      <c r="B56" s="16"/>
      <c r="L56" s="16"/>
    </row>
    <row r="57" spans="2:12">
      <c r="B57" s="16"/>
      <c r="L57" s="16"/>
    </row>
    <row r="58" spans="2:12">
      <c r="B58" s="16"/>
      <c r="L58" s="16"/>
    </row>
    <row r="59" spans="2:12">
      <c r="B59" s="16"/>
      <c r="L59" s="16"/>
    </row>
    <row r="60" spans="2:12">
      <c r="B60" s="16"/>
      <c r="L60" s="16"/>
    </row>
    <row r="61" spans="2:12" s="1" customFormat="1" ht="13.2">
      <c r="B61" s="28"/>
      <c r="D61" s="39" t="s">
        <v>48</v>
      </c>
      <c r="E61" s="30"/>
      <c r="F61" s="99" t="s">
        <v>49</v>
      </c>
      <c r="G61" s="39" t="s">
        <v>48</v>
      </c>
      <c r="H61" s="30"/>
      <c r="I61" s="30"/>
      <c r="J61" s="100" t="s">
        <v>49</v>
      </c>
      <c r="K61" s="30"/>
      <c r="L61" s="28"/>
    </row>
    <row r="62" spans="2:12">
      <c r="B62" s="16"/>
      <c r="L62" s="16"/>
    </row>
    <row r="63" spans="2:12">
      <c r="B63" s="16"/>
      <c r="L63" s="16"/>
    </row>
    <row r="64" spans="2:12">
      <c r="B64" s="16"/>
      <c r="L64" s="16"/>
    </row>
    <row r="65" spans="2:12" s="1" customFormat="1" ht="13.2">
      <c r="B65" s="28"/>
      <c r="D65" s="37" t="s">
        <v>50</v>
      </c>
      <c r="E65" s="38"/>
      <c r="F65" s="38"/>
      <c r="G65" s="37" t="s">
        <v>51</v>
      </c>
      <c r="H65" s="38"/>
      <c r="I65" s="38"/>
      <c r="J65" s="38"/>
      <c r="K65" s="38"/>
      <c r="L65" s="28"/>
    </row>
    <row r="66" spans="2:12">
      <c r="B66" s="16"/>
      <c r="L66" s="16"/>
    </row>
    <row r="67" spans="2:12">
      <c r="B67" s="16"/>
      <c r="L67" s="16"/>
    </row>
    <row r="68" spans="2:12">
      <c r="B68" s="16"/>
      <c r="L68" s="16"/>
    </row>
    <row r="69" spans="2:12">
      <c r="B69" s="16"/>
      <c r="L69" s="16"/>
    </row>
    <row r="70" spans="2:12">
      <c r="B70" s="16"/>
      <c r="L70" s="16"/>
    </row>
    <row r="71" spans="2:12">
      <c r="B71" s="16"/>
      <c r="L71" s="16"/>
    </row>
    <row r="72" spans="2:12">
      <c r="B72" s="16"/>
      <c r="L72" s="16"/>
    </row>
    <row r="73" spans="2:12">
      <c r="B73" s="16"/>
      <c r="L73" s="16"/>
    </row>
    <row r="74" spans="2:12">
      <c r="B74" s="16"/>
      <c r="L74" s="16"/>
    </row>
    <row r="75" spans="2:12">
      <c r="B75" s="16"/>
      <c r="L75" s="16"/>
    </row>
    <row r="76" spans="2:12" s="1" customFormat="1" ht="13.2">
      <c r="B76" s="28"/>
      <c r="D76" s="39" t="s">
        <v>48</v>
      </c>
      <c r="E76" s="30"/>
      <c r="F76" s="99" t="s">
        <v>49</v>
      </c>
      <c r="G76" s="39" t="s">
        <v>48</v>
      </c>
      <c r="H76" s="30"/>
      <c r="I76" s="30"/>
      <c r="J76" s="100" t="s">
        <v>49</v>
      </c>
      <c r="K76" s="30"/>
      <c r="L76" s="28"/>
    </row>
    <row r="77" spans="2:12" s="1" customFormat="1" ht="14.4" customHeight="1">
      <c r="B77" s="40"/>
      <c r="C77" s="41"/>
      <c r="D77" s="41"/>
      <c r="E77" s="41"/>
      <c r="F77" s="41"/>
      <c r="G77" s="41"/>
      <c r="H77" s="41"/>
      <c r="I77" s="41"/>
      <c r="J77" s="41"/>
      <c r="K77" s="41"/>
      <c r="L77" s="28"/>
    </row>
    <row r="81" spans="2:12" s="1" customFormat="1" ht="6.9" customHeight="1">
      <c r="B81" s="42"/>
      <c r="C81" s="43"/>
      <c r="D81" s="43"/>
      <c r="E81" s="43"/>
      <c r="F81" s="43"/>
      <c r="G81" s="43"/>
      <c r="H81" s="43"/>
      <c r="I81" s="43"/>
      <c r="J81" s="43"/>
      <c r="K81" s="43"/>
      <c r="L81" s="28"/>
    </row>
    <row r="82" spans="2:12" s="1" customFormat="1" ht="24.9" customHeight="1">
      <c r="B82" s="28"/>
      <c r="C82" s="17" t="s">
        <v>129</v>
      </c>
      <c r="L82" s="28"/>
    </row>
    <row r="83" spans="2:12" s="1" customFormat="1" ht="6.9" customHeight="1">
      <c r="B83" s="28"/>
      <c r="L83" s="28"/>
    </row>
    <row r="84" spans="2:12" s="1" customFormat="1" ht="12" customHeight="1">
      <c r="B84" s="28"/>
      <c r="C84" s="23" t="s">
        <v>15</v>
      </c>
      <c r="L84" s="28"/>
    </row>
    <row r="85" spans="2:12" s="1" customFormat="1" ht="16.5" customHeight="1">
      <c r="B85" s="28"/>
      <c r="E85" s="209" t="str">
        <f>E7</f>
        <v>Javorné - modernizace stáje</v>
      </c>
      <c r="F85" s="210"/>
      <c r="G85" s="210"/>
      <c r="H85" s="210"/>
      <c r="L85" s="28"/>
    </row>
    <row r="86" spans="2:12" ht="12" customHeight="1">
      <c r="B86" s="16"/>
      <c r="C86" s="23" t="s">
        <v>123</v>
      </c>
      <c r="L86" s="16"/>
    </row>
    <row r="87" spans="2:12" ht="16.5" customHeight="1">
      <c r="B87" s="16"/>
      <c r="E87" s="209" t="s">
        <v>124</v>
      </c>
      <c r="F87" s="182"/>
      <c r="G87" s="182"/>
      <c r="H87" s="182"/>
      <c r="L87" s="16"/>
    </row>
    <row r="88" spans="2:12" ht="12" customHeight="1">
      <c r="B88" s="16"/>
      <c r="C88" s="23" t="s">
        <v>125</v>
      </c>
      <c r="L88" s="16"/>
    </row>
    <row r="89" spans="2:12" s="1" customFormat="1" ht="16.5" customHeight="1">
      <c r="B89" s="28"/>
      <c r="E89" s="207" t="s">
        <v>741</v>
      </c>
      <c r="F89" s="211"/>
      <c r="G89" s="211"/>
      <c r="H89" s="211"/>
      <c r="L89" s="28"/>
    </row>
    <row r="90" spans="2:12" s="1" customFormat="1" ht="12" customHeight="1">
      <c r="B90" s="28"/>
      <c r="C90" s="23" t="s">
        <v>127</v>
      </c>
      <c r="L90" s="28"/>
    </row>
    <row r="91" spans="2:12" s="1" customFormat="1" ht="16.5" customHeight="1">
      <c r="B91" s="28"/>
      <c r="E91" s="170" t="str">
        <f>E13</f>
        <v>03-1 - Stavební náklady</v>
      </c>
      <c r="F91" s="211"/>
      <c r="G91" s="211"/>
      <c r="H91" s="211"/>
      <c r="L91" s="28"/>
    </row>
    <row r="92" spans="2:12" s="1" customFormat="1" ht="6.9" customHeight="1">
      <c r="B92" s="28"/>
      <c r="L92" s="28"/>
    </row>
    <row r="93" spans="2:12" s="1" customFormat="1" ht="12" customHeight="1">
      <c r="B93" s="28"/>
      <c r="C93" s="23" t="s">
        <v>19</v>
      </c>
      <c r="F93" s="21" t="str">
        <f>F16</f>
        <v xml:space="preserve"> </v>
      </c>
      <c r="I93" s="23" t="s">
        <v>21</v>
      </c>
      <c r="J93" s="48" t="str">
        <f>IF(J16="","",J16)</f>
        <v>5. 1. 2026</v>
      </c>
      <c r="L93" s="28"/>
    </row>
    <row r="94" spans="2:12" s="1" customFormat="1" ht="6.9" customHeight="1">
      <c r="B94" s="28"/>
      <c r="L94" s="28"/>
    </row>
    <row r="95" spans="2:12" s="1" customFormat="1" ht="15.15" customHeight="1">
      <c r="B95" s="28"/>
      <c r="C95" s="23" t="s">
        <v>23</v>
      </c>
      <c r="F95" s="21" t="str">
        <f>E19</f>
        <v>Zemědělská a.s., Horní bradlo</v>
      </c>
      <c r="I95" s="23" t="s">
        <v>29</v>
      </c>
      <c r="J95" s="26" t="str">
        <f>E25</f>
        <v xml:space="preserve"> </v>
      </c>
      <c r="L95" s="28"/>
    </row>
    <row r="96" spans="2:12" s="1" customFormat="1" ht="15.15"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130</v>
      </c>
      <c r="D98" s="93"/>
      <c r="E98" s="93"/>
      <c r="F98" s="93"/>
      <c r="G98" s="93"/>
      <c r="H98" s="93"/>
      <c r="I98" s="93"/>
      <c r="J98" s="102" t="s">
        <v>131</v>
      </c>
      <c r="K98" s="93"/>
      <c r="L98" s="28"/>
    </row>
    <row r="99" spans="2:47" s="1" customFormat="1" ht="10.35" customHeight="1">
      <c r="B99" s="28"/>
      <c r="L99" s="28"/>
    </row>
    <row r="100" spans="2:47" s="1" customFormat="1" ht="22.8" customHeight="1">
      <c r="B100" s="28"/>
      <c r="C100" s="103" t="s">
        <v>132</v>
      </c>
      <c r="J100" s="62">
        <f>J145</f>
        <v>0</v>
      </c>
      <c r="L100" s="28"/>
      <c r="AU100" s="13" t="s">
        <v>133</v>
      </c>
    </row>
    <row r="101" spans="2:47" s="8" customFormat="1" ht="24.9" customHeight="1">
      <c r="B101" s="104"/>
      <c r="D101" s="105" t="s">
        <v>134</v>
      </c>
      <c r="E101" s="106"/>
      <c r="F101" s="106"/>
      <c r="G101" s="106"/>
      <c r="H101" s="106"/>
      <c r="I101" s="106"/>
      <c r="J101" s="107">
        <f>J146</f>
        <v>0</v>
      </c>
      <c r="L101" s="104"/>
    </row>
    <row r="102" spans="2:47" s="9" customFormat="1" ht="19.95" customHeight="1">
      <c r="B102" s="108"/>
      <c r="D102" s="109" t="s">
        <v>135</v>
      </c>
      <c r="E102" s="110"/>
      <c r="F102" s="110"/>
      <c r="G102" s="110"/>
      <c r="H102" s="110"/>
      <c r="I102" s="110"/>
      <c r="J102" s="111">
        <f>J147</f>
        <v>0</v>
      </c>
      <c r="L102" s="108"/>
    </row>
    <row r="103" spans="2:47" s="9" customFormat="1" ht="19.95" customHeight="1">
      <c r="B103" s="108"/>
      <c r="D103" s="109" t="s">
        <v>136</v>
      </c>
      <c r="E103" s="110"/>
      <c r="F103" s="110"/>
      <c r="G103" s="110"/>
      <c r="H103" s="110"/>
      <c r="I103" s="110"/>
      <c r="J103" s="111">
        <f>J157</f>
        <v>0</v>
      </c>
      <c r="L103" s="108"/>
    </row>
    <row r="104" spans="2:47" s="9" customFormat="1" ht="19.95" customHeight="1">
      <c r="B104" s="108"/>
      <c r="D104" s="109" t="s">
        <v>137</v>
      </c>
      <c r="E104" s="110"/>
      <c r="F104" s="110"/>
      <c r="G104" s="110"/>
      <c r="H104" s="110"/>
      <c r="I104" s="110"/>
      <c r="J104" s="111">
        <f>J165</f>
        <v>0</v>
      </c>
      <c r="L104" s="108"/>
    </row>
    <row r="105" spans="2:47" s="9" customFormat="1" ht="19.95" customHeight="1">
      <c r="B105" s="108"/>
      <c r="D105" s="109" t="s">
        <v>138</v>
      </c>
      <c r="E105" s="110"/>
      <c r="F105" s="110"/>
      <c r="G105" s="110"/>
      <c r="H105" s="110"/>
      <c r="I105" s="110"/>
      <c r="J105" s="111">
        <f>J177</f>
        <v>0</v>
      </c>
      <c r="L105" s="108"/>
    </row>
    <row r="106" spans="2:47" s="9" customFormat="1" ht="19.95" customHeight="1">
      <c r="B106" s="108"/>
      <c r="D106" s="109" t="s">
        <v>139</v>
      </c>
      <c r="E106" s="110"/>
      <c r="F106" s="110"/>
      <c r="G106" s="110"/>
      <c r="H106" s="110"/>
      <c r="I106" s="110"/>
      <c r="J106" s="111">
        <f>J185</f>
        <v>0</v>
      </c>
      <c r="L106" s="108"/>
    </row>
    <row r="107" spans="2:47" s="9" customFormat="1" ht="19.95" customHeight="1">
      <c r="B107" s="108"/>
      <c r="D107" s="109" t="s">
        <v>140</v>
      </c>
      <c r="E107" s="110"/>
      <c r="F107" s="110"/>
      <c r="G107" s="110"/>
      <c r="H107" s="110"/>
      <c r="I107" s="110"/>
      <c r="J107" s="111">
        <f>J198</f>
        <v>0</v>
      </c>
      <c r="L107" s="108"/>
    </row>
    <row r="108" spans="2:47" s="9" customFormat="1" ht="19.95" customHeight="1">
      <c r="B108" s="108"/>
      <c r="D108" s="109" t="s">
        <v>141</v>
      </c>
      <c r="E108" s="110"/>
      <c r="F108" s="110"/>
      <c r="G108" s="110"/>
      <c r="H108" s="110"/>
      <c r="I108" s="110"/>
      <c r="J108" s="111">
        <f>J212</f>
        <v>0</v>
      </c>
      <c r="L108" s="108"/>
    </row>
    <row r="109" spans="2:47" s="9" customFormat="1" ht="19.95" customHeight="1">
      <c r="B109" s="108"/>
      <c r="D109" s="109" t="s">
        <v>142</v>
      </c>
      <c r="E109" s="110"/>
      <c r="F109" s="110"/>
      <c r="G109" s="110"/>
      <c r="H109" s="110"/>
      <c r="I109" s="110"/>
      <c r="J109" s="111">
        <f>J215</f>
        <v>0</v>
      </c>
      <c r="L109" s="108"/>
    </row>
    <row r="110" spans="2:47" s="8" customFormat="1" ht="24.9" customHeight="1">
      <c r="B110" s="104"/>
      <c r="D110" s="105" t="s">
        <v>145</v>
      </c>
      <c r="E110" s="106"/>
      <c r="F110" s="106"/>
      <c r="G110" s="106"/>
      <c r="H110" s="106"/>
      <c r="I110" s="106"/>
      <c r="J110" s="107">
        <f>J217</f>
        <v>0</v>
      </c>
      <c r="L110" s="104"/>
    </row>
    <row r="111" spans="2:47" s="9" customFormat="1" ht="19.95" customHeight="1">
      <c r="B111" s="108"/>
      <c r="D111" s="109" t="s">
        <v>743</v>
      </c>
      <c r="E111" s="110"/>
      <c r="F111" s="110"/>
      <c r="G111" s="110"/>
      <c r="H111" s="110"/>
      <c r="I111" s="110"/>
      <c r="J111" s="111">
        <f>J218</f>
        <v>0</v>
      </c>
      <c r="L111" s="108"/>
    </row>
    <row r="112" spans="2:47" s="9" customFormat="1" ht="19.95" customHeight="1">
      <c r="B112" s="108"/>
      <c r="D112" s="109" t="s">
        <v>744</v>
      </c>
      <c r="E112" s="110"/>
      <c r="F112" s="110"/>
      <c r="G112" s="110"/>
      <c r="H112" s="110"/>
      <c r="I112" s="110"/>
      <c r="J112" s="111">
        <f>J228</f>
        <v>0</v>
      </c>
      <c r="L112" s="108"/>
    </row>
    <row r="113" spans="2:12" s="9" customFormat="1" ht="19.95" customHeight="1">
      <c r="B113" s="108"/>
      <c r="D113" s="109" t="s">
        <v>745</v>
      </c>
      <c r="E113" s="110"/>
      <c r="F113" s="110"/>
      <c r="G113" s="110"/>
      <c r="H113" s="110"/>
      <c r="I113" s="110"/>
      <c r="J113" s="111">
        <f>J233</f>
        <v>0</v>
      </c>
      <c r="L113" s="108"/>
    </row>
    <row r="114" spans="2:12" s="9" customFormat="1" ht="19.95" customHeight="1">
      <c r="B114" s="108"/>
      <c r="D114" s="109" t="s">
        <v>746</v>
      </c>
      <c r="E114" s="110"/>
      <c r="F114" s="110"/>
      <c r="G114" s="110"/>
      <c r="H114" s="110"/>
      <c r="I114" s="110"/>
      <c r="J114" s="111">
        <f>J248</f>
        <v>0</v>
      </c>
      <c r="L114" s="108"/>
    </row>
    <row r="115" spans="2:12" s="9" customFormat="1" ht="19.95" customHeight="1">
      <c r="B115" s="108"/>
      <c r="D115" s="109" t="s">
        <v>148</v>
      </c>
      <c r="E115" s="110"/>
      <c r="F115" s="110"/>
      <c r="G115" s="110"/>
      <c r="H115" s="110"/>
      <c r="I115" s="110"/>
      <c r="J115" s="111">
        <f>J255</f>
        <v>0</v>
      </c>
      <c r="L115" s="108"/>
    </row>
    <row r="116" spans="2:12" s="9" customFormat="1" ht="19.95" customHeight="1">
      <c r="B116" s="108"/>
      <c r="D116" s="109" t="s">
        <v>149</v>
      </c>
      <c r="E116" s="110"/>
      <c r="F116" s="110"/>
      <c r="G116" s="110"/>
      <c r="H116" s="110"/>
      <c r="I116" s="110"/>
      <c r="J116" s="111">
        <f>J264</f>
        <v>0</v>
      </c>
      <c r="L116" s="108"/>
    </row>
    <row r="117" spans="2:12" s="9" customFormat="1" ht="19.95" customHeight="1">
      <c r="B117" s="108"/>
      <c r="D117" s="109" t="s">
        <v>747</v>
      </c>
      <c r="E117" s="110"/>
      <c r="F117" s="110"/>
      <c r="G117" s="110"/>
      <c r="H117" s="110"/>
      <c r="I117" s="110"/>
      <c r="J117" s="111">
        <f>J267</f>
        <v>0</v>
      </c>
      <c r="L117" s="108"/>
    </row>
    <row r="118" spans="2:12" s="9" customFormat="1" ht="19.95" customHeight="1">
      <c r="B118" s="108"/>
      <c r="D118" s="109" t="s">
        <v>748</v>
      </c>
      <c r="E118" s="110"/>
      <c r="F118" s="110"/>
      <c r="G118" s="110"/>
      <c r="H118" s="110"/>
      <c r="I118" s="110"/>
      <c r="J118" s="111">
        <f>J273</f>
        <v>0</v>
      </c>
      <c r="L118" s="108"/>
    </row>
    <row r="119" spans="2:12" s="9" customFormat="1" ht="19.95" customHeight="1">
      <c r="B119" s="108"/>
      <c r="D119" s="109" t="s">
        <v>749</v>
      </c>
      <c r="E119" s="110"/>
      <c r="F119" s="110"/>
      <c r="G119" s="110"/>
      <c r="H119" s="110"/>
      <c r="I119" s="110"/>
      <c r="J119" s="111">
        <f>J279</f>
        <v>0</v>
      </c>
      <c r="L119" s="108"/>
    </row>
    <row r="120" spans="2:12" s="8" customFormat="1" ht="24.9" customHeight="1">
      <c r="B120" s="104"/>
      <c r="D120" s="105" t="s">
        <v>150</v>
      </c>
      <c r="E120" s="106"/>
      <c r="F120" s="106"/>
      <c r="G120" s="106"/>
      <c r="H120" s="106"/>
      <c r="I120" s="106"/>
      <c r="J120" s="107">
        <f>J282</f>
        <v>0</v>
      </c>
      <c r="L120" s="104"/>
    </row>
    <row r="121" spans="2:12" s="9" customFormat="1" ht="19.95" customHeight="1">
      <c r="B121" s="108"/>
      <c r="D121" s="109" t="s">
        <v>151</v>
      </c>
      <c r="E121" s="110"/>
      <c r="F121" s="110"/>
      <c r="G121" s="110"/>
      <c r="H121" s="110"/>
      <c r="I121" s="110"/>
      <c r="J121" s="111">
        <f>J283</f>
        <v>0</v>
      </c>
      <c r="L121" s="108"/>
    </row>
    <row r="122" spans="2:12" s="1" customFormat="1" ht="21.75" customHeight="1">
      <c r="B122" s="28"/>
      <c r="L122" s="28"/>
    </row>
    <row r="123" spans="2:12" s="1" customFormat="1" ht="6.9" customHeight="1">
      <c r="B123" s="40"/>
      <c r="C123" s="41"/>
      <c r="D123" s="41"/>
      <c r="E123" s="41"/>
      <c r="F123" s="41"/>
      <c r="G123" s="41"/>
      <c r="H123" s="41"/>
      <c r="I123" s="41"/>
      <c r="J123" s="41"/>
      <c r="K123" s="41"/>
      <c r="L123" s="28"/>
    </row>
    <row r="127" spans="2:12" s="1" customFormat="1" ht="6.9" customHeight="1">
      <c r="B127" s="42"/>
      <c r="C127" s="43"/>
      <c r="D127" s="43"/>
      <c r="E127" s="43"/>
      <c r="F127" s="43"/>
      <c r="G127" s="43"/>
      <c r="H127" s="43"/>
      <c r="I127" s="43"/>
      <c r="J127" s="43"/>
      <c r="K127" s="43"/>
      <c r="L127" s="28"/>
    </row>
    <row r="128" spans="2:12" s="1" customFormat="1" ht="24.9" customHeight="1">
      <c r="B128" s="28"/>
      <c r="C128" s="17" t="s">
        <v>153</v>
      </c>
      <c r="L128" s="28"/>
    </row>
    <row r="129" spans="2:20" s="1" customFormat="1" ht="6.9" customHeight="1">
      <c r="B129" s="28"/>
      <c r="L129" s="28"/>
    </row>
    <row r="130" spans="2:20" s="1" customFormat="1" ht="12" customHeight="1">
      <c r="B130" s="28"/>
      <c r="C130" s="23" t="s">
        <v>15</v>
      </c>
      <c r="L130" s="28"/>
    </row>
    <row r="131" spans="2:20" s="1" customFormat="1" ht="16.5" customHeight="1">
      <c r="B131" s="28"/>
      <c r="E131" s="209" t="str">
        <f>E7</f>
        <v>Javorné - modernizace stáje</v>
      </c>
      <c r="F131" s="210"/>
      <c r="G131" s="210"/>
      <c r="H131" s="210"/>
      <c r="L131" s="28"/>
    </row>
    <row r="132" spans="2:20" ht="12" customHeight="1">
      <c r="B132" s="16"/>
      <c r="C132" s="23" t="s">
        <v>123</v>
      </c>
      <c r="L132" s="16"/>
    </row>
    <row r="133" spans="2:20" ht="16.5" customHeight="1">
      <c r="B133" s="16"/>
      <c r="E133" s="209" t="s">
        <v>124</v>
      </c>
      <c r="F133" s="182"/>
      <c r="G133" s="182"/>
      <c r="H133" s="182"/>
      <c r="L133" s="16"/>
    </row>
    <row r="134" spans="2:20" ht="12" customHeight="1">
      <c r="B134" s="16"/>
      <c r="C134" s="23" t="s">
        <v>125</v>
      </c>
      <c r="L134" s="16"/>
    </row>
    <row r="135" spans="2:20" s="1" customFormat="1" ht="16.5" customHeight="1">
      <c r="B135" s="28"/>
      <c r="E135" s="207" t="s">
        <v>741</v>
      </c>
      <c r="F135" s="211"/>
      <c r="G135" s="211"/>
      <c r="H135" s="211"/>
      <c r="L135" s="28"/>
    </row>
    <row r="136" spans="2:20" s="1" customFormat="1" ht="12" customHeight="1">
      <c r="B136" s="28"/>
      <c r="C136" s="23" t="s">
        <v>127</v>
      </c>
      <c r="L136" s="28"/>
    </row>
    <row r="137" spans="2:20" s="1" customFormat="1" ht="16.5" customHeight="1">
      <c r="B137" s="28"/>
      <c r="E137" s="170" t="str">
        <f>E13</f>
        <v>03-1 - Stavební náklady</v>
      </c>
      <c r="F137" s="211"/>
      <c r="G137" s="211"/>
      <c r="H137" s="211"/>
      <c r="L137" s="28"/>
    </row>
    <row r="138" spans="2:20" s="1" customFormat="1" ht="6.9" customHeight="1">
      <c r="B138" s="28"/>
      <c r="L138" s="28"/>
    </row>
    <row r="139" spans="2:20" s="1" customFormat="1" ht="12" customHeight="1">
      <c r="B139" s="28"/>
      <c r="C139" s="23" t="s">
        <v>19</v>
      </c>
      <c r="F139" s="21" t="str">
        <f>F16</f>
        <v xml:space="preserve"> </v>
      </c>
      <c r="I139" s="23" t="s">
        <v>21</v>
      </c>
      <c r="J139" s="48" t="str">
        <f>IF(J16="","",J16)</f>
        <v>5. 1. 2026</v>
      </c>
      <c r="L139" s="28"/>
    </row>
    <row r="140" spans="2:20" s="1" customFormat="1" ht="6.9" customHeight="1">
      <c r="B140" s="28"/>
      <c r="L140" s="28"/>
    </row>
    <row r="141" spans="2:20" s="1" customFormat="1" ht="15.15" customHeight="1">
      <c r="B141" s="28"/>
      <c r="C141" s="23" t="s">
        <v>23</v>
      </c>
      <c r="F141" s="21" t="str">
        <f>E19</f>
        <v>Zemědělská a.s., Horní bradlo</v>
      </c>
      <c r="I141" s="23" t="s">
        <v>29</v>
      </c>
      <c r="J141" s="26" t="str">
        <f>E25</f>
        <v xml:space="preserve"> </v>
      </c>
      <c r="L141" s="28"/>
    </row>
    <row r="142" spans="2:20" s="1" customFormat="1" ht="15.15" customHeight="1">
      <c r="B142" s="28"/>
      <c r="C142" s="23" t="s">
        <v>27</v>
      </c>
      <c r="F142" s="21" t="str">
        <f>IF(E22="","",E22)</f>
        <v>Vyplň údaj</v>
      </c>
      <c r="I142" s="23" t="s">
        <v>31</v>
      </c>
      <c r="J142" s="26" t="str">
        <f>E28</f>
        <v xml:space="preserve"> </v>
      </c>
      <c r="L142" s="28"/>
    </row>
    <row r="143" spans="2:20" s="1" customFormat="1" ht="10.35" customHeight="1">
      <c r="B143" s="28"/>
      <c r="L143" s="28"/>
    </row>
    <row r="144" spans="2:20" s="10" customFormat="1" ht="29.25" customHeight="1">
      <c r="B144" s="112"/>
      <c r="C144" s="113" t="s">
        <v>154</v>
      </c>
      <c r="D144" s="114" t="s">
        <v>58</v>
      </c>
      <c r="E144" s="114" t="s">
        <v>54</v>
      </c>
      <c r="F144" s="114" t="s">
        <v>55</v>
      </c>
      <c r="G144" s="114" t="s">
        <v>155</v>
      </c>
      <c r="H144" s="114" t="s">
        <v>156</v>
      </c>
      <c r="I144" s="114" t="s">
        <v>157</v>
      </c>
      <c r="J144" s="115" t="s">
        <v>131</v>
      </c>
      <c r="K144" s="116" t="s">
        <v>158</v>
      </c>
      <c r="L144" s="112"/>
      <c r="M144" s="55" t="s">
        <v>1</v>
      </c>
      <c r="N144" s="56" t="s">
        <v>37</v>
      </c>
      <c r="O144" s="56" t="s">
        <v>159</v>
      </c>
      <c r="P144" s="56" t="s">
        <v>160</v>
      </c>
      <c r="Q144" s="56" t="s">
        <v>161</v>
      </c>
      <c r="R144" s="56" t="s">
        <v>162</v>
      </c>
      <c r="S144" s="56" t="s">
        <v>163</v>
      </c>
      <c r="T144" s="57" t="s">
        <v>164</v>
      </c>
    </row>
    <row r="145" spans="2:65" s="1" customFormat="1" ht="22.8" customHeight="1">
      <c r="B145" s="28"/>
      <c r="C145" s="60" t="s">
        <v>165</v>
      </c>
      <c r="J145" s="117">
        <f>BK145</f>
        <v>0</v>
      </c>
      <c r="L145" s="28"/>
      <c r="M145" s="58"/>
      <c r="N145" s="49"/>
      <c r="O145" s="49"/>
      <c r="P145" s="118">
        <f>P146+P217+P282</f>
        <v>0</v>
      </c>
      <c r="Q145" s="49"/>
      <c r="R145" s="118">
        <f>R146+R217+R282</f>
        <v>32.431046640000005</v>
      </c>
      <c r="S145" s="49"/>
      <c r="T145" s="119">
        <f>T146+T217+T282</f>
        <v>0</v>
      </c>
      <c r="AT145" s="13" t="s">
        <v>72</v>
      </c>
      <c r="AU145" s="13" t="s">
        <v>133</v>
      </c>
      <c r="BK145" s="120">
        <f>BK146+BK217+BK282</f>
        <v>0</v>
      </c>
    </row>
    <row r="146" spans="2:65" s="11" customFormat="1" ht="25.95" customHeight="1">
      <c r="B146" s="121"/>
      <c r="D146" s="122" t="s">
        <v>72</v>
      </c>
      <c r="E146" s="123" t="s">
        <v>166</v>
      </c>
      <c r="F146" s="123" t="s">
        <v>167</v>
      </c>
      <c r="I146" s="124"/>
      <c r="J146" s="125">
        <f>BK146</f>
        <v>0</v>
      </c>
      <c r="L146" s="121"/>
      <c r="M146" s="126"/>
      <c r="P146" s="127">
        <f>P147+P157+P165+P177+P185+P198+P212+P215</f>
        <v>0</v>
      </c>
      <c r="R146" s="127">
        <f>R147+R157+R165+R177+R185+R198+R212+R215</f>
        <v>31.411697660000005</v>
      </c>
      <c r="T146" s="128">
        <f>T147+T157+T165+T177+T185+T198+T212+T215</f>
        <v>0</v>
      </c>
      <c r="AR146" s="122" t="s">
        <v>80</v>
      </c>
      <c r="AT146" s="129" t="s">
        <v>72</v>
      </c>
      <c r="AU146" s="129" t="s">
        <v>73</v>
      </c>
      <c r="AY146" s="122" t="s">
        <v>168</v>
      </c>
      <c r="BK146" s="130">
        <f>BK147+BK157+BK165+BK177+BK185+BK198+BK212+BK215</f>
        <v>0</v>
      </c>
    </row>
    <row r="147" spans="2:65" s="11" customFormat="1" ht="22.8" customHeight="1">
      <c r="B147" s="121"/>
      <c r="D147" s="122" t="s">
        <v>72</v>
      </c>
      <c r="E147" s="131" t="s">
        <v>80</v>
      </c>
      <c r="F147" s="131" t="s">
        <v>169</v>
      </c>
      <c r="I147" s="124"/>
      <c r="J147" s="132">
        <f>BK147</f>
        <v>0</v>
      </c>
      <c r="L147" s="121"/>
      <c r="M147" s="126"/>
      <c r="P147" s="127">
        <f>SUM(P148:P156)</f>
        <v>0</v>
      </c>
      <c r="R147" s="127">
        <f>SUM(R148:R156)</f>
        <v>0</v>
      </c>
      <c r="T147" s="128">
        <f>SUM(T148:T156)</f>
        <v>0</v>
      </c>
      <c r="AR147" s="122" t="s">
        <v>80</v>
      </c>
      <c r="AT147" s="129" t="s">
        <v>72</v>
      </c>
      <c r="AU147" s="129" t="s">
        <v>80</v>
      </c>
      <c r="AY147" s="122" t="s">
        <v>168</v>
      </c>
      <c r="BK147" s="130">
        <f>SUM(BK148:BK156)</f>
        <v>0</v>
      </c>
    </row>
    <row r="148" spans="2:65" s="1" customFormat="1" ht="33" customHeight="1">
      <c r="B148" s="133"/>
      <c r="C148" s="134" t="s">
        <v>80</v>
      </c>
      <c r="D148" s="134" t="s">
        <v>170</v>
      </c>
      <c r="E148" s="135" t="s">
        <v>176</v>
      </c>
      <c r="F148" s="136" t="s">
        <v>177</v>
      </c>
      <c r="G148" s="137" t="s">
        <v>173</v>
      </c>
      <c r="H148" s="138">
        <v>31.5</v>
      </c>
      <c r="I148" s="139"/>
      <c r="J148" s="140">
        <f t="shared" ref="J148:J156" si="0">ROUND(I148*H148,2)</f>
        <v>0</v>
      </c>
      <c r="K148" s="141"/>
      <c r="L148" s="28"/>
      <c r="M148" s="142" t="s">
        <v>1</v>
      </c>
      <c r="N148" s="143" t="s">
        <v>38</v>
      </c>
      <c r="P148" s="144">
        <f t="shared" ref="P148:P156" si="1">O148*H148</f>
        <v>0</v>
      </c>
      <c r="Q148" s="144">
        <v>0</v>
      </c>
      <c r="R148" s="144">
        <f t="shared" ref="R148:R156" si="2">Q148*H148</f>
        <v>0</v>
      </c>
      <c r="S148" s="144">
        <v>0</v>
      </c>
      <c r="T148" s="145">
        <f t="shared" ref="T148:T156" si="3">S148*H148</f>
        <v>0</v>
      </c>
      <c r="AR148" s="146" t="s">
        <v>174</v>
      </c>
      <c r="AT148" s="146" t="s">
        <v>170</v>
      </c>
      <c r="AU148" s="146" t="s">
        <v>82</v>
      </c>
      <c r="AY148" s="13" t="s">
        <v>168</v>
      </c>
      <c r="BE148" s="147">
        <f t="shared" ref="BE148:BE156" si="4">IF(N148="základní",J148,0)</f>
        <v>0</v>
      </c>
      <c r="BF148" s="147">
        <f t="shared" ref="BF148:BF156" si="5">IF(N148="snížená",J148,0)</f>
        <v>0</v>
      </c>
      <c r="BG148" s="147">
        <f t="shared" ref="BG148:BG156" si="6">IF(N148="zákl. přenesená",J148,0)</f>
        <v>0</v>
      </c>
      <c r="BH148" s="147">
        <f t="shared" ref="BH148:BH156" si="7">IF(N148="sníž. přenesená",J148,0)</f>
        <v>0</v>
      </c>
      <c r="BI148" s="147">
        <f t="shared" ref="BI148:BI156" si="8">IF(N148="nulová",J148,0)</f>
        <v>0</v>
      </c>
      <c r="BJ148" s="13" t="s">
        <v>80</v>
      </c>
      <c r="BK148" s="147">
        <f t="shared" ref="BK148:BK156" si="9">ROUND(I148*H148,2)</f>
        <v>0</v>
      </c>
      <c r="BL148" s="13" t="s">
        <v>174</v>
      </c>
      <c r="BM148" s="146" t="s">
        <v>750</v>
      </c>
    </row>
    <row r="149" spans="2:65" s="1" customFormat="1" ht="49.05" customHeight="1">
      <c r="B149" s="133"/>
      <c r="C149" s="134" t="s">
        <v>82</v>
      </c>
      <c r="D149" s="134" t="s">
        <v>170</v>
      </c>
      <c r="E149" s="135" t="s">
        <v>179</v>
      </c>
      <c r="F149" s="136" t="s">
        <v>180</v>
      </c>
      <c r="G149" s="137" t="s">
        <v>173</v>
      </c>
      <c r="H149" s="138">
        <v>3.9380000000000002</v>
      </c>
      <c r="I149" s="139"/>
      <c r="J149" s="140">
        <f t="shared" si="0"/>
        <v>0</v>
      </c>
      <c r="K149" s="141"/>
      <c r="L149" s="28"/>
      <c r="M149" s="142" t="s">
        <v>1</v>
      </c>
      <c r="N149" s="143" t="s">
        <v>38</v>
      </c>
      <c r="P149" s="144">
        <f t="shared" si="1"/>
        <v>0</v>
      </c>
      <c r="Q149" s="144">
        <v>0</v>
      </c>
      <c r="R149" s="144">
        <f t="shared" si="2"/>
        <v>0</v>
      </c>
      <c r="S149" s="144">
        <v>0</v>
      </c>
      <c r="T149" s="145">
        <f t="shared" si="3"/>
        <v>0</v>
      </c>
      <c r="AR149" s="146" t="s">
        <v>174</v>
      </c>
      <c r="AT149" s="146" t="s">
        <v>170</v>
      </c>
      <c r="AU149" s="146" t="s">
        <v>82</v>
      </c>
      <c r="AY149" s="13" t="s">
        <v>168</v>
      </c>
      <c r="BE149" s="147">
        <f t="shared" si="4"/>
        <v>0</v>
      </c>
      <c r="BF149" s="147">
        <f t="shared" si="5"/>
        <v>0</v>
      </c>
      <c r="BG149" s="147">
        <f t="shared" si="6"/>
        <v>0</v>
      </c>
      <c r="BH149" s="147">
        <f t="shared" si="7"/>
        <v>0</v>
      </c>
      <c r="BI149" s="147">
        <f t="shared" si="8"/>
        <v>0</v>
      </c>
      <c r="BJ149" s="13" t="s">
        <v>80</v>
      </c>
      <c r="BK149" s="147">
        <f t="shared" si="9"/>
        <v>0</v>
      </c>
      <c r="BL149" s="13" t="s">
        <v>174</v>
      </c>
      <c r="BM149" s="146" t="s">
        <v>751</v>
      </c>
    </row>
    <row r="150" spans="2:65" s="1" customFormat="1" ht="49.05" customHeight="1">
      <c r="B150" s="133"/>
      <c r="C150" s="134" t="s">
        <v>90</v>
      </c>
      <c r="D150" s="134" t="s">
        <v>170</v>
      </c>
      <c r="E150" s="135" t="s">
        <v>182</v>
      </c>
      <c r="F150" s="136" t="s">
        <v>183</v>
      </c>
      <c r="G150" s="137" t="s">
        <v>173</v>
      </c>
      <c r="H150" s="138">
        <v>3.9380000000000002</v>
      </c>
      <c r="I150" s="139"/>
      <c r="J150" s="140">
        <f t="shared" si="0"/>
        <v>0</v>
      </c>
      <c r="K150" s="141"/>
      <c r="L150" s="28"/>
      <c r="M150" s="142" t="s">
        <v>1</v>
      </c>
      <c r="N150" s="143" t="s">
        <v>38</v>
      </c>
      <c r="P150" s="144">
        <f t="shared" si="1"/>
        <v>0</v>
      </c>
      <c r="Q150" s="144">
        <v>0</v>
      </c>
      <c r="R150" s="144">
        <f t="shared" si="2"/>
        <v>0</v>
      </c>
      <c r="S150" s="144">
        <v>0</v>
      </c>
      <c r="T150" s="145">
        <f t="shared" si="3"/>
        <v>0</v>
      </c>
      <c r="AR150" s="146" t="s">
        <v>174</v>
      </c>
      <c r="AT150" s="146" t="s">
        <v>170</v>
      </c>
      <c r="AU150" s="146" t="s">
        <v>82</v>
      </c>
      <c r="AY150" s="13" t="s">
        <v>168</v>
      </c>
      <c r="BE150" s="147">
        <f t="shared" si="4"/>
        <v>0</v>
      </c>
      <c r="BF150" s="147">
        <f t="shared" si="5"/>
        <v>0</v>
      </c>
      <c r="BG150" s="147">
        <f t="shared" si="6"/>
        <v>0</v>
      </c>
      <c r="BH150" s="147">
        <f t="shared" si="7"/>
        <v>0</v>
      </c>
      <c r="BI150" s="147">
        <f t="shared" si="8"/>
        <v>0</v>
      </c>
      <c r="BJ150" s="13" t="s">
        <v>80</v>
      </c>
      <c r="BK150" s="147">
        <f t="shared" si="9"/>
        <v>0</v>
      </c>
      <c r="BL150" s="13" t="s">
        <v>174</v>
      </c>
      <c r="BM150" s="146" t="s">
        <v>752</v>
      </c>
    </row>
    <row r="151" spans="2:65" s="1" customFormat="1" ht="33" customHeight="1">
      <c r="B151" s="133"/>
      <c r="C151" s="134" t="s">
        <v>174</v>
      </c>
      <c r="D151" s="134" t="s">
        <v>170</v>
      </c>
      <c r="E151" s="135" t="s">
        <v>753</v>
      </c>
      <c r="F151" s="136" t="s">
        <v>754</v>
      </c>
      <c r="G151" s="137" t="s">
        <v>173</v>
      </c>
      <c r="H151" s="138">
        <v>9.9960000000000004</v>
      </c>
      <c r="I151" s="139"/>
      <c r="J151" s="140">
        <f t="shared" si="0"/>
        <v>0</v>
      </c>
      <c r="K151" s="141"/>
      <c r="L151" s="28"/>
      <c r="M151" s="142" t="s">
        <v>1</v>
      </c>
      <c r="N151" s="143" t="s">
        <v>38</v>
      </c>
      <c r="P151" s="144">
        <f t="shared" si="1"/>
        <v>0</v>
      </c>
      <c r="Q151" s="144">
        <v>0</v>
      </c>
      <c r="R151" s="144">
        <f t="shared" si="2"/>
        <v>0</v>
      </c>
      <c r="S151" s="144">
        <v>0</v>
      </c>
      <c r="T151" s="145">
        <f t="shared" si="3"/>
        <v>0</v>
      </c>
      <c r="AR151" s="146" t="s">
        <v>174</v>
      </c>
      <c r="AT151" s="146" t="s">
        <v>170</v>
      </c>
      <c r="AU151" s="146" t="s">
        <v>82</v>
      </c>
      <c r="AY151" s="13" t="s">
        <v>168</v>
      </c>
      <c r="BE151" s="147">
        <f t="shared" si="4"/>
        <v>0</v>
      </c>
      <c r="BF151" s="147">
        <f t="shared" si="5"/>
        <v>0</v>
      </c>
      <c r="BG151" s="147">
        <f t="shared" si="6"/>
        <v>0</v>
      </c>
      <c r="BH151" s="147">
        <f t="shared" si="7"/>
        <v>0</v>
      </c>
      <c r="BI151" s="147">
        <f t="shared" si="8"/>
        <v>0</v>
      </c>
      <c r="BJ151" s="13" t="s">
        <v>80</v>
      </c>
      <c r="BK151" s="147">
        <f t="shared" si="9"/>
        <v>0</v>
      </c>
      <c r="BL151" s="13" t="s">
        <v>174</v>
      </c>
      <c r="BM151" s="146" t="s">
        <v>755</v>
      </c>
    </row>
    <row r="152" spans="2:65" s="1" customFormat="1" ht="33" customHeight="1">
      <c r="B152" s="133"/>
      <c r="C152" s="134" t="s">
        <v>185</v>
      </c>
      <c r="D152" s="134" t="s">
        <v>170</v>
      </c>
      <c r="E152" s="135" t="s">
        <v>756</v>
      </c>
      <c r="F152" s="136" t="s">
        <v>757</v>
      </c>
      <c r="G152" s="137" t="s">
        <v>173</v>
      </c>
      <c r="H152" s="138">
        <v>9.9960000000000004</v>
      </c>
      <c r="I152" s="139"/>
      <c r="J152" s="140">
        <f t="shared" si="0"/>
        <v>0</v>
      </c>
      <c r="K152" s="141"/>
      <c r="L152" s="28"/>
      <c r="M152" s="142" t="s">
        <v>1</v>
      </c>
      <c r="N152" s="143" t="s">
        <v>38</v>
      </c>
      <c r="P152" s="144">
        <f t="shared" si="1"/>
        <v>0</v>
      </c>
      <c r="Q152" s="144">
        <v>0</v>
      </c>
      <c r="R152" s="144">
        <f t="shared" si="2"/>
        <v>0</v>
      </c>
      <c r="S152" s="144">
        <v>0</v>
      </c>
      <c r="T152" s="145">
        <f t="shared" si="3"/>
        <v>0</v>
      </c>
      <c r="AR152" s="146" t="s">
        <v>174</v>
      </c>
      <c r="AT152" s="146" t="s">
        <v>170</v>
      </c>
      <c r="AU152" s="146" t="s">
        <v>82</v>
      </c>
      <c r="AY152" s="13" t="s">
        <v>168</v>
      </c>
      <c r="BE152" s="147">
        <f t="shared" si="4"/>
        <v>0</v>
      </c>
      <c r="BF152" s="147">
        <f t="shared" si="5"/>
        <v>0</v>
      </c>
      <c r="BG152" s="147">
        <f t="shared" si="6"/>
        <v>0</v>
      </c>
      <c r="BH152" s="147">
        <f t="shared" si="7"/>
        <v>0</v>
      </c>
      <c r="BI152" s="147">
        <f t="shared" si="8"/>
        <v>0</v>
      </c>
      <c r="BJ152" s="13" t="s">
        <v>80</v>
      </c>
      <c r="BK152" s="147">
        <f t="shared" si="9"/>
        <v>0</v>
      </c>
      <c r="BL152" s="13" t="s">
        <v>174</v>
      </c>
      <c r="BM152" s="146" t="s">
        <v>758</v>
      </c>
    </row>
    <row r="153" spans="2:65" s="1" customFormat="1" ht="62.7" customHeight="1">
      <c r="B153" s="133"/>
      <c r="C153" s="134" t="s">
        <v>189</v>
      </c>
      <c r="D153" s="134" t="s">
        <v>170</v>
      </c>
      <c r="E153" s="135" t="s">
        <v>194</v>
      </c>
      <c r="F153" s="136" t="s">
        <v>195</v>
      </c>
      <c r="G153" s="137" t="s">
        <v>173</v>
      </c>
      <c r="H153" s="138">
        <v>55.524999999999999</v>
      </c>
      <c r="I153" s="139"/>
      <c r="J153" s="140">
        <f t="shared" si="0"/>
        <v>0</v>
      </c>
      <c r="K153" s="141"/>
      <c r="L153" s="28"/>
      <c r="M153" s="142" t="s">
        <v>1</v>
      </c>
      <c r="N153" s="143" t="s">
        <v>38</v>
      </c>
      <c r="P153" s="144">
        <f t="shared" si="1"/>
        <v>0</v>
      </c>
      <c r="Q153" s="144">
        <v>0</v>
      </c>
      <c r="R153" s="144">
        <f t="shared" si="2"/>
        <v>0</v>
      </c>
      <c r="S153" s="144">
        <v>0</v>
      </c>
      <c r="T153" s="145">
        <f t="shared" si="3"/>
        <v>0</v>
      </c>
      <c r="AR153" s="146" t="s">
        <v>174</v>
      </c>
      <c r="AT153" s="146" t="s">
        <v>170</v>
      </c>
      <c r="AU153" s="146" t="s">
        <v>82</v>
      </c>
      <c r="AY153" s="13" t="s">
        <v>168</v>
      </c>
      <c r="BE153" s="147">
        <f t="shared" si="4"/>
        <v>0</v>
      </c>
      <c r="BF153" s="147">
        <f t="shared" si="5"/>
        <v>0</v>
      </c>
      <c r="BG153" s="147">
        <f t="shared" si="6"/>
        <v>0</v>
      </c>
      <c r="BH153" s="147">
        <f t="shared" si="7"/>
        <v>0</v>
      </c>
      <c r="BI153" s="147">
        <f t="shared" si="8"/>
        <v>0</v>
      </c>
      <c r="BJ153" s="13" t="s">
        <v>80</v>
      </c>
      <c r="BK153" s="147">
        <f t="shared" si="9"/>
        <v>0</v>
      </c>
      <c r="BL153" s="13" t="s">
        <v>174</v>
      </c>
      <c r="BM153" s="146" t="s">
        <v>759</v>
      </c>
    </row>
    <row r="154" spans="2:65" s="1" customFormat="1" ht="44.25" customHeight="1">
      <c r="B154" s="133"/>
      <c r="C154" s="134" t="s">
        <v>193</v>
      </c>
      <c r="D154" s="134" t="s">
        <v>170</v>
      </c>
      <c r="E154" s="135" t="s">
        <v>202</v>
      </c>
      <c r="F154" s="136" t="s">
        <v>203</v>
      </c>
      <c r="G154" s="137" t="s">
        <v>173</v>
      </c>
      <c r="H154" s="138">
        <v>55.524999999999999</v>
      </c>
      <c r="I154" s="139"/>
      <c r="J154" s="140">
        <f t="shared" si="0"/>
        <v>0</v>
      </c>
      <c r="K154" s="141"/>
      <c r="L154" s="28"/>
      <c r="M154" s="142" t="s">
        <v>1</v>
      </c>
      <c r="N154" s="143" t="s">
        <v>38</v>
      </c>
      <c r="P154" s="144">
        <f t="shared" si="1"/>
        <v>0</v>
      </c>
      <c r="Q154" s="144">
        <v>0</v>
      </c>
      <c r="R154" s="144">
        <f t="shared" si="2"/>
        <v>0</v>
      </c>
      <c r="S154" s="144">
        <v>0</v>
      </c>
      <c r="T154" s="145">
        <f t="shared" si="3"/>
        <v>0</v>
      </c>
      <c r="AR154" s="146" t="s">
        <v>174</v>
      </c>
      <c r="AT154" s="146" t="s">
        <v>170</v>
      </c>
      <c r="AU154" s="146" t="s">
        <v>82</v>
      </c>
      <c r="AY154" s="13" t="s">
        <v>168</v>
      </c>
      <c r="BE154" s="147">
        <f t="shared" si="4"/>
        <v>0</v>
      </c>
      <c r="BF154" s="147">
        <f t="shared" si="5"/>
        <v>0</v>
      </c>
      <c r="BG154" s="147">
        <f t="shared" si="6"/>
        <v>0</v>
      </c>
      <c r="BH154" s="147">
        <f t="shared" si="7"/>
        <v>0</v>
      </c>
      <c r="BI154" s="147">
        <f t="shared" si="8"/>
        <v>0</v>
      </c>
      <c r="BJ154" s="13" t="s">
        <v>80</v>
      </c>
      <c r="BK154" s="147">
        <f t="shared" si="9"/>
        <v>0</v>
      </c>
      <c r="BL154" s="13" t="s">
        <v>174</v>
      </c>
      <c r="BM154" s="146" t="s">
        <v>760</v>
      </c>
    </row>
    <row r="155" spans="2:65" s="1" customFormat="1" ht="37.799999999999997" customHeight="1">
      <c r="B155" s="133"/>
      <c r="C155" s="134" t="s">
        <v>197</v>
      </c>
      <c r="D155" s="134" t="s">
        <v>170</v>
      </c>
      <c r="E155" s="135" t="s">
        <v>206</v>
      </c>
      <c r="F155" s="136" t="s">
        <v>207</v>
      </c>
      <c r="G155" s="137" t="s">
        <v>208</v>
      </c>
      <c r="H155" s="138">
        <v>47.25</v>
      </c>
      <c r="I155" s="139"/>
      <c r="J155" s="140">
        <f t="shared" si="0"/>
        <v>0</v>
      </c>
      <c r="K155" s="141"/>
      <c r="L155" s="28"/>
      <c r="M155" s="142" t="s">
        <v>1</v>
      </c>
      <c r="N155" s="143" t="s">
        <v>38</v>
      </c>
      <c r="P155" s="144">
        <f t="shared" si="1"/>
        <v>0</v>
      </c>
      <c r="Q155" s="144">
        <v>0</v>
      </c>
      <c r="R155" s="144">
        <f t="shared" si="2"/>
        <v>0</v>
      </c>
      <c r="S155" s="144">
        <v>0</v>
      </c>
      <c r="T155" s="145">
        <f t="shared" si="3"/>
        <v>0</v>
      </c>
      <c r="AR155" s="146" t="s">
        <v>174</v>
      </c>
      <c r="AT155" s="146" t="s">
        <v>170</v>
      </c>
      <c r="AU155" s="146" t="s">
        <v>82</v>
      </c>
      <c r="AY155" s="13" t="s">
        <v>168</v>
      </c>
      <c r="BE155" s="147">
        <f t="shared" si="4"/>
        <v>0</v>
      </c>
      <c r="BF155" s="147">
        <f t="shared" si="5"/>
        <v>0</v>
      </c>
      <c r="BG155" s="147">
        <f t="shared" si="6"/>
        <v>0</v>
      </c>
      <c r="BH155" s="147">
        <f t="shared" si="7"/>
        <v>0</v>
      </c>
      <c r="BI155" s="147">
        <f t="shared" si="8"/>
        <v>0</v>
      </c>
      <c r="BJ155" s="13" t="s">
        <v>80</v>
      </c>
      <c r="BK155" s="147">
        <f t="shared" si="9"/>
        <v>0</v>
      </c>
      <c r="BL155" s="13" t="s">
        <v>174</v>
      </c>
      <c r="BM155" s="146" t="s">
        <v>761</v>
      </c>
    </row>
    <row r="156" spans="2:65" s="1" customFormat="1" ht="44.25" customHeight="1">
      <c r="B156" s="133"/>
      <c r="C156" s="134" t="s">
        <v>201</v>
      </c>
      <c r="D156" s="134" t="s">
        <v>170</v>
      </c>
      <c r="E156" s="135" t="s">
        <v>211</v>
      </c>
      <c r="F156" s="136" t="s">
        <v>212</v>
      </c>
      <c r="G156" s="137" t="s">
        <v>173</v>
      </c>
      <c r="H156" s="138">
        <v>3.843</v>
      </c>
      <c r="I156" s="139"/>
      <c r="J156" s="140">
        <f t="shared" si="0"/>
        <v>0</v>
      </c>
      <c r="K156" s="141"/>
      <c r="L156" s="28"/>
      <c r="M156" s="142" t="s">
        <v>1</v>
      </c>
      <c r="N156" s="143" t="s">
        <v>38</v>
      </c>
      <c r="P156" s="144">
        <f t="shared" si="1"/>
        <v>0</v>
      </c>
      <c r="Q156" s="144">
        <v>0</v>
      </c>
      <c r="R156" s="144">
        <f t="shared" si="2"/>
        <v>0</v>
      </c>
      <c r="S156" s="144">
        <v>0</v>
      </c>
      <c r="T156" s="145">
        <f t="shared" si="3"/>
        <v>0</v>
      </c>
      <c r="AR156" s="146" t="s">
        <v>174</v>
      </c>
      <c r="AT156" s="146" t="s">
        <v>170</v>
      </c>
      <c r="AU156" s="146" t="s">
        <v>82</v>
      </c>
      <c r="AY156" s="13" t="s">
        <v>168</v>
      </c>
      <c r="BE156" s="147">
        <f t="shared" si="4"/>
        <v>0</v>
      </c>
      <c r="BF156" s="147">
        <f t="shared" si="5"/>
        <v>0</v>
      </c>
      <c r="BG156" s="147">
        <f t="shared" si="6"/>
        <v>0</v>
      </c>
      <c r="BH156" s="147">
        <f t="shared" si="7"/>
        <v>0</v>
      </c>
      <c r="BI156" s="147">
        <f t="shared" si="8"/>
        <v>0</v>
      </c>
      <c r="BJ156" s="13" t="s">
        <v>80</v>
      </c>
      <c r="BK156" s="147">
        <f t="shared" si="9"/>
        <v>0</v>
      </c>
      <c r="BL156" s="13" t="s">
        <v>174</v>
      </c>
      <c r="BM156" s="146" t="s">
        <v>762</v>
      </c>
    </row>
    <row r="157" spans="2:65" s="11" customFormat="1" ht="22.8" customHeight="1">
      <c r="B157" s="121"/>
      <c r="D157" s="122" t="s">
        <v>72</v>
      </c>
      <c r="E157" s="131" t="s">
        <v>82</v>
      </c>
      <c r="F157" s="131" t="s">
        <v>222</v>
      </c>
      <c r="I157" s="124"/>
      <c r="J157" s="132">
        <f>BK157</f>
        <v>0</v>
      </c>
      <c r="L157" s="121"/>
      <c r="M157" s="126"/>
      <c r="P157" s="127">
        <f>SUM(P158:P164)</f>
        <v>0</v>
      </c>
      <c r="R157" s="127">
        <f>SUM(R158:R164)</f>
        <v>6.4000000000000003E-3</v>
      </c>
      <c r="T157" s="128">
        <f>SUM(T158:T164)</f>
        <v>0</v>
      </c>
      <c r="AR157" s="122" t="s">
        <v>80</v>
      </c>
      <c r="AT157" s="129" t="s">
        <v>72</v>
      </c>
      <c r="AU157" s="129" t="s">
        <v>80</v>
      </c>
      <c r="AY157" s="122" t="s">
        <v>168</v>
      </c>
      <c r="BK157" s="130">
        <f>SUM(BK158:BK164)</f>
        <v>0</v>
      </c>
    </row>
    <row r="158" spans="2:65" s="1" customFormat="1" ht="66.75" customHeight="1">
      <c r="B158" s="133"/>
      <c r="C158" s="134" t="s">
        <v>205</v>
      </c>
      <c r="D158" s="134" t="s">
        <v>170</v>
      </c>
      <c r="E158" s="135" t="s">
        <v>224</v>
      </c>
      <c r="F158" s="136" t="s">
        <v>225</v>
      </c>
      <c r="G158" s="137" t="s">
        <v>226</v>
      </c>
      <c r="H158" s="138">
        <v>4</v>
      </c>
      <c r="I158" s="139"/>
      <c r="J158" s="140">
        <f t="shared" ref="J158:J164" si="10">ROUND(I158*H158,2)</f>
        <v>0</v>
      </c>
      <c r="K158" s="141"/>
      <c r="L158" s="28"/>
      <c r="M158" s="142" t="s">
        <v>1</v>
      </c>
      <c r="N158" s="143" t="s">
        <v>38</v>
      </c>
      <c r="P158" s="144">
        <f t="shared" ref="P158:P164" si="11">O158*H158</f>
        <v>0</v>
      </c>
      <c r="Q158" s="144">
        <v>0</v>
      </c>
      <c r="R158" s="144">
        <f t="shared" ref="R158:R164" si="12">Q158*H158</f>
        <v>0</v>
      </c>
      <c r="S158" s="144">
        <v>0</v>
      </c>
      <c r="T158" s="145">
        <f t="shared" ref="T158:T164" si="13">S158*H158</f>
        <v>0</v>
      </c>
      <c r="AR158" s="146" t="s">
        <v>174</v>
      </c>
      <c r="AT158" s="146" t="s">
        <v>170</v>
      </c>
      <c r="AU158" s="146" t="s">
        <v>82</v>
      </c>
      <c r="AY158" s="13" t="s">
        <v>168</v>
      </c>
      <c r="BE158" s="147">
        <f t="shared" ref="BE158:BE164" si="14">IF(N158="základní",J158,0)</f>
        <v>0</v>
      </c>
      <c r="BF158" s="147">
        <f t="shared" ref="BF158:BF164" si="15">IF(N158="snížená",J158,0)</f>
        <v>0</v>
      </c>
      <c r="BG158" s="147">
        <f t="shared" ref="BG158:BG164" si="16">IF(N158="zákl. přenesená",J158,0)</f>
        <v>0</v>
      </c>
      <c r="BH158" s="147">
        <f t="shared" ref="BH158:BH164" si="17">IF(N158="sníž. přenesená",J158,0)</f>
        <v>0</v>
      </c>
      <c r="BI158" s="147">
        <f t="shared" ref="BI158:BI164" si="18">IF(N158="nulová",J158,0)</f>
        <v>0</v>
      </c>
      <c r="BJ158" s="13" t="s">
        <v>80</v>
      </c>
      <c r="BK158" s="147">
        <f t="shared" ref="BK158:BK164" si="19">ROUND(I158*H158,2)</f>
        <v>0</v>
      </c>
      <c r="BL158" s="13" t="s">
        <v>174</v>
      </c>
      <c r="BM158" s="146" t="s">
        <v>763</v>
      </c>
    </row>
    <row r="159" spans="2:65" s="1" customFormat="1" ht="16.5" customHeight="1">
      <c r="B159" s="133"/>
      <c r="C159" s="148" t="s">
        <v>210</v>
      </c>
      <c r="D159" s="148" t="s">
        <v>229</v>
      </c>
      <c r="E159" s="149" t="s">
        <v>764</v>
      </c>
      <c r="F159" s="150" t="s">
        <v>765</v>
      </c>
      <c r="G159" s="151" t="s">
        <v>220</v>
      </c>
      <c r="H159" s="152">
        <v>2</v>
      </c>
      <c r="I159" s="153"/>
      <c r="J159" s="154">
        <f t="shared" si="10"/>
        <v>0</v>
      </c>
      <c r="K159" s="155"/>
      <c r="L159" s="156"/>
      <c r="M159" s="157" t="s">
        <v>1</v>
      </c>
      <c r="N159" s="158" t="s">
        <v>38</v>
      </c>
      <c r="P159" s="144">
        <f t="shared" si="11"/>
        <v>0</v>
      </c>
      <c r="Q159" s="144">
        <v>3.2000000000000002E-3</v>
      </c>
      <c r="R159" s="144">
        <f t="shared" si="12"/>
        <v>6.4000000000000003E-3</v>
      </c>
      <c r="S159" s="144">
        <v>0</v>
      </c>
      <c r="T159" s="145">
        <f t="shared" si="13"/>
        <v>0</v>
      </c>
      <c r="AR159" s="146" t="s">
        <v>197</v>
      </c>
      <c r="AT159" s="146" t="s">
        <v>229</v>
      </c>
      <c r="AU159" s="146" t="s">
        <v>82</v>
      </c>
      <c r="AY159" s="13" t="s">
        <v>168</v>
      </c>
      <c r="BE159" s="147">
        <f t="shared" si="14"/>
        <v>0</v>
      </c>
      <c r="BF159" s="147">
        <f t="shared" si="15"/>
        <v>0</v>
      </c>
      <c r="BG159" s="147">
        <f t="shared" si="16"/>
        <v>0</v>
      </c>
      <c r="BH159" s="147">
        <f t="shared" si="17"/>
        <v>0</v>
      </c>
      <c r="BI159" s="147">
        <f t="shared" si="18"/>
        <v>0</v>
      </c>
      <c r="BJ159" s="13" t="s">
        <v>80</v>
      </c>
      <c r="BK159" s="147">
        <f t="shared" si="19"/>
        <v>0</v>
      </c>
      <c r="BL159" s="13" t="s">
        <v>174</v>
      </c>
      <c r="BM159" s="146" t="s">
        <v>766</v>
      </c>
    </row>
    <row r="160" spans="2:65" s="1" customFormat="1" ht="24.15" customHeight="1">
      <c r="B160" s="133"/>
      <c r="C160" s="134" t="s">
        <v>8</v>
      </c>
      <c r="D160" s="134" t="s">
        <v>170</v>
      </c>
      <c r="E160" s="135" t="s">
        <v>234</v>
      </c>
      <c r="F160" s="136" t="s">
        <v>235</v>
      </c>
      <c r="G160" s="137" t="s">
        <v>173</v>
      </c>
      <c r="H160" s="138">
        <v>8</v>
      </c>
      <c r="I160" s="139"/>
      <c r="J160" s="140">
        <f t="shared" si="10"/>
        <v>0</v>
      </c>
      <c r="K160" s="141"/>
      <c r="L160" s="28"/>
      <c r="M160" s="142" t="s">
        <v>1</v>
      </c>
      <c r="N160" s="143" t="s">
        <v>38</v>
      </c>
      <c r="P160" s="144">
        <f t="shared" si="11"/>
        <v>0</v>
      </c>
      <c r="Q160" s="144">
        <v>0</v>
      </c>
      <c r="R160" s="144">
        <f t="shared" si="12"/>
        <v>0</v>
      </c>
      <c r="S160" s="144">
        <v>0</v>
      </c>
      <c r="T160" s="145">
        <f t="shared" si="13"/>
        <v>0</v>
      </c>
      <c r="AR160" s="146" t="s">
        <v>174</v>
      </c>
      <c r="AT160" s="146" t="s">
        <v>170</v>
      </c>
      <c r="AU160" s="146" t="s">
        <v>82</v>
      </c>
      <c r="AY160" s="13" t="s">
        <v>168</v>
      </c>
      <c r="BE160" s="147">
        <f t="shared" si="14"/>
        <v>0</v>
      </c>
      <c r="BF160" s="147">
        <f t="shared" si="15"/>
        <v>0</v>
      </c>
      <c r="BG160" s="147">
        <f t="shared" si="16"/>
        <v>0</v>
      </c>
      <c r="BH160" s="147">
        <f t="shared" si="17"/>
        <v>0</v>
      </c>
      <c r="BI160" s="147">
        <f t="shared" si="18"/>
        <v>0</v>
      </c>
      <c r="BJ160" s="13" t="s">
        <v>80</v>
      </c>
      <c r="BK160" s="147">
        <f t="shared" si="19"/>
        <v>0</v>
      </c>
      <c r="BL160" s="13" t="s">
        <v>174</v>
      </c>
      <c r="BM160" s="146" t="s">
        <v>767</v>
      </c>
    </row>
    <row r="161" spans="2:65" s="1" customFormat="1" ht="24.15" customHeight="1">
      <c r="B161" s="133"/>
      <c r="C161" s="134" t="s">
        <v>217</v>
      </c>
      <c r="D161" s="134" t="s">
        <v>170</v>
      </c>
      <c r="E161" s="135" t="s">
        <v>238</v>
      </c>
      <c r="F161" s="136" t="s">
        <v>239</v>
      </c>
      <c r="G161" s="137" t="s">
        <v>173</v>
      </c>
      <c r="H161" s="138">
        <v>3.2</v>
      </c>
      <c r="I161" s="139"/>
      <c r="J161" s="140">
        <f t="shared" si="10"/>
        <v>0</v>
      </c>
      <c r="K161" s="141"/>
      <c r="L161" s="28"/>
      <c r="M161" s="142" t="s">
        <v>1</v>
      </c>
      <c r="N161" s="143" t="s">
        <v>38</v>
      </c>
      <c r="P161" s="144">
        <f t="shared" si="11"/>
        <v>0</v>
      </c>
      <c r="Q161" s="144">
        <v>0</v>
      </c>
      <c r="R161" s="144">
        <f t="shared" si="12"/>
        <v>0</v>
      </c>
      <c r="S161" s="144">
        <v>0</v>
      </c>
      <c r="T161" s="145">
        <f t="shared" si="13"/>
        <v>0</v>
      </c>
      <c r="AR161" s="146" t="s">
        <v>174</v>
      </c>
      <c r="AT161" s="146" t="s">
        <v>170</v>
      </c>
      <c r="AU161" s="146" t="s">
        <v>82</v>
      </c>
      <c r="AY161" s="13" t="s">
        <v>168</v>
      </c>
      <c r="BE161" s="147">
        <f t="shared" si="14"/>
        <v>0</v>
      </c>
      <c r="BF161" s="147">
        <f t="shared" si="15"/>
        <v>0</v>
      </c>
      <c r="BG161" s="147">
        <f t="shared" si="16"/>
        <v>0</v>
      </c>
      <c r="BH161" s="147">
        <f t="shared" si="17"/>
        <v>0</v>
      </c>
      <c r="BI161" s="147">
        <f t="shared" si="18"/>
        <v>0</v>
      </c>
      <c r="BJ161" s="13" t="s">
        <v>80</v>
      </c>
      <c r="BK161" s="147">
        <f t="shared" si="19"/>
        <v>0</v>
      </c>
      <c r="BL161" s="13" t="s">
        <v>174</v>
      </c>
      <c r="BM161" s="146" t="s">
        <v>768</v>
      </c>
    </row>
    <row r="162" spans="2:65" s="1" customFormat="1" ht="24.15" customHeight="1">
      <c r="B162" s="133"/>
      <c r="C162" s="134" t="s">
        <v>223</v>
      </c>
      <c r="D162" s="134" t="s">
        <v>170</v>
      </c>
      <c r="E162" s="135" t="s">
        <v>250</v>
      </c>
      <c r="F162" s="136" t="s">
        <v>251</v>
      </c>
      <c r="G162" s="137" t="s">
        <v>173</v>
      </c>
      <c r="H162" s="138">
        <v>11.97</v>
      </c>
      <c r="I162" s="139"/>
      <c r="J162" s="140">
        <f t="shared" si="10"/>
        <v>0</v>
      </c>
      <c r="K162" s="141"/>
      <c r="L162" s="28"/>
      <c r="M162" s="142" t="s">
        <v>1</v>
      </c>
      <c r="N162" s="143" t="s">
        <v>38</v>
      </c>
      <c r="P162" s="144">
        <f t="shared" si="11"/>
        <v>0</v>
      </c>
      <c r="Q162" s="144">
        <v>0</v>
      </c>
      <c r="R162" s="144">
        <f t="shared" si="12"/>
        <v>0</v>
      </c>
      <c r="S162" s="144">
        <v>0</v>
      </c>
      <c r="T162" s="145">
        <f t="shared" si="13"/>
        <v>0</v>
      </c>
      <c r="AR162" s="146" t="s">
        <v>174</v>
      </c>
      <c r="AT162" s="146" t="s">
        <v>170</v>
      </c>
      <c r="AU162" s="146" t="s">
        <v>82</v>
      </c>
      <c r="AY162" s="13" t="s">
        <v>168</v>
      </c>
      <c r="BE162" s="147">
        <f t="shared" si="14"/>
        <v>0</v>
      </c>
      <c r="BF162" s="147">
        <f t="shared" si="15"/>
        <v>0</v>
      </c>
      <c r="BG162" s="147">
        <f t="shared" si="16"/>
        <v>0</v>
      </c>
      <c r="BH162" s="147">
        <f t="shared" si="17"/>
        <v>0</v>
      </c>
      <c r="BI162" s="147">
        <f t="shared" si="18"/>
        <v>0</v>
      </c>
      <c r="BJ162" s="13" t="s">
        <v>80</v>
      </c>
      <c r="BK162" s="147">
        <f t="shared" si="19"/>
        <v>0</v>
      </c>
      <c r="BL162" s="13" t="s">
        <v>174</v>
      </c>
      <c r="BM162" s="146" t="s">
        <v>769</v>
      </c>
    </row>
    <row r="163" spans="2:65" s="1" customFormat="1" ht="16.5" customHeight="1">
      <c r="B163" s="133"/>
      <c r="C163" s="134" t="s">
        <v>228</v>
      </c>
      <c r="D163" s="134" t="s">
        <v>170</v>
      </c>
      <c r="E163" s="135" t="s">
        <v>253</v>
      </c>
      <c r="F163" s="136" t="s">
        <v>254</v>
      </c>
      <c r="G163" s="137" t="s">
        <v>208</v>
      </c>
      <c r="H163" s="138">
        <v>72.760000000000005</v>
      </c>
      <c r="I163" s="139"/>
      <c r="J163" s="140">
        <f t="shared" si="10"/>
        <v>0</v>
      </c>
      <c r="K163" s="141"/>
      <c r="L163" s="28"/>
      <c r="M163" s="142" t="s">
        <v>1</v>
      </c>
      <c r="N163" s="143" t="s">
        <v>38</v>
      </c>
      <c r="P163" s="144">
        <f t="shared" si="11"/>
        <v>0</v>
      </c>
      <c r="Q163" s="144">
        <v>0</v>
      </c>
      <c r="R163" s="144">
        <f t="shared" si="12"/>
        <v>0</v>
      </c>
      <c r="S163" s="144">
        <v>0</v>
      </c>
      <c r="T163" s="145">
        <f t="shared" si="13"/>
        <v>0</v>
      </c>
      <c r="AR163" s="146" t="s">
        <v>174</v>
      </c>
      <c r="AT163" s="146" t="s">
        <v>170</v>
      </c>
      <c r="AU163" s="146" t="s">
        <v>82</v>
      </c>
      <c r="AY163" s="13" t="s">
        <v>168</v>
      </c>
      <c r="BE163" s="147">
        <f t="shared" si="14"/>
        <v>0</v>
      </c>
      <c r="BF163" s="147">
        <f t="shared" si="15"/>
        <v>0</v>
      </c>
      <c r="BG163" s="147">
        <f t="shared" si="16"/>
        <v>0</v>
      </c>
      <c r="BH163" s="147">
        <f t="shared" si="17"/>
        <v>0</v>
      </c>
      <c r="BI163" s="147">
        <f t="shared" si="18"/>
        <v>0</v>
      </c>
      <c r="BJ163" s="13" t="s">
        <v>80</v>
      </c>
      <c r="BK163" s="147">
        <f t="shared" si="19"/>
        <v>0</v>
      </c>
      <c r="BL163" s="13" t="s">
        <v>174</v>
      </c>
      <c r="BM163" s="146" t="s">
        <v>770</v>
      </c>
    </row>
    <row r="164" spans="2:65" s="1" customFormat="1" ht="16.5" customHeight="1">
      <c r="B164" s="133"/>
      <c r="C164" s="134" t="s">
        <v>233</v>
      </c>
      <c r="D164" s="134" t="s">
        <v>170</v>
      </c>
      <c r="E164" s="135" t="s">
        <v>257</v>
      </c>
      <c r="F164" s="136" t="s">
        <v>258</v>
      </c>
      <c r="G164" s="137" t="s">
        <v>208</v>
      </c>
      <c r="H164" s="138">
        <v>72.760000000000005</v>
      </c>
      <c r="I164" s="139"/>
      <c r="J164" s="140">
        <f t="shared" si="10"/>
        <v>0</v>
      </c>
      <c r="K164" s="141"/>
      <c r="L164" s="28"/>
      <c r="M164" s="142" t="s">
        <v>1</v>
      </c>
      <c r="N164" s="143" t="s">
        <v>38</v>
      </c>
      <c r="P164" s="144">
        <f t="shared" si="11"/>
        <v>0</v>
      </c>
      <c r="Q164" s="144">
        <v>0</v>
      </c>
      <c r="R164" s="144">
        <f t="shared" si="12"/>
        <v>0</v>
      </c>
      <c r="S164" s="144">
        <v>0</v>
      </c>
      <c r="T164" s="145">
        <f t="shared" si="13"/>
        <v>0</v>
      </c>
      <c r="AR164" s="146" t="s">
        <v>174</v>
      </c>
      <c r="AT164" s="146" t="s">
        <v>170</v>
      </c>
      <c r="AU164" s="146" t="s">
        <v>82</v>
      </c>
      <c r="AY164" s="13" t="s">
        <v>168</v>
      </c>
      <c r="BE164" s="147">
        <f t="shared" si="14"/>
        <v>0</v>
      </c>
      <c r="BF164" s="147">
        <f t="shared" si="15"/>
        <v>0</v>
      </c>
      <c r="BG164" s="147">
        <f t="shared" si="16"/>
        <v>0</v>
      </c>
      <c r="BH164" s="147">
        <f t="shared" si="17"/>
        <v>0</v>
      </c>
      <c r="BI164" s="147">
        <f t="shared" si="18"/>
        <v>0</v>
      </c>
      <c r="BJ164" s="13" t="s">
        <v>80</v>
      </c>
      <c r="BK164" s="147">
        <f t="shared" si="19"/>
        <v>0</v>
      </c>
      <c r="BL164" s="13" t="s">
        <v>174</v>
      </c>
      <c r="BM164" s="146" t="s">
        <v>771</v>
      </c>
    </row>
    <row r="165" spans="2:65" s="11" customFormat="1" ht="22.8" customHeight="1">
      <c r="B165" s="121"/>
      <c r="D165" s="122" t="s">
        <v>72</v>
      </c>
      <c r="E165" s="131" t="s">
        <v>90</v>
      </c>
      <c r="F165" s="131" t="s">
        <v>285</v>
      </c>
      <c r="I165" s="124"/>
      <c r="J165" s="132">
        <f>BK165</f>
        <v>0</v>
      </c>
      <c r="L165" s="121"/>
      <c r="M165" s="126"/>
      <c r="P165" s="127">
        <f>SUM(P166:P176)</f>
        <v>0</v>
      </c>
      <c r="R165" s="127">
        <f>SUM(R166:R176)</f>
        <v>20.747676300000006</v>
      </c>
      <c r="T165" s="128">
        <f>SUM(T166:T176)</f>
        <v>0</v>
      </c>
      <c r="AR165" s="122" t="s">
        <v>80</v>
      </c>
      <c r="AT165" s="129" t="s">
        <v>72</v>
      </c>
      <c r="AU165" s="129" t="s">
        <v>80</v>
      </c>
      <c r="AY165" s="122" t="s">
        <v>168</v>
      </c>
      <c r="BK165" s="130">
        <f>SUM(BK166:BK176)</f>
        <v>0</v>
      </c>
    </row>
    <row r="166" spans="2:65" s="1" customFormat="1" ht="37.799999999999997" customHeight="1">
      <c r="B166" s="133"/>
      <c r="C166" s="134" t="s">
        <v>237</v>
      </c>
      <c r="D166" s="134" t="s">
        <v>170</v>
      </c>
      <c r="E166" s="135" t="s">
        <v>772</v>
      </c>
      <c r="F166" s="136" t="s">
        <v>773</v>
      </c>
      <c r="G166" s="137" t="s">
        <v>208</v>
      </c>
      <c r="H166" s="138">
        <v>8</v>
      </c>
      <c r="I166" s="139"/>
      <c r="J166" s="140">
        <f t="shared" ref="J166:J176" si="20">ROUND(I166*H166,2)</f>
        <v>0</v>
      </c>
      <c r="K166" s="141"/>
      <c r="L166" s="28"/>
      <c r="M166" s="142" t="s">
        <v>1</v>
      </c>
      <c r="N166" s="143" t="s">
        <v>38</v>
      </c>
      <c r="P166" s="144">
        <f t="shared" ref="P166:P176" si="21">O166*H166</f>
        <v>0</v>
      </c>
      <c r="Q166" s="144">
        <v>0</v>
      </c>
      <c r="R166" s="144">
        <f t="shared" ref="R166:R176" si="22">Q166*H166</f>
        <v>0</v>
      </c>
      <c r="S166" s="144">
        <v>0</v>
      </c>
      <c r="T166" s="145">
        <f t="shared" ref="T166:T176" si="23">S166*H166</f>
        <v>0</v>
      </c>
      <c r="AR166" s="146" t="s">
        <v>174</v>
      </c>
      <c r="AT166" s="146" t="s">
        <v>170</v>
      </c>
      <c r="AU166" s="146" t="s">
        <v>82</v>
      </c>
      <c r="AY166" s="13" t="s">
        <v>168</v>
      </c>
      <c r="BE166" s="147">
        <f t="shared" ref="BE166:BE176" si="24">IF(N166="základní",J166,0)</f>
        <v>0</v>
      </c>
      <c r="BF166" s="147">
        <f t="shared" ref="BF166:BF176" si="25">IF(N166="snížená",J166,0)</f>
        <v>0</v>
      </c>
      <c r="BG166" s="147">
        <f t="shared" ref="BG166:BG176" si="26">IF(N166="zákl. přenesená",J166,0)</f>
        <v>0</v>
      </c>
      <c r="BH166" s="147">
        <f t="shared" ref="BH166:BH176" si="27">IF(N166="sníž. přenesená",J166,0)</f>
        <v>0</v>
      </c>
      <c r="BI166" s="147">
        <f t="shared" ref="BI166:BI176" si="28">IF(N166="nulová",J166,0)</f>
        <v>0</v>
      </c>
      <c r="BJ166" s="13" t="s">
        <v>80</v>
      </c>
      <c r="BK166" s="147">
        <f t="shared" ref="BK166:BK176" si="29">ROUND(I166*H166,2)</f>
        <v>0</v>
      </c>
      <c r="BL166" s="13" t="s">
        <v>174</v>
      </c>
      <c r="BM166" s="146" t="s">
        <v>774</v>
      </c>
    </row>
    <row r="167" spans="2:65" s="1" customFormat="1" ht="24.15" customHeight="1">
      <c r="B167" s="133"/>
      <c r="C167" s="134" t="s">
        <v>241</v>
      </c>
      <c r="D167" s="134" t="s">
        <v>170</v>
      </c>
      <c r="E167" s="135" t="s">
        <v>775</v>
      </c>
      <c r="F167" s="136" t="s">
        <v>776</v>
      </c>
      <c r="G167" s="137" t="s">
        <v>208</v>
      </c>
      <c r="H167" s="138">
        <v>80.296000000000006</v>
      </c>
      <c r="I167" s="139"/>
      <c r="J167" s="140">
        <f t="shared" si="20"/>
        <v>0</v>
      </c>
      <c r="K167" s="141"/>
      <c r="L167" s="28"/>
      <c r="M167" s="142" t="s">
        <v>1</v>
      </c>
      <c r="N167" s="143" t="s">
        <v>38</v>
      </c>
      <c r="P167" s="144">
        <f t="shared" si="21"/>
        <v>0</v>
      </c>
      <c r="Q167" s="144">
        <v>0.24610000000000001</v>
      </c>
      <c r="R167" s="144">
        <f t="shared" si="22"/>
        <v>19.760845600000003</v>
      </c>
      <c r="S167" s="144">
        <v>0</v>
      </c>
      <c r="T167" s="145">
        <f t="shared" si="23"/>
        <v>0</v>
      </c>
      <c r="AR167" s="146" t="s">
        <v>174</v>
      </c>
      <c r="AT167" s="146" t="s">
        <v>170</v>
      </c>
      <c r="AU167" s="146" t="s">
        <v>82</v>
      </c>
      <c r="AY167" s="13" t="s">
        <v>168</v>
      </c>
      <c r="BE167" s="147">
        <f t="shared" si="24"/>
        <v>0</v>
      </c>
      <c r="BF167" s="147">
        <f t="shared" si="25"/>
        <v>0</v>
      </c>
      <c r="BG167" s="147">
        <f t="shared" si="26"/>
        <v>0</v>
      </c>
      <c r="BH167" s="147">
        <f t="shared" si="27"/>
        <v>0</v>
      </c>
      <c r="BI167" s="147">
        <f t="shared" si="28"/>
        <v>0</v>
      </c>
      <c r="BJ167" s="13" t="s">
        <v>80</v>
      </c>
      <c r="BK167" s="147">
        <f t="shared" si="29"/>
        <v>0</v>
      </c>
      <c r="BL167" s="13" t="s">
        <v>174</v>
      </c>
      <c r="BM167" s="146" t="s">
        <v>777</v>
      </c>
    </row>
    <row r="168" spans="2:65" s="1" customFormat="1" ht="33" customHeight="1">
      <c r="B168" s="133"/>
      <c r="C168" s="134" t="s">
        <v>245</v>
      </c>
      <c r="D168" s="134" t="s">
        <v>170</v>
      </c>
      <c r="E168" s="135" t="s">
        <v>291</v>
      </c>
      <c r="F168" s="136" t="s">
        <v>292</v>
      </c>
      <c r="G168" s="137" t="s">
        <v>173</v>
      </c>
      <c r="H168" s="138">
        <v>3.831</v>
      </c>
      <c r="I168" s="139"/>
      <c r="J168" s="140">
        <f t="shared" si="20"/>
        <v>0</v>
      </c>
      <c r="K168" s="141"/>
      <c r="L168" s="28"/>
      <c r="M168" s="142" t="s">
        <v>1</v>
      </c>
      <c r="N168" s="143" t="s">
        <v>38</v>
      </c>
      <c r="P168" s="144">
        <f t="shared" si="21"/>
        <v>0</v>
      </c>
      <c r="Q168" s="144">
        <v>0</v>
      </c>
      <c r="R168" s="144">
        <f t="shared" si="22"/>
        <v>0</v>
      </c>
      <c r="S168" s="144">
        <v>0</v>
      </c>
      <c r="T168" s="145">
        <f t="shared" si="23"/>
        <v>0</v>
      </c>
      <c r="AR168" s="146" t="s">
        <v>174</v>
      </c>
      <c r="AT168" s="146" t="s">
        <v>170</v>
      </c>
      <c r="AU168" s="146" t="s">
        <v>82</v>
      </c>
      <c r="AY168" s="13" t="s">
        <v>168</v>
      </c>
      <c r="BE168" s="147">
        <f t="shared" si="24"/>
        <v>0</v>
      </c>
      <c r="BF168" s="147">
        <f t="shared" si="25"/>
        <v>0</v>
      </c>
      <c r="BG168" s="147">
        <f t="shared" si="26"/>
        <v>0</v>
      </c>
      <c r="BH168" s="147">
        <f t="shared" si="27"/>
        <v>0</v>
      </c>
      <c r="BI168" s="147">
        <f t="shared" si="28"/>
        <v>0</v>
      </c>
      <c r="BJ168" s="13" t="s">
        <v>80</v>
      </c>
      <c r="BK168" s="147">
        <f t="shared" si="29"/>
        <v>0</v>
      </c>
      <c r="BL168" s="13" t="s">
        <v>174</v>
      </c>
      <c r="BM168" s="146" t="s">
        <v>778</v>
      </c>
    </row>
    <row r="169" spans="2:65" s="1" customFormat="1" ht="24.15" customHeight="1">
      <c r="B169" s="133"/>
      <c r="C169" s="134" t="s">
        <v>249</v>
      </c>
      <c r="D169" s="134" t="s">
        <v>170</v>
      </c>
      <c r="E169" s="135" t="s">
        <v>295</v>
      </c>
      <c r="F169" s="136" t="s">
        <v>296</v>
      </c>
      <c r="G169" s="137" t="s">
        <v>208</v>
      </c>
      <c r="H169" s="138">
        <v>18.78</v>
      </c>
      <c r="I169" s="139"/>
      <c r="J169" s="140">
        <f t="shared" si="20"/>
        <v>0</v>
      </c>
      <c r="K169" s="141"/>
      <c r="L169" s="28"/>
      <c r="M169" s="142" t="s">
        <v>1</v>
      </c>
      <c r="N169" s="143" t="s">
        <v>38</v>
      </c>
      <c r="P169" s="144">
        <f t="shared" si="21"/>
        <v>0</v>
      </c>
      <c r="Q169" s="144">
        <v>0</v>
      </c>
      <c r="R169" s="144">
        <f t="shared" si="22"/>
        <v>0</v>
      </c>
      <c r="S169" s="144">
        <v>0</v>
      </c>
      <c r="T169" s="145">
        <f t="shared" si="23"/>
        <v>0</v>
      </c>
      <c r="AR169" s="146" t="s">
        <v>174</v>
      </c>
      <c r="AT169" s="146" t="s">
        <v>170</v>
      </c>
      <c r="AU169" s="146" t="s">
        <v>82</v>
      </c>
      <c r="AY169" s="13" t="s">
        <v>168</v>
      </c>
      <c r="BE169" s="147">
        <f t="shared" si="24"/>
        <v>0</v>
      </c>
      <c r="BF169" s="147">
        <f t="shared" si="25"/>
        <v>0</v>
      </c>
      <c r="BG169" s="147">
        <f t="shared" si="26"/>
        <v>0</v>
      </c>
      <c r="BH169" s="147">
        <f t="shared" si="27"/>
        <v>0</v>
      </c>
      <c r="BI169" s="147">
        <f t="shared" si="28"/>
        <v>0</v>
      </c>
      <c r="BJ169" s="13" t="s">
        <v>80</v>
      </c>
      <c r="BK169" s="147">
        <f t="shared" si="29"/>
        <v>0</v>
      </c>
      <c r="BL169" s="13" t="s">
        <v>174</v>
      </c>
      <c r="BM169" s="146" t="s">
        <v>779</v>
      </c>
    </row>
    <row r="170" spans="2:65" s="1" customFormat="1" ht="24.15" customHeight="1">
      <c r="B170" s="133"/>
      <c r="C170" s="134" t="s">
        <v>7</v>
      </c>
      <c r="D170" s="134" t="s">
        <v>170</v>
      </c>
      <c r="E170" s="135" t="s">
        <v>299</v>
      </c>
      <c r="F170" s="136" t="s">
        <v>300</v>
      </c>
      <c r="G170" s="137" t="s">
        <v>208</v>
      </c>
      <c r="H170" s="138">
        <v>18.78</v>
      </c>
      <c r="I170" s="139"/>
      <c r="J170" s="140">
        <f t="shared" si="20"/>
        <v>0</v>
      </c>
      <c r="K170" s="141"/>
      <c r="L170" s="28"/>
      <c r="M170" s="142" t="s">
        <v>1</v>
      </c>
      <c r="N170" s="143" t="s">
        <v>38</v>
      </c>
      <c r="P170" s="144">
        <f t="shared" si="21"/>
        <v>0</v>
      </c>
      <c r="Q170" s="144">
        <v>0</v>
      </c>
      <c r="R170" s="144">
        <f t="shared" si="22"/>
        <v>0</v>
      </c>
      <c r="S170" s="144">
        <v>0</v>
      </c>
      <c r="T170" s="145">
        <f t="shared" si="23"/>
        <v>0</v>
      </c>
      <c r="AR170" s="146" t="s">
        <v>174</v>
      </c>
      <c r="AT170" s="146" t="s">
        <v>170</v>
      </c>
      <c r="AU170" s="146" t="s">
        <v>82</v>
      </c>
      <c r="AY170" s="13" t="s">
        <v>168</v>
      </c>
      <c r="BE170" s="147">
        <f t="shared" si="24"/>
        <v>0</v>
      </c>
      <c r="BF170" s="147">
        <f t="shared" si="25"/>
        <v>0</v>
      </c>
      <c r="BG170" s="147">
        <f t="shared" si="26"/>
        <v>0</v>
      </c>
      <c r="BH170" s="147">
        <f t="shared" si="27"/>
        <v>0</v>
      </c>
      <c r="BI170" s="147">
        <f t="shared" si="28"/>
        <v>0</v>
      </c>
      <c r="BJ170" s="13" t="s">
        <v>80</v>
      </c>
      <c r="BK170" s="147">
        <f t="shared" si="29"/>
        <v>0</v>
      </c>
      <c r="BL170" s="13" t="s">
        <v>174</v>
      </c>
      <c r="BM170" s="146" t="s">
        <v>780</v>
      </c>
    </row>
    <row r="171" spans="2:65" s="1" customFormat="1" ht="16.5" customHeight="1">
      <c r="B171" s="133"/>
      <c r="C171" s="134" t="s">
        <v>256</v>
      </c>
      <c r="D171" s="134" t="s">
        <v>170</v>
      </c>
      <c r="E171" s="135" t="s">
        <v>307</v>
      </c>
      <c r="F171" s="136" t="s">
        <v>308</v>
      </c>
      <c r="G171" s="137" t="s">
        <v>275</v>
      </c>
      <c r="H171" s="138">
        <v>0.13500000000000001</v>
      </c>
      <c r="I171" s="139"/>
      <c r="J171" s="140">
        <f t="shared" si="20"/>
        <v>0</v>
      </c>
      <c r="K171" s="141"/>
      <c r="L171" s="28"/>
      <c r="M171" s="142" t="s">
        <v>1</v>
      </c>
      <c r="N171" s="143" t="s">
        <v>38</v>
      </c>
      <c r="P171" s="144">
        <f t="shared" si="21"/>
        <v>0</v>
      </c>
      <c r="Q171" s="144">
        <v>1.04922</v>
      </c>
      <c r="R171" s="144">
        <f t="shared" si="22"/>
        <v>0.14164470000000001</v>
      </c>
      <c r="S171" s="144">
        <v>0</v>
      </c>
      <c r="T171" s="145">
        <f t="shared" si="23"/>
        <v>0</v>
      </c>
      <c r="AR171" s="146" t="s">
        <v>174</v>
      </c>
      <c r="AT171" s="146" t="s">
        <v>170</v>
      </c>
      <c r="AU171" s="146" t="s">
        <v>82</v>
      </c>
      <c r="AY171" s="13" t="s">
        <v>168</v>
      </c>
      <c r="BE171" s="147">
        <f t="shared" si="24"/>
        <v>0</v>
      </c>
      <c r="BF171" s="147">
        <f t="shared" si="25"/>
        <v>0</v>
      </c>
      <c r="BG171" s="147">
        <f t="shared" si="26"/>
        <v>0</v>
      </c>
      <c r="BH171" s="147">
        <f t="shared" si="27"/>
        <v>0</v>
      </c>
      <c r="BI171" s="147">
        <f t="shared" si="28"/>
        <v>0</v>
      </c>
      <c r="BJ171" s="13" t="s">
        <v>80</v>
      </c>
      <c r="BK171" s="147">
        <f t="shared" si="29"/>
        <v>0</v>
      </c>
      <c r="BL171" s="13" t="s">
        <v>174</v>
      </c>
      <c r="BM171" s="146" t="s">
        <v>781</v>
      </c>
    </row>
    <row r="172" spans="2:65" s="1" customFormat="1" ht="16.5" customHeight="1">
      <c r="B172" s="133"/>
      <c r="C172" s="134" t="s">
        <v>260</v>
      </c>
      <c r="D172" s="134" t="s">
        <v>170</v>
      </c>
      <c r="E172" s="135" t="s">
        <v>311</v>
      </c>
      <c r="F172" s="136" t="s">
        <v>312</v>
      </c>
      <c r="G172" s="137" t="s">
        <v>275</v>
      </c>
      <c r="H172" s="138">
        <v>0.05</v>
      </c>
      <c r="I172" s="139"/>
      <c r="J172" s="140">
        <f t="shared" si="20"/>
        <v>0</v>
      </c>
      <c r="K172" s="141"/>
      <c r="L172" s="28"/>
      <c r="M172" s="142" t="s">
        <v>1</v>
      </c>
      <c r="N172" s="143" t="s">
        <v>38</v>
      </c>
      <c r="P172" s="144">
        <f t="shared" si="21"/>
        <v>0</v>
      </c>
      <c r="Q172" s="144">
        <v>1.06277</v>
      </c>
      <c r="R172" s="144">
        <f t="shared" si="22"/>
        <v>5.3138500000000005E-2</v>
      </c>
      <c r="S172" s="144">
        <v>0</v>
      </c>
      <c r="T172" s="145">
        <f t="shared" si="23"/>
        <v>0</v>
      </c>
      <c r="AR172" s="146" t="s">
        <v>174</v>
      </c>
      <c r="AT172" s="146" t="s">
        <v>170</v>
      </c>
      <c r="AU172" s="146" t="s">
        <v>82</v>
      </c>
      <c r="AY172" s="13" t="s">
        <v>168</v>
      </c>
      <c r="BE172" s="147">
        <f t="shared" si="24"/>
        <v>0</v>
      </c>
      <c r="BF172" s="147">
        <f t="shared" si="25"/>
        <v>0</v>
      </c>
      <c r="BG172" s="147">
        <f t="shared" si="26"/>
        <v>0</v>
      </c>
      <c r="BH172" s="147">
        <f t="shared" si="27"/>
        <v>0</v>
      </c>
      <c r="BI172" s="147">
        <f t="shared" si="28"/>
        <v>0</v>
      </c>
      <c r="BJ172" s="13" t="s">
        <v>80</v>
      </c>
      <c r="BK172" s="147">
        <f t="shared" si="29"/>
        <v>0</v>
      </c>
      <c r="BL172" s="13" t="s">
        <v>174</v>
      </c>
      <c r="BM172" s="146" t="s">
        <v>782</v>
      </c>
    </row>
    <row r="173" spans="2:65" s="1" customFormat="1" ht="21.75" customHeight="1">
      <c r="B173" s="133"/>
      <c r="C173" s="134" t="s">
        <v>264</v>
      </c>
      <c r="D173" s="134" t="s">
        <v>170</v>
      </c>
      <c r="E173" s="135" t="s">
        <v>783</v>
      </c>
      <c r="F173" s="136" t="s">
        <v>784</v>
      </c>
      <c r="G173" s="137" t="s">
        <v>226</v>
      </c>
      <c r="H173" s="138">
        <v>3</v>
      </c>
      <c r="I173" s="139"/>
      <c r="J173" s="140">
        <f t="shared" si="20"/>
        <v>0</v>
      </c>
      <c r="K173" s="141"/>
      <c r="L173" s="28"/>
      <c r="M173" s="142" t="s">
        <v>1</v>
      </c>
      <c r="N173" s="143" t="s">
        <v>38</v>
      </c>
      <c r="P173" s="144">
        <f t="shared" si="21"/>
        <v>0</v>
      </c>
      <c r="Q173" s="144">
        <v>3.6549999999999999E-2</v>
      </c>
      <c r="R173" s="144">
        <f t="shared" si="22"/>
        <v>0.10965</v>
      </c>
      <c r="S173" s="144">
        <v>0</v>
      </c>
      <c r="T173" s="145">
        <f t="shared" si="23"/>
        <v>0</v>
      </c>
      <c r="AR173" s="146" t="s">
        <v>174</v>
      </c>
      <c r="AT173" s="146" t="s">
        <v>170</v>
      </c>
      <c r="AU173" s="146" t="s">
        <v>82</v>
      </c>
      <c r="AY173" s="13" t="s">
        <v>168</v>
      </c>
      <c r="BE173" s="147">
        <f t="shared" si="24"/>
        <v>0</v>
      </c>
      <c r="BF173" s="147">
        <f t="shared" si="25"/>
        <v>0</v>
      </c>
      <c r="BG173" s="147">
        <f t="shared" si="26"/>
        <v>0</v>
      </c>
      <c r="BH173" s="147">
        <f t="shared" si="27"/>
        <v>0</v>
      </c>
      <c r="BI173" s="147">
        <f t="shared" si="28"/>
        <v>0</v>
      </c>
      <c r="BJ173" s="13" t="s">
        <v>80</v>
      </c>
      <c r="BK173" s="147">
        <f t="shared" si="29"/>
        <v>0</v>
      </c>
      <c r="BL173" s="13" t="s">
        <v>174</v>
      </c>
      <c r="BM173" s="146" t="s">
        <v>785</v>
      </c>
    </row>
    <row r="174" spans="2:65" s="1" customFormat="1" ht="21.75" customHeight="1">
      <c r="B174" s="133"/>
      <c r="C174" s="134" t="s">
        <v>268</v>
      </c>
      <c r="D174" s="134" t="s">
        <v>170</v>
      </c>
      <c r="E174" s="135" t="s">
        <v>786</v>
      </c>
      <c r="F174" s="136" t="s">
        <v>787</v>
      </c>
      <c r="G174" s="137" t="s">
        <v>226</v>
      </c>
      <c r="H174" s="138">
        <v>9</v>
      </c>
      <c r="I174" s="139"/>
      <c r="J174" s="140">
        <f t="shared" si="20"/>
        <v>0</v>
      </c>
      <c r="K174" s="141"/>
      <c r="L174" s="28"/>
      <c r="M174" s="142" t="s">
        <v>1</v>
      </c>
      <c r="N174" s="143" t="s">
        <v>38</v>
      </c>
      <c r="P174" s="144">
        <f t="shared" si="21"/>
        <v>0</v>
      </c>
      <c r="Q174" s="144">
        <v>5.4550000000000001E-2</v>
      </c>
      <c r="R174" s="144">
        <f t="shared" si="22"/>
        <v>0.49095</v>
      </c>
      <c r="S174" s="144">
        <v>0</v>
      </c>
      <c r="T174" s="145">
        <f t="shared" si="23"/>
        <v>0</v>
      </c>
      <c r="AR174" s="146" t="s">
        <v>174</v>
      </c>
      <c r="AT174" s="146" t="s">
        <v>170</v>
      </c>
      <c r="AU174" s="146" t="s">
        <v>82</v>
      </c>
      <c r="AY174" s="13" t="s">
        <v>168</v>
      </c>
      <c r="BE174" s="147">
        <f t="shared" si="24"/>
        <v>0</v>
      </c>
      <c r="BF174" s="147">
        <f t="shared" si="25"/>
        <v>0</v>
      </c>
      <c r="BG174" s="147">
        <f t="shared" si="26"/>
        <v>0</v>
      </c>
      <c r="BH174" s="147">
        <f t="shared" si="27"/>
        <v>0</v>
      </c>
      <c r="BI174" s="147">
        <f t="shared" si="28"/>
        <v>0</v>
      </c>
      <c r="BJ174" s="13" t="s">
        <v>80</v>
      </c>
      <c r="BK174" s="147">
        <f t="shared" si="29"/>
        <v>0</v>
      </c>
      <c r="BL174" s="13" t="s">
        <v>174</v>
      </c>
      <c r="BM174" s="146" t="s">
        <v>788</v>
      </c>
    </row>
    <row r="175" spans="2:65" s="1" customFormat="1" ht="21.75" customHeight="1">
      <c r="B175" s="133"/>
      <c r="C175" s="134" t="s">
        <v>272</v>
      </c>
      <c r="D175" s="134" t="s">
        <v>170</v>
      </c>
      <c r="E175" s="135" t="s">
        <v>789</v>
      </c>
      <c r="F175" s="136" t="s">
        <v>790</v>
      </c>
      <c r="G175" s="137" t="s">
        <v>226</v>
      </c>
      <c r="H175" s="138">
        <v>3</v>
      </c>
      <c r="I175" s="139"/>
      <c r="J175" s="140">
        <f t="shared" si="20"/>
        <v>0</v>
      </c>
      <c r="K175" s="141"/>
      <c r="L175" s="28"/>
      <c r="M175" s="142" t="s">
        <v>1</v>
      </c>
      <c r="N175" s="143" t="s">
        <v>38</v>
      </c>
      <c r="P175" s="144">
        <f t="shared" si="21"/>
        <v>0</v>
      </c>
      <c r="Q175" s="144">
        <v>6.3549999999999995E-2</v>
      </c>
      <c r="R175" s="144">
        <f t="shared" si="22"/>
        <v>0.19064999999999999</v>
      </c>
      <c r="S175" s="144">
        <v>0</v>
      </c>
      <c r="T175" s="145">
        <f t="shared" si="23"/>
        <v>0</v>
      </c>
      <c r="AR175" s="146" t="s">
        <v>174</v>
      </c>
      <c r="AT175" s="146" t="s">
        <v>170</v>
      </c>
      <c r="AU175" s="146" t="s">
        <v>82</v>
      </c>
      <c r="AY175" s="13" t="s">
        <v>168</v>
      </c>
      <c r="BE175" s="147">
        <f t="shared" si="24"/>
        <v>0</v>
      </c>
      <c r="BF175" s="147">
        <f t="shared" si="25"/>
        <v>0</v>
      </c>
      <c r="BG175" s="147">
        <f t="shared" si="26"/>
        <v>0</v>
      </c>
      <c r="BH175" s="147">
        <f t="shared" si="27"/>
        <v>0</v>
      </c>
      <c r="BI175" s="147">
        <f t="shared" si="28"/>
        <v>0</v>
      </c>
      <c r="BJ175" s="13" t="s">
        <v>80</v>
      </c>
      <c r="BK175" s="147">
        <f t="shared" si="29"/>
        <v>0</v>
      </c>
      <c r="BL175" s="13" t="s">
        <v>174</v>
      </c>
      <c r="BM175" s="146" t="s">
        <v>791</v>
      </c>
    </row>
    <row r="176" spans="2:65" s="1" customFormat="1" ht="24.15" customHeight="1">
      <c r="B176" s="133"/>
      <c r="C176" s="134" t="s">
        <v>277</v>
      </c>
      <c r="D176" s="134" t="s">
        <v>170</v>
      </c>
      <c r="E176" s="135" t="s">
        <v>792</v>
      </c>
      <c r="F176" s="136" t="s">
        <v>793</v>
      </c>
      <c r="G176" s="137" t="s">
        <v>220</v>
      </c>
      <c r="H176" s="138">
        <v>7.25</v>
      </c>
      <c r="I176" s="139"/>
      <c r="J176" s="140">
        <f t="shared" si="20"/>
        <v>0</v>
      </c>
      <c r="K176" s="141"/>
      <c r="L176" s="28"/>
      <c r="M176" s="142" t="s">
        <v>1</v>
      </c>
      <c r="N176" s="143" t="s">
        <v>38</v>
      </c>
      <c r="P176" s="144">
        <f t="shared" si="21"/>
        <v>0</v>
      </c>
      <c r="Q176" s="144">
        <v>1.1E-4</v>
      </c>
      <c r="R176" s="144">
        <f t="shared" si="22"/>
        <v>7.9750000000000003E-4</v>
      </c>
      <c r="S176" s="144">
        <v>0</v>
      </c>
      <c r="T176" s="145">
        <f t="shared" si="23"/>
        <v>0</v>
      </c>
      <c r="AR176" s="146" t="s">
        <v>174</v>
      </c>
      <c r="AT176" s="146" t="s">
        <v>170</v>
      </c>
      <c r="AU176" s="146" t="s">
        <v>82</v>
      </c>
      <c r="AY176" s="13" t="s">
        <v>168</v>
      </c>
      <c r="BE176" s="147">
        <f t="shared" si="24"/>
        <v>0</v>
      </c>
      <c r="BF176" s="147">
        <f t="shared" si="25"/>
        <v>0</v>
      </c>
      <c r="BG176" s="147">
        <f t="shared" si="26"/>
        <v>0</v>
      </c>
      <c r="BH176" s="147">
        <f t="shared" si="27"/>
        <v>0</v>
      </c>
      <c r="BI176" s="147">
        <f t="shared" si="28"/>
        <v>0</v>
      </c>
      <c r="BJ176" s="13" t="s">
        <v>80</v>
      </c>
      <c r="BK176" s="147">
        <f t="shared" si="29"/>
        <v>0</v>
      </c>
      <c r="BL176" s="13" t="s">
        <v>174</v>
      </c>
      <c r="BM176" s="146" t="s">
        <v>794</v>
      </c>
    </row>
    <row r="177" spans="2:65" s="11" customFormat="1" ht="22.8" customHeight="1">
      <c r="B177" s="121"/>
      <c r="D177" s="122" t="s">
        <v>72</v>
      </c>
      <c r="E177" s="131" t="s">
        <v>174</v>
      </c>
      <c r="F177" s="131" t="s">
        <v>326</v>
      </c>
      <c r="I177" s="124"/>
      <c r="J177" s="132">
        <f>BK177</f>
        <v>0</v>
      </c>
      <c r="L177" s="121"/>
      <c r="M177" s="126"/>
      <c r="P177" s="127">
        <f>SUM(P178:P184)</f>
        <v>0</v>
      </c>
      <c r="R177" s="127">
        <f>SUM(R178:R184)</f>
        <v>5.5606657999999998</v>
      </c>
      <c r="T177" s="128">
        <f>SUM(T178:T184)</f>
        <v>0</v>
      </c>
      <c r="AR177" s="122" t="s">
        <v>80</v>
      </c>
      <c r="AT177" s="129" t="s">
        <v>72</v>
      </c>
      <c r="AU177" s="129" t="s">
        <v>80</v>
      </c>
      <c r="AY177" s="122" t="s">
        <v>168</v>
      </c>
      <c r="BK177" s="130">
        <f>SUM(BK178:BK184)</f>
        <v>0</v>
      </c>
    </row>
    <row r="178" spans="2:65" s="1" customFormat="1" ht="16.5" customHeight="1">
      <c r="B178" s="133"/>
      <c r="C178" s="134" t="s">
        <v>281</v>
      </c>
      <c r="D178" s="134" t="s">
        <v>170</v>
      </c>
      <c r="E178" s="135" t="s">
        <v>795</v>
      </c>
      <c r="F178" s="136" t="s">
        <v>796</v>
      </c>
      <c r="G178" s="137" t="s">
        <v>173</v>
      </c>
      <c r="H178" s="138">
        <v>2.0699999999999998</v>
      </c>
      <c r="I178" s="139"/>
      <c r="J178" s="140">
        <f t="shared" ref="J178:J184" si="30">ROUND(I178*H178,2)</f>
        <v>0</v>
      </c>
      <c r="K178" s="141"/>
      <c r="L178" s="28"/>
      <c r="M178" s="142" t="s">
        <v>1</v>
      </c>
      <c r="N178" s="143" t="s">
        <v>38</v>
      </c>
      <c r="P178" s="144">
        <f t="shared" ref="P178:P184" si="31">O178*H178</f>
        <v>0</v>
      </c>
      <c r="Q178" s="144">
        <v>2.5019800000000001</v>
      </c>
      <c r="R178" s="144">
        <f t="shared" ref="R178:R184" si="32">Q178*H178</f>
        <v>5.1790985999999997</v>
      </c>
      <c r="S178" s="144">
        <v>0</v>
      </c>
      <c r="T178" s="145">
        <f t="shared" ref="T178:T184" si="33">S178*H178</f>
        <v>0</v>
      </c>
      <c r="AR178" s="146" t="s">
        <v>174</v>
      </c>
      <c r="AT178" s="146" t="s">
        <v>170</v>
      </c>
      <c r="AU178" s="146" t="s">
        <v>82</v>
      </c>
      <c r="AY178" s="13" t="s">
        <v>168</v>
      </c>
      <c r="BE178" s="147">
        <f t="shared" ref="BE178:BE184" si="34">IF(N178="základní",J178,0)</f>
        <v>0</v>
      </c>
      <c r="BF178" s="147">
        <f t="shared" ref="BF178:BF184" si="35">IF(N178="snížená",J178,0)</f>
        <v>0</v>
      </c>
      <c r="BG178" s="147">
        <f t="shared" ref="BG178:BG184" si="36">IF(N178="zákl. přenesená",J178,0)</f>
        <v>0</v>
      </c>
      <c r="BH178" s="147">
        <f t="shared" ref="BH178:BH184" si="37">IF(N178="sníž. přenesená",J178,0)</f>
        <v>0</v>
      </c>
      <c r="BI178" s="147">
        <f t="shared" ref="BI178:BI184" si="38">IF(N178="nulová",J178,0)</f>
        <v>0</v>
      </c>
      <c r="BJ178" s="13" t="s">
        <v>80</v>
      </c>
      <c r="BK178" s="147">
        <f t="shared" ref="BK178:BK184" si="39">ROUND(I178*H178,2)</f>
        <v>0</v>
      </c>
      <c r="BL178" s="13" t="s">
        <v>174</v>
      </c>
      <c r="BM178" s="146" t="s">
        <v>797</v>
      </c>
    </row>
    <row r="179" spans="2:65" s="1" customFormat="1" ht="16.5" customHeight="1">
      <c r="B179" s="133"/>
      <c r="C179" s="134" t="s">
        <v>286</v>
      </c>
      <c r="D179" s="134" t="s">
        <v>170</v>
      </c>
      <c r="E179" s="135" t="s">
        <v>798</v>
      </c>
      <c r="F179" s="136" t="s">
        <v>799</v>
      </c>
      <c r="G179" s="137" t="s">
        <v>208</v>
      </c>
      <c r="H179" s="138">
        <v>34.159999999999997</v>
      </c>
      <c r="I179" s="139"/>
      <c r="J179" s="140">
        <f t="shared" si="30"/>
        <v>0</v>
      </c>
      <c r="K179" s="141"/>
      <c r="L179" s="28"/>
      <c r="M179" s="142" t="s">
        <v>1</v>
      </c>
      <c r="N179" s="143" t="s">
        <v>38</v>
      </c>
      <c r="P179" s="144">
        <f t="shared" si="31"/>
        <v>0</v>
      </c>
      <c r="Q179" s="144">
        <v>1.1169999999999999E-2</v>
      </c>
      <c r="R179" s="144">
        <f t="shared" si="32"/>
        <v>0.38156719999999994</v>
      </c>
      <c r="S179" s="144">
        <v>0</v>
      </c>
      <c r="T179" s="145">
        <f t="shared" si="33"/>
        <v>0</v>
      </c>
      <c r="AR179" s="146" t="s">
        <v>174</v>
      </c>
      <c r="AT179" s="146" t="s">
        <v>170</v>
      </c>
      <c r="AU179" s="146" t="s">
        <v>82</v>
      </c>
      <c r="AY179" s="13" t="s">
        <v>168</v>
      </c>
      <c r="BE179" s="147">
        <f t="shared" si="34"/>
        <v>0</v>
      </c>
      <c r="BF179" s="147">
        <f t="shared" si="35"/>
        <v>0</v>
      </c>
      <c r="BG179" s="147">
        <f t="shared" si="36"/>
        <v>0</v>
      </c>
      <c r="BH179" s="147">
        <f t="shared" si="37"/>
        <v>0</v>
      </c>
      <c r="BI179" s="147">
        <f t="shared" si="38"/>
        <v>0</v>
      </c>
      <c r="BJ179" s="13" t="s">
        <v>80</v>
      </c>
      <c r="BK179" s="147">
        <f t="shared" si="39"/>
        <v>0</v>
      </c>
      <c r="BL179" s="13" t="s">
        <v>174</v>
      </c>
      <c r="BM179" s="146" t="s">
        <v>800</v>
      </c>
    </row>
    <row r="180" spans="2:65" s="1" customFormat="1" ht="16.5" customHeight="1">
      <c r="B180" s="133"/>
      <c r="C180" s="134" t="s">
        <v>290</v>
      </c>
      <c r="D180" s="134" t="s">
        <v>170</v>
      </c>
      <c r="E180" s="135" t="s">
        <v>801</v>
      </c>
      <c r="F180" s="136" t="s">
        <v>802</v>
      </c>
      <c r="G180" s="137" t="s">
        <v>208</v>
      </c>
      <c r="H180" s="138">
        <v>34.159999999999997</v>
      </c>
      <c r="I180" s="139"/>
      <c r="J180" s="140">
        <f t="shared" si="30"/>
        <v>0</v>
      </c>
      <c r="K180" s="141"/>
      <c r="L180" s="28"/>
      <c r="M180" s="142" t="s">
        <v>1</v>
      </c>
      <c r="N180" s="143" t="s">
        <v>38</v>
      </c>
      <c r="P180" s="144">
        <f t="shared" si="31"/>
        <v>0</v>
      </c>
      <c r="Q180" s="144">
        <v>0</v>
      </c>
      <c r="R180" s="144">
        <f t="shared" si="32"/>
        <v>0</v>
      </c>
      <c r="S180" s="144">
        <v>0</v>
      </c>
      <c r="T180" s="145">
        <f t="shared" si="33"/>
        <v>0</v>
      </c>
      <c r="AR180" s="146" t="s">
        <v>174</v>
      </c>
      <c r="AT180" s="146" t="s">
        <v>170</v>
      </c>
      <c r="AU180" s="146" t="s">
        <v>82</v>
      </c>
      <c r="AY180" s="13" t="s">
        <v>168</v>
      </c>
      <c r="BE180" s="147">
        <f t="shared" si="34"/>
        <v>0</v>
      </c>
      <c r="BF180" s="147">
        <f t="shared" si="35"/>
        <v>0</v>
      </c>
      <c r="BG180" s="147">
        <f t="shared" si="36"/>
        <v>0</v>
      </c>
      <c r="BH180" s="147">
        <f t="shared" si="37"/>
        <v>0</v>
      </c>
      <c r="BI180" s="147">
        <f t="shared" si="38"/>
        <v>0</v>
      </c>
      <c r="BJ180" s="13" t="s">
        <v>80</v>
      </c>
      <c r="BK180" s="147">
        <f t="shared" si="39"/>
        <v>0</v>
      </c>
      <c r="BL180" s="13" t="s">
        <v>174</v>
      </c>
      <c r="BM180" s="146" t="s">
        <v>803</v>
      </c>
    </row>
    <row r="181" spans="2:65" s="1" customFormat="1" ht="44.25" customHeight="1">
      <c r="B181" s="133"/>
      <c r="C181" s="134" t="s">
        <v>294</v>
      </c>
      <c r="D181" s="134" t="s">
        <v>170</v>
      </c>
      <c r="E181" s="135" t="s">
        <v>804</v>
      </c>
      <c r="F181" s="136" t="s">
        <v>805</v>
      </c>
      <c r="G181" s="137" t="s">
        <v>220</v>
      </c>
      <c r="H181" s="138">
        <v>29.2</v>
      </c>
      <c r="I181" s="139"/>
      <c r="J181" s="140">
        <f t="shared" si="30"/>
        <v>0</v>
      </c>
      <c r="K181" s="141"/>
      <c r="L181" s="28"/>
      <c r="M181" s="142" t="s">
        <v>1</v>
      </c>
      <c r="N181" s="143" t="s">
        <v>38</v>
      </c>
      <c r="P181" s="144">
        <f t="shared" si="31"/>
        <v>0</v>
      </c>
      <c r="Q181" s="144">
        <v>0</v>
      </c>
      <c r="R181" s="144">
        <f t="shared" si="32"/>
        <v>0</v>
      </c>
      <c r="S181" s="144">
        <v>0</v>
      </c>
      <c r="T181" s="145">
        <f t="shared" si="33"/>
        <v>0</v>
      </c>
      <c r="AR181" s="146" t="s">
        <v>174</v>
      </c>
      <c r="AT181" s="146" t="s">
        <v>170</v>
      </c>
      <c r="AU181" s="146" t="s">
        <v>82</v>
      </c>
      <c r="AY181" s="13" t="s">
        <v>168</v>
      </c>
      <c r="BE181" s="147">
        <f t="shared" si="34"/>
        <v>0</v>
      </c>
      <c r="BF181" s="147">
        <f t="shared" si="35"/>
        <v>0</v>
      </c>
      <c r="BG181" s="147">
        <f t="shared" si="36"/>
        <v>0</v>
      </c>
      <c r="BH181" s="147">
        <f t="shared" si="37"/>
        <v>0</v>
      </c>
      <c r="BI181" s="147">
        <f t="shared" si="38"/>
        <v>0</v>
      </c>
      <c r="BJ181" s="13" t="s">
        <v>80</v>
      </c>
      <c r="BK181" s="147">
        <f t="shared" si="39"/>
        <v>0</v>
      </c>
      <c r="BL181" s="13" t="s">
        <v>174</v>
      </c>
      <c r="BM181" s="146" t="s">
        <v>806</v>
      </c>
    </row>
    <row r="182" spans="2:65" s="1" customFormat="1" ht="24.15" customHeight="1">
      <c r="B182" s="133"/>
      <c r="C182" s="134" t="s">
        <v>298</v>
      </c>
      <c r="D182" s="134" t="s">
        <v>170</v>
      </c>
      <c r="E182" s="135" t="s">
        <v>807</v>
      </c>
      <c r="F182" s="136" t="s">
        <v>808</v>
      </c>
      <c r="G182" s="137" t="s">
        <v>275</v>
      </c>
      <c r="H182" s="138">
        <v>0.153</v>
      </c>
      <c r="I182" s="139"/>
      <c r="J182" s="140">
        <f t="shared" si="30"/>
        <v>0</v>
      </c>
      <c r="K182" s="141"/>
      <c r="L182" s="28"/>
      <c r="M182" s="142" t="s">
        <v>1</v>
      </c>
      <c r="N182" s="143" t="s">
        <v>38</v>
      </c>
      <c r="P182" s="144">
        <f t="shared" si="31"/>
        <v>0</v>
      </c>
      <c r="Q182" s="144">
        <v>0</v>
      </c>
      <c r="R182" s="144">
        <f t="shared" si="32"/>
        <v>0</v>
      </c>
      <c r="S182" s="144">
        <v>0</v>
      </c>
      <c r="T182" s="145">
        <f t="shared" si="33"/>
        <v>0</v>
      </c>
      <c r="AR182" s="146" t="s">
        <v>174</v>
      </c>
      <c r="AT182" s="146" t="s">
        <v>170</v>
      </c>
      <c r="AU182" s="146" t="s">
        <v>82</v>
      </c>
      <c r="AY182" s="13" t="s">
        <v>168</v>
      </c>
      <c r="BE182" s="147">
        <f t="shared" si="34"/>
        <v>0</v>
      </c>
      <c r="BF182" s="147">
        <f t="shared" si="35"/>
        <v>0</v>
      </c>
      <c r="BG182" s="147">
        <f t="shared" si="36"/>
        <v>0</v>
      </c>
      <c r="BH182" s="147">
        <f t="shared" si="37"/>
        <v>0</v>
      </c>
      <c r="BI182" s="147">
        <f t="shared" si="38"/>
        <v>0</v>
      </c>
      <c r="BJ182" s="13" t="s">
        <v>80</v>
      </c>
      <c r="BK182" s="147">
        <f t="shared" si="39"/>
        <v>0</v>
      </c>
      <c r="BL182" s="13" t="s">
        <v>174</v>
      </c>
      <c r="BM182" s="146" t="s">
        <v>809</v>
      </c>
    </row>
    <row r="183" spans="2:65" s="1" customFormat="1" ht="37.799999999999997" customHeight="1">
      <c r="B183" s="133"/>
      <c r="C183" s="134" t="s">
        <v>302</v>
      </c>
      <c r="D183" s="134" t="s">
        <v>170</v>
      </c>
      <c r="E183" s="135" t="s">
        <v>810</v>
      </c>
      <c r="F183" s="136" t="s">
        <v>811</v>
      </c>
      <c r="G183" s="137" t="s">
        <v>208</v>
      </c>
      <c r="H183" s="138">
        <v>40</v>
      </c>
      <c r="I183" s="139"/>
      <c r="J183" s="140">
        <f t="shared" si="30"/>
        <v>0</v>
      </c>
      <c r="K183" s="141"/>
      <c r="L183" s="28"/>
      <c r="M183" s="142" t="s">
        <v>1</v>
      </c>
      <c r="N183" s="143" t="s">
        <v>38</v>
      </c>
      <c r="P183" s="144">
        <f t="shared" si="31"/>
        <v>0</v>
      </c>
      <c r="Q183" s="144">
        <v>0</v>
      </c>
      <c r="R183" s="144">
        <f t="shared" si="32"/>
        <v>0</v>
      </c>
      <c r="S183" s="144">
        <v>0</v>
      </c>
      <c r="T183" s="145">
        <f t="shared" si="33"/>
        <v>0</v>
      </c>
      <c r="AR183" s="146" t="s">
        <v>174</v>
      </c>
      <c r="AT183" s="146" t="s">
        <v>170</v>
      </c>
      <c r="AU183" s="146" t="s">
        <v>82</v>
      </c>
      <c r="AY183" s="13" t="s">
        <v>168</v>
      </c>
      <c r="BE183" s="147">
        <f t="shared" si="34"/>
        <v>0</v>
      </c>
      <c r="BF183" s="147">
        <f t="shared" si="35"/>
        <v>0</v>
      </c>
      <c r="BG183" s="147">
        <f t="shared" si="36"/>
        <v>0</v>
      </c>
      <c r="BH183" s="147">
        <f t="shared" si="37"/>
        <v>0</v>
      </c>
      <c r="BI183" s="147">
        <f t="shared" si="38"/>
        <v>0</v>
      </c>
      <c r="BJ183" s="13" t="s">
        <v>80</v>
      </c>
      <c r="BK183" s="147">
        <f t="shared" si="39"/>
        <v>0</v>
      </c>
      <c r="BL183" s="13" t="s">
        <v>174</v>
      </c>
      <c r="BM183" s="146" t="s">
        <v>812</v>
      </c>
    </row>
    <row r="184" spans="2:65" s="1" customFormat="1" ht="37.799999999999997" customHeight="1">
      <c r="B184" s="133"/>
      <c r="C184" s="148" t="s">
        <v>306</v>
      </c>
      <c r="D184" s="148" t="s">
        <v>229</v>
      </c>
      <c r="E184" s="149" t="s">
        <v>813</v>
      </c>
      <c r="F184" s="150" t="s">
        <v>814</v>
      </c>
      <c r="G184" s="151" t="s">
        <v>208</v>
      </c>
      <c r="H184" s="152">
        <v>41.2</v>
      </c>
      <c r="I184" s="153"/>
      <c r="J184" s="154">
        <f t="shared" si="30"/>
        <v>0</v>
      </c>
      <c r="K184" s="155"/>
      <c r="L184" s="156"/>
      <c r="M184" s="157" t="s">
        <v>1</v>
      </c>
      <c r="N184" s="158" t="s">
        <v>38</v>
      </c>
      <c r="P184" s="144">
        <f t="shared" si="31"/>
        <v>0</v>
      </c>
      <c r="Q184" s="144">
        <v>0</v>
      </c>
      <c r="R184" s="144">
        <f t="shared" si="32"/>
        <v>0</v>
      </c>
      <c r="S184" s="144">
        <v>0</v>
      </c>
      <c r="T184" s="145">
        <f t="shared" si="33"/>
        <v>0</v>
      </c>
      <c r="AR184" s="146" t="s">
        <v>197</v>
      </c>
      <c r="AT184" s="146" t="s">
        <v>229</v>
      </c>
      <c r="AU184" s="146" t="s">
        <v>82</v>
      </c>
      <c r="AY184" s="13" t="s">
        <v>168</v>
      </c>
      <c r="BE184" s="147">
        <f t="shared" si="34"/>
        <v>0</v>
      </c>
      <c r="BF184" s="147">
        <f t="shared" si="35"/>
        <v>0</v>
      </c>
      <c r="BG184" s="147">
        <f t="shared" si="36"/>
        <v>0</v>
      </c>
      <c r="BH184" s="147">
        <f t="shared" si="37"/>
        <v>0</v>
      </c>
      <c r="BI184" s="147">
        <f t="shared" si="38"/>
        <v>0</v>
      </c>
      <c r="BJ184" s="13" t="s">
        <v>80</v>
      </c>
      <c r="BK184" s="147">
        <f t="shared" si="39"/>
        <v>0</v>
      </c>
      <c r="BL184" s="13" t="s">
        <v>174</v>
      </c>
      <c r="BM184" s="146" t="s">
        <v>815</v>
      </c>
    </row>
    <row r="185" spans="2:65" s="11" customFormat="1" ht="22.8" customHeight="1">
      <c r="B185" s="121"/>
      <c r="D185" s="122" t="s">
        <v>72</v>
      </c>
      <c r="E185" s="131" t="s">
        <v>189</v>
      </c>
      <c r="F185" s="131" t="s">
        <v>343</v>
      </c>
      <c r="I185" s="124"/>
      <c r="J185" s="132">
        <f>BK185</f>
        <v>0</v>
      </c>
      <c r="L185" s="121"/>
      <c r="M185" s="126"/>
      <c r="P185" s="127">
        <f>SUM(P186:P197)</f>
        <v>0</v>
      </c>
      <c r="R185" s="127">
        <f>SUM(R186:R197)</f>
        <v>4.9862576599999997</v>
      </c>
      <c r="T185" s="128">
        <f>SUM(T186:T197)</f>
        <v>0</v>
      </c>
      <c r="AR185" s="122" t="s">
        <v>80</v>
      </c>
      <c r="AT185" s="129" t="s">
        <v>72</v>
      </c>
      <c r="AU185" s="129" t="s">
        <v>80</v>
      </c>
      <c r="AY185" s="122" t="s">
        <v>168</v>
      </c>
      <c r="BK185" s="130">
        <f>SUM(BK186:BK197)</f>
        <v>0</v>
      </c>
    </row>
    <row r="186" spans="2:65" s="1" customFormat="1" ht="24.15" customHeight="1">
      <c r="B186" s="133"/>
      <c r="C186" s="134" t="s">
        <v>310</v>
      </c>
      <c r="D186" s="134" t="s">
        <v>170</v>
      </c>
      <c r="E186" s="135" t="s">
        <v>816</v>
      </c>
      <c r="F186" s="136" t="s">
        <v>817</v>
      </c>
      <c r="G186" s="137" t="s">
        <v>208</v>
      </c>
      <c r="H186" s="138">
        <v>182.65700000000001</v>
      </c>
      <c r="I186" s="139"/>
      <c r="J186" s="140">
        <f t="shared" ref="J186:J197" si="40">ROUND(I186*H186,2)</f>
        <v>0</v>
      </c>
      <c r="K186" s="141"/>
      <c r="L186" s="28"/>
      <c r="M186" s="142" t="s">
        <v>1</v>
      </c>
      <c r="N186" s="143" t="s">
        <v>38</v>
      </c>
      <c r="P186" s="144">
        <f t="shared" ref="P186:P197" si="41">O186*H186</f>
        <v>0</v>
      </c>
      <c r="Q186" s="144">
        <v>7.3499999999999998E-3</v>
      </c>
      <c r="R186" s="144">
        <f t="shared" ref="R186:R197" si="42">Q186*H186</f>
        <v>1.3425289499999999</v>
      </c>
      <c r="S186" s="144">
        <v>0</v>
      </c>
      <c r="T186" s="145">
        <f t="shared" ref="T186:T197" si="43">S186*H186</f>
        <v>0</v>
      </c>
      <c r="AR186" s="146" t="s">
        <v>174</v>
      </c>
      <c r="AT186" s="146" t="s">
        <v>170</v>
      </c>
      <c r="AU186" s="146" t="s">
        <v>82</v>
      </c>
      <c r="AY186" s="13" t="s">
        <v>168</v>
      </c>
      <c r="BE186" s="147">
        <f t="shared" ref="BE186:BE197" si="44">IF(N186="základní",J186,0)</f>
        <v>0</v>
      </c>
      <c r="BF186" s="147">
        <f t="shared" ref="BF186:BF197" si="45">IF(N186="snížená",J186,0)</f>
        <v>0</v>
      </c>
      <c r="BG186" s="147">
        <f t="shared" ref="BG186:BG197" si="46">IF(N186="zákl. přenesená",J186,0)</f>
        <v>0</v>
      </c>
      <c r="BH186" s="147">
        <f t="shared" ref="BH186:BH197" si="47">IF(N186="sníž. přenesená",J186,0)</f>
        <v>0</v>
      </c>
      <c r="BI186" s="147">
        <f t="shared" ref="BI186:BI197" si="48">IF(N186="nulová",J186,0)</f>
        <v>0</v>
      </c>
      <c r="BJ186" s="13" t="s">
        <v>80</v>
      </c>
      <c r="BK186" s="147">
        <f t="shared" ref="BK186:BK197" si="49">ROUND(I186*H186,2)</f>
        <v>0</v>
      </c>
      <c r="BL186" s="13" t="s">
        <v>174</v>
      </c>
      <c r="BM186" s="146" t="s">
        <v>818</v>
      </c>
    </row>
    <row r="187" spans="2:65" s="1" customFormat="1" ht="21.75" customHeight="1">
      <c r="B187" s="133"/>
      <c r="C187" s="134" t="s">
        <v>314</v>
      </c>
      <c r="D187" s="134" t="s">
        <v>170</v>
      </c>
      <c r="E187" s="135" t="s">
        <v>819</v>
      </c>
      <c r="F187" s="136" t="s">
        <v>820</v>
      </c>
      <c r="G187" s="137" t="s">
        <v>208</v>
      </c>
      <c r="H187" s="138">
        <v>95.391999999999996</v>
      </c>
      <c r="I187" s="139"/>
      <c r="J187" s="140">
        <f t="shared" si="40"/>
        <v>0</v>
      </c>
      <c r="K187" s="141"/>
      <c r="L187" s="28"/>
      <c r="M187" s="142" t="s">
        <v>1</v>
      </c>
      <c r="N187" s="143" t="s">
        <v>38</v>
      </c>
      <c r="P187" s="144">
        <f t="shared" si="41"/>
        <v>0</v>
      </c>
      <c r="Q187" s="144">
        <v>4.3800000000000002E-3</v>
      </c>
      <c r="R187" s="144">
        <f t="shared" si="42"/>
        <v>0.41781696000000002</v>
      </c>
      <c r="S187" s="144">
        <v>0</v>
      </c>
      <c r="T187" s="145">
        <f t="shared" si="43"/>
        <v>0</v>
      </c>
      <c r="AR187" s="146" t="s">
        <v>174</v>
      </c>
      <c r="AT187" s="146" t="s">
        <v>170</v>
      </c>
      <c r="AU187" s="146" t="s">
        <v>82</v>
      </c>
      <c r="AY187" s="13" t="s">
        <v>168</v>
      </c>
      <c r="BE187" s="147">
        <f t="shared" si="44"/>
        <v>0</v>
      </c>
      <c r="BF187" s="147">
        <f t="shared" si="45"/>
        <v>0</v>
      </c>
      <c r="BG187" s="147">
        <f t="shared" si="46"/>
        <v>0</v>
      </c>
      <c r="BH187" s="147">
        <f t="shared" si="47"/>
        <v>0</v>
      </c>
      <c r="BI187" s="147">
        <f t="shared" si="48"/>
        <v>0</v>
      </c>
      <c r="BJ187" s="13" t="s">
        <v>80</v>
      </c>
      <c r="BK187" s="147">
        <f t="shared" si="49"/>
        <v>0</v>
      </c>
      <c r="BL187" s="13" t="s">
        <v>174</v>
      </c>
      <c r="BM187" s="146" t="s">
        <v>821</v>
      </c>
    </row>
    <row r="188" spans="2:65" s="1" customFormat="1" ht="16.5" customHeight="1">
      <c r="B188" s="133"/>
      <c r="C188" s="134" t="s">
        <v>318</v>
      </c>
      <c r="D188" s="134" t="s">
        <v>170</v>
      </c>
      <c r="E188" s="135" t="s">
        <v>822</v>
      </c>
      <c r="F188" s="136" t="s">
        <v>823</v>
      </c>
      <c r="G188" s="137" t="s">
        <v>208</v>
      </c>
      <c r="H188" s="138">
        <v>87.266000000000005</v>
      </c>
      <c r="I188" s="139"/>
      <c r="J188" s="140">
        <f t="shared" si="40"/>
        <v>0</v>
      </c>
      <c r="K188" s="141"/>
      <c r="L188" s="28"/>
      <c r="M188" s="142" t="s">
        <v>1</v>
      </c>
      <c r="N188" s="143" t="s">
        <v>38</v>
      </c>
      <c r="P188" s="144">
        <f t="shared" si="41"/>
        <v>0</v>
      </c>
      <c r="Q188" s="144">
        <v>4.0000000000000001E-3</v>
      </c>
      <c r="R188" s="144">
        <f t="shared" si="42"/>
        <v>0.34906400000000004</v>
      </c>
      <c r="S188" s="144">
        <v>0</v>
      </c>
      <c r="T188" s="145">
        <f t="shared" si="43"/>
        <v>0</v>
      </c>
      <c r="AR188" s="146" t="s">
        <v>174</v>
      </c>
      <c r="AT188" s="146" t="s">
        <v>170</v>
      </c>
      <c r="AU188" s="146" t="s">
        <v>82</v>
      </c>
      <c r="AY188" s="13" t="s">
        <v>168</v>
      </c>
      <c r="BE188" s="147">
        <f t="shared" si="44"/>
        <v>0</v>
      </c>
      <c r="BF188" s="147">
        <f t="shared" si="45"/>
        <v>0</v>
      </c>
      <c r="BG188" s="147">
        <f t="shared" si="46"/>
        <v>0</v>
      </c>
      <c r="BH188" s="147">
        <f t="shared" si="47"/>
        <v>0</v>
      </c>
      <c r="BI188" s="147">
        <f t="shared" si="48"/>
        <v>0</v>
      </c>
      <c r="BJ188" s="13" t="s">
        <v>80</v>
      </c>
      <c r="BK188" s="147">
        <f t="shared" si="49"/>
        <v>0</v>
      </c>
      <c r="BL188" s="13" t="s">
        <v>174</v>
      </c>
      <c r="BM188" s="146" t="s">
        <v>824</v>
      </c>
    </row>
    <row r="189" spans="2:65" s="1" customFormat="1" ht="24.15" customHeight="1">
      <c r="B189" s="133"/>
      <c r="C189" s="134" t="s">
        <v>322</v>
      </c>
      <c r="D189" s="134" t="s">
        <v>170</v>
      </c>
      <c r="E189" s="135" t="s">
        <v>825</v>
      </c>
      <c r="F189" s="136" t="s">
        <v>826</v>
      </c>
      <c r="G189" s="137" t="s">
        <v>208</v>
      </c>
      <c r="H189" s="138">
        <v>182.65700000000001</v>
      </c>
      <c r="I189" s="139"/>
      <c r="J189" s="140">
        <f t="shared" si="40"/>
        <v>0</v>
      </c>
      <c r="K189" s="141"/>
      <c r="L189" s="28"/>
      <c r="M189" s="142" t="s">
        <v>1</v>
      </c>
      <c r="N189" s="143" t="s">
        <v>38</v>
      </c>
      <c r="P189" s="144">
        <f t="shared" si="41"/>
        <v>0</v>
      </c>
      <c r="Q189" s="144">
        <v>1.575E-2</v>
      </c>
      <c r="R189" s="144">
        <f t="shared" si="42"/>
        <v>2.87684775</v>
      </c>
      <c r="S189" s="144">
        <v>0</v>
      </c>
      <c r="T189" s="145">
        <f t="shared" si="43"/>
        <v>0</v>
      </c>
      <c r="AR189" s="146" t="s">
        <v>174</v>
      </c>
      <c r="AT189" s="146" t="s">
        <v>170</v>
      </c>
      <c r="AU189" s="146" t="s">
        <v>82</v>
      </c>
      <c r="AY189" s="13" t="s">
        <v>168</v>
      </c>
      <c r="BE189" s="147">
        <f t="shared" si="44"/>
        <v>0</v>
      </c>
      <c r="BF189" s="147">
        <f t="shared" si="45"/>
        <v>0</v>
      </c>
      <c r="BG189" s="147">
        <f t="shared" si="46"/>
        <v>0</v>
      </c>
      <c r="BH189" s="147">
        <f t="shared" si="47"/>
        <v>0</v>
      </c>
      <c r="BI189" s="147">
        <f t="shared" si="48"/>
        <v>0</v>
      </c>
      <c r="BJ189" s="13" t="s">
        <v>80</v>
      </c>
      <c r="BK189" s="147">
        <f t="shared" si="49"/>
        <v>0</v>
      </c>
      <c r="BL189" s="13" t="s">
        <v>174</v>
      </c>
      <c r="BM189" s="146" t="s">
        <v>827</v>
      </c>
    </row>
    <row r="190" spans="2:65" s="1" customFormat="1" ht="33" customHeight="1">
      <c r="B190" s="133"/>
      <c r="C190" s="134" t="s">
        <v>327</v>
      </c>
      <c r="D190" s="134" t="s">
        <v>170</v>
      </c>
      <c r="E190" s="135" t="s">
        <v>345</v>
      </c>
      <c r="F190" s="136" t="s">
        <v>346</v>
      </c>
      <c r="G190" s="137" t="s">
        <v>173</v>
      </c>
      <c r="H190" s="138">
        <v>6.5419999999999998</v>
      </c>
      <c r="I190" s="139"/>
      <c r="J190" s="140">
        <f t="shared" si="40"/>
        <v>0</v>
      </c>
      <c r="K190" s="141"/>
      <c r="L190" s="28"/>
      <c r="M190" s="142" t="s">
        <v>1</v>
      </c>
      <c r="N190" s="143" t="s">
        <v>38</v>
      </c>
      <c r="P190" s="144">
        <f t="shared" si="41"/>
        <v>0</v>
      </c>
      <c r="Q190" s="144">
        <v>0</v>
      </c>
      <c r="R190" s="144">
        <f t="shared" si="42"/>
        <v>0</v>
      </c>
      <c r="S190" s="144">
        <v>0</v>
      </c>
      <c r="T190" s="145">
        <f t="shared" si="43"/>
        <v>0</v>
      </c>
      <c r="AR190" s="146" t="s">
        <v>174</v>
      </c>
      <c r="AT190" s="146" t="s">
        <v>170</v>
      </c>
      <c r="AU190" s="146" t="s">
        <v>82</v>
      </c>
      <c r="AY190" s="13" t="s">
        <v>168</v>
      </c>
      <c r="BE190" s="147">
        <f t="shared" si="44"/>
        <v>0</v>
      </c>
      <c r="BF190" s="147">
        <f t="shared" si="45"/>
        <v>0</v>
      </c>
      <c r="BG190" s="147">
        <f t="shared" si="46"/>
        <v>0</v>
      </c>
      <c r="BH190" s="147">
        <f t="shared" si="47"/>
        <v>0</v>
      </c>
      <c r="BI190" s="147">
        <f t="shared" si="48"/>
        <v>0</v>
      </c>
      <c r="BJ190" s="13" t="s">
        <v>80</v>
      </c>
      <c r="BK190" s="147">
        <f t="shared" si="49"/>
        <v>0</v>
      </c>
      <c r="BL190" s="13" t="s">
        <v>174</v>
      </c>
      <c r="BM190" s="146" t="s">
        <v>828</v>
      </c>
    </row>
    <row r="191" spans="2:65" s="1" customFormat="1" ht="37.799999999999997" customHeight="1">
      <c r="B191" s="133"/>
      <c r="C191" s="134" t="s">
        <v>331</v>
      </c>
      <c r="D191" s="134" t="s">
        <v>170</v>
      </c>
      <c r="E191" s="135" t="s">
        <v>349</v>
      </c>
      <c r="F191" s="136" t="s">
        <v>350</v>
      </c>
      <c r="G191" s="137" t="s">
        <v>173</v>
      </c>
      <c r="H191" s="138">
        <v>6.5419999999999998</v>
      </c>
      <c r="I191" s="139"/>
      <c r="J191" s="140">
        <f t="shared" si="40"/>
        <v>0</v>
      </c>
      <c r="K191" s="141"/>
      <c r="L191" s="28"/>
      <c r="M191" s="142" t="s">
        <v>1</v>
      </c>
      <c r="N191" s="143" t="s">
        <v>38</v>
      </c>
      <c r="P191" s="144">
        <f t="shared" si="41"/>
        <v>0</v>
      </c>
      <c r="Q191" s="144">
        <v>0</v>
      </c>
      <c r="R191" s="144">
        <f t="shared" si="42"/>
        <v>0</v>
      </c>
      <c r="S191" s="144">
        <v>0</v>
      </c>
      <c r="T191" s="145">
        <f t="shared" si="43"/>
        <v>0</v>
      </c>
      <c r="AR191" s="146" t="s">
        <v>174</v>
      </c>
      <c r="AT191" s="146" t="s">
        <v>170</v>
      </c>
      <c r="AU191" s="146" t="s">
        <v>82</v>
      </c>
      <c r="AY191" s="13" t="s">
        <v>168</v>
      </c>
      <c r="BE191" s="147">
        <f t="shared" si="44"/>
        <v>0</v>
      </c>
      <c r="BF191" s="147">
        <f t="shared" si="45"/>
        <v>0</v>
      </c>
      <c r="BG191" s="147">
        <f t="shared" si="46"/>
        <v>0</v>
      </c>
      <c r="BH191" s="147">
        <f t="shared" si="47"/>
        <v>0</v>
      </c>
      <c r="BI191" s="147">
        <f t="shared" si="48"/>
        <v>0</v>
      </c>
      <c r="BJ191" s="13" t="s">
        <v>80</v>
      </c>
      <c r="BK191" s="147">
        <f t="shared" si="49"/>
        <v>0</v>
      </c>
      <c r="BL191" s="13" t="s">
        <v>174</v>
      </c>
      <c r="BM191" s="146" t="s">
        <v>829</v>
      </c>
    </row>
    <row r="192" spans="2:65" s="1" customFormat="1" ht="44.25" customHeight="1">
      <c r="B192" s="133"/>
      <c r="C192" s="134" t="s">
        <v>335</v>
      </c>
      <c r="D192" s="134" t="s">
        <v>170</v>
      </c>
      <c r="E192" s="135" t="s">
        <v>830</v>
      </c>
      <c r="F192" s="136" t="s">
        <v>831</v>
      </c>
      <c r="G192" s="137" t="s">
        <v>173</v>
      </c>
      <c r="H192" s="138">
        <v>6.5419999999999998</v>
      </c>
      <c r="I192" s="139"/>
      <c r="J192" s="140">
        <f t="shared" si="40"/>
        <v>0</v>
      </c>
      <c r="K192" s="141"/>
      <c r="L192" s="28"/>
      <c r="M192" s="142" t="s">
        <v>1</v>
      </c>
      <c r="N192" s="143" t="s">
        <v>38</v>
      </c>
      <c r="P192" s="144">
        <f t="shared" si="41"/>
        <v>0</v>
      </c>
      <c r="Q192" s="144">
        <v>0</v>
      </c>
      <c r="R192" s="144">
        <f t="shared" si="42"/>
        <v>0</v>
      </c>
      <c r="S192" s="144">
        <v>0</v>
      </c>
      <c r="T192" s="145">
        <f t="shared" si="43"/>
        <v>0</v>
      </c>
      <c r="AR192" s="146" t="s">
        <v>174</v>
      </c>
      <c r="AT192" s="146" t="s">
        <v>170</v>
      </c>
      <c r="AU192" s="146" t="s">
        <v>82</v>
      </c>
      <c r="AY192" s="13" t="s">
        <v>168</v>
      </c>
      <c r="BE192" s="147">
        <f t="shared" si="44"/>
        <v>0</v>
      </c>
      <c r="BF192" s="147">
        <f t="shared" si="45"/>
        <v>0</v>
      </c>
      <c r="BG192" s="147">
        <f t="shared" si="46"/>
        <v>0</v>
      </c>
      <c r="BH192" s="147">
        <f t="shared" si="47"/>
        <v>0</v>
      </c>
      <c r="BI192" s="147">
        <f t="shared" si="48"/>
        <v>0</v>
      </c>
      <c r="BJ192" s="13" t="s">
        <v>80</v>
      </c>
      <c r="BK192" s="147">
        <f t="shared" si="49"/>
        <v>0</v>
      </c>
      <c r="BL192" s="13" t="s">
        <v>174</v>
      </c>
      <c r="BM192" s="146" t="s">
        <v>832</v>
      </c>
    </row>
    <row r="193" spans="2:65" s="1" customFormat="1" ht="16.5" customHeight="1">
      <c r="B193" s="133"/>
      <c r="C193" s="134" t="s">
        <v>339</v>
      </c>
      <c r="D193" s="134" t="s">
        <v>170</v>
      </c>
      <c r="E193" s="135" t="s">
        <v>353</v>
      </c>
      <c r="F193" s="136" t="s">
        <v>354</v>
      </c>
      <c r="G193" s="137" t="s">
        <v>208</v>
      </c>
      <c r="H193" s="138">
        <v>2.355</v>
      </c>
      <c r="I193" s="139"/>
      <c r="J193" s="140">
        <f t="shared" si="40"/>
        <v>0</v>
      </c>
      <c r="K193" s="141"/>
      <c r="L193" s="28"/>
      <c r="M193" s="142" t="s">
        <v>1</v>
      </c>
      <c r="N193" s="143" t="s">
        <v>38</v>
      </c>
      <c r="P193" s="144">
        <f t="shared" si="41"/>
        <v>0</v>
      </c>
      <c r="Q193" s="144">
        <v>0</v>
      </c>
      <c r="R193" s="144">
        <f t="shared" si="42"/>
        <v>0</v>
      </c>
      <c r="S193" s="144">
        <v>0</v>
      </c>
      <c r="T193" s="145">
        <f t="shared" si="43"/>
        <v>0</v>
      </c>
      <c r="AR193" s="146" t="s">
        <v>174</v>
      </c>
      <c r="AT193" s="146" t="s">
        <v>170</v>
      </c>
      <c r="AU193" s="146" t="s">
        <v>82</v>
      </c>
      <c r="AY193" s="13" t="s">
        <v>168</v>
      </c>
      <c r="BE193" s="147">
        <f t="shared" si="44"/>
        <v>0</v>
      </c>
      <c r="BF193" s="147">
        <f t="shared" si="45"/>
        <v>0</v>
      </c>
      <c r="BG193" s="147">
        <f t="shared" si="46"/>
        <v>0</v>
      </c>
      <c r="BH193" s="147">
        <f t="shared" si="47"/>
        <v>0</v>
      </c>
      <c r="BI193" s="147">
        <f t="shared" si="48"/>
        <v>0</v>
      </c>
      <c r="BJ193" s="13" t="s">
        <v>80</v>
      </c>
      <c r="BK193" s="147">
        <f t="shared" si="49"/>
        <v>0</v>
      </c>
      <c r="BL193" s="13" t="s">
        <v>174</v>
      </c>
      <c r="BM193" s="146" t="s">
        <v>833</v>
      </c>
    </row>
    <row r="194" spans="2:65" s="1" customFormat="1" ht="16.5" customHeight="1">
      <c r="B194" s="133"/>
      <c r="C194" s="134" t="s">
        <v>344</v>
      </c>
      <c r="D194" s="134" t="s">
        <v>170</v>
      </c>
      <c r="E194" s="135" t="s">
        <v>357</v>
      </c>
      <c r="F194" s="136" t="s">
        <v>358</v>
      </c>
      <c r="G194" s="137" t="s">
        <v>208</v>
      </c>
      <c r="H194" s="138">
        <v>2.355</v>
      </c>
      <c r="I194" s="139"/>
      <c r="J194" s="140">
        <f t="shared" si="40"/>
        <v>0</v>
      </c>
      <c r="K194" s="141"/>
      <c r="L194" s="28"/>
      <c r="M194" s="142" t="s">
        <v>1</v>
      </c>
      <c r="N194" s="143" t="s">
        <v>38</v>
      </c>
      <c r="P194" s="144">
        <f t="shared" si="41"/>
        <v>0</v>
      </c>
      <c r="Q194" s="144">
        <v>0</v>
      </c>
      <c r="R194" s="144">
        <f t="shared" si="42"/>
        <v>0</v>
      </c>
      <c r="S194" s="144">
        <v>0</v>
      </c>
      <c r="T194" s="145">
        <f t="shared" si="43"/>
        <v>0</v>
      </c>
      <c r="AR194" s="146" t="s">
        <v>174</v>
      </c>
      <c r="AT194" s="146" t="s">
        <v>170</v>
      </c>
      <c r="AU194" s="146" t="s">
        <v>82</v>
      </c>
      <c r="AY194" s="13" t="s">
        <v>168</v>
      </c>
      <c r="BE194" s="147">
        <f t="shared" si="44"/>
        <v>0</v>
      </c>
      <c r="BF194" s="147">
        <f t="shared" si="45"/>
        <v>0</v>
      </c>
      <c r="BG194" s="147">
        <f t="shared" si="46"/>
        <v>0</v>
      </c>
      <c r="BH194" s="147">
        <f t="shared" si="47"/>
        <v>0</v>
      </c>
      <c r="BI194" s="147">
        <f t="shared" si="48"/>
        <v>0</v>
      </c>
      <c r="BJ194" s="13" t="s">
        <v>80</v>
      </c>
      <c r="BK194" s="147">
        <f t="shared" si="49"/>
        <v>0</v>
      </c>
      <c r="BL194" s="13" t="s">
        <v>174</v>
      </c>
      <c r="BM194" s="146" t="s">
        <v>834</v>
      </c>
    </row>
    <row r="195" spans="2:65" s="1" customFormat="1" ht="21.75" customHeight="1">
      <c r="B195" s="133"/>
      <c r="C195" s="134" t="s">
        <v>348</v>
      </c>
      <c r="D195" s="134" t="s">
        <v>170</v>
      </c>
      <c r="E195" s="135" t="s">
        <v>374</v>
      </c>
      <c r="F195" s="136" t="s">
        <v>375</v>
      </c>
      <c r="G195" s="137" t="s">
        <v>275</v>
      </c>
      <c r="H195" s="138">
        <v>0.44700000000000001</v>
      </c>
      <c r="I195" s="139"/>
      <c r="J195" s="140">
        <f t="shared" si="40"/>
        <v>0</v>
      </c>
      <c r="K195" s="141"/>
      <c r="L195" s="28"/>
      <c r="M195" s="142" t="s">
        <v>1</v>
      </c>
      <c r="N195" s="143" t="s">
        <v>38</v>
      </c>
      <c r="P195" s="144">
        <f t="shared" si="41"/>
        <v>0</v>
      </c>
      <c r="Q195" s="144">
        <v>0</v>
      </c>
      <c r="R195" s="144">
        <f t="shared" si="42"/>
        <v>0</v>
      </c>
      <c r="S195" s="144">
        <v>0</v>
      </c>
      <c r="T195" s="145">
        <f t="shared" si="43"/>
        <v>0</v>
      </c>
      <c r="AR195" s="146" t="s">
        <v>174</v>
      </c>
      <c r="AT195" s="146" t="s">
        <v>170</v>
      </c>
      <c r="AU195" s="146" t="s">
        <v>82</v>
      </c>
      <c r="AY195" s="13" t="s">
        <v>168</v>
      </c>
      <c r="BE195" s="147">
        <f t="shared" si="44"/>
        <v>0</v>
      </c>
      <c r="BF195" s="147">
        <f t="shared" si="45"/>
        <v>0</v>
      </c>
      <c r="BG195" s="147">
        <f t="shared" si="46"/>
        <v>0</v>
      </c>
      <c r="BH195" s="147">
        <f t="shared" si="47"/>
        <v>0</v>
      </c>
      <c r="BI195" s="147">
        <f t="shared" si="48"/>
        <v>0</v>
      </c>
      <c r="BJ195" s="13" t="s">
        <v>80</v>
      </c>
      <c r="BK195" s="147">
        <f t="shared" si="49"/>
        <v>0</v>
      </c>
      <c r="BL195" s="13" t="s">
        <v>174</v>
      </c>
      <c r="BM195" s="146" t="s">
        <v>835</v>
      </c>
    </row>
    <row r="196" spans="2:65" s="1" customFormat="1" ht="33" customHeight="1">
      <c r="B196" s="133"/>
      <c r="C196" s="134" t="s">
        <v>352</v>
      </c>
      <c r="D196" s="134" t="s">
        <v>170</v>
      </c>
      <c r="E196" s="135" t="s">
        <v>390</v>
      </c>
      <c r="F196" s="136" t="s">
        <v>391</v>
      </c>
      <c r="G196" s="137" t="s">
        <v>220</v>
      </c>
      <c r="H196" s="138">
        <v>2.6</v>
      </c>
      <c r="I196" s="139"/>
      <c r="J196" s="140">
        <f t="shared" si="40"/>
        <v>0</v>
      </c>
      <c r="K196" s="141"/>
      <c r="L196" s="28"/>
      <c r="M196" s="142" t="s">
        <v>1</v>
      </c>
      <c r="N196" s="143" t="s">
        <v>38</v>
      </c>
      <c r="P196" s="144">
        <f t="shared" si="41"/>
        <v>0</v>
      </c>
      <c r="Q196" s="144">
        <v>0</v>
      </c>
      <c r="R196" s="144">
        <f t="shared" si="42"/>
        <v>0</v>
      </c>
      <c r="S196" s="144">
        <v>0</v>
      </c>
      <c r="T196" s="145">
        <f t="shared" si="43"/>
        <v>0</v>
      </c>
      <c r="AR196" s="146" t="s">
        <v>174</v>
      </c>
      <c r="AT196" s="146" t="s">
        <v>170</v>
      </c>
      <c r="AU196" s="146" t="s">
        <v>82</v>
      </c>
      <c r="AY196" s="13" t="s">
        <v>168</v>
      </c>
      <c r="BE196" s="147">
        <f t="shared" si="44"/>
        <v>0</v>
      </c>
      <c r="BF196" s="147">
        <f t="shared" si="45"/>
        <v>0</v>
      </c>
      <c r="BG196" s="147">
        <f t="shared" si="46"/>
        <v>0</v>
      </c>
      <c r="BH196" s="147">
        <f t="shared" si="47"/>
        <v>0</v>
      </c>
      <c r="BI196" s="147">
        <f t="shared" si="48"/>
        <v>0</v>
      </c>
      <c r="BJ196" s="13" t="s">
        <v>80</v>
      </c>
      <c r="BK196" s="147">
        <f t="shared" si="49"/>
        <v>0</v>
      </c>
      <c r="BL196" s="13" t="s">
        <v>174</v>
      </c>
      <c r="BM196" s="146" t="s">
        <v>836</v>
      </c>
    </row>
    <row r="197" spans="2:65" s="1" customFormat="1" ht="44.25" customHeight="1">
      <c r="B197" s="133"/>
      <c r="C197" s="134" t="s">
        <v>356</v>
      </c>
      <c r="D197" s="134" t="s">
        <v>170</v>
      </c>
      <c r="E197" s="135" t="s">
        <v>394</v>
      </c>
      <c r="F197" s="136" t="s">
        <v>395</v>
      </c>
      <c r="G197" s="137" t="s">
        <v>220</v>
      </c>
      <c r="H197" s="138">
        <v>2.6</v>
      </c>
      <c r="I197" s="139"/>
      <c r="J197" s="140">
        <f t="shared" si="40"/>
        <v>0</v>
      </c>
      <c r="K197" s="141"/>
      <c r="L197" s="28"/>
      <c r="M197" s="142" t="s">
        <v>1</v>
      </c>
      <c r="N197" s="143" t="s">
        <v>38</v>
      </c>
      <c r="P197" s="144">
        <f t="shared" si="41"/>
        <v>0</v>
      </c>
      <c r="Q197" s="144">
        <v>0</v>
      </c>
      <c r="R197" s="144">
        <f t="shared" si="42"/>
        <v>0</v>
      </c>
      <c r="S197" s="144">
        <v>0</v>
      </c>
      <c r="T197" s="145">
        <f t="shared" si="43"/>
        <v>0</v>
      </c>
      <c r="AR197" s="146" t="s">
        <v>174</v>
      </c>
      <c r="AT197" s="146" t="s">
        <v>170</v>
      </c>
      <c r="AU197" s="146" t="s">
        <v>82</v>
      </c>
      <c r="AY197" s="13" t="s">
        <v>168</v>
      </c>
      <c r="BE197" s="147">
        <f t="shared" si="44"/>
        <v>0</v>
      </c>
      <c r="BF197" s="147">
        <f t="shared" si="45"/>
        <v>0</v>
      </c>
      <c r="BG197" s="147">
        <f t="shared" si="46"/>
        <v>0</v>
      </c>
      <c r="BH197" s="147">
        <f t="shared" si="47"/>
        <v>0</v>
      </c>
      <c r="BI197" s="147">
        <f t="shared" si="48"/>
        <v>0</v>
      </c>
      <c r="BJ197" s="13" t="s">
        <v>80</v>
      </c>
      <c r="BK197" s="147">
        <f t="shared" si="49"/>
        <v>0</v>
      </c>
      <c r="BL197" s="13" t="s">
        <v>174</v>
      </c>
      <c r="BM197" s="146" t="s">
        <v>837</v>
      </c>
    </row>
    <row r="198" spans="2:65" s="11" customFormat="1" ht="22.8" customHeight="1">
      <c r="B198" s="121"/>
      <c r="D198" s="122" t="s">
        <v>72</v>
      </c>
      <c r="E198" s="131" t="s">
        <v>197</v>
      </c>
      <c r="F198" s="131" t="s">
        <v>397</v>
      </c>
      <c r="I198" s="124"/>
      <c r="J198" s="132">
        <f>BK198</f>
        <v>0</v>
      </c>
      <c r="L198" s="121"/>
      <c r="M198" s="126"/>
      <c r="P198" s="127">
        <f>SUM(P199:P211)</f>
        <v>0</v>
      </c>
      <c r="R198" s="127">
        <f>SUM(R199:R211)</f>
        <v>4.6437900000000011E-2</v>
      </c>
      <c r="T198" s="128">
        <f>SUM(T199:T211)</f>
        <v>0</v>
      </c>
      <c r="AR198" s="122" t="s">
        <v>80</v>
      </c>
      <c r="AT198" s="129" t="s">
        <v>72</v>
      </c>
      <c r="AU198" s="129" t="s">
        <v>80</v>
      </c>
      <c r="AY198" s="122" t="s">
        <v>168</v>
      </c>
      <c r="BK198" s="130">
        <f>SUM(BK199:BK211)</f>
        <v>0</v>
      </c>
    </row>
    <row r="199" spans="2:65" s="1" customFormat="1" ht="24.15" customHeight="1">
      <c r="B199" s="133"/>
      <c r="C199" s="134" t="s">
        <v>360</v>
      </c>
      <c r="D199" s="134" t="s">
        <v>170</v>
      </c>
      <c r="E199" s="135" t="s">
        <v>838</v>
      </c>
      <c r="F199" s="136" t="s">
        <v>839</v>
      </c>
      <c r="G199" s="137" t="s">
        <v>220</v>
      </c>
      <c r="H199" s="138">
        <v>19</v>
      </c>
      <c r="I199" s="139"/>
      <c r="J199" s="140">
        <f t="shared" ref="J199:J211" si="50">ROUND(I199*H199,2)</f>
        <v>0</v>
      </c>
      <c r="K199" s="141"/>
      <c r="L199" s="28"/>
      <c r="M199" s="142" t="s">
        <v>1</v>
      </c>
      <c r="N199" s="143" t="s">
        <v>38</v>
      </c>
      <c r="P199" s="144">
        <f t="shared" ref="P199:P211" si="51">O199*H199</f>
        <v>0</v>
      </c>
      <c r="Q199" s="144">
        <v>1.0000000000000001E-5</v>
      </c>
      <c r="R199" s="144">
        <f t="shared" ref="R199:R211" si="52">Q199*H199</f>
        <v>1.9000000000000001E-4</v>
      </c>
      <c r="S199" s="144">
        <v>0</v>
      </c>
      <c r="T199" s="145">
        <f t="shared" ref="T199:T211" si="53">S199*H199</f>
        <v>0</v>
      </c>
      <c r="AR199" s="146" t="s">
        <v>174</v>
      </c>
      <c r="AT199" s="146" t="s">
        <v>170</v>
      </c>
      <c r="AU199" s="146" t="s">
        <v>82</v>
      </c>
      <c r="AY199" s="13" t="s">
        <v>168</v>
      </c>
      <c r="BE199" s="147">
        <f t="shared" ref="BE199:BE211" si="54">IF(N199="základní",J199,0)</f>
        <v>0</v>
      </c>
      <c r="BF199" s="147">
        <f t="shared" ref="BF199:BF211" si="55">IF(N199="snížená",J199,0)</f>
        <v>0</v>
      </c>
      <c r="BG199" s="147">
        <f t="shared" ref="BG199:BG211" si="56">IF(N199="zákl. přenesená",J199,0)</f>
        <v>0</v>
      </c>
      <c r="BH199" s="147">
        <f t="shared" ref="BH199:BH211" si="57">IF(N199="sníž. přenesená",J199,0)</f>
        <v>0</v>
      </c>
      <c r="BI199" s="147">
        <f t="shared" ref="BI199:BI211" si="58">IF(N199="nulová",J199,0)</f>
        <v>0</v>
      </c>
      <c r="BJ199" s="13" t="s">
        <v>80</v>
      </c>
      <c r="BK199" s="147">
        <f t="shared" ref="BK199:BK211" si="59">ROUND(I199*H199,2)</f>
        <v>0</v>
      </c>
      <c r="BL199" s="13" t="s">
        <v>174</v>
      </c>
      <c r="BM199" s="146" t="s">
        <v>840</v>
      </c>
    </row>
    <row r="200" spans="2:65" s="1" customFormat="1" ht="16.5" customHeight="1">
      <c r="B200" s="133"/>
      <c r="C200" s="148" t="s">
        <v>364</v>
      </c>
      <c r="D200" s="148" t="s">
        <v>229</v>
      </c>
      <c r="E200" s="149" t="s">
        <v>841</v>
      </c>
      <c r="F200" s="150" t="s">
        <v>842</v>
      </c>
      <c r="G200" s="151" t="s">
        <v>220</v>
      </c>
      <c r="H200" s="152">
        <v>19.57</v>
      </c>
      <c r="I200" s="153"/>
      <c r="J200" s="154">
        <f t="shared" si="50"/>
        <v>0</v>
      </c>
      <c r="K200" s="155"/>
      <c r="L200" s="156"/>
      <c r="M200" s="157" t="s">
        <v>1</v>
      </c>
      <c r="N200" s="158" t="s">
        <v>38</v>
      </c>
      <c r="P200" s="144">
        <f t="shared" si="51"/>
        <v>0</v>
      </c>
      <c r="Q200" s="144">
        <v>1.82E-3</v>
      </c>
      <c r="R200" s="144">
        <f t="shared" si="52"/>
        <v>3.56174E-2</v>
      </c>
      <c r="S200" s="144">
        <v>0</v>
      </c>
      <c r="T200" s="145">
        <f t="shared" si="53"/>
        <v>0</v>
      </c>
      <c r="AR200" s="146" t="s">
        <v>197</v>
      </c>
      <c r="AT200" s="146" t="s">
        <v>229</v>
      </c>
      <c r="AU200" s="146" t="s">
        <v>82</v>
      </c>
      <c r="AY200" s="13" t="s">
        <v>168</v>
      </c>
      <c r="BE200" s="147">
        <f t="shared" si="54"/>
        <v>0</v>
      </c>
      <c r="BF200" s="147">
        <f t="shared" si="55"/>
        <v>0</v>
      </c>
      <c r="BG200" s="147">
        <f t="shared" si="56"/>
        <v>0</v>
      </c>
      <c r="BH200" s="147">
        <f t="shared" si="57"/>
        <v>0</v>
      </c>
      <c r="BI200" s="147">
        <f t="shared" si="58"/>
        <v>0</v>
      </c>
      <c r="BJ200" s="13" t="s">
        <v>80</v>
      </c>
      <c r="BK200" s="147">
        <f t="shared" si="59"/>
        <v>0</v>
      </c>
      <c r="BL200" s="13" t="s">
        <v>174</v>
      </c>
      <c r="BM200" s="146" t="s">
        <v>843</v>
      </c>
    </row>
    <row r="201" spans="2:65" s="1" customFormat="1" ht="33" customHeight="1">
      <c r="B201" s="133"/>
      <c r="C201" s="134" t="s">
        <v>368</v>
      </c>
      <c r="D201" s="134" t="s">
        <v>170</v>
      </c>
      <c r="E201" s="135" t="s">
        <v>844</v>
      </c>
      <c r="F201" s="136" t="s">
        <v>845</v>
      </c>
      <c r="G201" s="137" t="s">
        <v>220</v>
      </c>
      <c r="H201" s="138">
        <v>10</v>
      </c>
      <c r="I201" s="139"/>
      <c r="J201" s="140">
        <f t="shared" si="50"/>
        <v>0</v>
      </c>
      <c r="K201" s="141"/>
      <c r="L201" s="28"/>
      <c r="M201" s="142" t="s">
        <v>1</v>
      </c>
      <c r="N201" s="143" t="s">
        <v>38</v>
      </c>
      <c r="P201" s="144">
        <f t="shared" si="51"/>
        <v>0</v>
      </c>
      <c r="Q201" s="144">
        <v>0</v>
      </c>
      <c r="R201" s="144">
        <f t="shared" si="52"/>
        <v>0</v>
      </c>
      <c r="S201" s="144">
        <v>0</v>
      </c>
      <c r="T201" s="145">
        <f t="shared" si="53"/>
        <v>0</v>
      </c>
      <c r="AR201" s="146" t="s">
        <v>174</v>
      </c>
      <c r="AT201" s="146" t="s">
        <v>170</v>
      </c>
      <c r="AU201" s="146" t="s">
        <v>82</v>
      </c>
      <c r="AY201" s="13" t="s">
        <v>168</v>
      </c>
      <c r="BE201" s="147">
        <f t="shared" si="54"/>
        <v>0</v>
      </c>
      <c r="BF201" s="147">
        <f t="shared" si="55"/>
        <v>0</v>
      </c>
      <c r="BG201" s="147">
        <f t="shared" si="56"/>
        <v>0</v>
      </c>
      <c r="BH201" s="147">
        <f t="shared" si="57"/>
        <v>0</v>
      </c>
      <c r="BI201" s="147">
        <f t="shared" si="58"/>
        <v>0</v>
      </c>
      <c r="BJ201" s="13" t="s">
        <v>80</v>
      </c>
      <c r="BK201" s="147">
        <f t="shared" si="59"/>
        <v>0</v>
      </c>
      <c r="BL201" s="13" t="s">
        <v>174</v>
      </c>
      <c r="BM201" s="146" t="s">
        <v>846</v>
      </c>
    </row>
    <row r="202" spans="2:65" s="1" customFormat="1" ht="24.15" customHeight="1">
      <c r="B202" s="133"/>
      <c r="C202" s="148" t="s">
        <v>373</v>
      </c>
      <c r="D202" s="148" t="s">
        <v>229</v>
      </c>
      <c r="E202" s="149" t="s">
        <v>847</v>
      </c>
      <c r="F202" s="150" t="s">
        <v>848</v>
      </c>
      <c r="G202" s="151" t="s">
        <v>220</v>
      </c>
      <c r="H202" s="152">
        <v>10.15</v>
      </c>
      <c r="I202" s="153"/>
      <c r="J202" s="154">
        <f t="shared" si="50"/>
        <v>0</v>
      </c>
      <c r="K202" s="155"/>
      <c r="L202" s="156"/>
      <c r="M202" s="157" t="s">
        <v>1</v>
      </c>
      <c r="N202" s="158" t="s">
        <v>38</v>
      </c>
      <c r="P202" s="144">
        <f t="shared" si="51"/>
        <v>0</v>
      </c>
      <c r="Q202" s="144">
        <v>2.7E-4</v>
      </c>
      <c r="R202" s="144">
        <f t="shared" si="52"/>
        <v>2.7405000000000003E-3</v>
      </c>
      <c r="S202" s="144">
        <v>0</v>
      </c>
      <c r="T202" s="145">
        <f t="shared" si="53"/>
        <v>0</v>
      </c>
      <c r="AR202" s="146" t="s">
        <v>197</v>
      </c>
      <c r="AT202" s="146" t="s">
        <v>229</v>
      </c>
      <c r="AU202" s="146" t="s">
        <v>82</v>
      </c>
      <c r="AY202" s="13" t="s">
        <v>168</v>
      </c>
      <c r="BE202" s="147">
        <f t="shared" si="54"/>
        <v>0</v>
      </c>
      <c r="BF202" s="147">
        <f t="shared" si="55"/>
        <v>0</v>
      </c>
      <c r="BG202" s="147">
        <f t="shared" si="56"/>
        <v>0</v>
      </c>
      <c r="BH202" s="147">
        <f t="shared" si="57"/>
        <v>0</v>
      </c>
      <c r="BI202" s="147">
        <f t="shared" si="58"/>
        <v>0</v>
      </c>
      <c r="BJ202" s="13" t="s">
        <v>80</v>
      </c>
      <c r="BK202" s="147">
        <f t="shared" si="59"/>
        <v>0</v>
      </c>
      <c r="BL202" s="13" t="s">
        <v>174</v>
      </c>
      <c r="BM202" s="146" t="s">
        <v>849</v>
      </c>
    </row>
    <row r="203" spans="2:65" s="1" customFormat="1" ht="37.799999999999997" customHeight="1">
      <c r="B203" s="133"/>
      <c r="C203" s="134" t="s">
        <v>377</v>
      </c>
      <c r="D203" s="134" t="s">
        <v>170</v>
      </c>
      <c r="E203" s="135" t="s">
        <v>415</v>
      </c>
      <c r="F203" s="136" t="s">
        <v>416</v>
      </c>
      <c r="G203" s="137" t="s">
        <v>226</v>
      </c>
      <c r="H203" s="138">
        <v>12</v>
      </c>
      <c r="I203" s="139"/>
      <c r="J203" s="140">
        <f t="shared" si="50"/>
        <v>0</v>
      </c>
      <c r="K203" s="141"/>
      <c r="L203" s="28"/>
      <c r="M203" s="142" t="s">
        <v>1</v>
      </c>
      <c r="N203" s="143" t="s">
        <v>38</v>
      </c>
      <c r="P203" s="144">
        <f t="shared" si="51"/>
        <v>0</v>
      </c>
      <c r="Q203" s="144">
        <v>0</v>
      </c>
      <c r="R203" s="144">
        <f t="shared" si="52"/>
        <v>0</v>
      </c>
      <c r="S203" s="144">
        <v>0</v>
      </c>
      <c r="T203" s="145">
        <f t="shared" si="53"/>
        <v>0</v>
      </c>
      <c r="AR203" s="146" t="s">
        <v>174</v>
      </c>
      <c r="AT203" s="146" t="s">
        <v>170</v>
      </c>
      <c r="AU203" s="146" t="s">
        <v>82</v>
      </c>
      <c r="AY203" s="13" t="s">
        <v>168</v>
      </c>
      <c r="BE203" s="147">
        <f t="shared" si="54"/>
        <v>0</v>
      </c>
      <c r="BF203" s="147">
        <f t="shared" si="55"/>
        <v>0</v>
      </c>
      <c r="BG203" s="147">
        <f t="shared" si="56"/>
        <v>0</v>
      </c>
      <c r="BH203" s="147">
        <f t="shared" si="57"/>
        <v>0</v>
      </c>
      <c r="BI203" s="147">
        <f t="shared" si="58"/>
        <v>0</v>
      </c>
      <c r="BJ203" s="13" t="s">
        <v>80</v>
      </c>
      <c r="BK203" s="147">
        <f t="shared" si="59"/>
        <v>0</v>
      </c>
      <c r="BL203" s="13" t="s">
        <v>174</v>
      </c>
      <c r="BM203" s="146" t="s">
        <v>850</v>
      </c>
    </row>
    <row r="204" spans="2:65" s="1" customFormat="1" ht="16.5" customHeight="1">
      <c r="B204" s="133"/>
      <c r="C204" s="148" t="s">
        <v>381</v>
      </c>
      <c r="D204" s="148" t="s">
        <v>229</v>
      </c>
      <c r="E204" s="149" t="s">
        <v>419</v>
      </c>
      <c r="F204" s="150" t="s">
        <v>420</v>
      </c>
      <c r="G204" s="151" t="s">
        <v>226</v>
      </c>
      <c r="H204" s="152">
        <v>12</v>
      </c>
      <c r="I204" s="153"/>
      <c r="J204" s="154">
        <f t="shared" si="50"/>
        <v>0</v>
      </c>
      <c r="K204" s="155"/>
      <c r="L204" s="156"/>
      <c r="M204" s="157" t="s">
        <v>1</v>
      </c>
      <c r="N204" s="158" t="s">
        <v>38</v>
      </c>
      <c r="P204" s="144">
        <f t="shared" si="51"/>
        <v>0</v>
      </c>
      <c r="Q204" s="144">
        <v>0</v>
      </c>
      <c r="R204" s="144">
        <f t="shared" si="52"/>
        <v>0</v>
      </c>
      <c r="S204" s="144">
        <v>0</v>
      </c>
      <c r="T204" s="145">
        <f t="shared" si="53"/>
        <v>0</v>
      </c>
      <c r="AR204" s="146" t="s">
        <v>197</v>
      </c>
      <c r="AT204" s="146" t="s">
        <v>229</v>
      </c>
      <c r="AU204" s="146" t="s">
        <v>82</v>
      </c>
      <c r="AY204" s="13" t="s">
        <v>168</v>
      </c>
      <c r="BE204" s="147">
        <f t="shared" si="54"/>
        <v>0</v>
      </c>
      <c r="BF204" s="147">
        <f t="shared" si="55"/>
        <v>0</v>
      </c>
      <c r="BG204" s="147">
        <f t="shared" si="56"/>
        <v>0</v>
      </c>
      <c r="BH204" s="147">
        <f t="shared" si="57"/>
        <v>0</v>
      </c>
      <c r="BI204" s="147">
        <f t="shared" si="58"/>
        <v>0</v>
      </c>
      <c r="BJ204" s="13" t="s">
        <v>80</v>
      </c>
      <c r="BK204" s="147">
        <f t="shared" si="59"/>
        <v>0</v>
      </c>
      <c r="BL204" s="13" t="s">
        <v>174</v>
      </c>
      <c r="BM204" s="146" t="s">
        <v>851</v>
      </c>
    </row>
    <row r="205" spans="2:65" s="1" customFormat="1" ht="24.15" customHeight="1">
      <c r="B205" s="133"/>
      <c r="C205" s="134" t="s">
        <v>385</v>
      </c>
      <c r="D205" s="134" t="s">
        <v>170</v>
      </c>
      <c r="E205" s="135" t="s">
        <v>423</v>
      </c>
      <c r="F205" s="136" t="s">
        <v>424</v>
      </c>
      <c r="G205" s="137" t="s">
        <v>226</v>
      </c>
      <c r="H205" s="138">
        <v>4</v>
      </c>
      <c r="I205" s="139"/>
      <c r="J205" s="140">
        <f t="shared" si="50"/>
        <v>0</v>
      </c>
      <c r="K205" s="141"/>
      <c r="L205" s="28"/>
      <c r="M205" s="142" t="s">
        <v>1</v>
      </c>
      <c r="N205" s="143" t="s">
        <v>38</v>
      </c>
      <c r="P205" s="144">
        <f t="shared" si="51"/>
        <v>0</v>
      </c>
      <c r="Q205" s="144">
        <v>0</v>
      </c>
      <c r="R205" s="144">
        <f t="shared" si="52"/>
        <v>0</v>
      </c>
      <c r="S205" s="144">
        <v>0</v>
      </c>
      <c r="T205" s="145">
        <f t="shared" si="53"/>
        <v>0</v>
      </c>
      <c r="AR205" s="146" t="s">
        <v>174</v>
      </c>
      <c r="AT205" s="146" t="s">
        <v>170</v>
      </c>
      <c r="AU205" s="146" t="s">
        <v>82</v>
      </c>
      <c r="AY205" s="13" t="s">
        <v>168</v>
      </c>
      <c r="BE205" s="147">
        <f t="shared" si="54"/>
        <v>0</v>
      </c>
      <c r="BF205" s="147">
        <f t="shared" si="55"/>
        <v>0</v>
      </c>
      <c r="BG205" s="147">
        <f t="shared" si="56"/>
        <v>0</v>
      </c>
      <c r="BH205" s="147">
        <f t="shared" si="57"/>
        <v>0</v>
      </c>
      <c r="BI205" s="147">
        <f t="shared" si="58"/>
        <v>0</v>
      </c>
      <c r="BJ205" s="13" t="s">
        <v>80</v>
      </c>
      <c r="BK205" s="147">
        <f t="shared" si="59"/>
        <v>0</v>
      </c>
      <c r="BL205" s="13" t="s">
        <v>174</v>
      </c>
      <c r="BM205" s="146" t="s">
        <v>852</v>
      </c>
    </row>
    <row r="206" spans="2:65" s="1" customFormat="1" ht="24.15" customHeight="1">
      <c r="B206" s="133"/>
      <c r="C206" s="148" t="s">
        <v>389</v>
      </c>
      <c r="D206" s="148" t="s">
        <v>229</v>
      </c>
      <c r="E206" s="149" t="s">
        <v>427</v>
      </c>
      <c r="F206" s="150" t="s">
        <v>428</v>
      </c>
      <c r="G206" s="151" t="s">
        <v>226</v>
      </c>
      <c r="H206" s="152">
        <v>4</v>
      </c>
      <c r="I206" s="153"/>
      <c r="J206" s="154">
        <f t="shared" si="50"/>
        <v>0</v>
      </c>
      <c r="K206" s="155"/>
      <c r="L206" s="156"/>
      <c r="M206" s="157" t="s">
        <v>1</v>
      </c>
      <c r="N206" s="158" t="s">
        <v>38</v>
      </c>
      <c r="P206" s="144">
        <f t="shared" si="51"/>
        <v>0</v>
      </c>
      <c r="Q206" s="144">
        <v>1.1E-4</v>
      </c>
      <c r="R206" s="144">
        <f t="shared" si="52"/>
        <v>4.4000000000000002E-4</v>
      </c>
      <c r="S206" s="144">
        <v>0</v>
      </c>
      <c r="T206" s="145">
        <f t="shared" si="53"/>
        <v>0</v>
      </c>
      <c r="AR206" s="146" t="s">
        <v>197</v>
      </c>
      <c r="AT206" s="146" t="s">
        <v>229</v>
      </c>
      <c r="AU206" s="146" t="s">
        <v>82</v>
      </c>
      <c r="AY206" s="13" t="s">
        <v>168</v>
      </c>
      <c r="BE206" s="147">
        <f t="shared" si="54"/>
        <v>0</v>
      </c>
      <c r="BF206" s="147">
        <f t="shared" si="55"/>
        <v>0</v>
      </c>
      <c r="BG206" s="147">
        <f t="shared" si="56"/>
        <v>0</v>
      </c>
      <c r="BH206" s="147">
        <f t="shared" si="57"/>
        <v>0</v>
      </c>
      <c r="BI206" s="147">
        <f t="shared" si="58"/>
        <v>0</v>
      </c>
      <c r="BJ206" s="13" t="s">
        <v>80</v>
      </c>
      <c r="BK206" s="147">
        <f t="shared" si="59"/>
        <v>0</v>
      </c>
      <c r="BL206" s="13" t="s">
        <v>174</v>
      </c>
      <c r="BM206" s="146" t="s">
        <v>853</v>
      </c>
    </row>
    <row r="207" spans="2:65" s="1" customFormat="1" ht="33" customHeight="1">
      <c r="B207" s="133"/>
      <c r="C207" s="134" t="s">
        <v>393</v>
      </c>
      <c r="D207" s="134" t="s">
        <v>170</v>
      </c>
      <c r="E207" s="135" t="s">
        <v>854</v>
      </c>
      <c r="F207" s="136" t="s">
        <v>855</v>
      </c>
      <c r="G207" s="137" t="s">
        <v>226</v>
      </c>
      <c r="H207" s="138">
        <v>7</v>
      </c>
      <c r="I207" s="139"/>
      <c r="J207" s="140">
        <f t="shared" si="50"/>
        <v>0</v>
      </c>
      <c r="K207" s="141"/>
      <c r="L207" s="28"/>
      <c r="M207" s="142" t="s">
        <v>1</v>
      </c>
      <c r="N207" s="143" t="s">
        <v>38</v>
      </c>
      <c r="P207" s="144">
        <f t="shared" si="51"/>
        <v>0</v>
      </c>
      <c r="Q207" s="144">
        <v>0</v>
      </c>
      <c r="R207" s="144">
        <f t="shared" si="52"/>
        <v>0</v>
      </c>
      <c r="S207" s="144">
        <v>0</v>
      </c>
      <c r="T207" s="145">
        <f t="shared" si="53"/>
        <v>0</v>
      </c>
      <c r="AR207" s="146" t="s">
        <v>174</v>
      </c>
      <c r="AT207" s="146" t="s">
        <v>170</v>
      </c>
      <c r="AU207" s="146" t="s">
        <v>82</v>
      </c>
      <c r="AY207" s="13" t="s">
        <v>168</v>
      </c>
      <c r="BE207" s="147">
        <f t="shared" si="54"/>
        <v>0</v>
      </c>
      <c r="BF207" s="147">
        <f t="shared" si="55"/>
        <v>0</v>
      </c>
      <c r="BG207" s="147">
        <f t="shared" si="56"/>
        <v>0</v>
      </c>
      <c r="BH207" s="147">
        <f t="shared" si="57"/>
        <v>0</v>
      </c>
      <c r="BI207" s="147">
        <f t="shared" si="58"/>
        <v>0</v>
      </c>
      <c r="BJ207" s="13" t="s">
        <v>80</v>
      </c>
      <c r="BK207" s="147">
        <f t="shared" si="59"/>
        <v>0</v>
      </c>
      <c r="BL207" s="13" t="s">
        <v>174</v>
      </c>
      <c r="BM207" s="146" t="s">
        <v>856</v>
      </c>
    </row>
    <row r="208" spans="2:65" s="1" customFormat="1" ht="16.5" customHeight="1">
      <c r="B208" s="133"/>
      <c r="C208" s="148" t="s">
        <v>398</v>
      </c>
      <c r="D208" s="148" t="s">
        <v>229</v>
      </c>
      <c r="E208" s="149" t="s">
        <v>857</v>
      </c>
      <c r="F208" s="150" t="s">
        <v>858</v>
      </c>
      <c r="G208" s="151" t="s">
        <v>226</v>
      </c>
      <c r="H208" s="152">
        <v>6</v>
      </c>
      <c r="I208" s="153"/>
      <c r="J208" s="154">
        <f t="shared" si="50"/>
        <v>0</v>
      </c>
      <c r="K208" s="155"/>
      <c r="L208" s="156"/>
      <c r="M208" s="157" t="s">
        <v>1</v>
      </c>
      <c r="N208" s="158" t="s">
        <v>38</v>
      </c>
      <c r="P208" s="144">
        <f t="shared" si="51"/>
        <v>0</v>
      </c>
      <c r="Q208" s="144">
        <v>4.4999999999999999E-4</v>
      </c>
      <c r="R208" s="144">
        <f t="shared" si="52"/>
        <v>2.7000000000000001E-3</v>
      </c>
      <c r="S208" s="144">
        <v>0</v>
      </c>
      <c r="T208" s="145">
        <f t="shared" si="53"/>
        <v>0</v>
      </c>
      <c r="AR208" s="146" t="s">
        <v>197</v>
      </c>
      <c r="AT208" s="146" t="s">
        <v>229</v>
      </c>
      <c r="AU208" s="146" t="s">
        <v>82</v>
      </c>
      <c r="AY208" s="13" t="s">
        <v>168</v>
      </c>
      <c r="BE208" s="147">
        <f t="shared" si="54"/>
        <v>0</v>
      </c>
      <c r="BF208" s="147">
        <f t="shared" si="55"/>
        <v>0</v>
      </c>
      <c r="BG208" s="147">
        <f t="shared" si="56"/>
        <v>0</v>
      </c>
      <c r="BH208" s="147">
        <f t="shared" si="57"/>
        <v>0</v>
      </c>
      <c r="BI208" s="147">
        <f t="shared" si="58"/>
        <v>0</v>
      </c>
      <c r="BJ208" s="13" t="s">
        <v>80</v>
      </c>
      <c r="BK208" s="147">
        <f t="shared" si="59"/>
        <v>0</v>
      </c>
      <c r="BL208" s="13" t="s">
        <v>174</v>
      </c>
      <c r="BM208" s="146" t="s">
        <v>859</v>
      </c>
    </row>
    <row r="209" spans="2:65" s="1" customFormat="1" ht="16.5" customHeight="1">
      <c r="B209" s="133"/>
      <c r="C209" s="148" t="s">
        <v>402</v>
      </c>
      <c r="D209" s="148" t="s">
        <v>229</v>
      </c>
      <c r="E209" s="149" t="s">
        <v>860</v>
      </c>
      <c r="F209" s="150" t="s">
        <v>861</v>
      </c>
      <c r="G209" s="151" t="s">
        <v>226</v>
      </c>
      <c r="H209" s="152">
        <v>1</v>
      </c>
      <c r="I209" s="153"/>
      <c r="J209" s="154">
        <f t="shared" si="50"/>
        <v>0</v>
      </c>
      <c r="K209" s="155"/>
      <c r="L209" s="156"/>
      <c r="M209" s="157" t="s">
        <v>1</v>
      </c>
      <c r="N209" s="158" t="s">
        <v>38</v>
      </c>
      <c r="P209" s="144">
        <f t="shared" si="51"/>
        <v>0</v>
      </c>
      <c r="Q209" s="144">
        <v>3.5E-4</v>
      </c>
      <c r="R209" s="144">
        <f t="shared" si="52"/>
        <v>3.5E-4</v>
      </c>
      <c r="S209" s="144">
        <v>0</v>
      </c>
      <c r="T209" s="145">
        <f t="shared" si="53"/>
        <v>0</v>
      </c>
      <c r="AR209" s="146" t="s">
        <v>197</v>
      </c>
      <c r="AT209" s="146" t="s">
        <v>229</v>
      </c>
      <c r="AU209" s="146" t="s">
        <v>82</v>
      </c>
      <c r="AY209" s="13" t="s">
        <v>168</v>
      </c>
      <c r="BE209" s="147">
        <f t="shared" si="54"/>
        <v>0</v>
      </c>
      <c r="BF209" s="147">
        <f t="shared" si="55"/>
        <v>0</v>
      </c>
      <c r="BG209" s="147">
        <f t="shared" si="56"/>
        <v>0</v>
      </c>
      <c r="BH209" s="147">
        <f t="shared" si="57"/>
        <v>0</v>
      </c>
      <c r="BI209" s="147">
        <f t="shared" si="58"/>
        <v>0</v>
      </c>
      <c r="BJ209" s="13" t="s">
        <v>80</v>
      </c>
      <c r="BK209" s="147">
        <f t="shared" si="59"/>
        <v>0</v>
      </c>
      <c r="BL209" s="13" t="s">
        <v>174</v>
      </c>
      <c r="BM209" s="146" t="s">
        <v>862</v>
      </c>
    </row>
    <row r="210" spans="2:65" s="1" customFormat="1" ht="33" customHeight="1">
      <c r="B210" s="133"/>
      <c r="C210" s="134" t="s">
        <v>406</v>
      </c>
      <c r="D210" s="134" t="s">
        <v>170</v>
      </c>
      <c r="E210" s="135" t="s">
        <v>863</v>
      </c>
      <c r="F210" s="136" t="s">
        <v>864</v>
      </c>
      <c r="G210" s="137" t="s">
        <v>226</v>
      </c>
      <c r="H210" s="138">
        <v>5</v>
      </c>
      <c r="I210" s="139"/>
      <c r="J210" s="140">
        <f t="shared" si="50"/>
        <v>0</v>
      </c>
      <c r="K210" s="141"/>
      <c r="L210" s="28"/>
      <c r="M210" s="142" t="s">
        <v>1</v>
      </c>
      <c r="N210" s="143" t="s">
        <v>38</v>
      </c>
      <c r="P210" s="144">
        <f t="shared" si="51"/>
        <v>0</v>
      </c>
      <c r="Q210" s="144">
        <v>0</v>
      </c>
      <c r="R210" s="144">
        <f t="shared" si="52"/>
        <v>0</v>
      </c>
      <c r="S210" s="144">
        <v>0</v>
      </c>
      <c r="T210" s="145">
        <f t="shared" si="53"/>
        <v>0</v>
      </c>
      <c r="AR210" s="146" t="s">
        <v>174</v>
      </c>
      <c r="AT210" s="146" t="s">
        <v>170</v>
      </c>
      <c r="AU210" s="146" t="s">
        <v>82</v>
      </c>
      <c r="AY210" s="13" t="s">
        <v>168</v>
      </c>
      <c r="BE210" s="147">
        <f t="shared" si="54"/>
        <v>0</v>
      </c>
      <c r="BF210" s="147">
        <f t="shared" si="55"/>
        <v>0</v>
      </c>
      <c r="BG210" s="147">
        <f t="shared" si="56"/>
        <v>0</v>
      </c>
      <c r="BH210" s="147">
        <f t="shared" si="57"/>
        <v>0</v>
      </c>
      <c r="BI210" s="147">
        <f t="shared" si="58"/>
        <v>0</v>
      </c>
      <c r="BJ210" s="13" t="s">
        <v>80</v>
      </c>
      <c r="BK210" s="147">
        <f t="shared" si="59"/>
        <v>0</v>
      </c>
      <c r="BL210" s="13" t="s">
        <v>174</v>
      </c>
      <c r="BM210" s="146" t="s">
        <v>865</v>
      </c>
    </row>
    <row r="211" spans="2:65" s="1" customFormat="1" ht="24.15" customHeight="1">
      <c r="B211" s="133"/>
      <c r="C211" s="148" t="s">
        <v>410</v>
      </c>
      <c r="D211" s="148" t="s">
        <v>229</v>
      </c>
      <c r="E211" s="149" t="s">
        <v>866</v>
      </c>
      <c r="F211" s="150" t="s">
        <v>867</v>
      </c>
      <c r="G211" s="151" t="s">
        <v>226</v>
      </c>
      <c r="H211" s="152">
        <v>5</v>
      </c>
      <c r="I211" s="153"/>
      <c r="J211" s="154">
        <f t="shared" si="50"/>
        <v>0</v>
      </c>
      <c r="K211" s="155"/>
      <c r="L211" s="156"/>
      <c r="M211" s="157" t="s">
        <v>1</v>
      </c>
      <c r="N211" s="158" t="s">
        <v>38</v>
      </c>
      <c r="P211" s="144">
        <f t="shared" si="51"/>
        <v>0</v>
      </c>
      <c r="Q211" s="144">
        <v>8.8000000000000003E-4</v>
      </c>
      <c r="R211" s="144">
        <f t="shared" si="52"/>
        <v>4.4000000000000003E-3</v>
      </c>
      <c r="S211" s="144">
        <v>0</v>
      </c>
      <c r="T211" s="145">
        <f t="shared" si="53"/>
        <v>0</v>
      </c>
      <c r="AR211" s="146" t="s">
        <v>197</v>
      </c>
      <c r="AT211" s="146" t="s">
        <v>229</v>
      </c>
      <c r="AU211" s="146" t="s">
        <v>82</v>
      </c>
      <c r="AY211" s="13" t="s">
        <v>168</v>
      </c>
      <c r="BE211" s="147">
        <f t="shared" si="54"/>
        <v>0</v>
      </c>
      <c r="BF211" s="147">
        <f t="shared" si="55"/>
        <v>0</v>
      </c>
      <c r="BG211" s="147">
        <f t="shared" si="56"/>
        <v>0</v>
      </c>
      <c r="BH211" s="147">
        <f t="shared" si="57"/>
        <v>0</v>
      </c>
      <c r="BI211" s="147">
        <f t="shared" si="58"/>
        <v>0</v>
      </c>
      <c r="BJ211" s="13" t="s">
        <v>80</v>
      </c>
      <c r="BK211" s="147">
        <f t="shared" si="59"/>
        <v>0</v>
      </c>
      <c r="BL211" s="13" t="s">
        <v>174</v>
      </c>
      <c r="BM211" s="146" t="s">
        <v>868</v>
      </c>
    </row>
    <row r="212" spans="2:65" s="11" customFormat="1" ht="22.8" customHeight="1">
      <c r="B212" s="121"/>
      <c r="D212" s="122" t="s">
        <v>72</v>
      </c>
      <c r="E212" s="131" t="s">
        <v>201</v>
      </c>
      <c r="F212" s="131" t="s">
        <v>430</v>
      </c>
      <c r="I212" s="124"/>
      <c r="J212" s="132">
        <f>BK212</f>
        <v>0</v>
      </c>
      <c r="L212" s="121"/>
      <c r="M212" s="126"/>
      <c r="P212" s="127">
        <f>SUM(P213:P214)</f>
        <v>0</v>
      </c>
      <c r="R212" s="127">
        <f>SUM(R213:R214)</f>
        <v>6.4259999999999998E-2</v>
      </c>
      <c r="T212" s="128">
        <f>SUM(T213:T214)</f>
        <v>0</v>
      </c>
      <c r="AR212" s="122" t="s">
        <v>80</v>
      </c>
      <c r="AT212" s="129" t="s">
        <v>72</v>
      </c>
      <c r="AU212" s="129" t="s">
        <v>80</v>
      </c>
      <c r="AY212" s="122" t="s">
        <v>168</v>
      </c>
      <c r="BK212" s="130">
        <f>SUM(BK213:BK214)</f>
        <v>0</v>
      </c>
    </row>
    <row r="213" spans="2:65" s="1" customFormat="1" ht="37.799999999999997" customHeight="1">
      <c r="B213" s="133"/>
      <c r="C213" s="134" t="s">
        <v>414</v>
      </c>
      <c r="D213" s="134" t="s">
        <v>170</v>
      </c>
      <c r="E213" s="135" t="s">
        <v>869</v>
      </c>
      <c r="F213" s="136" t="s">
        <v>870</v>
      </c>
      <c r="G213" s="137" t="s">
        <v>208</v>
      </c>
      <c r="H213" s="138">
        <v>306</v>
      </c>
      <c r="I213" s="139"/>
      <c r="J213" s="140">
        <f>ROUND(I213*H213,2)</f>
        <v>0</v>
      </c>
      <c r="K213" s="141"/>
      <c r="L213" s="28"/>
      <c r="M213" s="142" t="s">
        <v>1</v>
      </c>
      <c r="N213" s="143" t="s">
        <v>38</v>
      </c>
      <c r="P213" s="144">
        <f>O213*H213</f>
        <v>0</v>
      </c>
      <c r="Q213" s="144">
        <v>2.1000000000000001E-4</v>
      </c>
      <c r="R213" s="144">
        <f>Q213*H213</f>
        <v>6.4259999999999998E-2</v>
      </c>
      <c r="S213" s="144">
        <v>0</v>
      </c>
      <c r="T213" s="145">
        <f>S213*H213</f>
        <v>0</v>
      </c>
      <c r="AR213" s="146" t="s">
        <v>174</v>
      </c>
      <c r="AT213" s="146" t="s">
        <v>170</v>
      </c>
      <c r="AU213" s="146" t="s">
        <v>82</v>
      </c>
      <c r="AY213" s="13" t="s">
        <v>168</v>
      </c>
      <c r="BE213" s="147">
        <f>IF(N213="základní",J213,0)</f>
        <v>0</v>
      </c>
      <c r="BF213" s="147">
        <f>IF(N213="snížená",J213,0)</f>
        <v>0</v>
      </c>
      <c r="BG213" s="147">
        <f>IF(N213="zákl. přenesená",J213,0)</f>
        <v>0</v>
      </c>
      <c r="BH213" s="147">
        <f>IF(N213="sníž. přenesená",J213,0)</f>
        <v>0</v>
      </c>
      <c r="BI213" s="147">
        <f>IF(N213="nulová",J213,0)</f>
        <v>0</v>
      </c>
      <c r="BJ213" s="13" t="s">
        <v>80</v>
      </c>
      <c r="BK213" s="147">
        <f>ROUND(I213*H213,2)</f>
        <v>0</v>
      </c>
      <c r="BL213" s="13" t="s">
        <v>174</v>
      </c>
      <c r="BM213" s="146" t="s">
        <v>871</v>
      </c>
    </row>
    <row r="214" spans="2:65" s="1" customFormat="1" ht="33" customHeight="1">
      <c r="B214" s="133"/>
      <c r="C214" s="134" t="s">
        <v>418</v>
      </c>
      <c r="D214" s="134" t="s">
        <v>170</v>
      </c>
      <c r="E214" s="135" t="s">
        <v>449</v>
      </c>
      <c r="F214" s="136" t="s">
        <v>450</v>
      </c>
      <c r="G214" s="137" t="s">
        <v>208</v>
      </c>
      <c r="H214" s="138">
        <v>40</v>
      </c>
      <c r="I214" s="139"/>
      <c r="J214" s="140">
        <f>ROUND(I214*H214,2)</f>
        <v>0</v>
      </c>
      <c r="K214" s="141"/>
      <c r="L214" s="28"/>
      <c r="M214" s="142" t="s">
        <v>1</v>
      </c>
      <c r="N214" s="143" t="s">
        <v>38</v>
      </c>
      <c r="P214" s="144">
        <f>O214*H214</f>
        <v>0</v>
      </c>
      <c r="Q214" s="144">
        <v>0</v>
      </c>
      <c r="R214" s="144">
        <f>Q214*H214</f>
        <v>0</v>
      </c>
      <c r="S214" s="144">
        <v>0</v>
      </c>
      <c r="T214" s="145">
        <f>S214*H214</f>
        <v>0</v>
      </c>
      <c r="AR214" s="146" t="s">
        <v>174</v>
      </c>
      <c r="AT214" s="146" t="s">
        <v>170</v>
      </c>
      <c r="AU214" s="146" t="s">
        <v>82</v>
      </c>
      <c r="AY214" s="13" t="s">
        <v>168</v>
      </c>
      <c r="BE214" s="147">
        <f>IF(N214="základní",J214,0)</f>
        <v>0</v>
      </c>
      <c r="BF214" s="147">
        <f>IF(N214="snížená",J214,0)</f>
        <v>0</v>
      </c>
      <c r="BG214" s="147">
        <f>IF(N214="zákl. přenesená",J214,0)</f>
        <v>0</v>
      </c>
      <c r="BH214" s="147">
        <f>IF(N214="sníž. přenesená",J214,0)</f>
        <v>0</v>
      </c>
      <c r="BI214" s="147">
        <f>IF(N214="nulová",J214,0)</f>
        <v>0</v>
      </c>
      <c r="BJ214" s="13" t="s">
        <v>80</v>
      </c>
      <c r="BK214" s="147">
        <f>ROUND(I214*H214,2)</f>
        <v>0</v>
      </c>
      <c r="BL214" s="13" t="s">
        <v>174</v>
      </c>
      <c r="BM214" s="146" t="s">
        <v>872</v>
      </c>
    </row>
    <row r="215" spans="2:65" s="11" customFormat="1" ht="22.8" customHeight="1">
      <c r="B215" s="121"/>
      <c r="D215" s="122" t="s">
        <v>72</v>
      </c>
      <c r="E215" s="131" t="s">
        <v>485</v>
      </c>
      <c r="F215" s="131" t="s">
        <v>486</v>
      </c>
      <c r="I215" s="124"/>
      <c r="J215" s="132">
        <f>BK215</f>
        <v>0</v>
      </c>
      <c r="L215" s="121"/>
      <c r="M215" s="126"/>
      <c r="P215" s="127">
        <f>P216</f>
        <v>0</v>
      </c>
      <c r="R215" s="127">
        <f>R216</f>
        <v>0</v>
      </c>
      <c r="T215" s="128">
        <f>T216</f>
        <v>0</v>
      </c>
      <c r="AR215" s="122" t="s">
        <v>80</v>
      </c>
      <c r="AT215" s="129" t="s">
        <v>72</v>
      </c>
      <c r="AU215" s="129" t="s">
        <v>80</v>
      </c>
      <c r="AY215" s="122" t="s">
        <v>168</v>
      </c>
      <c r="BK215" s="130">
        <f>BK216</f>
        <v>0</v>
      </c>
    </row>
    <row r="216" spans="2:65" s="1" customFormat="1" ht="55.5" customHeight="1">
      <c r="B216" s="133"/>
      <c r="C216" s="134" t="s">
        <v>422</v>
      </c>
      <c r="D216" s="134" t="s">
        <v>170</v>
      </c>
      <c r="E216" s="135" t="s">
        <v>488</v>
      </c>
      <c r="F216" s="136" t="s">
        <v>489</v>
      </c>
      <c r="G216" s="137" t="s">
        <v>275</v>
      </c>
      <c r="H216" s="138">
        <v>3000.2719999999999</v>
      </c>
      <c r="I216" s="139"/>
      <c r="J216" s="140">
        <f>ROUND(I216*H216,2)</f>
        <v>0</v>
      </c>
      <c r="K216" s="141"/>
      <c r="L216" s="28"/>
      <c r="M216" s="142" t="s">
        <v>1</v>
      </c>
      <c r="N216" s="143" t="s">
        <v>38</v>
      </c>
      <c r="P216" s="144">
        <f>O216*H216</f>
        <v>0</v>
      </c>
      <c r="Q216" s="144">
        <v>0</v>
      </c>
      <c r="R216" s="144">
        <f>Q216*H216</f>
        <v>0</v>
      </c>
      <c r="S216" s="144">
        <v>0</v>
      </c>
      <c r="T216" s="145">
        <f>S216*H216</f>
        <v>0</v>
      </c>
      <c r="AR216" s="146" t="s">
        <v>174</v>
      </c>
      <c r="AT216" s="146" t="s">
        <v>170</v>
      </c>
      <c r="AU216" s="146" t="s">
        <v>82</v>
      </c>
      <c r="AY216" s="13" t="s">
        <v>168</v>
      </c>
      <c r="BE216" s="147">
        <f>IF(N216="základní",J216,0)</f>
        <v>0</v>
      </c>
      <c r="BF216" s="147">
        <f>IF(N216="snížená",J216,0)</f>
        <v>0</v>
      </c>
      <c r="BG216" s="147">
        <f>IF(N216="zákl. přenesená",J216,0)</f>
        <v>0</v>
      </c>
      <c r="BH216" s="147">
        <f>IF(N216="sníž. přenesená",J216,0)</f>
        <v>0</v>
      </c>
      <c r="BI216" s="147">
        <f>IF(N216="nulová",J216,0)</f>
        <v>0</v>
      </c>
      <c r="BJ216" s="13" t="s">
        <v>80</v>
      </c>
      <c r="BK216" s="147">
        <f>ROUND(I216*H216,2)</f>
        <v>0</v>
      </c>
      <c r="BL216" s="13" t="s">
        <v>174</v>
      </c>
      <c r="BM216" s="146" t="s">
        <v>873</v>
      </c>
    </row>
    <row r="217" spans="2:65" s="11" customFormat="1" ht="25.95" customHeight="1">
      <c r="B217" s="121"/>
      <c r="D217" s="122" t="s">
        <v>72</v>
      </c>
      <c r="E217" s="123" t="s">
        <v>498</v>
      </c>
      <c r="F217" s="123" t="s">
        <v>499</v>
      </c>
      <c r="I217" s="124"/>
      <c r="J217" s="125">
        <f>BK217</f>
        <v>0</v>
      </c>
      <c r="L217" s="121"/>
      <c r="M217" s="126"/>
      <c r="P217" s="127">
        <f>P218+P228+P233+P248+P255+P264+P267+P273+P279</f>
        <v>0</v>
      </c>
      <c r="R217" s="127">
        <f>R218+R228+R233+R248+R255+R264+R267+R273+R279</f>
        <v>1.01934898</v>
      </c>
      <c r="T217" s="128">
        <f>T218+T228+T233+T248+T255+T264+T267+T273+T279</f>
        <v>0</v>
      </c>
      <c r="AR217" s="122" t="s">
        <v>82</v>
      </c>
      <c r="AT217" s="129" t="s">
        <v>72</v>
      </c>
      <c r="AU217" s="129" t="s">
        <v>73</v>
      </c>
      <c r="AY217" s="122" t="s">
        <v>168</v>
      </c>
      <c r="BK217" s="130">
        <f>BK218+BK228+BK233+BK248+BK255+BK264+BK267+BK273+BK279</f>
        <v>0</v>
      </c>
    </row>
    <row r="218" spans="2:65" s="11" customFormat="1" ht="22.8" customHeight="1">
      <c r="B218" s="121"/>
      <c r="D218" s="122" t="s">
        <v>72</v>
      </c>
      <c r="E218" s="131" t="s">
        <v>874</v>
      </c>
      <c r="F218" s="131" t="s">
        <v>875</v>
      </c>
      <c r="I218" s="124"/>
      <c r="J218" s="132">
        <f>BK218</f>
        <v>0</v>
      </c>
      <c r="L218" s="121"/>
      <c r="M218" s="126"/>
      <c r="P218" s="127">
        <f>SUM(P219:P227)</f>
        <v>0</v>
      </c>
      <c r="R218" s="127">
        <f>SUM(R219:R227)</f>
        <v>0.34390900000000002</v>
      </c>
      <c r="T218" s="128">
        <f>SUM(T219:T227)</f>
        <v>0</v>
      </c>
      <c r="AR218" s="122" t="s">
        <v>82</v>
      </c>
      <c r="AT218" s="129" t="s">
        <v>72</v>
      </c>
      <c r="AU218" s="129" t="s">
        <v>80</v>
      </c>
      <c r="AY218" s="122" t="s">
        <v>168</v>
      </c>
      <c r="BK218" s="130">
        <f>SUM(BK219:BK227)</f>
        <v>0</v>
      </c>
    </row>
    <row r="219" spans="2:65" s="1" customFormat="1" ht="24.15" customHeight="1">
      <c r="B219" s="133"/>
      <c r="C219" s="134" t="s">
        <v>426</v>
      </c>
      <c r="D219" s="134" t="s">
        <v>170</v>
      </c>
      <c r="E219" s="135" t="s">
        <v>876</v>
      </c>
      <c r="F219" s="136" t="s">
        <v>877</v>
      </c>
      <c r="G219" s="137" t="s">
        <v>208</v>
      </c>
      <c r="H219" s="138">
        <v>42.755000000000003</v>
      </c>
      <c r="I219" s="139"/>
      <c r="J219" s="140">
        <f t="shared" ref="J219:J227" si="60">ROUND(I219*H219,2)</f>
        <v>0</v>
      </c>
      <c r="K219" s="141"/>
      <c r="L219" s="28"/>
      <c r="M219" s="142" t="s">
        <v>1</v>
      </c>
      <c r="N219" s="143" t="s">
        <v>38</v>
      </c>
      <c r="P219" s="144">
        <f t="shared" ref="P219:P227" si="61">O219*H219</f>
        <v>0</v>
      </c>
      <c r="Q219" s="144">
        <v>0</v>
      </c>
      <c r="R219" s="144">
        <f t="shared" ref="R219:R227" si="62">Q219*H219</f>
        <v>0</v>
      </c>
      <c r="S219" s="144">
        <v>0</v>
      </c>
      <c r="T219" s="145">
        <f t="shared" ref="T219:T227" si="63">S219*H219</f>
        <v>0</v>
      </c>
      <c r="AR219" s="146" t="s">
        <v>233</v>
      </c>
      <c r="AT219" s="146" t="s">
        <v>170</v>
      </c>
      <c r="AU219" s="146" t="s">
        <v>82</v>
      </c>
      <c r="AY219" s="13" t="s">
        <v>168</v>
      </c>
      <c r="BE219" s="147">
        <f t="shared" ref="BE219:BE227" si="64">IF(N219="základní",J219,0)</f>
        <v>0</v>
      </c>
      <c r="BF219" s="147">
        <f t="shared" ref="BF219:BF227" si="65">IF(N219="snížená",J219,0)</f>
        <v>0</v>
      </c>
      <c r="BG219" s="147">
        <f t="shared" ref="BG219:BG227" si="66">IF(N219="zákl. přenesená",J219,0)</f>
        <v>0</v>
      </c>
      <c r="BH219" s="147">
        <f t="shared" ref="BH219:BH227" si="67">IF(N219="sníž. přenesená",J219,0)</f>
        <v>0</v>
      </c>
      <c r="BI219" s="147">
        <f t="shared" ref="BI219:BI227" si="68">IF(N219="nulová",J219,0)</f>
        <v>0</v>
      </c>
      <c r="BJ219" s="13" t="s">
        <v>80</v>
      </c>
      <c r="BK219" s="147">
        <f t="shared" ref="BK219:BK227" si="69">ROUND(I219*H219,2)</f>
        <v>0</v>
      </c>
      <c r="BL219" s="13" t="s">
        <v>233</v>
      </c>
      <c r="BM219" s="146" t="s">
        <v>878</v>
      </c>
    </row>
    <row r="220" spans="2:65" s="1" customFormat="1" ht="16.5" customHeight="1">
      <c r="B220" s="133"/>
      <c r="C220" s="148" t="s">
        <v>431</v>
      </c>
      <c r="D220" s="148" t="s">
        <v>229</v>
      </c>
      <c r="E220" s="149" t="s">
        <v>879</v>
      </c>
      <c r="F220" s="150" t="s">
        <v>880</v>
      </c>
      <c r="G220" s="151" t="s">
        <v>881</v>
      </c>
      <c r="H220" s="152">
        <v>12.827</v>
      </c>
      <c r="I220" s="153"/>
      <c r="J220" s="154">
        <f t="shared" si="60"/>
        <v>0</v>
      </c>
      <c r="K220" s="155"/>
      <c r="L220" s="156"/>
      <c r="M220" s="157" t="s">
        <v>1</v>
      </c>
      <c r="N220" s="158" t="s">
        <v>38</v>
      </c>
      <c r="P220" s="144">
        <f t="shared" si="61"/>
        <v>0</v>
      </c>
      <c r="Q220" s="144">
        <v>1E-3</v>
      </c>
      <c r="R220" s="144">
        <f t="shared" si="62"/>
        <v>1.2827E-2</v>
      </c>
      <c r="S220" s="144">
        <v>0</v>
      </c>
      <c r="T220" s="145">
        <f t="shared" si="63"/>
        <v>0</v>
      </c>
      <c r="AR220" s="146" t="s">
        <v>298</v>
      </c>
      <c r="AT220" s="146" t="s">
        <v>229</v>
      </c>
      <c r="AU220" s="146" t="s">
        <v>82</v>
      </c>
      <c r="AY220" s="13" t="s">
        <v>168</v>
      </c>
      <c r="BE220" s="147">
        <f t="shared" si="64"/>
        <v>0</v>
      </c>
      <c r="BF220" s="147">
        <f t="shared" si="65"/>
        <v>0</v>
      </c>
      <c r="BG220" s="147">
        <f t="shared" si="66"/>
        <v>0</v>
      </c>
      <c r="BH220" s="147">
        <f t="shared" si="67"/>
        <v>0</v>
      </c>
      <c r="BI220" s="147">
        <f t="shared" si="68"/>
        <v>0</v>
      </c>
      <c r="BJ220" s="13" t="s">
        <v>80</v>
      </c>
      <c r="BK220" s="147">
        <f t="shared" si="69"/>
        <v>0</v>
      </c>
      <c r="BL220" s="13" t="s">
        <v>233</v>
      </c>
      <c r="BM220" s="146" t="s">
        <v>882</v>
      </c>
    </row>
    <row r="221" spans="2:65" s="1" customFormat="1" ht="24.15" customHeight="1">
      <c r="B221" s="133"/>
      <c r="C221" s="134" t="s">
        <v>435</v>
      </c>
      <c r="D221" s="134" t="s">
        <v>170</v>
      </c>
      <c r="E221" s="135" t="s">
        <v>883</v>
      </c>
      <c r="F221" s="136" t="s">
        <v>884</v>
      </c>
      <c r="G221" s="137" t="s">
        <v>208</v>
      </c>
      <c r="H221" s="138">
        <v>11.4</v>
      </c>
      <c r="I221" s="139"/>
      <c r="J221" s="140">
        <f t="shared" si="60"/>
        <v>0</v>
      </c>
      <c r="K221" s="141"/>
      <c r="L221" s="28"/>
      <c r="M221" s="142" t="s">
        <v>1</v>
      </c>
      <c r="N221" s="143" t="s">
        <v>38</v>
      </c>
      <c r="P221" s="144">
        <f t="shared" si="61"/>
        <v>0</v>
      </c>
      <c r="Q221" s="144">
        <v>0</v>
      </c>
      <c r="R221" s="144">
        <f t="shared" si="62"/>
        <v>0</v>
      </c>
      <c r="S221" s="144">
        <v>0</v>
      </c>
      <c r="T221" s="145">
        <f t="shared" si="63"/>
        <v>0</v>
      </c>
      <c r="AR221" s="146" t="s">
        <v>233</v>
      </c>
      <c r="AT221" s="146" t="s">
        <v>170</v>
      </c>
      <c r="AU221" s="146" t="s">
        <v>82</v>
      </c>
      <c r="AY221" s="13" t="s">
        <v>168</v>
      </c>
      <c r="BE221" s="147">
        <f t="shared" si="64"/>
        <v>0</v>
      </c>
      <c r="BF221" s="147">
        <f t="shared" si="65"/>
        <v>0</v>
      </c>
      <c r="BG221" s="147">
        <f t="shared" si="66"/>
        <v>0</v>
      </c>
      <c r="BH221" s="147">
        <f t="shared" si="67"/>
        <v>0</v>
      </c>
      <c r="BI221" s="147">
        <f t="shared" si="68"/>
        <v>0</v>
      </c>
      <c r="BJ221" s="13" t="s">
        <v>80</v>
      </c>
      <c r="BK221" s="147">
        <f t="shared" si="69"/>
        <v>0</v>
      </c>
      <c r="BL221" s="13" t="s">
        <v>233</v>
      </c>
      <c r="BM221" s="146" t="s">
        <v>885</v>
      </c>
    </row>
    <row r="222" spans="2:65" s="1" customFormat="1" ht="16.5" customHeight="1">
      <c r="B222" s="133"/>
      <c r="C222" s="148" t="s">
        <v>439</v>
      </c>
      <c r="D222" s="148" t="s">
        <v>229</v>
      </c>
      <c r="E222" s="149" t="s">
        <v>879</v>
      </c>
      <c r="F222" s="150" t="s">
        <v>880</v>
      </c>
      <c r="G222" s="151" t="s">
        <v>881</v>
      </c>
      <c r="H222" s="152">
        <v>3.42</v>
      </c>
      <c r="I222" s="153"/>
      <c r="J222" s="154">
        <f t="shared" si="60"/>
        <v>0</v>
      </c>
      <c r="K222" s="155"/>
      <c r="L222" s="156"/>
      <c r="M222" s="157" t="s">
        <v>1</v>
      </c>
      <c r="N222" s="158" t="s">
        <v>38</v>
      </c>
      <c r="P222" s="144">
        <f t="shared" si="61"/>
        <v>0</v>
      </c>
      <c r="Q222" s="144">
        <v>1E-3</v>
      </c>
      <c r="R222" s="144">
        <f t="shared" si="62"/>
        <v>3.4199999999999999E-3</v>
      </c>
      <c r="S222" s="144">
        <v>0</v>
      </c>
      <c r="T222" s="145">
        <f t="shared" si="63"/>
        <v>0</v>
      </c>
      <c r="AR222" s="146" t="s">
        <v>298</v>
      </c>
      <c r="AT222" s="146" t="s">
        <v>229</v>
      </c>
      <c r="AU222" s="146" t="s">
        <v>82</v>
      </c>
      <c r="AY222" s="13" t="s">
        <v>168</v>
      </c>
      <c r="BE222" s="147">
        <f t="shared" si="64"/>
        <v>0</v>
      </c>
      <c r="BF222" s="147">
        <f t="shared" si="65"/>
        <v>0</v>
      </c>
      <c r="BG222" s="147">
        <f t="shared" si="66"/>
        <v>0</v>
      </c>
      <c r="BH222" s="147">
        <f t="shared" si="67"/>
        <v>0</v>
      </c>
      <c r="BI222" s="147">
        <f t="shared" si="68"/>
        <v>0</v>
      </c>
      <c r="BJ222" s="13" t="s">
        <v>80</v>
      </c>
      <c r="BK222" s="147">
        <f t="shared" si="69"/>
        <v>0</v>
      </c>
      <c r="BL222" s="13" t="s">
        <v>233</v>
      </c>
      <c r="BM222" s="146" t="s">
        <v>886</v>
      </c>
    </row>
    <row r="223" spans="2:65" s="1" customFormat="1" ht="24.15" customHeight="1">
      <c r="B223" s="133"/>
      <c r="C223" s="134" t="s">
        <v>443</v>
      </c>
      <c r="D223" s="134" t="s">
        <v>170</v>
      </c>
      <c r="E223" s="135" t="s">
        <v>887</v>
      </c>
      <c r="F223" s="136" t="s">
        <v>888</v>
      </c>
      <c r="G223" s="137" t="s">
        <v>208</v>
      </c>
      <c r="H223" s="138">
        <v>42.755000000000003</v>
      </c>
      <c r="I223" s="139"/>
      <c r="J223" s="140">
        <f t="shared" si="60"/>
        <v>0</v>
      </c>
      <c r="K223" s="141"/>
      <c r="L223" s="28"/>
      <c r="M223" s="142" t="s">
        <v>1</v>
      </c>
      <c r="N223" s="143" t="s">
        <v>38</v>
      </c>
      <c r="P223" s="144">
        <f t="shared" si="61"/>
        <v>0</v>
      </c>
      <c r="Q223" s="144">
        <v>4.0000000000000002E-4</v>
      </c>
      <c r="R223" s="144">
        <f t="shared" si="62"/>
        <v>1.7102000000000003E-2</v>
      </c>
      <c r="S223" s="144">
        <v>0</v>
      </c>
      <c r="T223" s="145">
        <f t="shared" si="63"/>
        <v>0</v>
      </c>
      <c r="AR223" s="146" t="s">
        <v>233</v>
      </c>
      <c r="AT223" s="146" t="s">
        <v>170</v>
      </c>
      <c r="AU223" s="146" t="s">
        <v>82</v>
      </c>
      <c r="AY223" s="13" t="s">
        <v>168</v>
      </c>
      <c r="BE223" s="147">
        <f t="shared" si="64"/>
        <v>0</v>
      </c>
      <c r="BF223" s="147">
        <f t="shared" si="65"/>
        <v>0</v>
      </c>
      <c r="BG223" s="147">
        <f t="shared" si="66"/>
        <v>0</v>
      </c>
      <c r="BH223" s="147">
        <f t="shared" si="67"/>
        <v>0</v>
      </c>
      <c r="BI223" s="147">
        <f t="shared" si="68"/>
        <v>0</v>
      </c>
      <c r="BJ223" s="13" t="s">
        <v>80</v>
      </c>
      <c r="BK223" s="147">
        <f t="shared" si="69"/>
        <v>0</v>
      </c>
      <c r="BL223" s="13" t="s">
        <v>233</v>
      </c>
      <c r="BM223" s="146" t="s">
        <v>889</v>
      </c>
    </row>
    <row r="224" spans="2:65" s="1" customFormat="1" ht="37.799999999999997" customHeight="1">
      <c r="B224" s="133"/>
      <c r="C224" s="148" t="s">
        <v>448</v>
      </c>
      <c r="D224" s="148" t="s">
        <v>229</v>
      </c>
      <c r="E224" s="149" t="s">
        <v>890</v>
      </c>
      <c r="F224" s="150" t="s">
        <v>891</v>
      </c>
      <c r="G224" s="151" t="s">
        <v>208</v>
      </c>
      <c r="H224" s="152">
        <v>49.831000000000003</v>
      </c>
      <c r="I224" s="153"/>
      <c r="J224" s="154">
        <f t="shared" si="60"/>
        <v>0</v>
      </c>
      <c r="K224" s="155"/>
      <c r="L224" s="156"/>
      <c r="M224" s="157" t="s">
        <v>1</v>
      </c>
      <c r="N224" s="158" t="s">
        <v>38</v>
      </c>
      <c r="P224" s="144">
        <f t="shared" si="61"/>
        <v>0</v>
      </c>
      <c r="Q224" s="144">
        <v>4.7999999999999996E-3</v>
      </c>
      <c r="R224" s="144">
        <f t="shared" si="62"/>
        <v>0.23918880000000001</v>
      </c>
      <c r="S224" s="144">
        <v>0</v>
      </c>
      <c r="T224" s="145">
        <f t="shared" si="63"/>
        <v>0</v>
      </c>
      <c r="AR224" s="146" t="s">
        <v>298</v>
      </c>
      <c r="AT224" s="146" t="s">
        <v>229</v>
      </c>
      <c r="AU224" s="146" t="s">
        <v>82</v>
      </c>
      <c r="AY224" s="13" t="s">
        <v>168</v>
      </c>
      <c r="BE224" s="147">
        <f t="shared" si="64"/>
        <v>0</v>
      </c>
      <c r="BF224" s="147">
        <f t="shared" si="65"/>
        <v>0</v>
      </c>
      <c r="BG224" s="147">
        <f t="shared" si="66"/>
        <v>0</v>
      </c>
      <c r="BH224" s="147">
        <f t="shared" si="67"/>
        <v>0</v>
      </c>
      <c r="BI224" s="147">
        <f t="shared" si="68"/>
        <v>0</v>
      </c>
      <c r="BJ224" s="13" t="s">
        <v>80</v>
      </c>
      <c r="BK224" s="147">
        <f t="shared" si="69"/>
        <v>0</v>
      </c>
      <c r="BL224" s="13" t="s">
        <v>233</v>
      </c>
      <c r="BM224" s="146" t="s">
        <v>892</v>
      </c>
    </row>
    <row r="225" spans="2:65" s="1" customFormat="1" ht="24.15" customHeight="1">
      <c r="B225" s="133"/>
      <c r="C225" s="134" t="s">
        <v>452</v>
      </c>
      <c r="D225" s="134" t="s">
        <v>170</v>
      </c>
      <c r="E225" s="135" t="s">
        <v>893</v>
      </c>
      <c r="F225" s="136" t="s">
        <v>894</v>
      </c>
      <c r="G225" s="137" t="s">
        <v>208</v>
      </c>
      <c r="H225" s="138">
        <v>11.4</v>
      </c>
      <c r="I225" s="139"/>
      <c r="J225" s="140">
        <f t="shared" si="60"/>
        <v>0</v>
      </c>
      <c r="K225" s="141"/>
      <c r="L225" s="28"/>
      <c r="M225" s="142" t="s">
        <v>1</v>
      </c>
      <c r="N225" s="143" t="s">
        <v>38</v>
      </c>
      <c r="P225" s="144">
        <f t="shared" si="61"/>
        <v>0</v>
      </c>
      <c r="Q225" s="144">
        <v>4.0000000000000002E-4</v>
      </c>
      <c r="R225" s="144">
        <f t="shared" si="62"/>
        <v>4.5600000000000007E-3</v>
      </c>
      <c r="S225" s="144">
        <v>0</v>
      </c>
      <c r="T225" s="145">
        <f t="shared" si="63"/>
        <v>0</v>
      </c>
      <c r="AR225" s="146" t="s">
        <v>233</v>
      </c>
      <c r="AT225" s="146" t="s">
        <v>170</v>
      </c>
      <c r="AU225" s="146" t="s">
        <v>82</v>
      </c>
      <c r="AY225" s="13" t="s">
        <v>168</v>
      </c>
      <c r="BE225" s="147">
        <f t="shared" si="64"/>
        <v>0</v>
      </c>
      <c r="BF225" s="147">
        <f t="shared" si="65"/>
        <v>0</v>
      </c>
      <c r="BG225" s="147">
        <f t="shared" si="66"/>
        <v>0</v>
      </c>
      <c r="BH225" s="147">
        <f t="shared" si="67"/>
        <v>0</v>
      </c>
      <c r="BI225" s="147">
        <f t="shared" si="68"/>
        <v>0</v>
      </c>
      <c r="BJ225" s="13" t="s">
        <v>80</v>
      </c>
      <c r="BK225" s="147">
        <f t="shared" si="69"/>
        <v>0</v>
      </c>
      <c r="BL225" s="13" t="s">
        <v>233</v>
      </c>
      <c r="BM225" s="146" t="s">
        <v>895</v>
      </c>
    </row>
    <row r="226" spans="2:65" s="1" customFormat="1" ht="37.799999999999997" customHeight="1">
      <c r="B226" s="133"/>
      <c r="C226" s="148" t="s">
        <v>456</v>
      </c>
      <c r="D226" s="148" t="s">
        <v>229</v>
      </c>
      <c r="E226" s="149" t="s">
        <v>890</v>
      </c>
      <c r="F226" s="150" t="s">
        <v>891</v>
      </c>
      <c r="G226" s="151" t="s">
        <v>208</v>
      </c>
      <c r="H226" s="152">
        <v>13.919</v>
      </c>
      <c r="I226" s="153"/>
      <c r="J226" s="154">
        <f t="shared" si="60"/>
        <v>0</v>
      </c>
      <c r="K226" s="155"/>
      <c r="L226" s="156"/>
      <c r="M226" s="157" t="s">
        <v>1</v>
      </c>
      <c r="N226" s="158" t="s">
        <v>38</v>
      </c>
      <c r="P226" s="144">
        <f t="shared" si="61"/>
        <v>0</v>
      </c>
      <c r="Q226" s="144">
        <v>4.7999999999999996E-3</v>
      </c>
      <c r="R226" s="144">
        <f t="shared" si="62"/>
        <v>6.6811200000000001E-2</v>
      </c>
      <c r="S226" s="144">
        <v>0</v>
      </c>
      <c r="T226" s="145">
        <f t="shared" si="63"/>
        <v>0</v>
      </c>
      <c r="AR226" s="146" t="s">
        <v>298</v>
      </c>
      <c r="AT226" s="146" t="s">
        <v>229</v>
      </c>
      <c r="AU226" s="146" t="s">
        <v>82</v>
      </c>
      <c r="AY226" s="13" t="s">
        <v>168</v>
      </c>
      <c r="BE226" s="147">
        <f t="shared" si="64"/>
        <v>0</v>
      </c>
      <c r="BF226" s="147">
        <f t="shared" si="65"/>
        <v>0</v>
      </c>
      <c r="BG226" s="147">
        <f t="shared" si="66"/>
        <v>0</v>
      </c>
      <c r="BH226" s="147">
        <f t="shared" si="67"/>
        <v>0</v>
      </c>
      <c r="BI226" s="147">
        <f t="shared" si="68"/>
        <v>0</v>
      </c>
      <c r="BJ226" s="13" t="s">
        <v>80</v>
      </c>
      <c r="BK226" s="147">
        <f t="shared" si="69"/>
        <v>0</v>
      </c>
      <c r="BL226" s="13" t="s">
        <v>233</v>
      </c>
      <c r="BM226" s="146" t="s">
        <v>896</v>
      </c>
    </row>
    <row r="227" spans="2:65" s="1" customFormat="1" ht="24.15" customHeight="1">
      <c r="B227" s="133"/>
      <c r="C227" s="134" t="s">
        <v>460</v>
      </c>
      <c r="D227" s="134" t="s">
        <v>170</v>
      </c>
      <c r="E227" s="135" t="s">
        <v>897</v>
      </c>
      <c r="F227" s="136" t="s">
        <v>898</v>
      </c>
      <c r="G227" s="137" t="s">
        <v>517</v>
      </c>
      <c r="H227" s="159"/>
      <c r="I227" s="139"/>
      <c r="J227" s="140">
        <f t="shared" si="60"/>
        <v>0</v>
      </c>
      <c r="K227" s="141"/>
      <c r="L227" s="28"/>
      <c r="M227" s="142" t="s">
        <v>1</v>
      </c>
      <c r="N227" s="143" t="s">
        <v>38</v>
      </c>
      <c r="P227" s="144">
        <f t="shared" si="61"/>
        <v>0</v>
      </c>
      <c r="Q227" s="144">
        <v>0</v>
      </c>
      <c r="R227" s="144">
        <f t="shared" si="62"/>
        <v>0</v>
      </c>
      <c r="S227" s="144">
        <v>0</v>
      </c>
      <c r="T227" s="145">
        <f t="shared" si="63"/>
        <v>0</v>
      </c>
      <c r="AR227" s="146" t="s">
        <v>233</v>
      </c>
      <c r="AT227" s="146" t="s">
        <v>170</v>
      </c>
      <c r="AU227" s="146" t="s">
        <v>82</v>
      </c>
      <c r="AY227" s="13" t="s">
        <v>168</v>
      </c>
      <c r="BE227" s="147">
        <f t="shared" si="64"/>
        <v>0</v>
      </c>
      <c r="BF227" s="147">
        <f t="shared" si="65"/>
        <v>0</v>
      </c>
      <c r="BG227" s="147">
        <f t="shared" si="66"/>
        <v>0</v>
      </c>
      <c r="BH227" s="147">
        <f t="shared" si="67"/>
        <v>0</v>
      </c>
      <c r="BI227" s="147">
        <f t="shared" si="68"/>
        <v>0</v>
      </c>
      <c r="BJ227" s="13" t="s">
        <v>80</v>
      </c>
      <c r="BK227" s="147">
        <f t="shared" si="69"/>
        <v>0</v>
      </c>
      <c r="BL227" s="13" t="s">
        <v>233</v>
      </c>
      <c r="BM227" s="146" t="s">
        <v>899</v>
      </c>
    </row>
    <row r="228" spans="2:65" s="11" customFormat="1" ht="22.8" customHeight="1">
      <c r="B228" s="121"/>
      <c r="D228" s="122" t="s">
        <v>72</v>
      </c>
      <c r="E228" s="131" t="s">
        <v>900</v>
      </c>
      <c r="F228" s="131" t="s">
        <v>901</v>
      </c>
      <c r="I228" s="124"/>
      <c r="J228" s="132">
        <f>BK228</f>
        <v>0</v>
      </c>
      <c r="L228" s="121"/>
      <c r="M228" s="126"/>
      <c r="P228" s="127">
        <f>SUM(P229:P232)</f>
        <v>0</v>
      </c>
      <c r="R228" s="127">
        <f>SUM(R229:R232)</f>
        <v>5.4599999999999996E-3</v>
      </c>
      <c r="T228" s="128">
        <f>SUM(T229:T232)</f>
        <v>0</v>
      </c>
      <c r="AR228" s="122" t="s">
        <v>82</v>
      </c>
      <c r="AT228" s="129" t="s">
        <v>72</v>
      </c>
      <c r="AU228" s="129" t="s">
        <v>80</v>
      </c>
      <c r="AY228" s="122" t="s">
        <v>168</v>
      </c>
      <c r="BK228" s="130">
        <f>SUM(BK229:BK232)</f>
        <v>0</v>
      </c>
    </row>
    <row r="229" spans="2:65" s="1" customFormat="1" ht="16.5" customHeight="1">
      <c r="B229" s="133"/>
      <c r="C229" s="134" t="s">
        <v>465</v>
      </c>
      <c r="D229" s="134" t="s">
        <v>170</v>
      </c>
      <c r="E229" s="135" t="s">
        <v>902</v>
      </c>
      <c r="F229" s="136" t="s">
        <v>903</v>
      </c>
      <c r="G229" s="137" t="s">
        <v>220</v>
      </c>
      <c r="H229" s="138">
        <v>5</v>
      </c>
      <c r="I229" s="139"/>
      <c r="J229" s="140">
        <f>ROUND(I229*H229,2)</f>
        <v>0</v>
      </c>
      <c r="K229" s="141"/>
      <c r="L229" s="28"/>
      <c r="M229" s="142" t="s">
        <v>1</v>
      </c>
      <c r="N229" s="143" t="s">
        <v>38</v>
      </c>
      <c r="P229" s="144">
        <f>O229*H229</f>
        <v>0</v>
      </c>
      <c r="Q229" s="144">
        <v>5.0000000000000001E-4</v>
      </c>
      <c r="R229" s="144">
        <f>Q229*H229</f>
        <v>2.5000000000000001E-3</v>
      </c>
      <c r="S229" s="144">
        <v>0</v>
      </c>
      <c r="T229" s="145">
        <f>S229*H229</f>
        <v>0</v>
      </c>
      <c r="AR229" s="146" t="s">
        <v>233</v>
      </c>
      <c r="AT229" s="146" t="s">
        <v>170</v>
      </c>
      <c r="AU229" s="146" t="s">
        <v>82</v>
      </c>
      <c r="AY229" s="13" t="s">
        <v>168</v>
      </c>
      <c r="BE229" s="147">
        <f>IF(N229="základní",J229,0)</f>
        <v>0</v>
      </c>
      <c r="BF229" s="147">
        <f>IF(N229="snížená",J229,0)</f>
        <v>0</v>
      </c>
      <c r="BG229" s="147">
        <f>IF(N229="zákl. přenesená",J229,0)</f>
        <v>0</v>
      </c>
      <c r="BH229" s="147">
        <f>IF(N229="sníž. přenesená",J229,0)</f>
        <v>0</v>
      </c>
      <c r="BI229" s="147">
        <f>IF(N229="nulová",J229,0)</f>
        <v>0</v>
      </c>
      <c r="BJ229" s="13" t="s">
        <v>80</v>
      </c>
      <c r="BK229" s="147">
        <f>ROUND(I229*H229,2)</f>
        <v>0</v>
      </c>
      <c r="BL229" s="13" t="s">
        <v>233</v>
      </c>
      <c r="BM229" s="146" t="s">
        <v>904</v>
      </c>
    </row>
    <row r="230" spans="2:65" s="1" customFormat="1" ht="24.15" customHeight="1">
      <c r="B230" s="133"/>
      <c r="C230" s="134" t="s">
        <v>469</v>
      </c>
      <c r="D230" s="134" t="s">
        <v>170</v>
      </c>
      <c r="E230" s="135" t="s">
        <v>905</v>
      </c>
      <c r="F230" s="136" t="s">
        <v>906</v>
      </c>
      <c r="G230" s="137" t="s">
        <v>226</v>
      </c>
      <c r="H230" s="138">
        <v>2</v>
      </c>
      <c r="I230" s="139"/>
      <c r="J230" s="140">
        <f>ROUND(I230*H230,2)</f>
        <v>0</v>
      </c>
      <c r="K230" s="141"/>
      <c r="L230" s="28"/>
      <c r="M230" s="142" t="s">
        <v>1</v>
      </c>
      <c r="N230" s="143" t="s">
        <v>38</v>
      </c>
      <c r="P230" s="144">
        <f>O230*H230</f>
        <v>0</v>
      </c>
      <c r="Q230" s="144">
        <v>1.48E-3</v>
      </c>
      <c r="R230" s="144">
        <f>Q230*H230</f>
        <v>2.96E-3</v>
      </c>
      <c r="S230" s="144">
        <v>0</v>
      </c>
      <c r="T230" s="145">
        <f>S230*H230</f>
        <v>0</v>
      </c>
      <c r="AR230" s="146" t="s">
        <v>233</v>
      </c>
      <c r="AT230" s="146" t="s">
        <v>170</v>
      </c>
      <c r="AU230" s="146" t="s">
        <v>82</v>
      </c>
      <c r="AY230" s="13" t="s">
        <v>168</v>
      </c>
      <c r="BE230" s="147">
        <f>IF(N230="základní",J230,0)</f>
        <v>0</v>
      </c>
      <c r="BF230" s="147">
        <f>IF(N230="snížená",J230,0)</f>
        <v>0</v>
      </c>
      <c r="BG230" s="147">
        <f>IF(N230="zákl. přenesená",J230,0)</f>
        <v>0</v>
      </c>
      <c r="BH230" s="147">
        <f>IF(N230="sníž. přenesená",J230,0)</f>
        <v>0</v>
      </c>
      <c r="BI230" s="147">
        <f>IF(N230="nulová",J230,0)</f>
        <v>0</v>
      </c>
      <c r="BJ230" s="13" t="s">
        <v>80</v>
      </c>
      <c r="BK230" s="147">
        <f>ROUND(I230*H230,2)</f>
        <v>0</v>
      </c>
      <c r="BL230" s="13" t="s">
        <v>233</v>
      </c>
      <c r="BM230" s="146" t="s">
        <v>907</v>
      </c>
    </row>
    <row r="231" spans="2:65" s="1" customFormat="1" ht="37.799999999999997" customHeight="1">
      <c r="B231" s="133"/>
      <c r="C231" s="134" t="s">
        <v>473</v>
      </c>
      <c r="D231" s="134" t="s">
        <v>170</v>
      </c>
      <c r="E231" s="135" t="s">
        <v>908</v>
      </c>
      <c r="F231" s="136" t="s">
        <v>909</v>
      </c>
      <c r="G231" s="137" t="s">
        <v>226</v>
      </c>
      <c r="H231" s="138">
        <v>2</v>
      </c>
      <c r="I231" s="139"/>
      <c r="J231" s="140">
        <f>ROUND(I231*H231,2)</f>
        <v>0</v>
      </c>
      <c r="K231" s="141"/>
      <c r="L231" s="28"/>
      <c r="M231" s="142" t="s">
        <v>1</v>
      </c>
      <c r="N231" s="143" t="s">
        <v>38</v>
      </c>
      <c r="P231" s="144">
        <f>O231*H231</f>
        <v>0</v>
      </c>
      <c r="Q231" s="144">
        <v>0</v>
      </c>
      <c r="R231" s="144">
        <f>Q231*H231</f>
        <v>0</v>
      </c>
      <c r="S231" s="144">
        <v>0</v>
      </c>
      <c r="T231" s="145">
        <f>S231*H231</f>
        <v>0</v>
      </c>
      <c r="AR231" s="146" t="s">
        <v>233</v>
      </c>
      <c r="AT231" s="146" t="s">
        <v>170</v>
      </c>
      <c r="AU231" s="146" t="s">
        <v>82</v>
      </c>
      <c r="AY231" s="13" t="s">
        <v>168</v>
      </c>
      <c r="BE231" s="147">
        <f>IF(N231="základní",J231,0)</f>
        <v>0</v>
      </c>
      <c r="BF231" s="147">
        <f>IF(N231="snížená",J231,0)</f>
        <v>0</v>
      </c>
      <c r="BG231" s="147">
        <f>IF(N231="zákl. přenesená",J231,0)</f>
        <v>0</v>
      </c>
      <c r="BH231" s="147">
        <f>IF(N231="sníž. přenesená",J231,0)</f>
        <v>0</v>
      </c>
      <c r="BI231" s="147">
        <f>IF(N231="nulová",J231,0)</f>
        <v>0</v>
      </c>
      <c r="BJ231" s="13" t="s">
        <v>80</v>
      </c>
      <c r="BK231" s="147">
        <f>ROUND(I231*H231,2)</f>
        <v>0</v>
      </c>
      <c r="BL231" s="13" t="s">
        <v>233</v>
      </c>
      <c r="BM231" s="146" t="s">
        <v>910</v>
      </c>
    </row>
    <row r="232" spans="2:65" s="1" customFormat="1" ht="24.15" customHeight="1">
      <c r="B232" s="133"/>
      <c r="C232" s="134" t="s">
        <v>477</v>
      </c>
      <c r="D232" s="134" t="s">
        <v>170</v>
      </c>
      <c r="E232" s="135" t="s">
        <v>911</v>
      </c>
      <c r="F232" s="136" t="s">
        <v>912</v>
      </c>
      <c r="G232" s="137" t="s">
        <v>220</v>
      </c>
      <c r="H232" s="138">
        <v>5</v>
      </c>
      <c r="I232" s="139"/>
      <c r="J232" s="140">
        <f>ROUND(I232*H232,2)</f>
        <v>0</v>
      </c>
      <c r="K232" s="141"/>
      <c r="L232" s="28"/>
      <c r="M232" s="142" t="s">
        <v>1</v>
      </c>
      <c r="N232" s="143" t="s">
        <v>38</v>
      </c>
      <c r="P232" s="144">
        <f>O232*H232</f>
        <v>0</v>
      </c>
      <c r="Q232" s="144">
        <v>0</v>
      </c>
      <c r="R232" s="144">
        <f>Q232*H232</f>
        <v>0</v>
      </c>
      <c r="S232" s="144">
        <v>0</v>
      </c>
      <c r="T232" s="145">
        <f>S232*H232</f>
        <v>0</v>
      </c>
      <c r="AR232" s="146" t="s">
        <v>233</v>
      </c>
      <c r="AT232" s="146" t="s">
        <v>170</v>
      </c>
      <c r="AU232" s="146" t="s">
        <v>82</v>
      </c>
      <c r="AY232" s="13" t="s">
        <v>168</v>
      </c>
      <c r="BE232" s="147">
        <f>IF(N232="základní",J232,0)</f>
        <v>0</v>
      </c>
      <c r="BF232" s="147">
        <f>IF(N232="snížená",J232,0)</f>
        <v>0</v>
      </c>
      <c r="BG232" s="147">
        <f>IF(N232="zákl. přenesená",J232,0)</f>
        <v>0</v>
      </c>
      <c r="BH232" s="147">
        <f>IF(N232="sníž. přenesená",J232,0)</f>
        <v>0</v>
      </c>
      <c r="BI232" s="147">
        <f>IF(N232="nulová",J232,0)</f>
        <v>0</v>
      </c>
      <c r="BJ232" s="13" t="s">
        <v>80</v>
      </c>
      <c r="BK232" s="147">
        <f>ROUND(I232*H232,2)</f>
        <v>0</v>
      </c>
      <c r="BL232" s="13" t="s">
        <v>233</v>
      </c>
      <c r="BM232" s="146" t="s">
        <v>913</v>
      </c>
    </row>
    <row r="233" spans="2:65" s="11" customFormat="1" ht="22.8" customHeight="1">
      <c r="B233" s="121"/>
      <c r="D233" s="122" t="s">
        <v>72</v>
      </c>
      <c r="E233" s="131" t="s">
        <v>914</v>
      </c>
      <c r="F233" s="131" t="s">
        <v>915</v>
      </c>
      <c r="I233" s="124"/>
      <c r="J233" s="132">
        <f>BK233</f>
        <v>0</v>
      </c>
      <c r="L233" s="121"/>
      <c r="M233" s="126"/>
      <c r="P233" s="127">
        <f>SUM(P234:P247)</f>
        <v>0</v>
      </c>
      <c r="R233" s="127">
        <f>SUM(R234:R247)</f>
        <v>0</v>
      </c>
      <c r="T233" s="128">
        <f>SUM(T234:T247)</f>
        <v>0</v>
      </c>
      <c r="AR233" s="122" t="s">
        <v>82</v>
      </c>
      <c r="AT233" s="129" t="s">
        <v>72</v>
      </c>
      <c r="AU233" s="129" t="s">
        <v>80</v>
      </c>
      <c r="AY233" s="122" t="s">
        <v>168</v>
      </c>
      <c r="BK233" s="130">
        <f>SUM(BK234:BK247)</f>
        <v>0</v>
      </c>
    </row>
    <row r="234" spans="2:65" s="1" customFormat="1" ht="33" customHeight="1">
      <c r="B234" s="133"/>
      <c r="C234" s="134" t="s">
        <v>481</v>
      </c>
      <c r="D234" s="134" t="s">
        <v>170</v>
      </c>
      <c r="E234" s="135" t="s">
        <v>916</v>
      </c>
      <c r="F234" s="136" t="s">
        <v>917</v>
      </c>
      <c r="G234" s="137" t="s">
        <v>220</v>
      </c>
      <c r="H234" s="138">
        <v>4</v>
      </c>
      <c r="I234" s="139"/>
      <c r="J234" s="140">
        <f t="shared" ref="J234:J247" si="70">ROUND(I234*H234,2)</f>
        <v>0</v>
      </c>
      <c r="K234" s="141"/>
      <c r="L234" s="28"/>
      <c r="M234" s="142" t="s">
        <v>1</v>
      </c>
      <c r="N234" s="143" t="s">
        <v>38</v>
      </c>
      <c r="P234" s="144">
        <f t="shared" ref="P234:P247" si="71">O234*H234</f>
        <v>0</v>
      </c>
      <c r="Q234" s="144">
        <v>0</v>
      </c>
      <c r="R234" s="144">
        <f t="shared" ref="R234:R247" si="72">Q234*H234</f>
        <v>0</v>
      </c>
      <c r="S234" s="144">
        <v>0</v>
      </c>
      <c r="T234" s="145">
        <f t="shared" ref="T234:T247" si="73">S234*H234</f>
        <v>0</v>
      </c>
      <c r="AR234" s="146" t="s">
        <v>233</v>
      </c>
      <c r="AT234" s="146" t="s">
        <v>170</v>
      </c>
      <c r="AU234" s="146" t="s">
        <v>82</v>
      </c>
      <c r="AY234" s="13" t="s">
        <v>168</v>
      </c>
      <c r="BE234" s="147">
        <f t="shared" ref="BE234:BE247" si="74">IF(N234="základní",J234,0)</f>
        <v>0</v>
      </c>
      <c r="BF234" s="147">
        <f t="shared" ref="BF234:BF247" si="75">IF(N234="snížená",J234,0)</f>
        <v>0</v>
      </c>
      <c r="BG234" s="147">
        <f t="shared" ref="BG234:BG247" si="76">IF(N234="zákl. přenesená",J234,0)</f>
        <v>0</v>
      </c>
      <c r="BH234" s="147">
        <f t="shared" ref="BH234:BH247" si="77">IF(N234="sníž. přenesená",J234,0)</f>
        <v>0</v>
      </c>
      <c r="BI234" s="147">
        <f t="shared" ref="BI234:BI247" si="78">IF(N234="nulová",J234,0)</f>
        <v>0</v>
      </c>
      <c r="BJ234" s="13" t="s">
        <v>80</v>
      </c>
      <c r="BK234" s="147">
        <f t="shared" ref="BK234:BK247" si="79">ROUND(I234*H234,2)</f>
        <v>0</v>
      </c>
      <c r="BL234" s="13" t="s">
        <v>233</v>
      </c>
      <c r="BM234" s="146" t="s">
        <v>918</v>
      </c>
    </row>
    <row r="235" spans="2:65" s="1" customFormat="1" ht="33" customHeight="1">
      <c r="B235" s="133"/>
      <c r="C235" s="134" t="s">
        <v>487</v>
      </c>
      <c r="D235" s="134" t="s">
        <v>170</v>
      </c>
      <c r="E235" s="135" t="s">
        <v>919</v>
      </c>
      <c r="F235" s="136" t="s">
        <v>920</v>
      </c>
      <c r="G235" s="137" t="s">
        <v>220</v>
      </c>
      <c r="H235" s="138">
        <v>12</v>
      </c>
      <c r="I235" s="139"/>
      <c r="J235" s="140">
        <f t="shared" si="70"/>
        <v>0</v>
      </c>
      <c r="K235" s="141"/>
      <c r="L235" s="28"/>
      <c r="M235" s="142" t="s">
        <v>1</v>
      </c>
      <c r="N235" s="143" t="s">
        <v>38</v>
      </c>
      <c r="P235" s="144">
        <f t="shared" si="71"/>
        <v>0</v>
      </c>
      <c r="Q235" s="144">
        <v>0</v>
      </c>
      <c r="R235" s="144">
        <f t="shared" si="72"/>
        <v>0</v>
      </c>
      <c r="S235" s="144">
        <v>0</v>
      </c>
      <c r="T235" s="145">
        <f t="shared" si="73"/>
        <v>0</v>
      </c>
      <c r="AR235" s="146" t="s">
        <v>233</v>
      </c>
      <c r="AT235" s="146" t="s">
        <v>170</v>
      </c>
      <c r="AU235" s="146" t="s">
        <v>82</v>
      </c>
      <c r="AY235" s="13" t="s">
        <v>168</v>
      </c>
      <c r="BE235" s="147">
        <f t="shared" si="74"/>
        <v>0</v>
      </c>
      <c r="BF235" s="147">
        <f t="shared" si="75"/>
        <v>0</v>
      </c>
      <c r="BG235" s="147">
        <f t="shared" si="76"/>
        <v>0</v>
      </c>
      <c r="BH235" s="147">
        <f t="shared" si="77"/>
        <v>0</v>
      </c>
      <c r="BI235" s="147">
        <f t="shared" si="78"/>
        <v>0</v>
      </c>
      <c r="BJ235" s="13" t="s">
        <v>80</v>
      </c>
      <c r="BK235" s="147">
        <f t="shared" si="79"/>
        <v>0</v>
      </c>
      <c r="BL235" s="13" t="s">
        <v>233</v>
      </c>
      <c r="BM235" s="146" t="s">
        <v>921</v>
      </c>
    </row>
    <row r="236" spans="2:65" s="1" customFormat="1" ht="33" customHeight="1">
      <c r="B236" s="133"/>
      <c r="C236" s="134" t="s">
        <v>494</v>
      </c>
      <c r="D236" s="134" t="s">
        <v>170</v>
      </c>
      <c r="E236" s="135" t="s">
        <v>922</v>
      </c>
      <c r="F236" s="136" t="s">
        <v>923</v>
      </c>
      <c r="G236" s="137" t="s">
        <v>220</v>
      </c>
      <c r="H236" s="138">
        <v>11</v>
      </c>
      <c r="I236" s="139"/>
      <c r="J236" s="140">
        <f t="shared" si="70"/>
        <v>0</v>
      </c>
      <c r="K236" s="141"/>
      <c r="L236" s="28"/>
      <c r="M236" s="142" t="s">
        <v>1</v>
      </c>
      <c r="N236" s="143" t="s">
        <v>38</v>
      </c>
      <c r="P236" s="144">
        <f t="shared" si="71"/>
        <v>0</v>
      </c>
      <c r="Q236" s="144">
        <v>0</v>
      </c>
      <c r="R236" s="144">
        <f t="shared" si="72"/>
        <v>0</v>
      </c>
      <c r="S236" s="144">
        <v>0</v>
      </c>
      <c r="T236" s="145">
        <f t="shared" si="73"/>
        <v>0</v>
      </c>
      <c r="AR236" s="146" t="s">
        <v>233</v>
      </c>
      <c r="AT236" s="146" t="s">
        <v>170</v>
      </c>
      <c r="AU236" s="146" t="s">
        <v>82</v>
      </c>
      <c r="AY236" s="13" t="s">
        <v>168</v>
      </c>
      <c r="BE236" s="147">
        <f t="shared" si="74"/>
        <v>0</v>
      </c>
      <c r="BF236" s="147">
        <f t="shared" si="75"/>
        <v>0</v>
      </c>
      <c r="BG236" s="147">
        <f t="shared" si="76"/>
        <v>0</v>
      </c>
      <c r="BH236" s="147">
        <f t="shared" si="77"/>
        <v>0</v>
      </c>
      <c r="BI236" s="147">
        <f t="shared" si="78"/>
        <v>0</v>
      </c>
      <c r="BJ236" s="13" t="s">
        <v>80</v>
      </c>
      <c r="BK236" s="147">
        <f t="shared" si="79"/>
        <v>0</v>
      </c>
      <c r="BL236" s="13" t="s">
        <v>233</v>
      </c>
      <c r="BM236" s="146" t="s">
        <v>924</v>
      </c>
    </row>
    <row r="237" spans="2:65" s="1" customFormat="1" ht="55.5" customHeight="1">
      <c r="B237" s="133"/>
      <c r="C237" s="134" t="s">
        <v>502</v>
      </c>
      <c r="D237" s="134" t="s">
        <v>170</v>
      </c>
      <c r="E237" s="135" t="s">
        <v>925</v>
      </c>
      <c r="F237" s="136" t="s">
        <v>926</v>
      </c>
      <c r="G237" s="137" t="s">
        <v>220</v>
      </c>
      <c r="H237" s="138">
        <v>22</v>
      </c>
      <c r="I237" s="139"/>
      <c r="J237" s="140">
        <f t="shared" si="70"/>
        <v>0</v>
      </c>
      <c r="K237" s="141"/>
      <c r="L237" s="28"/>
      <c r="M237" s="142" t="s">
        <v>1</v>
      </c>
      <c r="N237" s="143" t="s">
        <v>38</v>
      </c>
      <c r="P237" s="144">
        <f t="shared" si="71"/>
        <v>0</v>
      </c>
      <c r="Q237" s="144">
        <v>0</v>
      </c>
      <c r="R237" s="144">
        <f t="shared" si="72"/>
        <v>0</v>
      </c>
      <c r="S237" s="144">
        <v>0</v>
      </c>
      <c r="T237" s="145">
        <f t="shared" si="73"/>
        <v>0</v>
      </c>
      <c r="AR237" s="146" t="s">
        <v>233</v>
      </c>
      <c r="AT237" s="146" t="s">
        <v>170</v>
      </c>
      <c r="AU237" s="146" t="s">
        <v>82</v>
      </c>
      <c r="AY237" s="13" t="s">
        <v>168</v>
      </c>
      <c r="BE237" s="147">
        <f t="shared" si="74"/>
        <v>0</v>
      </c>
      <c r="BF237" s="147">
        <f t="shared" si="75"/>
        <v>0</v>
      </c>
      <c r="BG237" s="147">
        <f t="shared" si="76"/>
        <v>0</v>
      </c>
      <c r="BH237" s="147">
        <f t="shared" si="77"/>
        <v>0</v>
      </c>
      <c r="BI237" s="147">
        <f t="shared" si="78"/>
        <v>0</v>
      </c>
      <c r="BJ237" s="13" t="s">
        <v>80</v>
      </c>
      <c r="BK237" s="147">
        <f t="shared" si="79"/>
        <v>0</v>
      </c>
      <c r="BL237" s="13" t="s">
        <v>233</v>
      </c>
      <c r="BM237" s="146" t="s">
        <v>927</v>
      </c>
    </row>
    <row r="238" spans="2:65" s="1" customFormat="1" ht="24.15" customHeight="1">
      <c r="B238" s="133"/>
      <c r="C238" s="134" t="s">
        <v>506</v>
      </c>
      <c r="D238" s="134" t="s">
        <v>170</v>
      </c>
      <c r="E238" s="135" t="s">
        <v>928</v>
      </c>
      <c r="F238" s="136" t="s">
        <v>929</v>
      </c>
      <c r="G238" s="137" t="s">
        <v>226</v>
      </c>
      <c r="H238" s="138">
        <v>4</v>
      </c>
      <c r="I238" s="139"/>
      <c r="J238" s="140">
        <f t="shared" si="70"/>
        <v>0</v>
      </c>
      <c r="K238" s="141"/>
      <c r="L238" s="28"/>
      <c r="M238" s="142" t="s">
        <v>1</v>
      </c>
      <c r="N238" s="143" t="s">
        <v>38</v>
      </c>
      <c r="P238" s="144">
        <f t="shared" si="71"/>
        <v>0</v>
      </c>
      <c r="Q238" s="144">
        <v>0</v>
      </c>
      <c r="R238" s="144">
        <f t="shared" si="72"/>
        <v>0</v>
      </c>
      <c r="S238" s="144">
        <v>0</v>
      </c>
      <c r="T238" s="145">
        <f t="shared" si="73"/>
        <v>0</v>
      </c>
      <c r="AR238" s="146" t="s">
        <v>233</v>
      </c>
      <c r="AT238" s="146" t="s">
        <v>170</v>
      </c>
      <c r="AU238" s="146" t="s">
        <v>82</v>
      </c>
      <c r="AY238" s="13" t="s">
        <v>168</v>
      </c>
      <c r="BE238" s="147">
        <f t="shared" si="74"/>
        <v>0</v>
      </c>
      <c r="BF238" s="147">
        <f t="shared" si="75"/>
        <v>0</v>
      </c>
      <c r="BG238" s="147">
        <f t="shared" si="76"/>
        <v>0</v>
      </c>
      <c r="BH238" s="147">
        <f t="shared" si="77"/>
        <v>0</v>
      </c>
      <c r="BI238" s="147">
        <f t="shared" si="78"/>
        <v>0</v>
      </c>
      <c r="BJ238" s="13" t="s">
        <v>80</v>
      </c>
      <c r="BK238" s="147">
        <f t="shared" si="79"/>
        <v>0</v>
      </c>
      <c r="BL238" s="13" t="s">
        <v>233</v>
      </c>
      <c r="BM238" s="146" t="s">
        <v>930</v>
      </c>
    </row>
    <row r="239" spans="2:65" s="1" customFormat="1" ht="24.15" customHeight="1">
      <c r="B239" s="133"/>
      <c r="C239" s="134" t="s">
        <v>510</v>
      </c>
      <c r="D239" s="134" t="s">
        <v>170</v>
      </c>
      <c r="E239" s="135" t="s">
        <v>931</v>
      </c>
      <c r="F239" s="136" t="s">
        <v>932</v>
      </c>
      <c r="G239" s="137" t="s">
        <v>226</v>
      </c>
      <c r="H239" s="138">
        <v>7</v>
      </c>
      <c r="I239" s="139"/>
      <c r="J239" s="140">
        <f t="shared" si="70"/>
        <v>0</v>
      </c>
      <c r="K239" s="141"/>
      <c r="L239" s="28"/>
      <c r="M239" s="142" t="s">
        <v>1</v>
      </c>
      <c r="N239" s="143" t="s">
        <v>38</v>
      </c>
      <c r="P239" s="144">
        <f t="shared" si="71"/>
        <v>0</v>
      </c>
      <c r="Q239" s="144">
        <v>0</v>
      </c>
      <c r="R239" s="144">
        <f t="shared" si="72"/>
        <v>0</v>
      </c>
      <c r="S239" s="144">
        <v>0</v>
      </c>
      <c r="T239" s="145">
        <f t="shared" si="73"/>
        <v>0</v>
      </c>
      <c r="AR239" s="146" t="s">
        <v>233</v>
      </c>
      <c r="AT239" s="146" t="s">
        <v>170</v>
      </c>
      <c r="AU239" s="146" t="s">
        <v>82</v>
      </c>
      <c r="AY239" s="13" t="s">
        <v>168</v>
      </c>
      <c r="BE239" s="147">
        <f t="shared" si="74"/>
        <v>0</v>
      </c>
      <c r="BF239" s="147">
        <f t="shared" si="75"/>
        <v>0</v>
      </c>
      <c r="BG239" s="147">
        <f t="shared" si="76"/>
        <v>0</v>
      </c>
      <c r="BH239" s="147">
        <f t="shared" si="77"/>
        <v>0</v>
      </c>
      <c r="BI239" s="147">
        <f t="shared" si="78"/>
        <v>0</v>
      </c>
      <c r="BJ239" s="13" t="s">
        <v>80</v>
      </c>
      <c r="BK239" s="147">
        <f t="shared" si="79"/>
        <v>0</v>
      </c>
      <c r="BL239" s="13" t="s">
        <v>233</v>
      </c>
      <c r="BM239" s="146" t="s">
        <v>933</v>
      </c>
    </row>
    <row r="240" spans="2:65" s="1" customFormat="1" ht="24.15" customHeight="1">
      <c r="B240" s="133"/>
      <c r="C240" s="134" t="s">
        <v>514</v>
      </c>
      <c r="D240" s="134" t="s">
        <v>170</v>
      </c>
      <c r="E240" s="135" t="s">
        <v>934</v>
      </c>
      <c r="F240" s="136" t="s">
        <v>935</v>
      </c>
      <c r="G240" s="137" t="s">
        <v>226</v>
      </c>
      <c r="H240" s="138">
        <v>1</v>
      </c>
      <c r="I240" s="139"/>
      <c r="J240" s="140">
        <f t="shared" si="70"/>
        <v>0</v>
      </c>
      <c r="K240" s="141"/>
      <c r="L240" s="28"/>
      <c r="M240" s="142" t="s">
        <v>1</v>
      </c>
      <c r="N240" s="143" t="s">
        <v>38</v>
      </c>
      <c r="P240" s="144">
        <f t="shared" si="71"/>
        <v>0</v>
      </c>
      <c r="Q240" s="144">
        <v>0</v>
      </c>
      <c r="R240" s="144">
        <f t="shared" si="72"/>
        <v>0</v>
      </c>
      <c r="S240" s="144">
        <v>0</v>
      </c>
      <c r="T240" s="145">
        <f t="shared" si="73"/>
        <v>0</v>
      </c>
      <c r="AR240" s="146" t="s">
        <v>233</v>
      </c>
      <c r="AT240" s="146" t="s">
        <v>170</v>
      </c>
      <c r="AU240" s="146" t="s">
        <v>82</v>
      </c>
      <c r="AY240" s="13" t="s">
        <v>168</v>
      </c>
      <c r="BE240" s="147">
        <f t="shared" si="74"/>
        <v>0</v>
      </c>
      <c r="BF240" s="147">
        <f t="shared" si="75"/>
        <v>0</v>
      </c>
      <c r="BG240" s="147">
        <f t="shared" si="76"/>
        <v>0</v>
      </c>
      <c r="BH240" s="147">
        <f t="shared" si="77"/>
        <v>0</v>
      </c>
      <c r="BI240" s="147">
        <f t="shared" si="78"/>
        <v>0</v>
      </c>
      <c r="BJ240" s="13" t="s">
        <v>80</v>
      </c>
      <c r="BK240" s="147">
        <f t="shared" si="79"/>
        <v>0</v>
      </c>
      <c r="BL240" s="13" t="s">
        <v>233</v>
      </c>
      <c r="BM240" s="146" t="s">
        <v>936</v>
      </c>
    </row>
    <row r="241" spans="2:65" s="1" customFormat="1" ht="24.15" customHeight="1">
      <c r="B241" s="133"/>
      <c r="C241" s="134" t="s">
        <v>521</v>
      </c>
      <c r="D241" s="134" t="s">
        <v>170</v>
      </c>
      <c r="E241" s="135" t="s">
        <v>937</v>
      </c>
      <c r="F241" s="136" t="s">
        <v>938</v>
      </c>
      <c r="G241" s="137" t="s">
        <v>226</v>
      </c>
      <c r="H241" s="138">
        <v>1</v>
      </c>
      <c r="I241" s="139"/>
      <c r="J241" s="140">
        <f t="shared" si="70"/>
        <v>0</v>
      </c>
      <c r="K241" s="141"/>
      <c r="L241" s="28"/>
      <c r="M241" s="142" t="s">
        <v>1</v>
      </c>
      <c r="N241" s="143" t="s">
        <v>38</v>
      </c>
      <c r="P241" s="144">
        <f t="shared" si="71"/>
        <v>0</v>
      </c>
      <c r="Q241" s="144">
        <v>0</v>
      </c>
      <c r="R241" s="144">
        <f t="shared" si="72"/>
        <v>0</v>
      </c>
      <c r="S241" s="144">
        <v>0</v>
      </c>
      <c r="T241" s="145">
        <f t="shared" si="73"/>
        <v>0</v>
      </c>
      <c r="AR241" s="146" t="s">
        <v>233</v>
      </c>
      <c r="AT241" s="146" t="s">
        <v>170</v>
      </c>
      <c r="AU241" s="146" t="s">
        <v>82</v>
      </c>
      <c r="AY241" s="13" t="s">
        <v>168</v>
      </c>
      <c r="BE241" s="147">
        <f t="shared" si="74"/>
        <v>0</v>
      </c>
      <c r="BF241" s="147">
        <f t="shared" si="75"/>
        <v>0</v>
      </c>
      <c r="BG241" s="147">
        <f t="shared" si="76"/>
        <v>0</v>
      </c>
      <c r="BH241" s="147">
        <f t="shared" si="77"/>
        <v>0</v>
      </c>
      <c r="BI241" s="147">
        <f t="shared" si="78"/>
        <v>0</v>
      </c>
      <c r="BJ241" s="13" t="s">
        <v>80</v>
      </c>
      <c r="BK241" s="147">
        <f t="shared" si="79"/>
        <v>0</v>
      </c>
      <c r="BL241" s="13" t="s">
        <v>233</v>
      </c>
      <c r="BM241" s="146" t="s">
        <v>939</v>
      </c>
    </row>
    <row r="242" spans="2:65" s="1" customFormat="1" ht="24.15" customHeight="1">
      <c r="B242" s="133"/>
      <c r="C242" s="134" t="s">
        <v>525</v>
      </c>
      <c r="D242" s="134" t="s">
        <v>170</v>
      </c>
      <c r="E242" s="135" t="s">
        <v>940</v>
      </c>
      <c r="F242" s="136" t="s">
        <v>941</v>
      </c>
      <c r="G242" s="137" t="s">
        <v>226</v>
      </c>
      <c r="H242" s="138">
        <v>1</v>
      </c>
      <c r="I242" s="139"/>
      <c r="J242" s="140">
        <f t="shared" si="70"/>
        <v>0</v>
      </c>
      <c r="K242" s="141"/>
      <c r="L242" s="28"/>
      <c r="M242" s="142" t="s">
        <v>1</v>
      </c>
      <c r="N242" s="143" t="s">
        <v>38</v>
      </c>
      <c r="P242" s="144">
        <f t="shared" si="71"/>
        <v>0</v>
      </c>
      <c r="Q242" s="144">
        <v>0</v>
      </c>
      <c r="R242" s="144">
        <f t="shared" si="72"/>
        <v>0</v>
      </c>
      <c r="S242" s="144">
        <v>0</v>
      </c>
      <c r="T242" s="145">
        <f t="shared" si="73"/>
        <v>0</v>
      </c>
      <c r="AR242" s="146" t="s">
        <v>233</v>
      </c>
      <c r="AT242" s="146" t="s">
        <v>170</v>
      </c>
      <c r="AU242" s="146" t="s">
        <v>82</v>
      </c>
      <c r="AY242" s="13" t="s">
        <v>168</v>
      </c>
      <c r="BE242" s="147">
        <f t="shared" si="74"/>
        <v>0</v>
      </c>
      <c r="BF242" s="147">
        <f t="shared" si="75"/>
        <v>0</v>
      </c>
      <c r="BG242" s="147">
        <f t="shared" si="76"/>
        <v>0</v>
      </c>
      <c r="BH242" s="147">
        <f t="shared" si="77"/>
        <v>0</v>
      </c>
      <c r="BI242" s="147">
        <f t="shared" si="78"/>
        <v>0</v>
      </c>
      <c r="BJ242" s="13" t="s">
        <v>80</v>
      </c>
      <c r="BK242" s="147">
        <f t="shared" si="79"/>
        <v>0</v>
      </c>
      <c r="BL242" s="13" t="s">
        <v>233</v>
      </c>
      <c r="BM242" s="146" t="s">
        <v>942</v>
      </c>
    </row>
    <row r="243" spans="2:65" s="1" customFormat="1" ht="16.5" customHeight="1">
      <c r="B243" s="133"/>
      <c r="C243" s="148" t="s">
        <v>529</v>
      </c>
      <c r="D243" s="148" t="s">
        <v>229</v>
      </c>
      <c r="E243" s="149" t="s">
        <v>943</v>
      </c>
      <c r="F243" s="150" t="s">
        <v>944</v>
      </c>
      <c r="G243" s="151" t="s">
        <v>226</v>
      </c>
      <c r="H243" s="152">
        <v>1</v>
      </c>
      <c r="I243" s="153"/>
      <c r="J243" s="154">
        <f t="shared" si="70"/>
        <v>0</v>
      </c>
      <c r="K243" s="155"/>
      <c r="L243" s="156"/>
      <c r="M243" s="157" t="s">
        <v>1</v>
      </c>
      <c r="N243" s="158" t="s">
        <v>38</v>
      </c>
      <c r="P243" s="144">
        <f t="shared" si="71"/>
        <v>0</v>
      </c>
      <c r="Q243" s="144">
        <v>0</v>
      </c>
      <c r="R243" s="144">
        <f t="shared" si="72"/>
        <v>0</v>
      </c>
      <c r="S243" s="144">
        <v>0</v>
      </c>
      <c r="T243" s="145">
        <f t="shared" si="73"/>
        <v>0</v>
      </c>
      <c r="AR243" s="146" t="s">
        <v>298</v>
      </c>
      <c r="AT243" s="146" t="s">
        <v>229</v>
      </c>
      <c r="AU243" s="146" t="s">
        <v>82</v>
      </c>
      <c r="AY243" s="13" t="s">
        <v>168</v>
      </c>
      <c r="BE243" s="147">
        <f t="shared" si="74"/>
        <v>0</v>
      </c>
      <c r="BF243" s="147">
        <f t="shared" si="75"/>
        <v>0</v>
      </c>
      <c r="BG243" s="147">
        <f t="shared" si="76"/>
        <v>0</v>
      </c>
      <c r="BH243" s="147">
        <f t="shared" si="77"/>
        <v>0</v>
      </c>
      <c r="BI243" s="147">
        <f t="shared" si="78"/>
        <v>0</v>
      </c>
      <c r="BJ243" s="13" t="s">
        <v>80</v>
      </c>
      <c r="BK243" s="147">
        <f t="shared" si="79"/>
        <v>0</v>
      </c>
      <c r="BL243" s="13" t="s">
        <v>233</v>
      </c>
      <c r="BM243" s="146" t="s">
        <v>945</v>
      </c>
    </row>
    <row r="244" spans="2:65" s="1" customFormat="1" ht="16.5" customHeight="1">
      <c r="B244" s="133"/>
      <c r="C244" s="134" t="s">
        <v>533</v>
      </c>
      <c r="D244" s="134" t="s">
        <v>170</v>
      </c>
      <c r="E244" s="135" t="s">
        <v>946</v>
      </c>
      <c r="F244" s="136" t="s">
        <v>947</v>
      </c>
      <c r="G244" s="137" t="s">
        <v>226</v>
      </c>
      <c r="H244" s="138">
        <v>3</v>
      </c>
      <c r="I244" s="139"/>
      <c r="J244" s="140">
        <f t="shared" si="70"/>
        <v>0</v>
      </c>
      <c r="K244" s="141"/>
      <c r="L244" s="28"/>
      <c r="M244" s="142" t="s">
        <v>1</v>
      </c>
      <c r="N244" s="143" t="s">
        <v>38</v>
      </c>
      <c r="P244" s="144">
        <f t="shared" si="71"/>
        <v>0</v>
      </c>
      <c r="Q244" s="144">
        <v>0</v>
      </c>
      <c r="R244" s="144">
        <f t="shared" si="72"/>
        <v>0</v>
      </c>
      <c r="S244" s="144">
        <v>0</v>
      </c>
      <c r="T244" s="145">
        <f t="shared" si="73"/>
        <v>0</v>
      </c>
      <c r="AR244" s="146" t="s">
        <v>233</v>
      </c>
      <c r="AT244" s="146" t="s">
        <v>170</v>
      </c>
      <c r="AU244" s="146" t="s">
        <v>82</v>
      </c>
      <c r="AY244" s="13" t="s">
        <v>168</v>
      </c>
      <c r="BE244" s="147">
        <f t="shared" si="74"/>
        <v>0</v>
      </c>
      <c r="BF244" s="147">
        <f t="shared" si="75"/>
        <v>0</v>
      </c>
      <c r="BG244" s="147">
        <f t="shared" si="76"/>
        <v>0</v>
      </c>
      <c r="BH244" s="147">
        <f t="shared" si="77"/>
        <v>0</v>
      </c>
      <c r="BI244" s="147">
        <f t="shared" si="78"/>
        <v>0</v>
      </c>
      <c r="BJ244" s="13" t="s">
        <v>80</v>
      </c>
      <c r="BK244" s="147">
        <f t="shared" si="79"/>
        <v>0</v>
      </c>
      <c r="BL244" s="13" t="s">
        <v>233</v>
      </c>
      <c r="BM244" s="146" t="s">
        <v>948</v>
      </c>
    </row>
    <row r="245" spans="2:65" s="1" customFormat="1" ht="24.15" customHeight="1">
      <c r="B245" s="133"/>
      <c r="C245" s="134" t="s">
        <v>537</v>
      </c>
      <c r="D245" s="134" t="s">
        <v>170</v>
      </c>
      <c r="E245" s="135" t="s">
        <v>949</v>
      </c>
      <c r="F245" s="136" t="s">
        <v>950</v>
      </c>
      <c r="G245" s="137" t="s">
        <v>226</v>
      </c>
      <c r="H245" s="138">
        <v>1</v>
      </c>
      <c r="I245" s="139"/>
      <c r="J245" s="140">
        <f t="shared" si="70"/>
        <v>0</v>
      </c>
      <c r="K245" s="141"/>
      <c r="L245" s="28"/>
      <c r="M245" s="142" t="s">
        <v>1</v>
      </c>
      <c r="N245" s="143" t="s">
        <v>38</v>
      </c>
      <c r="P245" s="144">
        <f t="shared" si="71"/>
        <v>0</v>
      </c>
      <c r="Q245" s="144">
        <v>0</v>
      </c>
      <c r="R245" s="144">
        <f t="shared" si="72"/>
        <v>0</v>
      </c>
      <c r="S245" s="144">
        <v>0</v>
      </c>
      <c r="T245" s="145">
        <f t="shared" si="73"/>
        <v>0</v>
      </c>
      <c r="AR245" s="146" t="s">
        <v>233</v>
      </c>
      <c r="AT245" s="146" t="s">
        <v>170</v>
      </c>
      <c r="AU245" s="146" t="s">
        <v>82</v>
      </c>
      <c r="AY245" s="13" t="s">
        <v>168</v>
      </c>
      <c r="BE245" s="147">
        <f t="shared" si="74"/>
        <v>0</v>
      </c>
      <c r="BF245" s="147">
        <f t="shared" si="75"/>
        <v>0</v>
      </c>
      <c r="BG245" s="147">
        <f t="shared" si="76"/>
        <v>0</v>
      </c>
      <c r="BH245" s="147">
        <f t="shared" si="77"/>
        <v>0</v>
      </c>
      <c r="BI245" s="147">
        <f t="shared" si="78"/>
        <v>0</v>
      </c>
      <c r="BJ245" s="13" t="s">
        <v>80</v>
      </c>
      <c r="BK245" s="147">
        <f t="shared" si="79"/>
        <v>0</v>
      </c>
      <c r="BL245" s="13" t="s">
        <v>233</v>
      </c>
      <c r="BM245" s="146" t="s">
        <v>951</v>
      </c>
    </row>
    <row r="246" spans="2:65" s="1" customFormat="1" ht="37.799999999999997" customHeight="1">
      <c r="B246" s="133"/>
      <c r="C246" s="134" t="s">
        <v>541</v>
      </c>
      <c r="D246" s="134" t="s">
        <v>170</v>
      </c>
      <c r="E246" s="135" t="s">
        <v>952</v>
      </c>
      <c r="F246" s="136" t="s">
        <v>953</v>
      </c>
      <c r="G246" s="137" t="s">
        <v>220</v>
      </c>
      <c r="H246" s="138">
        <v>20</v>
      </c>
      <c r="I246" s="139"/>
      <c r="J246" s="140">
        <f t="shared" si="70"/>
        <v>0</v>
      </c>
      <c r="K246" s="141"/>
      <c r="L246" s="28"/>
      <c r="M246" s="142" t="s">
        <v>1</v>
      </c>
      <c r="N246" s="143" t="s">
        <v>38</v>
      </c>
      <c r="P246" s="144">
        <f t="shared" si="71"/>
        <v>0</v>
      </c>
      <c r="Q246" s="144">
        <v>0</v>
      </c>
      <c r="R246" s="144">
        <f t="shared" si="72"/>
        <v>0</v>
      </c>
      <c r="S246" s="144">
        <v>0</v>
      </c>
      <c r="T246" s="145">
        <f t="shared" si="73"/>
        <v>0</v>
      </c>
      <c r="AR246" s="146" t="s">
        <v>233</v>
      </c>
      <c r="AT246" s="146" t="s">
        <v>170</v>
      </c>
      <c r="AU246" s="146" t="s">
        <v>82</v>
      </c>
      <c r="AY246" s="13" t="s">
        <v>168</v>
      </c>
      <c r="BE246" s="147">
        <f t="shared" si="74"/>
        <v>0</v>
      </c>
      <c r="BF246" s="147">
        <f t="shared" si="75"/>
        <v>0</v>
      </c>
      <c r="BG246" s="147">
        <f t="shared" si="76"/>
        <v>0</v>
      </c>
      <c r="BH246" s="147">
        <f t="shared" si="77"/>
        <v>0</v>
      </c>
      <c r="BI246" s="147">
        <f t="shared" si="78"/>
        <v>0</v>
      </c>
      <c r="BJ246" s="13" t="s">
        <v>80</v>
      </c>
      <c r="BK246" s="147">
        <f t="shared" si="79"/>
        <v>0</v>
      </c>
      <c r="BL246" s="13" t="s">
        <v>233</v>
      </c>
      <c r="BM246" s="146" t="s">
        <v>954</v>
      </c>
    </row>
    <row r="247" spans="2:65" s="1" customFormat="1" ht="44.25" customHeight="1">
      <c r="B247" s="133"/>
      <c r="C247" s="134" t="s">
        <v>545</v>
      </c>
      <c r="D247" s="134" t="s">
        <v>170</v>
      </c>
      <c r="E247" s="135" t="s">
        <v>955</v>
      </c>
      <c r="F247" s="136" t="s">
        <v>956</v>
      </c>
      <c r="G247" s="137" t="s">
        <v>517</v>
      </c>
      <c r="H247" s="159"/>
      <c r="I247" s="139"/>
      <c r="J247" s="140">
        <f t="shared" si="70"/>
        <v>0</v>
      </c>
      <c r="K247" s="141"/>
      <c r="L247" s="28"/>
      <c r="M247" s="142" t="s">
        <v>1</v>
      </c>
      <c r="N247" s="143" t="s">
        <v>38</v>
      </c>
      <c r="P247" s="144">
        <f t="shared" si="71"/>
        <v>0</v>
      </c>
      <c r="Q247" s="144">
        <v>0</v>
      </c>
      <c r="R247" s="144">
        <f t="shared" si="72"/>
        <v>0</v>
      </c>
      <c r="S247" s="144">
        <v>0</v>
      </c>
      <c r="T247" s="145">
        <f t="shared" si="73"/>
        <v>0</v>
      </c>
      <c r="AR247" s="146" t="s">
        <v>233</v>
      </c>
      <c r="AT247" s="146" t="s">
        <v>170</v>
      </c>
      <c r="AU247" s="146" t="s">
        <v>82</v>
      </c>
      <c r="AY247" s="13" t="s">
        <v>168</v>
      </c>
      <c r="BE247" s="147">
        <f t="shared" si="74"/>
        <v>0</v>
      </c>
      <c r="BF247" s="147">
        <f t="shared" si="75"/>
        <v>0</v>
      </c>
      <c r="BG247" s="147">
        <f t="shared" si="76"/>
        <v>0</v>
      </c>
      <c r="BH247" s="147">
        <f t="shared" si="77"/>
        <v>0</v>
      </c>
      <c r="BI247" s="147">
        <f t="shared" si="78"/>
        <v>0</v>
      </c>
      <c r="BJ247" s="13" t="s">
        <v>80</v>
      </c>
      <c r="BK247" s="147">
        <f t="shared" si="79"/>
        <v>0</v>
      </c>
      <c r="BL247" s="13" t="s">
        <v>233</v>
      </c>
      <c r="BM247" s="146" t="s">
        <v>957</v>
      </c>
    </row>
    <row r="248" spans="2:65" s="11" customFormat="1" ht="22.8" customHeight="1">
      <c r="B248" s="121"/>
      <c r="D248" s="122" t="s">
        <v>72</v>
      </c>
      <c r="E248" s="131" t="s">
        <v>958</v>
      </c>
      <c r="F248" s="131" t="s">
        <v>959</v>
      </c>
      <c r="I248" s="124"/>
      <c r="J248" s="132">
        <f>BK248</f>
        <v>0</v>
      </c>
      <c r="L248" s="121"/>
      <c r="M248" s="126"/>
      <c r="P248" s="127">
        <f>SUM(P249:P254)</f>
        <v>0</v>
      </c>
      <c r="R248" s="127">
        <f>SUM(R249:R254)</f>
        <v>0</v>
      </c>
      <c r="T248" s="128">
        <f>SUM(T249:T254)</f>
        <v>0</v>
      </c>
      <c r="AR248" s="122" t="s">
        <v>82</v>
      </c>
      <c r="AT248" s="129" t="s">
        <v>72</v>
      </c>
      <c r="AU248" s="129" t="s">
        <v>80</v>
      </c>
      <c r="AY248" s="122" t="s">
        <v>168</v>
      </c>
      <c r="BK248" s="130">
        <f>SUM(BK249:BK254)</f>
        <v>0</v>
      </c>
    </row>
    <row r="249" spans="2:65" s="1" customFormat="1" ht="37.799999999999997" customHeight="1">
      <c r="B249" s="133"/>
      <c r="C249" s="134" t="s">
        <v>549</v>
      </c>
      <c r="D249" s="134" t="s">
        <v>170</v>
      </c>
      <c r="E249" s="135" t="s">
        <v>960</v>
      </c>
      <c r="F249" s="136" t="s">
        <v>961</v>
      </c>
      <c r="G249" s="137" t="s">
        <v>371</v>
      </c>
      <c r="H249" s="138">
        <v>1</v>
      </c>
      <c r="I249" s="139"/>
      <c r="J249" s="140">
        <f t="shared" ref="J249:J254" si="80">ROUND(I249*H249,2)</f>
        <v>0</v>
      </c>
      <c r="K249" s="141"/>
      <c r="L249" s="28"/>
      <c r="M249" s="142" t="s">
        <v>1</v>
      </c>
      <c r="N249" s="143" t="s">
        <v>38</v>
      </c>
      <c r="P249" s="144">
        <f t="shared" ref="P249:P254" si="81">O249*H249</f>
        <v>0</v>
      </c>
      <c r="Q249" s="144">
        <v>0</v>
      </c>
      <c r="R249" s="144">
        <f t="shared" ref="R249:R254" si="82">Q249*H249</f>
        <v>0</v>
      </c>
      <c r="S249" s="144">
        <v>0</v>
      </c>
      <c r="T249" s="145">
        <f t="shared" ref="T249:T254" si="83">S249*H249</f>
        <v>0</v>
      </c>
      <c r="AR249" s="146" t="s">
        <v>233</v>
      </c>
      <c r="AT249" s="146" t="s">
        <v>170</v>
      </c>
      <c r="AU249" s="146" t="s">
        <v>82</v>
      </c>
      <c r="AY249" s="13" t="s">
        <v>168</v>
      </c>
      <c r="BE249" s="147">
        <f t="shared" ref="BE249:BE254" si="84">IF(N249="základní",J249,0)</f>
        <v>0</v>
      </c>
      <c r="BF249" s="147">
        <f t="shared" ref="BF249:BF254" si="85">IF(N249="snížená",J249,0)</f>
        <v>0</v>
      </c>
      <c r="BG249" s="147">
        <f t="shared" ref="BG249:BG254" si="86">IF(N249="zákl. přenesená",J249,0)</f>
        <v>0</v>
      </c>
      <c r="BH249" s="147">
        <f t="shared" ref="BH249:BH254" si="87">IF(N249="sníž. přenesená",J249,0)</f>
        <v>0</v>
      </c>
      <c r="BI249" s="147">
        <f t="shared" ref="BI249:BI254" si="88">IF(N249="nulová",J249,0)</f>
        <v>0</v>
      </c>
      <c r="BJ249" s="13" t="s">
        <v>80</v>
      </c>
      <c r="BK249" s="147">
        <f t="shared" ref="BK249:BK254" si="89">ROUND(I249*H249,2)</f>
        <v>0</v>
      </c>
      <c r="BL249" s="13" t="s">
        <v>233</v>
      </c>
      <c r="BM249" s="146" t="s">
        <v>962</v>
      </c>
    </row>
    <row r="250" spans="2:65" s="1" customFormat="1" ht="37.799999999999997" customHeight="1">
      <c r="B250" s="133"/>
      <c r="C250" s="134" t="s">
        <v>553</v>
      </c>
      <c r="D250" s="134" t="s">
        <v>170</v>
      </c>
      <c r="E250" s="135" t="s">
        <v>963</v>
      </c>
      <c r="F250" s="136" t="s">
        <v>964</v>
      </c>
      <c r="G250" s="137" t="s">
        <v>371</v>
      </c>
      <c r="H250" s="138">
        <v>1</v>
      </c>
      <c r="I250" s="139"/>
      <c r="J250" s="140">
        <f t="shared" si="80"/>
        <v>0</v>
      </c>
      <c r="K250" s="141"/>
      <c r="L250" s="28"/>
      <c r="M250" s="142" t="s">
        <v>1</v>
      </c>
      <c r="N250" s="143" t="s">
        <v>38</v>
      </c>
      <c r="P250" s="144">
        <f t="shared" si="81"/>
        <v>0</v>
      </c>
      <c r="Q250" s="144">
        <v>0</v>
      </c>
      <c r="R250" s="144">
        <f t="shared" si="82"/>
        <v>0</v>
      </c>
      <c r="S250" s="144">
        <v>0</v>
      </c>
      <c r="T250" s="145">
        <f t="shared" si="83"/>
        <v>0</v>
      </c>
      <c r="AR250" s="146" t="s">
        <v>233</v>
      </c>
      <c r="AT250" s="146" t="s">
        <v>170</v>
      </c>
      <c r="AU250" s="146" t="s">
        <v>82</v>
      </c>
      <c r="AY250" s="13" t="s">
        <v>168</v>
      </c>
      <c r="BE250" s="147">
        <f t="shared" si="84"/>
        <v>0</v>
      </c>
      <c r="BF250" s="147">
        <f t="shared" si="85"/>
        <v>0</v>
      </c>
      <c r="BG250" s="147">
        <f t="shared" si="86"/>
        <v>0</v>
      </c>
      <c r="BH250" s="147">
        <f t="shared" si="87"/>
        <v>0</v>
      </c>
      <c r="BI250" s="147">
        <f t="shared" si="88"/>
        <v>0</v>
      </c>
      <c r="BJ250" s="13" t="s">
        <v>80</v>
      </c>
      <c r="BK250" s="147">
        <f t="shared" si="89"/>
        <v>0</v>
      </c>
      <c r="BL250" s="13" t="s">
        <v>233</v>
      </c>
      <c r="BM250" s="146" t="s">
        <v>965</v>
      </c>
    </row>
    <row r="251" spans="2:65" s="1" customFormat="1" ht="44.25" customHeight="1">
      <c r="B251" s="133"/>
      <c r="C251" s="134" t="s">
        <v>557</v>
      </c>
      <c r="D251" s="134" t="s">
        <v>170</v>
      </c>
      <c r="E251" s="135" t="s">
        <v>966</v>
      </c>
      <c r="F251" s="136" t="s">
        <v>967</v>
      </c>
      <c r="G251" s="137" t="s">
        <v>371</v>
      </c>
      <c r="H251" s="138">
        <v>1</v>
      </c>
      <c r="I251" s="139"/>
      <c r="J251" s="140">
        <f t="shared" si="80"/>
        <v>0</v>
      </c>
      <c r="K251" s="141"/>
      <c r="L251" s="28"/>
      <c r="M251" s="142" t="s">
        <v>1</v>
      </c>
      <c r="N251" s="143" t="s">
        <v>38</v>
      </c>
      <c r="P251" s="144">
        <f t="shared" si="81"/>
        <v>0</v>
      </c>
      <c r="Q251" s="144">
        <v>0</v>
      </c>
      <c r="R251" s="144">
        <f t="shared" si="82"/>
        <v>0</v>
      </c>
      <c r="S251" s="144">
        <v>0</v>
      </c>
      <c r="T251" s="145">
        <f t="shared" si="83"/>
        <v>0</v>
      </c>
      <c r="AR251" s="146" t="s">
        <v>233</v>
      </c>
      <c r="AT251" s="146" t="s">
        <v>170</v>
      </c>
      <c r="AU251" s="146" t="s">
        <v>82</v>
      </c>
      <c r="AY251" s="13" t="s">
        <v>168</v>
      </c>
      <c r="BE251" s="147">
        <f t="shared" si="84"/>
        <v>0</v>
      </c>
      <c r="BF251" s="147">
        <f t="shared" si="85"/>
        <v>0</v>
      </c>
      <c r="BG251" s="147">
        <f t="shared" si="86"/>
        <v>0</v>
      </c>
      <c r="BH251" s="147">
        <f t="shared" si="87"/>
        <v>0</v>
      </c>
      <c r="BI251" s="147">
        <f t="shared" si="88"/>
        <v>0</v>
      </c>
      <c r="BJ251" s="13" t="s">
        <v>80</v>
      </c>
      <c r="BK251" s="147">
        <f t="shared" si="89"/>
        <v>0</v>
      </c>
      <c r="BL251" s="13" t="s">
        <v>233</v>
      </c>
      <c r="BM251" s="146" t="s">
        <v>968</v>
      </c>
    </row>
    <row r="252" spans="2:65" s="1" customFormat="1" ht="21.75" customHeight="1">
      <c r="B252" s="133"/>
      <c r="C252" s="134" t="s">
        <v>561</v>
      </c>
      <c r="D252" s="134" t="s">
        <v>170</v>
      </c>
      <c r="E252" s="135" t="s">
        <v>969</v>
      </c>
      <c r="F252" s="136" t="s">
        <v>970</v>
      </c>
      <c r="G252" s="137" t="s">
        <v>371</v>
      </c>
      <c r="H252" s="138">
        <v>2</v>
      </c>
      <c r="I252" s="139"/>
      <c r="J252" s="140">
        <f t="shared" si="80"/>
        <v>0</v>
      </c>
      <c r="K252" s="141"/>
      <c r="L252" s="28"/>
      <c r="M252" s="142" t="s">
        <v>1</v>
      </c>
      <c r="N252" s="143" t="s">
        <v>38</v>
      </c>
      <c r="P252" s="144">
        <f t="shared" si="81"/>
        <v>0</v>
      </c>
      <c r="Q252" s="144">
        <v>0</v>
      </c>
      <c r="R252" s="144">
        <f t="shared" si="82"/>
        <v>0</v>
      </c>
      <c r="S252" s="144">
        <v>0</v>
      </c>
      <c r="T252" s="145">
        <f t="shared" si="83"/>
        <v>0</v>
      </c>
      <c r="AR252" s="146" t="s">
        <v>233</v>
      </c>
      <c r="AT252" s="146" t="s">
        <v>170</v>
      </c>
      <c r="AU252" s="146" t="s">
        <v>82</v>
      </c>
      <c r="AY252" s="13" t="s">
        <v>168</v>
      </c>
      <c r="BE252" s="147">
        <f t="shared" si="84"/>
        <v>0</v>
      </c>
      <c r="BF252" s="147">
        <f t="shared" si="85"/>
        <v>0</v>
      </c>
      <c r="BG252" s="147">
        <f t="shared" si="86"/>
        <v>0</v>
      </c>
      <c r="BH252" s="147">
        <f t="shared" si="87"/>
        <v>0</v>
      </c>
      <c r="BI252" s="147">
        <f t="shared" si="88"/>
        <v>0</v>
      </c>
      <c r="BJ252" s="13" t="s">
        <v>80</v>
      </c>
      <c r="BK252" s="147">
        <f t="shared" si="89"/>
        <v>0</v>
      </c>
      <c r="BL252" s="13" t="s">
        <v>233</v>
      </c>
      <c r="BM252" s="146" t="s">
        <v>971</v>
      </c>
    </row>
    <row r="253" spans="2:65" s="1" customFormat="1" ht="16.5" customHeight="1">
      <c r="B253" s="133"/>
      <c r="C253" s="134" t="s">
        <v>567</v>
      </c>
      <c r="D253" s="134" t="s">
        <v>170</v>
      </c>
      <c r="E253" s="135" t="s">
        <v>972</v>
      </c>
      <c r="F253" s="136" t="s">
        <v>973</v>
      </c>
      <c r="G253" s="137" t="s">
        <v>226</v>
      </c>
      <c r="H253" s="138">
        <v>1</v>
      </c>
      <c r="I253" s="139"/>
      <c r="J253" s="140">
        <f t="shared" si="80"/>
        <v>0</v>
      </c>
      <c r="K253" s="141"/>
      <c r="L253" s="28"/>
      <c r="M253" s="142" t="s">
        <v>1</v>
      </c>
      <c r="N253" s="143" t="s">
        <v>38</v>
      </c>
      <c r="P253" s="144">
        <f t="shared" si="81"/>
        <v>0</v>
      </c>
      <c r="Q253" s="144">
        <v>0</v>
      </c>
      <c r="R253" s="144">
        <f t="shared" si="82"/>
        <v>0</v>
      </c>
      <c r="S253" s="144">
        <v>0</v>
      </c>
      <c r="T253" s="145">
        <f t="shared" si="83"/>
        <v>0</v>
      </c>
      <c r="AR253" s="146" t="s">
        <v>233</v>
      </c>
      <c r="AT253" s="146" t="s">
        <v>170</v>
      </c>
      <c r="AU253" s="146" t="s">
        <v>82</v>
      </c>
      <c r="AY253" s="13" t="s">
        <v>168</v>
      </c>
      <c r="BE253" s="147">
        <f t="shared" si="84"/>
        <v>0</v>
      </c>
      <c r="BF253" s="147">
        <f t="shared" si="85"/>
        <v>0</v>
      </c>
      <c r="BG253" s="147">
        <f t="shared" si="86"/>
        <v>0</v>
      </c>
      <c r="BH253" s="147">
        <f t="shared" si="87"/>
        <v>0</v>
      </c>
      <c r="BI253" s="147">
        <f t="shared" si="88"/>
        <v>0</v>
      </c>
      <c r="BJ253" s="13" t="s">
        <v>80</v>
      </c>
      <c r="BK253" s="147">
        <f t="shared" si="89"/>
        <v>0</v>
      </c>
      <c r="BL253" s="13" t="s">
        <v>233</v>
      </c>
      <c r="BM253" s="146" t="s">
        <v>974</v>
      </c>
    </row>
    <row r="254" spans="2:65" s="1" customFormat="1" ht="49.05" customHeight="1">
      <c r="B254" s="133"/>
      <c r="C254" s="134" t="s">
        <v>571</v>
      </c>
      <c r="D254" s="134" t="s">
        <v>170</v>
      </c>
      <c r="E254" s="135" t="s">
        <v>975</v>
      </c>
      <c r="F254" s="136" t="s">
        <v>976</v>
      </c>
      <c r="G254" s="137" t="s">
        <v>517</v>
      </c>
      <c r="H254" s="159"/>
      <c r="I254" s="139"/>
      <c r="J254" s="140">
        <f t="shared" si="80"/>
        <v>0</v>
      </c>
      <c r="K254" s="141"/>
      <c r="L254" s="28"/>
      <c r="M254" s="142" t="s">
        <v>1</v>
      </c>
      <c r="N254" s="143" t="s">
        <v>38</v>
      </c>
      <c r="P254" s="144">
        <f t="shared" si="81"/>
        <v>0</v>
      </c>
      <c r="Q254" s="144">
        <v>0</v>
      </c>
      <c r="R254" s="144">
        <f t="shared" si="82"/>
        <v>0</v>
      </c>
      <c r="S254" s="144">
        <v>0</v>
      </c>
      <c r="T254" s="145">
        <f t="shared" si="83"/>
        <v>0</v>
      </c>
      <c r="AR254" s="146" t="s">
        <v>233</v>
      </c>
      <c r="AT254" s="146" t="s">
        <v>170</v>
      </c>
      <c r="AU254" s="146" t="s">
        <v>82</v>
      </c>
      <c r="AY254" s="13" t="s">
        <v>168</v>
      </c>
      <c r="BE254" s="147">
        <f t="shared" si="84"/>
        <v>0</v>
      </c>
      <c r="BF254" s="147">
        <f t="shared" si="85"/>
        <v>0</v>
      </c>
      <c r="BG254" s="147">
        <f t="shared" si="86"/>
        <v>0</v>
      </c>
      <c r="BH254" s="147">
        <f t="shared" si="87"/>
        <v>0</v>
      </c>
      <c r="BI254" s="147">
        <f t="shared" si="88"/>
        <v>0</v>
      </c>
      <c r="BJ254" s="13" t="s">
        <v>80</v>
      </c>
      <c r="BK254" s="147">
        <f t="shared" si="89"/>
        <v>0</v>
      </c>
      <c r="BL254" s="13" t="s">
        <v>233</v>
      </c>
      <c r="BM254" s="146" t="s">
        <v>977</v>
      </c>
    </row>
    <row r="255" spans="2:65" s="11" customFormat="1" ht="22.8" customHeight="1">
      <c r="B255" s="121"/>
      <c r="D255" s="122" t="s">
        <v>72</v>
      </c>
      <c r="E255" s="131" t="s">
        <v>565</v>
      </c>
      <c r="F255" s="131" t="s">
        <v>566</v>
      </c>
      <c r="I255" s="124"/>
      <c r="J255" s="132">
        <f>BK255</f>
        <v>0</v>
      </c>
      <c r="L255" s="121"/>
      <c r="M255" s="126"/>
      <c r="P255" s="127">
        <f>SUM(P256:P263)</f>
        <v>0</v>
      </c>
      <c r="R255" s="127">
        <f>SUM(R256:R263)</f>
        <v>0</v>
      </c>
      <c r="T255" s="128">
        <f>SUM(T256:T263)</f>
        <v>0</v>
      </c>
      <c r="AR255" s="122" t="s">
        <v>82</v>
      </c>
      <c r="AT255" s="129" t="s">
        <v>72</v>
      </c>
      <c r="AU255" s="129" t="s">
        <v>80</v>
      </c>
      <c r="AY255" s="122" t="s">
        <v>168</v>
      </c>
      <c r="BK255" s="130">
        <f>SUM(BK256:BK263)</f>
        <v>0</v>
      </c>
    </row>
    <row r="256" spans="2:65" s="1" customFormat="1" ht="33" customHeight="1">
      <c r="B256" s="133"/>
      <c r="C256" s="134" t="s">
        <v>577</v>
      </c>
      <c r="D256" s="134" t="s">
        <v>170</v>
      </c>
      <c r="E256" s="135" t="s">
        <v>978</v>
      </c>
      <c r="F256" s="136" t="s">
        <v>979</v>
      </c>
      <c r="G256" s="137" t="s">
        <v>208</v>
      </c>
      <c r="H256" s="138">
        <v>1.25</v>
      </c>
      <c r="I256" s="139"/>
      <c r="J256" s="140">
        <f t="shared" ref="J256:J263" si="90">ROUND(I256*H256,2)</f>
        <v>0</v>
      </c>
      <c r="K256" s="141"/>
      <c r="L256" s="28"/>
      <c r="M256" s="142" t="s">
        <v>1</v>
      </c>
      <c r="N256" s="143" t="s">
        <v>38</v>
      </c>
      <c r="P256" s="144">
        <f t="shared" ref="P256:P263" si="91">O256*H256</f>
        <v>0</v>
      </c>
      <c r="Q256" s="144">
        <v>0</v>
      </c>
      <c r="R256" s="144">
        <f t="shared" ref="R256:R263" si="92">Q256*H256</f>
        <v>0</v>
      </c>
      <c r="S256" s="144">
        <v>0</v>
      </c>
      <c r="T256" s="145">
        <f t="shared" ref="T256:T263" si="93">S256*H256</f>
        <v>0</v>
      </c>
      <c r="AR256" s="146" t="s">
        <v>233</v>
      </c>
      <c r="AT256" s="146" t="s">
        <v>170</v>
      </c>
      <c r="AU256" s="146" t="s">
        <v>82</v>
      </c>
      <c r="AY256" s="13" t="s">
        <v>168</v>
      </c>
      <c r="BE256" s="147">
        <f t="shared" ref="BE256:BE263" si="94">IF(N256="základní",J256,0)</f>
        <v>0</v>
      </c>
      <c r="BF256" s="147">
        <f t="shared" ref="BF256:BF263" si="95">IF(N256="snížená",J256,0)</f>
        <v>0</v>
      </c>
      <c r="BG256" s="147">
        <f t="shared" ref="BG256:BG263" si="96">IF(N256="zákl. přenesená",J256,0)</f>
        <v>0</v>
      </c>
      <c r="BH256" s="147">
        <f t="shared" ref="BH256:BH263" si="97">IF(N256="sníž. přenesená",J256,0)</f>
        <v>0</v>
      </c>
      <c r="BI256" s="147">
        <f t="shared" ref="BI256:BI263" si="98">IF(N256="nulová",J256,0)</f>
        <v>0</v>
      </c>
      <c r="BJ256" s="13" t="s">
        <v>80</v>
      </c>
      <c r="BK256" s="147">
        <f t="shared" ref="BK256:BK263" si="99">ROUND(I256*H256,2)</f>
        <v>0</v>
      </c>
      <c r="BL256" s="13" t="s">
        <v>233</v>
      </c>
      <c r="BM256" s="146" t="s">
        <v>980</v>
      </c>
    </row>
    <row r="257" spans="2:65" s="1" customFormat="1" ht="24.15" customHeight="1">
      <c r="B257" s="133"/>
      <c r="C257" s="148" t="s">
        <v>582</v>
      </c>
      <c r="D257" s="148" t="s">
        <v>229</v>
      </c>
      <c r="E257" s="149" t="s">
        <v>981</v>
      </c>
      <c r="F257" s="150" t="s">
        <v>982</v>
      </c>
      <c r="G257" s="151" t="s">
        <v>208</v>
      </c>
      <c r="H257" s="152">
        <v>1.25</v>
      </c>
      <c r="I257" s="153"/>
      <c r="J257" s="154">
        <f t="shared" si="90"/>
        <v>0</v>
      </c>
      <c r="K257" s="155"/>
      <c r="L257" s="156"/>
      <c r="M257" s="157" t="s">
        <v>1</v>
      </c>
      <c r="N257" s="158" t="s">
        <v>38</v>
      </c>
      <c r="P257" s="144">
        <f t="shared" si="91"/>
        <v>0</v>
      </c>
      <c r="Q257" s="144">
        <v>0</v>
      </c>
      <c r="R257" s="144">
        <f t="shared" si="92"/>
        <v>0</v>
      </c>
      <c r="S257" s="144">
        <v>0</v>
      </c>
      <c r="T257" s="145">
        <f t="shared" si="93"/>
        <v>0</v>
      </c>
      <c r="AR257" s="146" t="s">
        <v>298</v>
      </c>
      <c r="AT257" s="146" t="s">
        <v>229</v>
      </c>
      <c r="AU257" s="146" t="s">
        <v>82</v>
      </c>
      <c r="AY257" s="13" t="s">
        <v>168</v>
      </c>
      <c r="BE257" s="147">
        <f t="shared" si="94"/>
        <v>0</v>
      </c>
      <c r="BF257" s="147">
        <f t="shared" si="95"/>
        <v>0</v>
      </c>
      <c r="BG257" s="147">
        <f t="shared" si="96"/>
        <v>0</v>
      </c>
      <c r="BH257" s="147">
        <f t="shared" si="97"/>
        <v>0</v>
      </c>
      <c r="BI257" s="147">
        <f t="shared" si="98"/>
        <v>0</v>
      </c>
      <c r="BJ257" s="13" t="s">
        <v>80</v>
      </c>
      <c r="BK257" s="147">
        <f t="shared" si="99"/>
        <v>0</v>
      </c>
      <c r="BL257" s="13" t="s">
        <v>233</v>
      </c>
      <c r="BM257" s="146" t="s">
        <v>983</v>
      </c>
    </row>
    <row r="258" spans="2:65" s="1" customFormat="1" ht="37.799999999999997" customHeight="1">
      <c r="B258" s="133"/>
      <c r="C258" s="134" t="s">
        <v>586</v>
      </c>
      <c r="D258" s="134" t="s">
        <v>170</v>
      </c>
      <c r="E258" s="135" t="s">
        <v>568</v>
      </c>
      <c r="F258" s="136" t="s">
        <v>569</v>
      </c>
      <c r="G258" s="137" t="s">
        <v>226</v>
      </c>
      <c r="H258" s="138">
        <v>1</v>
      </c>
      <c r="I258" s="139"/>
      <c r="J258" s="140">
        <f t="shared" si="90"/>
        <v>0</v>
      </c>
      <c r="K258" s="141"/>
      <c r="L258" s="28"/>
      <c r="M258" s="142" t="s">
        <v>1</v>
      </c>
      <c r="N258" s="143" t="s">
        <v>38</v>
      </c>
      <c r="P258" s="144">
        <f t="shared" si="91"/>
        <v>0</v>
      </c>
      <c r="Q258" s="144">
        <v>0</v>
      </c>
      <c r="R258" s="144">
        <f t="shared" si="92"/>
        <v>0</v>
      </c>
      <c r="S258" s="144">
        <v>0</v>
      </c>
      <c r="T258" s="145">
        <f t="shared" si="93"/>
        <v>0</v>
      </c>
      <c r="AR258" s="146" t="s">
        <v>233</v>
      </c>
      <c r="AT258" s="146" t="s">
        <v>170</v>
      </c>
      <c r="AU258" s="146" t="s">
        <v>82</v>
      </c>
      <c r="AY258" s="13" t="s">
        <v>168</v>
      </c>
      <c r="BE258" s="147">
        <f t="shared" si="94"/>
        <v>0</v>
      </c>
      <c r="BF258" s="147">
        <f t="shared" si="95"/>
        <v>0</v>
      </c>
      <c r="BG258" s="147">
        <f t="shared" si="96"/>
        <v>0</v>
      </c>
      <c r="BH258" s="147">
        <f t="shared" si="97"/>
        <v>0</v>
      </c>
      <c r="BI258" s="147">
        <f t="shared" si="98"/>
        <v>0</v>
      </c>
      <c r="BJ258" s="13" t="s">
        <v>80</v>
      </c>
      <c r="BK258" s="147">
        <f t="shared" si="99"/>
        <v>0</v>
      </c>
      <c r="BL258" s="13" t="s">
        <v>233</v>
      </c>
      <c r="BM258" s="146" t="s">
        <v>984</v>
      </c>
    </row>
    <row r="259" spans="2:65" s="1" customFormat="1" ht="21.75" customHeight="1">
      <c r="B259" s="133"/>
      <c r="C259" s="148" t="s">
        <v>590</v>
      </c>
      <c r="D259" s="148" t="s">
        <v>229</v>
      </c>
      <c r="E259" s="149" t="s">
        <v>572</v>
      </c>
      <c r="F259" s="150" t="s">
        <v>573</v>
      </c>
      <c r="G259" s="151" t="s">
        <v>226</v>
      </c>
      <c r="H259" s="152">
        <v>1</v>
      </c>
      <c r="I259" s="153"/>
      <c r="J259" s="154">
        <f t="shared" si="90"/>
        <v>0</v>
      </c>
      <c r="K259" s="155"/>
      <c r="L259" s="156"/>
      <c r="M259" s="157" t="s">
        <v>1</v>
      </c>
      <c r="N259" s="158" t="s">
        <v>38</v>
      </c>
      <c r="P259" s="144">
        <f t="shared" si="91"/>
        <v>0</v>
      </c>
      <c r="Q259" s="144">
        <v>0</v>
      </c>
      <c r="R259" s="144">
        <f t="shared" si="92"/>
        <v>0</v>
      </c>
      <c r="S259" s="144">
        <v>0</v>
      </c>
      <c r="T259" s="145">
        <f t="shared" si="93"/>
        <v>0</v>
      </c>
      <c r="AR259" s="146" t="s">
        <v>298</v>
      </c>
      <c r="AT259" s="146" t="s">
        <v>229</v>
      </c>
      <c r="AU259" s="146" t="s">
        <v>82</v>
      </c>
      <c r="AY259" s="13" t="s">
        <v>168</v>
      </c>
      <c r="BE259" s="147">
        <f t="shared" si="94"/>
        <v>0</v>
      </c>
      <c r="BF259" s="147">
        <f t="shared" si="95"/>
        <v>0</v>
      </c>
      <c r="BG259" s="147">
        <f t="shared" si="96"/>
        <v>0</v>
      </c>
      <c r="BH259" s="147">
        <f t="shared" si="97"/>
        <v>0</v>
      </c>
      <c r="BI259" s="147">
        <f t="shared" si="98"/>
        <v>0</v>
      </c>
      <c r="BJ259" s="13" t="s">
        <v>80</v>
      </c>
      <c r="BK259" s="147">
        <f t="shared" si="99"/>
        <v>0</v>
      </c>
      <c r="BL259" s="13" t="s">
        <v>233</v>
      </c>
      <c r="BM259" s="146" t="s">
        <v>985</v>
      </c>
    </row>
    <row r="260" spans="2:65" s="1" customFormat="1" ht="37.799999999999997" customHeight="1">
      <c r="B260" s="133"/>
      <c r="C260" s="134" t="s">
        <v>597</v>
      </c>
      <c r="D260" s="134" t="s">
        <v>170</v>
      </c>
      <c r="E260" s="135" t="s">
        <v>986</v>
      </c>
      <c r="F260" s="136" t="s">
        <v>987</v>
      </c>
      <c r="G260" s="137" t="s">
        <v>226</v>
      </c>
      <c r="H260" s="138">
        <v>1</v>
      </c>
      <c r="I260" s="139"/>
      <c r="J260" s="140">
        <f t="shared" si="90"/>
        <v>0</v>
      </c>
      <c r="K260" s="141"/>
      <c r="L260" s="28"/>
      <c r="M260" s="142" t="s">
        <v>1</v>
      </c>
      <c r="N260" s="143" t="s">
        <v>38</v>
      </c>
      <c r="P260" s="144">
        <f t="shared" si="91"/>
        <v>0</v>
      </c>
      <c r="Q260" s="144">
        <v>0</v>
      </c>
      <c r="R260" s="144">
        <f t="shared" si="92"/>
        <v>0</v>
      </c>
      <c r="S260" s="144">
        <v>0</v>
      </c>
      <c r="T260" s="145">
        <f t="shared" si="93"/>
        <v>0</v>
      </c>
      <c r="AR260" s="146" t="s">
        <v>233</v>
      </c>
      <c r="AT260" s="146" t="s">
        <v>170</v>
      </c>
      <c r="AU260" s="146" t="s">
        <v>82</v>
      </c>
      <c r="AY260" s="13" t="s">
        <v>168</v>
      </c>
      <c r="BE260" s="147">
        <f t="shared" si="94"/>
        <v>0</v>
      </c>
      <c r="BF260" s="147">
        <f t="shared" si="95"/>
        <v>0</v>
      </c>
      <c r="BG260" s="147">
        <f t="shared" si="96"/>
        <v>0</v>
      </c>
      <c r="BH260" s="147">
        <f t="shared" si="97"/>
        <v>0</v>
      </c>
      <c r="BI260" s="147">
        <f t="shared" si="98"/>
        <v>0</v>
      </c>
      <c r="BJ260" s="13" t="s">
        <v>80</v>
      </c>
      <c r="BK260" s="147">
        <f t="shared" si="99"/>
        <v>0</v>
      </c>
      <c r="BL260" s="13" t="s">
        <v>233</v>
      </c>
      <c r="BM260" s="146" t="s">
        <v>988</v>
      </c>
    </row>
    <row r="261" spans="2:65" s="1" customFormat="1" ht="21.75" customHeight="1">
      <c r="B261" s="133"/>
      <c r="C261" s="148" t="s">
        <v>603</v>
      </c>
      <c r="D261" s="148" t="s">
        <v>229</v>
      </c>
      <c r="E261" s="149" t="s">
        <v>989</v>
      </c>
      <c r="F261" s="150" t="s">
        <v>990</v>
      </c>
      <c r="G261" s="151" t="s">
        <v>226</v>
      </c>
      <c r="H261" s="152">
        <v>1</v>
      </c>
      <c r="I261" s="153"/>
      <c r="J261" s="154">
        <f t="shared" si="90"/>
        <v>0</v>
      </c>
      <c r="K261" s="155"/>
      <c r="L261" s="156"/>
      <c r="M261" s="157" t="s">
        <v>1</v>
      </c>
      <c r="N261" s="158" t="s">
        <v>38</v>
      </c>
      <c r="P261" s="144">
        <f t="shared" si="91"/>
        <v>0</v>
      </c>
      <c r="Q261" s="144">
        <v>0</v>
      </c>
      <c r="R261" s="144">
        <f t="shared" si="92"/>
        <v>0</v>
      </c>
      <c r="S261" s="144">
        <v>0</v>
      </c>
      <c r="T261" s="145">
        <f t="shared" si="93"/>
        <v>0</v>
      </c>
      <c r="AR261" s="146" t="s">
        <v>298</v>
      </c>
      <c r="AT261" s="146" t="s">
        <v>229</v>
      </c>
      <c r="AU261" s="146" t="s">
        <v>82</v>
      </c>
      <c r="AY261" s="13" t="s">
        <v>168</v>
      </c>
      <c r="BE261" s="147">
        <f t="shared" si="94"/>
        <v>0</v>
      </c>
      <c r="BF261" s="147">
        <f t="shared" si="95"/>
        <v>0</v>
      </c>
      <c r="BG261" s="147">
        <f t="shared" si="96"/>
        <v>0</v>
      </c>
      <c r="BH261" s="147">
        <f t="shared" si="97"/>
        <v>0</v>
      </c>
      <c r="BI261" s="147">
        <f t="shared" si="98"/>
        <v>0</v>
      </c>
      <c r="BJ261" s="13" t="s">
        <v>80</v>
      </c>
      <c r="BK261" s="147">
        <f t="shared" si="99"/>
        <v>0</v>
      </c>
      <c r="BL261" s="13" t="s">
        <v>233</v>
      </c>
      <c r="BM261" s="146" t="s">
        <v>991</v>
      </c>
    </row>
    <row r="262" spans="2:65" s="1" customFormat="1" ht="44.25" customHeight="1">
      <c r="B262" s="133"/>
      <c r="C262" s="134" t="s">
        <v>607</v>
      </c>
      <c r="D262" s="134" t="s">
        <v>170</v>
      </c>
      <c r="E262" s="135" t="s">
        <v>992</v>
      </c>
      <c r="F262" s="136" t="s">
        <v>993</v>
      </c>
      <c r="G262" s="137" t="s">
        <v>226</v>
      </c>
      <c r="H262" s="138">
        <v>2</v>
      </c>
      <c r="I262" s="139"/>
      <c r="J262" s="140">
        <f t="shared" si="90"/>
        <v>0</v>
      </c>
      <c r="K262" s="141"/>
      <c r="L262" s="28"/>
      <c r="M262" s="142" t="s">
        <v>1</v>
      </c>
      <c r="N262" s="143" t="s">
        <v>38</v>
      </c>
      <c r="P262" s="144">
        <f t="shared" si="91"/>
        <v>0</v>
      </c>
      <c r="Q262" s="144">
        <v>0</v>
      </c>
      <c r="R262" s="144">
        <f t="shared" si="92"/>
        <v>0</v>
      </c>
      <c r="S262" s="144">
        <v>0</v>
      </c>
      <c r="T262" s="145">
        <f t="shared" si="93"/>
        <v>0</v>
      </c>
      <c r="AR262" s="146" t="s">
        <v>233</v>
      </c>
      <c r="AT262" s="146" t="s">
        <v>170</v>
      </c>
      <c r="AU262" s="146" t="s">
        <v>82</v>
      </c>
      <c r="AY262" s="13" t="s">
        <v>168</v>
      </c>
      <c r="BE262" s="147">
        <f t="shared" si="94"/>
        <v>0</v>
      </c>
      <c r="BF262" s="147">
        <f t="shared" si="95"/>
        <v>0</v>
      </c>
      <c r="BG262" s="147">
        <f t="shared" si="96"/>
        <v>0</v>
      </c>
      <c r="BH262" s="147">
        <f t="shared" si="97"/>
        <v>0</v>
      </c>
      <c r="BI262" s="147">
        <f t="shared" si="98"/>
        <v>0</v>
      </c>
      <c r="BJ262" s="13" t="s">
        <v>80</v>
      </c>
      <c r="BK262" s="147">
        <f t="shared" si="99"/>
        <v>0</v>
      </c>
      <c r="BL262" s="13" t="s">
        <v>233</v>
      </c>
      <c r="BM262" s="146" t="s">
        <v>994</v>
      </c>
    </row>
    <row r="263" spans="2:65" s="1" customFormat="1" ht="21.75" customHeight="1">
      <c r="B263" s="133"/>
      <c r="C263" s="148" t="s">
        <v>995</v>
      </c>
      <c r="D263" s="148" t="s">
        <v>229</v>
      </c>
      <c r="E263" s="149" t="s">
        <v>996</v>
      </c>
      <c r="F263" s="150" t="s">
        <v>997</v>
      </c>
      <c r="G263" s="151" t="s">
        <v>226</v>
      </c>
      <c r="H263" s="152">
        <v>2</v>
      </c>
      <c r="I263" s="153"/>
      <c r="J263" s="154">
        <f t="shared" si="90"/>
        <v>0</v>
      </c>
      <c r="K263" s="155"/>
      <c r="L263" s="156"/>
      <c r="M263" s="157" t="s">
        <v>1</v>
      </c>
      <c r="N263" s="158" t="s">
        <v>38</v>
      </c>
      <c r="P263" s="144">
        <f t="shared" si="91"/>
        <v>0</v>
      </c>
      <c r="Q263" s="144">
        <v>0</v>
      </c>
      <c r="R263" s="144">
        <f t="shared" si="92"/>
        <v>0</v>
      </c>
      <c r="S263" s="144">
        <v>0</v>
      </c>
      <c r="T263" s="145">
        <f t="shared" si="93"/>
        <v>0</v>
      </c>
      <c r="AR263" s="146" t="s">
        <v>298</v>
      </c>
      <c r="AT263" s="146" t="s">
        <v>229</v>
      </c>
      <c r="AU263" s="146" t="s">
        <v>82</v>
      </c>
      <c r="AY263" s="13" t="s">
        <v>168</v>
      </c>
      <c r="BE263" s="147">
        <f t="shared" si="94"/>
        <v>0</v>
      </c>
      <c r="BF263" s="147">
        <f t="shared" si="95"/>
        <v>0</v>
      </c>
      <c r="BG263" s="147">
        <f t="shared" si="96"/>
        <v>0</v>
      </c>
      <c r="BH263" s="147">
        <f t="shared" si="97"/>
        <v>0</v>
      </c>
      <c r="BI263" s="147">
        <f t="shared" si="98"/>
        <v>0</v>
      </c>
      <c r="BJ263" s="13" t="s">
        <v>80</v>
      </c>
      <c r="BK263" s="147">
        <f t="shared" si="99"/>
        <v>0</v>
      </c>
      <c r="BL263" s="13" t="s">
        <v>233</v>
      </c>
      <c r="BM263" s="146" t="s">
        <v>998</v>
      </c>
    </row>
    <row r="264" spans="2:65" s="11" customFormat="1" ht="22.8" customHeight="1">
      <c r="B264" s="121"/>
      <c r="D264" s="122" t="s">
        <v>72</v>
      </c>
      <c r="E264" s="131" t="s">
        <v>575</v>
      </c>
      <c r="F264" s="131" t="s">
        <v>576</v>
      </c>
      <c r="I264" s="124"/>
      <c r="J264" s="132">
        <f>BK264</f>
        <v>0</v>
      </c>
      <c r="L264" s="121"/>
      <c r="M264" s="126"/>
      <c r="P264" s="127">
        <f>SUM(P265:P266)</f>
        <v>0</v>
      </c>
      <c r="R264" s="127">
        <f>SUM(R265:R266)</f>
        <v>2.3E-2</v>
      </c>
      <c r="T264" s="128">
        <f>SUM(T265:T266)</f>
        <v>0</v>
      </c>
      <c r="AR264" s="122" t="s">
        <v>82</v>
      </c>
      <c r="AT264" s="129" t="s">
        <v>72</v>
      </c>
      <c r="AU264" s="129" t="s">
        <v>80</v>
      </c>
      <c r="AY264" s="122" t="s">
        <v>168</v>
      </c>
      <c r="BK264" s="130">
        <f>SUM(BK265:BK266)</f>
        <v>0</v>
      </c>
    </row>
    <row r="265" spans="2:65" s="1" customFormat="1" ht="24.15" customHeight="1">
      <c r="B265" s="133"/>
      <c r="C265" s="134" t="s">
        <v>999</v>
      </c>
      <c r="D265" s="134" t="s">
        <v>170</v>
      </c>
      <c r="E265" s="135" t="s">
        <v>1000</v>
      </c>
      <c r="F265" s="136" t="s">
        <v>1001</v>
      </c>
      <c r="G265" s="137" t="s">
        <v>220</v>
      </c>
      <c r="H265" s="138">
        <v>1</v>
      </c>
      <c r="I265" s="139"/>
      <c r="J265" s="140">
        <f>ROUND(I265*H265,2)</f>
        <v>0</v>
      </c>
      <c r="K265" s="141"/>
      <c r="L265" s="28"/>
      <c r="M265" s="142" t="s">
        <v>1</v>
      </c>
      <c r="N265" s="143" t="s">
        <v>38</v>
      </c>
      <c r="P265" s="144">
        <f>O265*H265</f>
        <v>0</v>
      </c>
      <c r="Q265" s="144">
        <v>0</v>
      </c>
      <c r="R265" s="144">
        <f>Q265*H265</f>
        <v>0</v>
      </c>
      <c r="S265" s="144">
        <v>0</v>
      </c>
      <c r="T265" s="145">
        <f>S265*H265</f>
        <v>0</v>
      </c>
      <c r="AR265" s="146" t="s">
        <v>233</v>
      </c>
      <c r="AT265" s="146" t="s">
        <v>170</v>
      </c>
      <c r="AU265" s="146" t="s">
        <v>82</v>
      </c>
      <c r="AY265" s="13" t="s">
        <v>168</v>
      </c>
      <c r="BE265" s="147">
        <f>IF(N265="základní",J265,0)</f>
        <v>0</v>
      </c>
      <c r="BF265" s="147">
        <f>IF(N265="snížená",J265,0)</f>
        <v>0</v>
      </c>
      <c r="BG265" s="147">
        <f>IF(N265="zákl. přenesená",J265,0)</f>
        <v>0</v>
      </c>
      <c r="BH265" s="147">
        <f>IF(N265="sníž. přenesená",J265,0)</f>
        <v>0</v>
      </c>
      <c r="BI265" s="147">
        <f>IF(N265="nulová",J265,0)</f>
        <v>0</v>
      </c>
      <c r="BJ265" s="13" t="s">
        <v>80</v>
      </c>
      <c r="BK265" s="147">
        <f>ROUND(I265*H265,2)</f>
        <v>0</v>
      </c>
      <c r="BL265" s="13" t="s">
        <v>233</v>
      </c>
      <c r="BM265" s="146" t="s">
        <v>1002</v>
      </c>
    </row>
    <row r="266" spans="2:65" s="1" customFormat="1" ht="33" customHeight="1">
      <c r="B266" s="133"/>
      <c r="C266" s="148" t="s">
        <v>1003</v>
      </c>
      <c r="D266" s="148" t="s">
        <v>229</v>
      </c>
      <c r="E266" s="149" t="s">
        <v>1004</v>
      </c>
      <c r="F266" s="150" t="s">
        <v>1005</v>
      </c>
      <c r="G266" s="151" t="s">
        <v>226</v>
      </c>
      <c r="H266" s="152">
        <v>1</v>
      </c>
      <c r="I266" s="153"/>
      <c r="J266" s="154">
        <f>ROUND(I266*H266,2)</f>
        <v>0</v>
      </c>
      <c r="K266" s="155"/>
      <c r="L266" s="156"/>
      <c r="M266" s="157" t="s">
        <v>1</v>
      </c>
      <c r="N266" s="158" t="s">
        <v>38</v>
      </c>
      <c r="P266" s="144">
        <f>O266*H266</f>
        <v>0</v>
      </c>
      <c r="Q266" s="144">
        <v>2.3E-2</v>
      </c>
      <c r="R266" s="144">
        <f>Q266*H266</f>
        <v>2.3E-2</v>
      </c>
      <c r="S266" s="144">
        <v>0</v>
      </c>
      <c r="T266" s="145">
        <f>S266*H266</f>
        <v>0</v>
      </c>
      <c r="AR266" s="146" t="s">
        <v>298</v>
      </c>
      <c r="AT266" s="146" t="s">
        <v>229</v>
      </c>
      <c r="AU266" s="146" t="s">
        <v>82</v>
      </c>
      <c r="AY266" s="13" t="s">
        <v>168</v>
      </c>
      <c r="BE266" s="147">
        <f>IF(N266="základní",J266,0)</f>
        <v>0</v>
      </c>
      <c r="BF266" s="147">
        <f>IF(N266="snížená",J266,0)</f>
        <v>0</v>
      </c>
      <c r="BG266" s="147">
        <f>IF(N266="zákl. přenesená",J266,0)</f>
        <v>0</v>
      </c>
      <c r="BH266" s="147">
        <f>IF(N266="sníž. přenesená",J266,0)</f>
        <v>0</v>
      </c>
      <c r="BI266" s="147">
        <f>IF(N266="nulová",J266,0)</f>
        <v>0</v>
      </c>
      <c r="BJ266" s="13" t="s">
        <v>80</v>
      </c>
      <c r="BK266" s="147">
        <f>ROUND(I266*H266,2)</f>
        <v>0</v>
      </c>
      <c r="BL266" s="13" t="s">
        <v>233</v>
      </c>
      <c r="BM266" s="146" t="s">
        <v>1006</v>
      </c>
    </row>
    <row r="267" spans="2:65" s="11" customFormat="1" ht="22.8" customHeight="1">
      <c r="B267" s="121"/>
      <c r="D267" s="122" t="s">
        <v>72</v>
      </c>
      <c r="E267" s="131" t="s">
        <v>1007</v>
      </c>
      <c r="F267" s="131" t="s">
        <v>1008</v>
      </c>
      <c r="I267" s="124"/>
      <c r="J267" s="132">
        <f>BK267</f>
        <v>0</v>
      </c>
      <c r="L267" s="121"/>
      <c r="M267" s="126"/>
      <c r="P267" s="127">
        <f>SUM(P268:P272)</f>
        <v>0</v>
      </c>
      <c r="R267" s="127">
        <f>SUM(R268:R272)</f>
        <v>0.58733999999999997</v>
      </c>
      <c r="T267" s="128">
        <f>SUM(T268:T272)</f>
        <v>0</v>
      </c>
      <c r="AR267" s="122" t="s">
        <v>82</v>
      </c>
      <c r="AT267" s="129" t="s">
        <v>72</v>
      </c>
      <c r="AU267" s="129" t="s">
        <v>80</v>
      </c>
      <c r="AY267" s="122" t="s">
        <v>168</v>
      </c>
      <c r="BK267" s="130">
        <f>SUM(BK268:BK272)</f>
        <v>0</v>
      </c>
    </row>
    <row r="268" spans="2:65" s="1" customFormat="1" ht="24.15" customHeight="1">
      <c r="B268" s="133"/>
      <c r="C268" s="134" t="s">
        <v>1009</v>
      </c>
      <c r="D268" s="134" t="s">
        <v>170</v>
      </c>
      <c r="E268" s="135" t="s">
        <v>1010</v>
      </c>
      <c r="F268" s="136" t="s">
        <v>1011</v>
      </c>
      <c r="G268" s="137" t="s">
        <v>208</v>
      </c>
      <c r="H268" s="138">
        <v>65.260000000000005</v>
      </c>
      <c r="I268" s="139"/>
      <c r="J268" s="140">
        <f>ROUND(I268*H268,2)</f>
        <v>0</v>
      </c>
      <c r="K268" s="141"/>
      <c r="L268" s="28"/>
      <c r="M268" s="142" t="s">
        <v>1</v>
      </c>
      <c r="N268" s="143" t="s">
        <v>38</v>
      </c>
      <c r="P268" s="144">
        <f>O268*H268</f>
        <v>0</v>
      </c>
      <c r="Q268" s="144">
        <v>2.0000000000000001E-4</v>
      </c>
      <c r="R268" s="144">
        <f>Q268*H268</f>
        <v>1.3052000000000001E-2</v>
      </c>
      <c r="S268" s="144">
        <v>0</v>
      </c>
      <c r="T268" s="145">
        <f>S268*H268</f>
        <v>0</v>
      </c>
      <c r="AR268" s="146" t="s">
        <v>233</v>
      </c>
      <c r="AT268" s="146" t="s">
        <v>170</v>
      </c>
      <c r="AU268" s="146" t="s">
        <v>82</v>
      </c>
      <c r="AY268" s="13" t="s">
        <v>168</v>
      </c>
      <c r="BE268" s="147">
        <f>IF(N268="základní",J268,0)</f>
        <v>0</v>
      </c>
      <c r="BF268" s="147">
        <f>IF(N268="snížená",J268,0)</f>
        <v>0</v>
      </c>
      <c r="BG268" s="147">
        <f>IF(N268="zákl. přenesená",J268,0)</f>
        <v>0</v>
      </c>
      <c r="BH268" s="147">
        <f>IF(N268="sníž. přenesená",J268,0)</f>
        <v>0</v>
      </c>
      <c r="BI268" s="147">
        <f>IF(N268="nulová",J268,0)</f>
        <v>0</v>
      </c>
      <c r="BJ268" s="13" t="s">
        <v>80</v>
      </c>
      <c r="BK268" s="147">
        <f>ROUND(I268*H268,2)</f>
        <v>0</v>
      </c>
      <c r="BL268" s="13" t="s">
        <v>233</v>
      </c>
      <c r="BM268" s="146" t="s">
        <v>1012</v>
      </c>
    </row>
    <row r="269" spans="2:65" s="1" customFormat="1" ht="24.15" customHeight="1">
      <c r="B269" s="133"/>
      <c r="C269" s="134" t="s">
        <v>1013</v>
      </c>
      <c r="D269" s="134" t="s">
        <v>170</v>
      </c>
      <c r="E269" s="135" t="s">
        <v>1014</v>
      </c>
      <c r="F269" s="136" t="s">
        <v>1015</v>
      </c>
      <c r="G269" s="137" t="s">
        <v>208</v>
      </c>
      <c r="H269" s="138">
        <v>65.260000000000005</v>
      </c>
      <c r="I269" s="139"/>
      <c r="J269" s="140">
        <f>ROUND(I269*H269,2)</f>
        <v>0</v>
      </c>
      <c r="K269" s="141"/>
      <c r="L269" s="28"/>
      <c r="M269" s="142" t="s">
        <v>1</v>
      </c>
      <c r="N269" s="143" t="s">
        <v>38</v>
      </c>
      <c r="P269" s="144">
        <f>O269*H269</f>
        <v>0</v>
      </c>
      <c r="Q269" s="144">
        <v>4.0000000000000001E-3</v>
      </c>
      <c r="R269" s="144">
        <f>Q269*H269</f>
        <v>0.26104000000000005</v>
      </c>
      <c r="S269" s="144">
        <v>0</v>
      </c>
      <c r="T269" s="145">
        <f>S269*H269</f>
        <v>0</v>
      </c>
      <c r="AR269" s="146" t="s">
        <v>233</v>
      </c>
      <c r="AT269" s="146" t="s">
        <v>170</v>
      </c>
      <c r="AU269" s="146" t="s">
        <v>82</v>
      </c>
      <c r="AY269" s="13" t="s">
        <v>168</v>
      </c>
      <c r="BE269" s="147">
        <f>IF(N269="základní",J269,0)</f>
        <v>0</v>
      </c>
      <c r="BF269" s="147">
        <f>IF(N269="snížená",J269,0)</f>
        <v>0</v>
      </c>
      <c r="BG269" s="147">
        <f>IF(N269="zákl. přenesená",J269,0)</f>
        <v>0</v>
      </c>
      <c r="BH269" s="147">
        <f>IF(N269="sníž. přenesená",J269,0)</f>
        <v>0</v>
      </c>
      <c r="BI269" s="147">
        <f>IF(N269="nulová",J269,0)</f>
        <v>0</v>
      </c>
      <c r="BJ269" s="13" t="s">
        <v>80</v>
      </c>
      <c r="BK269" s="147">
        <f>ROUND(I269*H269,2)</f>
        <v>0</v>
      </c>
      <c r="BL269" s="13" t="s">
        <v>233</v>
      </c>
      <c r="BM269" s="146" t="s">
        <v>1016</v>
      </c>
    </row>
    <row r="270" spans="2:65" s="1" customFormat="1" ht="24.15" customHeight="1">
      <c r="B270" s="133"/>
      <c r="C270" s="134" t="s">
        <v>1017</v>
      </c>
      <c r="D270" s="134" t="s">
        <v>170</v>
      </c>
      <c r="E270" s="135" t="s">
        <v>1018</v>
      </c>
      <c r="F270" s="136" t="s">
        <v>1019</v>
      </c>
      <c r="G270" s="137" t="s">
        <v>208</v>
      </c>
      <c r="H270" s="138">
        <v>65.260000000000005</v>
      </c>
      <c r="I270" s="139"/>
      <c r="J270" s="140">
        <f>ROUND(I270*H270,2)</f>
        <v>0</v>
      </c>
      <c r="K270" s="141"/>
      <c r="L270" s="28"/>
      <c r="M270" s="142" t="s">
        <v>1</v>
      </c>
      <c r="N270" s="143" t="s">
        <v>38</v>
      </c>
      <c r="P270" s="144">
        <f>O270*H270</f>
        <v>0</v>
      </c>
      <c r="Q270" s="144">
        <v>4.7999999999999996E-3</v>
      </c>
      <c r="R270" s="144">
        <f>Q270*H270</f>
        <v>0.31324799999999997</v>
      </c>
      <c r="S270" s="144">
        <v>0</v>
      </c>
      <c r="T270" s="145">
        <f>S270*H270</f>
        <v>0</v>
      </c>
      <c r="AR270" s="146" t="s">
        <v>233</v>
      </c>
      <c r="AT270" s="146" t="s">
        <v>170</v>
      </c>
      <c r="AU270" s="146" t="s">
        <v>82</v>
      </c>
      <c r="AY270" s="13" t="s">
        <v>168</v>
      </c>
      <c r="BE270" s="147">
        <f>IF(N270="základní",J270,0)</f>
        <v>0</v>
      </c>
      <c r="BF270" s="147">
        <f>IF(N270="snížená",J270,0)</f>
        <v>0</v>
      </c>
      <c r="BG270" s="147">
        <f>IF(N270="zákl. přenesená",J270,0)</f>
        <v>0</v>
      </c>
      <c r="BH270" s="147">
        <f>IF(N270="sníž. přenesená",J270,0)</f>
        <v>0</v>
      </c>
      <c r="BI270" s="147">
        <f>IF(N270="nulová",J270,0)</f>
        <v>0</v>
      </c>
      <c r="BJ270" s="13" t="s">
        <v>80</v>
      </c>
      <c r="BK270" s="147">
        <f>ROUND(I270*H270,2)</f>
        <v>0</v>
      </c>
      <c r="BL270" s="13" t="s">
        <v>233</v>
      </c>
      <c r="BM270" s="146" t="s">
        <v>1020</v>
      </c>
    </row>
    <row r="271" spans="2:65" s="1" customFormat="1" ht="44.25" customHeight="1">
      <c r="B271" s="133"/>
      <c r="C271" s="134" t="s">
        <v>1021</v>
      </c>
      <c r="D271" s="134" t="s">
        <v>170</v>
      </c>
      <c r="E271" s="135" t="s">
        <v>1022</v>
      </c>
      <c r="F271" s="136" t="s">
        <v>1023</v>
      </c>
      <c r="G271" s="137" t="s">
        <v>220</v>
      </c>
      <c r="H271" s="138">
        <v>32.700000000000003</v>
      </c>
      <c r="I271" s="139"/>
      <c r="J271" s="140">
        <f>ROUND(I271*H271,2)</f>
        <v>0</v>
      </c>
      <c r="K271" s="141"/>
      <c r="L271" s="28"/>
      <c r="M271" s="142" t="s">
        <v>1</v>
      </c>
      <c r="N271" s="143" t="s">
        <v>38</v>
      </c>
      <c r="P271" s="144">
        <f>O271*H271</f>
        <v>0</v>
      </c>
      <c r="Q271" s="144">
        <v>0</v>
      </c>
      <c r="R271" s="144">
        <f>Q271*H271</f>
        <v>0</v>
      </c>
      <c r="S271" s="144">
        <v>0</v>
      </c>
      <c r="T271" s="145">
        <f>S271*H271</f>
        <v>0</v>
      </c>
      <c r="AR271" s="146" t="s">
        <v>233</v>
      </c>
      <c r="AT271" s="146" t="s">
        <v>170</v>
      </c>
      <c r="AU271" s="146" t="s">
        <v>82</v>
      </c>
      <c r="AY271" s="13" t="s">
        <v>168</v>
      </c>
      <c r="BE271" s="147">
        <f>IF(N271="základní",J271,0)</f>
        <v>0</v>
      </c>
      <c r="BF271" s="147">
        <f>IF(N271="snížená",J271,0)</f>
        <v>0</v>
      </c>
      <c r="BG271" s="147">
        <f>IF(N271="zákl. přenesená",J271,0)</f>
        <v>0</v>
      </c>
      <c r="BH271" s="147">
        <f>IF(N271="sníž. přenesená",J271,0)</f>
        <v>0</v>
      </c>
      <c r="BI271" s="147">
        <f>IF(N271="nulová",J271,0)</f>
        <v>0</v>
      </c>
      <c r="BJ271" s="13" t="s">
        <v>80</v>
      </c>
      <c r="BK271" s="147">
        <f>ROUND(I271*H271,2)</f>
        <v>0</v>
      </c>
      <c r="BL271" s="13" t="s">
        <v>233</v>
      </c>
      <c r="BM271" s="146" t="s">
        <v>1024</v>
      </c>
    </row>
    <row r="272" spans="2:65" s="1" customFormat="1" ht="44.25" customHeight="1">
      <c r="B272" s="133"/>
      <c r="C272" s="134" t="s">
        <v>1025</v>
      </c>
      <c r="D272" s="134" t="s">
        <v>170</v>
      </c>
      <c r="E272" s="135" t="s">
        <v>1026</v>
      </c>
      <c r="F272" s="136" t="s">
        <v>1027</v>
      </c>
      <c r="G272" s="137" t="s">
        <v>517</v>
      </c>
      <c r="H272" s="159"/>
      <c r="I272" s="139"/>
      <c r="J272" s="140">
        <f>ROUND(I272*H272,2)</f>
        <v>0</v>
      </c>
      <c r="K272" s="141"/>
      <c r="L272" s="28"/>
      <c r="M272" s="142" t="s">
        <v>1</v>
      </c>
      <c r="N272" s="143" t="s">
        <v>38</v>
      </c>
      <c r="P272" s="144">
        <f>O272*H272</f>
        <v>0</v>
      </c>
      <c r="Q272" s="144">
        <v>0</v>
      </c>
      <c r="R272" s="144">
        <f>Q272*H272</f>
        <v>0</v>
      </c>
      <c r="S272" s="144">
        <v>0</v>
      </c>
      <c r="T272" s="145">
        <f>S272*H272</f>
        <v>0</v>
      </c>
      <c r="AR272" s="146" t="s">
        <v>233</v>
      </c>
      <c r="AT272" s="146" t="s">
        <v>170</v>
      </c>
      <c r="AU272" s="146" t="s">
        <v>82</v>
      </c>
      <c r="AY272" s="13" t="s">
        <v>168</v>
      </c>
      <c r="BE272" s="147">
        <f>IF(N272="základní",J272,0)</f>
        <v>0</v>
      </c>
      <c r="BF272" s="147">
        <f>IF(N272="snížená",J272,0)</f>
        <v>0</v>
      </c>
      <c r="BG272" s="147">
        <f>IF(N272="zákl. přenesená",J272,0)</f>
        <v>0</v>
      </c>
      <c r="BH272" s="147">
        <f>IF(N272="sníž. přenesená",J272,0)</f>
        <v>0</v>
      </c>
      <c r="BI272" s="147">
        <f>IF(N272="nulová",J272,0)</f>
        <v>0</v>
      </c>
      <c r="BJ272" s="13" t="s">
        <v>80</v>
      </c>
      <c r="BK272" s="147">
        <f>ROUND(I272*H272,2)</f>
        <v>0</v>
      </c>
      <c r="BL272" s="13" t="s">
        <v>233</v>
      </c>
      <c r="BM272" s="146" t="s">
        <v>1028</v>
      </c>
    </row>
    <row r="273" spans="2:65" s="11" customFormat="1" ht="22.8" customHeight="1">
      <c r="B273" s="121"/>
      <c r="D273" s="122" t="s">
        <v>72</v>
      </c>
      <c r="E273" s="131" t="s">
        <v>1029</v>
      </c>
      <c r="F273" s="131" t="s">
        <v>1030</v>
      </c>
      <c r="I273" s="124"/>
      <c r="J273" s="132">
        <f>BK273</f>
        <v>0</v>
      </c>
      <c r="L273" s="121"/>
      <c r="M273" s="126"/>
      <c r="P273" s="127">
        <f>SUM(P274:P278)</f>
        <v>0</v>
      </c>
      <c r="R273" s="127">
        <f>SUM(R274:R278)</f>
        <v>4.1206180000000009E-2</v>
      </c>
      <c r="T273" s="128">
        <f>SUM(T274:T278)</f>
        <v>0</v>
      </c>
      <c r="AR273" s="122" t="s">
        <v>82</v>
      </c>
      <c r="AT273" s="129" t="s">
        <v>72</v>
      </c>
      <c r="AU273" s="129" t="s">
        <v>80</v>
      </c>
      <c r="AY273" s="122" t="s">
        <v>168</v>
      </c>
      <c r="BK273" s="130">
        <f>SUM(BK274:BK278)</f>
        <v>0</v>
      </c>
    </row>
    <row r="274" spans="2:65" s="1" customFormat="1" ht="16.5" customHeight="1">
      <c r="B274" s="133"/>
      <c r="C274" s="134" t="s">
        <v>1031</v>
      </c>
      <c r="D274" s="134" t="s">
        <v>170</v>
      </c>
      <c r="E274" s="135" t="s">
        <v>1032</v>
      </c>
      <c r="F274" s="136" t="s">
        <v>1033</v>
      </c>
      <c r="G274" s="137" t="s">
        <v>208</v>
      </c>
      <c r="H274" s="138">
        <v>95.391999999999996</v>
      </c>
      <c r="I274" s="139"/>
      <c r="J274" s="140">
        <f>ROUND(I274*H274,2)</f>
        <v>0</v>
      </c>
      <c r="K274" s="141"/>
      <c r="L274" s="28"/>
      <c r="M274" s="142" t="s">
        <v>1</v>
      </c>
      <c r="N274" s="143" t="s">
        <v>38</v>
      </c>
      <c r="P274" s="144">
        <f>O274*H274</f>
        <v>0</v>
      </c>
      <c r="Q274" s="144">
        <v>0</v>
      </c>
      <c r="R274" s="144">
        <f>Q274*H274</f>
        <v>0</v>
      </c>
      <c r="S274" s="144">
        <v>0</v>
      </c>
      <c r="T274" s="145">
        <f>S274*H274</f>
        <v>0</v>
      </c>
      <c r="AR274" s="146" t="s">
        <v>233</v>
      </c>
      <c r="AT274" s="146" t="s">
        <v>170</v>
      </c>
      <c r="AU274" s="146" t="s">
        <v>82</v>
      </c>
      <c r="AY274" s="13" t="s">
        <v>168</v>
      </c>
      <c r="BE274" s="147">
        <f>IF(N274="základní",J274,0)</f>
        <v>0</v>
      </c>
      <c r="BF274" s="147">
        <f>IF(N274="snížená",J274,0)</f>
        <v>0</v>
      </c>
      <c r="BG274" s="147">
        <f>IF(N274="zákl. přenesená",J274,0)</f>
        <v>0</v>
      </c>
      <c r="BH274" s="147">
        <f>IF(N274="sníž. přenesená",J274,0)</f>
        <v>0</v>
      </c>
      <c r="BI274" s="147">
        <f>IF(N274="nulová",J274,0)</f>
        <v>0</v>
      </c>
      <c r="BJ274" s="13" t="s">
        <v>80</v>
      </c>
      <c r="BK274" s="147">
        <f>ROUND(I274*H274,2)</f>
        <v>0</v>
      </c>
      <c r="BL274" s="13" t="s">
        <v>233</v>
      </c>
      <c r="BM274" s="146" t="s">
        <v>1034</v>
      </c>
    </row>
    <row r="275" spans="2:65" s="1" customFormat="1" ht="24.15" customHeight="1">
      <c r="B275" s="133"/>
      <c r="C275" s="134" t="s">
        <v>1035</v>
      </c>
      <c r="D275" s="134" t="s">
        <v>170</v>
      </c>
      <c r="E275" s="135" t="s">
        <v>1036</v>
      </c>
      <c r="F275" s="136" t="s">
        <v>1037</v>
      </c>
      <c r="G275" s="137" t="s">
        <v>208</v>
      </c>
      <c r="H275" s="138">
        <v>95.391999999999996</v>
      </c>
      <c r="I275" s="139"/>
      <c r="J275" s="140">
        <f>ROUND(I275*H275,2)</f>
        <v>0</v>
      </c>
      <c r="K275" s="141"/>
      <c r="L275" s="28"/>
      <c r="M275" s="142" t="s">
        <v>1</v>
      </c>
      <c r="N275" s="143" t="s">
        <v>38</v>
      </c>
      <c r="P275" s="144">
        <f>O275*H275</f>
        <v>0</v>
      </c>
      <c r="Q275" s="144">
        <v>0</v>
      </c>
      <c r="R275" s="144">
        <f>Q275*H275</f>
        <v>0</v>
      </c>
      <c r="S275" s="144">
        <v>0</v>
      </c>
      <c r="T275" s="145">
        <f>S275*H275</f>
        <v>0</v>
      </c>
      <c r="AR275" s="146" t="s">
        <v>233</v>
      </c>
      <c r="AT275" s="146" t="s">
        <v>170</v>
      </c>
      <c r="AU275" s="146" t="s">
        <v>82</v>
      </c>
      <c r="AY275" s="13" t="s">
        <v>168</v>
      </c>
      <c r="BE275" s="147">
        <f>IF(N275="základní",J275,0)</f>
        <v>0</v>
      </c>
      <c r="BF275" s="147">
        <f>IF(N275="snížená",J275,0)</f>
        <v>0</v>
      </c>
      <c r="BG275" s="147">
        <f>IF(N275="zákl. přenesená",J275,0)</f>
        <v>0</v>
      </c>
      <c r="BH275" s="147">
        <f>IF(N275="sníž. přenesená",J275,0)</f>
        <v>0</v>
      </c>
      <c r="BI275" s="147">
        <f>IF(N275="nulová",J275,0)</f>
        <v>0</v>
      </c>
      <c r="BJ275" s="13" t="s">
        <v>80</v>
      </c>
      <c r="BK275" s="147">
        <f>ROUND(I275*H275,2)</f>
        <v>0</v>
      </c>
      <c r="BL275" s="13" t="s">
        <v>233</v>
      </c>
      <c r="BM275" s="146" t="s">
        <v>1038</v>
      </c>
    </row>
    <row r="276" spans="2:65" s="1" customFormat="1" ht="16.5" customHeight="1">
      <c r="B276" s="133"/>
      <c r="C276" s="134" t="s">
        <v>1039</v>
      </c>
      <c r="D276" s="134" t="s">
        <v>170</v>
      </c>
      <c r="E276" s="135" t="s">
        <v>1040</v>
      </c>
      <c r="F276" s="136" t="s">
        <v>1041</v>
      </c>
      <c r="G276" s="137" t="s">
        <v>208</v>
      </c>
      <c r="H276" s="138">
        <v>95.391999999999996</v>
      </c>
      <c r="I276" s="139"/>
      <c r="J276" s="140">
        <f>ROUND(I276*H276,2)</f>
        <v>0</v>
      </c>
      <c r="K276" s="141"/>
      <c r="L276" s="28"/>
      <c r="M276" s="142" t="s">
        <v>1</v>
      </c>
      <c r="N276" s="143" t="s">
        <v>38</v>
      </c>
      <c r="P276" s="144">
        <f>O276*H276</f>
        <v>0</v>
      </c>
      <c r="Q276" s="144">
        <v>0</v>
      </c>
      <c r="R276" s="144">
        <f>Q276*H276</f>
        <v>0</v>
      </c>
      <c r="S276" s="144">
        <v>0</v>
      </c>
      <c r="T276" s="145">
        <f>S276*H276</f>
        <v>0</v>
      </c>
      <c r="AR276" s="146" t="s">
        <v>233</v>
      </c>
      <c r="AT276" s="146" t="s">
        <v>170</v>
      </c>
      <c r="AU276" s="146" t="s">
        <v>82</v>
      </c>
      <c r="AY276" s="13" t="s">
        <v>168</v>
      </c>
      <c r="BE276" s="147">
        <f>IF(N276="základní",J276,0)</f>
        <v>0</v>
      </c>
      <c r="BF276" s="147">
        <f>IF(N276="snížená",J276,0)</f>
        <v>0</v>
      </c>
      <c r="BG276" s="147">
        <f>IF(N276="zákl. přenesená",J276,0)</f>
        <v>0</v>
      </c>
      <c r="BH276" s="147">
        <f>IF(N276="sníž. přenesená",J276,0)</f>
        <v>0</v>
      </c>
      <c r="BI276" s="147">
        <f>IF(N276="nulová",J276,0)</f>
        <v>0</v>
      </c>
      <c r="BJ276" s="13" t="s">
        <v>80</v>
      </c>
      <c r="BK276" s="147">
        <f>ROUND(I276*H276,2)</f>
        <v>0</v>
      </c>
      <c r="BL276" s="13" t="s">
        <v>233</v>
      </c>
      <c r="BM276" s="146" t="s">
        <v>1042</v>
      </c>
    </row>
    <row r="277" spans="2:65" s="1" customFormat="1" ht="24.15" customHeight="1">
      <c r="B277" s="133"/>
      <c r="C277" s="134" t="s">
        <v>1043</v>
      </c>
      <c r="D277" s="134" t="s">
        <v>170</v>
      </c>
      <c r="E277" s="135" t="s">
        <v>1044</v>
      </c>
      <c r="F277" s="136" t="s">
        <v>1045</v>
      </c>
      <c r="G277" s="137" t="s">
        <v>208</v>
      </c>
      <c r="H277" s="138">
        <v>49.646000000000001</v>
      </c>
      <c r="I277" s="139"/>
      <c r="J277" s="140">
        <f>ROUND(I277*H277,2)</f>
        <v>0</v>
      </c>
      <c r="K277" s="141"/>
      <c r="L277" s="28"/>
      <c r="M277" s="142" t="s">
        <v>1</v>
      </c>
      <c r="N277" s="143" t="s">
        <v>38</v>
      </c>
      <c r="P277" s="144">
        <f>O277*H277</f>
        <v>0</v>
      </c>
      <c r="Q277" s="144">
        <v>1.1E-4</v>
      </c>
      <c r="R277" s="144">
        <f>Q277*H277</f>
        <v>5.4610600000000002E-3</v>
      </c>
      <c r="S277" s="144">
        <v>0</v>
      </c>
      <c r="T277" s="145">
        <f>S277*H277</f>
        <v>0</v>
      </c>
      <c r="AR277" s="146" t="s">
        <v>233</v>
      </c>
      <c r="AT277" s="146" t="s">
        <v>170</v>
      </c>
      <c r="AU277" s="146" t="s">
        <v>82</v>
      </c>
      <c r="AY277" s="13" t="s">
        <v>168</v>
      </c>
      <c r="BE277" s="147">
        <f>IF(N277="základní",J277,0)</f>
        <v>0</v>
      </c>
      <c r="BF277" s="147">
        <f>IF(N277="snížená",J277,0)</f>
        <v>0</v>
      </c>
      <c r="BG277" s="147">
        <f>IF(N277="zákl. přenesená",J277,0)</f>
        <v>0</v>
      </c>
      <c r="BH277" s="147">
        <f>IF(N277="sníž. přenesená",J277,0)</f>
        <v>0</v>
      </c>
      <c r="BI277" s="147">
        <f>IF(N277="nulová",J277,0)</f>
        <v>0</v>
      </c>
      <c r="BJ277" s="13" t="s">
        <v>80</v>
      </c>
      <c r="BK277" s="147">
        <f>ROUND(I277*H277,2)</f>
        <v>0</v>
      </c>
      <c r="BL277" s="13" t="s">
        <v>233</v>
      </c>
      <c r="BM277" s="146" t="s">
        <v>1046</v>
      </c>
    </row>
    <row r="278" spans="2:65" s="1" customFormat="1" ht="24.15" customHeight="1">
      <c r="B278" s="133"/>
      <c r="C278" s="134" t="s">
        <v>1047</v>
      </c>
      <c r="D278" s="134" t="s">
        <v>170</v>
      </c>
      <c r="E278" s="135" t="s">
        <v>1048</v>
      </c>
      <c r="F278" s="136" t="s">
        <v>1049</v>
      </c>
      <c r="G278" s="137" t="s">
        <v>208</v>
      </c>
      <c r="H278" s="138">
        <v>49.646000000000001</v>
      </c>
      <c r="I278" s="139"/>
      <c r="J278" s="140">
        <f>ROUND(I278*H278,2)</f>
        <v>0</v>
      </c>
      <c r="K278" s="141"/>
      <c r="L278" s="28"/>
      <c r="M278" s="142" t="s">
        <v>1</v>
      </c>
      <c r="N278" s="143" t="s">
        <v>38</v>
      </c>
      <c r="P278" s="144">
        <f>O278*H278</f>
        <v>0</v>
      </c>
      <c r="Q278" s="144">
        <v>7.2000000000000005E-4</v>
      </c>
      <c r="R278" s="144">
        <f>Q278*H278</f>
        <v>3.5745120000000005E-2</v>
      </c>
      <c r="S278" s="144">
        <v>0</v>
      </c>
      <c r="T278" s="145">
        <f>S278*H278</f>
        <v>0</v>
      </c>
      <c r="AR278" s="146" t="s">
        <v>233</v>
      </c>
      <c r="AT278" s="146" t="s">
        <v>170</v>
      </c>
      <c r="AU278" s="146" t="s">
        <v>82</v>
      </c>
      <c r="AY278" s="13" t="s">
        <v>168</v>
      </c>
      <c r="BE278" s="147">
        <f>IF(N278="základní",J278,0)</f>
        <v>0</v>
      </c>
      <c r="BF278" s="147">
        <f>IF(N278="snížená",J278,0)</f>
        <v>0</v>
      </c>
      <c r="BG278" s="147">
        <f>IF(N278="zákl. přenesená",J278,0)</f>
        <v>0</v>
      </c>
      <c r="BH278" s="147">
        <f>IF(N278="sníž. přenesená",J278,0)</f>
        <v>0</v>
      </c>
      <c r="BI278" s="147">
        <f>IF(N278="nulová",J278,0)</f>
        <v>0</v>
      </c>
      <c r="BJ278" s="13" t="s">
        <v>80</v>
      </c>
      <c r="BK278" s="147">
        <f>ROUND(I278*H278,2)</f>
        <v>0</v>
      </c>
      <c r="BL278" s="13" t="s">
        <v>233</v>
      </c>
      <c r="BM278" s="146" t="s">
        <v>1050</v>
      </c>
    </row>
    <row r="279" spans="2:65" s="11" customFormat="1" ht="22.8" customHeight="1">
      <c r="B279" s="121"/>
      <c r="D279" s="122" t="s">
        <v>72</v>
      </c>
      <c r="E279" s="131" t="s">
        <v>1051</v>
      </c>
      <c r="F279" s="131" t="s">
        <v>1052</v>
      </c>
      <c r="I279" s="124"/>
      <c r="J279" s="132">
        <f>BK279</f>
        <v>0</v>
      </c>
      <c r="L279" s="121"/>
      <c r="M279" s="126"/>
      <c r="P279" s="127">
        <f>SUM(P280:P281)</f>
        <v>0</v>
      </c>
      <c r="R279" s="127">
        <f>SUM(R280:R281)</f>
        <v>1.84338E-2</v>
      </c>
      <c r="T279" s="128">
        <f>SUM(T280:T281)</f>
        <v>0</v>
      </c>
      <c r="AR279" s="122" t="s">
        <v>82</v>
      </c>
      <c r="AT279" s="129" t="s">
        <v>72</v>
      </c>
      <c r="AU279" s="129" t="s">
        <v>80</v>
      </c>
      <c r="AY279" s="122" t="s">
        <v>168</v>
      </c>
      <c r="BK279" s="130">
        <f>SUM(BK280:BK281)</f>
        <v>0</v>
      </c>
    </row>
    <row r="280" spans="2:65" s="1" customFormat="1" ht="24.15" customHeight="1">
      <c r="B280" s="133"/>
      <c r="C280" s="134" t="s">
        <v>1053</v>
      </c>
      <c r="D280" s="134" t="s">
        <v>170</v>
      </c>
      <c r="E280" s="135" t="s">
        <v>1054</v>
      </c>
      <c r="F280" s="136" t="s">
        <v>1055</v>
      </c>
      <c r="G280" s="137" t="s">
        <v>208</v>
      </c>
      <c r="H280" s="138">
        <v>37.619999999999997</v>
      </c>
      <c r="I280" s="139"/>
      <c r="J280" s="140">
        <f>ROUND(I280*H280,2)</f>
        <v>0</v>
      </c>
      <c r="K280" s="141"/>
      <c r="L280" s="28"/>
      <c r="M280" s="142" t="s">
        <v>1</v>
      </c>
      <c r="N280" s="143" t="s">
        <v>38</v>
      </c>
      <c r="P280" s="144">
        <f>O280*H280</f>
        <v>0</v>
      </c>
      <c r="Q280" s="144">
        <v>2.0000000000000001E-4</v>
      </c>
      <c r="R280" s="144">
        <f>Q280*H280</f>
        <v>7.5239999999999994E-3</v>
      </c>
      <c r="S280" s="144">
        <v>0</v>
      </c>
      <c r="T280" s="145">
        <f>S280*H280</f>
        <v>0</v>
      </c>
      <c r="AR280" s="146" t="s">
        <v>233</v>
      </c>
      <c r="AT280" s="146" t="s">
        <v>170</v>
      </c>
      <c r="AU280" s="146" t="s">
        <v>82</v>
      </c>
      <c r="AY280" s="13" t="s">
        <v>168</v>
      </c>
      <c r="BE280" s="147">
        <f>IF(N280="základní",J280,0)</f>
        <v>0</v>
      </c>
      <c r="BF280" s="147">
        <f>IF(N280="snížená",J280,0)</f>
        <v>0</v>
      </c>
      <c r="BG280" s="147">
        <f>IF(N280="zákl. přenesená",J280,0)</f>
        <v>0</v>
      </c>
      <c r="BH280" s="147">
        <f>IF(N280="sníž. přenesená",J280,0)</f>
        <v>0</v>
      </c>
      <c r="BI280" s="147">
        <f>IF(N280="nulová",J280,0)</f>
        <v>0</v>
      </c>
      <c r="BJ280" s="13" t="s">
        <v>80</v>
      </c>
      <c r="BK280" s="147">
        <f>ROUND(I280*H280,2)</f>
        <v>0</v>
      </c>
      <c r="BL280" s="13" t="s">
        <v>233</v>
      </c>
      <c r="BM280" s="146" t="s">
        <v>1056</v>
      </c>
    </row>
    <row r="281" spans="2:65" s="1" customFormat="1" ht="33" customHeight="1">
      <c r="B281" s="133"/>
      <c r="C281" s="134" t="s">
        <v>1057</v>
      </c>
      <c r="D281" s="134" t="s">
        <v>170</v>
      </c>
      <c r="E281" s="135" t="s">
        <v>1058</v>
      </c>
      <c r="F281" s="136" t="s">
        <v>1059</v>
      </c>
      <c r="G281" s="137" t="s">
        <v>208</v>
      </c>
      <c r="H281" s="138">
        <v>37.619999999999997</v>
      </c>
      <c r="I281" s="139"/>
      <c r="J281" s="140">
        <f>ROUND(I281*H281,2)</f>
        <v>0</v>
      </c>
      <c r="K281" s="141"/>
      <c r="L281" s="28"/>
      <c r="M281" s="142" t="s">
        <v>1</v>
      </c>
      <c r="N281" s="143" t="s">
        <v>38</v>
      </c>
      <c r="P281" s="144">
        <f>O281*H281</f>
        <v>0</v>
      </c>
      <c r="Q281" s="144">
        <v>2.9E-4</v>
      </c>
      <c r="R281" s="144">
        <f>Q281*H281</f>
        <v>1.0909799999999999E-2</v>
      </c>
      <c r="S281" s="144">
        <v>0</v>
      </c>
      <c r="T281" s="145">
        <f>S281*H281</f>
        <v>0</v>
      </c>
      <c r="AR281" s="146" t="s">
        <v>233</v>
      </c>
      <c r="AT281" s="146" t="s">
        <v>170</v>
      </c>
      <c r="AU281" s="146" t="s">
        <v>82</v>
      </c>
      <c r="AY281" s="13" t="s">
        <v>168</v>
      </c>
      <c r="BE281" s="147">
        <f>IF(N281="základní",J281,0)</f>
        <v>0</v>
      </c>
      <c r="BF281" s="147">
        <f>IF(N281="snížená",J281,0)</f>
        <v>0</v>
      </c>
      <c r="BG281" s="147">
        <f>IF(N281="zákl. přenesená",J281,0)</f>
        <v>0</v>
      </c>
      <c r="BH281" s="147">
        <f>IF(N281="sníž. přenesená",J281,0)</f>
        <v>0</v>
      </c>
      <c r="BI281" s="147">
        <f>IF(N281="nulová",J281,0)</f>
        <v>0</v>
      </c>
      <c r="BJ281" s="13" t="s">
        <v>80</v>
      </c>
      <c r="BK281" s="147">
        <f>ROUND(I281*H281,2)</f>
        <v>0</v>
      </c>
      <c r="BL281" s="13" t="s">
        <v>233</v>
      </c>
      <c r="BM281" s="146" t="s">
        <v>1060</v>
      </c>
    </row>
    <row r="282" spans="2:65" s="11" customFormat="1" ht="25.95" customHeight="1">
      <c r="B282" s="121"/>
      <c r="D282" s="122" t="s">
        <v>72</v>
      </c>
      <c r="E282" s="123" t="s">
        <v>229</v>
      </c>
      <c r="F282" s="123" t="s">
        <v>594</v>
      </c>
      <c r="I282" s="124"/>
      <c r="J282" s="125">
        <f>BK282</f>
        <v>0</v>
      </c>
      <c r="L282" s="121"/>
      <c r="M282" s="126"/>
      <c r="P282" s="127">
        <f>P283</f>
        <v>0</v>
      </c>
      <c r="R282" s="127">
        <f>R283</f>
        <v>0</v>
      </c>
      <c r="T282" s="128">
        <f>T283</f>
        <v>0</v>
      </c>
      <c r="AR282" s="122" t="s">
        <v>90</v>
      </c>
      <c r="AT282" s="129" t="s">
        <v>72</v>
      </c>
      <c r="AU282" s="129" t="s">
        <v>73</v>
      </c>
      <c r="AY282" s="122" t="s">
        <v>168</v>
      </c>
      <c r="BK282" s="130">
        <f>BK283</f>
        <v>0</v>
      </c>
    </row>
    <row r="283" spans="2:65" s="11" customFormat="1" ht="22.8" customHeight="1">
      <c r="B283" s="121"/>
      <c r="D283" s="122" t="s">
        <v>72</v>
      </c>
      <c r="E283" s="131" t="s">
        <v>595</v>
      </c>
      <c r="F283" s="131" t="s">
        <v>596</v>
      </c>
      <c r="I283" s="124"/>
      <c r="J283" s="132">
        <f>BK283</f>
        <v>0</v>
      </c>
      <c r="L283" s="121"/>
      <c r="M283" s="126"/>
      <c r="P283" s="127">
        <f>P284</f>
        <v>0</v>
      </c>
      <c r="R283" s="127">
        <f>R284</f>
        <v>0</v>
      </c>
      <c r="T283" s="128">
        <f>T284</f>
        <v>0</v>
      </c>
      <c r="AR283" s="122" t="s">
        <v>90</v>
      </c>
      <c r="AT283" s="129" t="s">
        <v>72</v>
      </c>
      <c r="AU283" s="129" t="s">
        <v>80</v>
      </c>
      <c r="AY283" s="122" t="s">
        <v>168</v>
      </c>
      <c r="BK283" s="130">
        <f>BK284</f>
        <v>0</v>
      </c>
    </row>
    <row r="284" spans="2:65" s="1" customFormat="1" ht="24.15" customHeight="1">
      <c r="B284" s="133"/>
      <c r="C284" s="134" t="s">
        <v>1061</v>
      </c>
      <c r="D284" s="134" t="s">
        <v>170</v>
      </c>
      <c r="E284" s="135" t="s">
        <v>598</v>
      </c>
      <c r="F284" s="136" t="s">
        <v>1062</v>
      </c>
      <c r="G284" s="137" t="s">
        <v>371</v>
      </c>
      <c r="H284" s="138">
        <v>1</v>
      </c>
      <c r="I284" s="139"/>
      <c r="J284" s="140">
        <f>ROUND(I284*H284,2)</f>
        <v>0</v>
      </c>
      <c r="K284" s="141"/>
      <c r="L284" s="28"/>
      <c r="M284" s="160" t="s">
        <v>1</v>
      </c>
      <c r="N284" s="161" t="s">
        <v>38</v>
      </c>
      <c r="O284" s="162"/>
      <c r="P284" s="163">
        <f>O284*H284</f>
        <v>0</v>
      </c>
      <c r="Q284" s="163">
        <v>0</v>
      </c>
      <c r="R284" s="163">
        <f>Q284*H284</f>
        <v>0</v>
      </c>
      <c r="S284" s="163">
        <v>0</v>
      </c>
      <c r="T284" s="164">
        <f>S284*H284</f>
        <v>0</v>
      </c>
      <c r="AR284" s="146" t="s">
        <v>431</v>
      </c>
      <c r="AT284" s="146" t="s">
        <v>170</v>
      </c>
      <c r="AU284" s="146" t="s">
        <v>82</v>
      </c>
      <c r="AY284" s="13" t="s">
        <v>168</v>
      </c>
      <c r="BE284" s="147">
        <f>IF(N284="základní",J284,0)</f>
        <v>0</v>
      </c>
      <c r="BF284" s="147">
        <f>IF(N284="snížená",J284,0)</f>
        <v>0</v>
      </c>
      <c r="BG284" s="147">
        <f>IF(N284="zákl. přenesená",J284,0)</f>
        <v>0</v>
      </c>
      <c r="BH284" s="147">
        <f>IF(N284="sníž. přenesená",J284,0)</f>
        <v>0</v>
      </c>
      <c r="BI284" s="147">
        <f>IF(N284="nulová",J284,0)</f>
        <v>0</v>
      </c>
      <c r="BJ284" s="13" t="s">
        <v>80</v>
      </c>
      <c r="BK284" s="147">
        <f>ROUND(I284*H284,2)</f>
        <v>0</v>
      </c>
      <c r="BL284" s="13" t="s">
        <v>431</v>
      </c>
      <c r="BM284" s="146" t="s">
        <v>1063</v>
      </c>
    </row>
    <row r="285" spans="2:65" s="1" customFormat="1" ht="6.9" customHeight="1">
      <c r="B285" s="40"/>
      <c r="C285" s="41"/>
      <c r="D285" s="41"/>
      <c r="E285" s="41"/>
      <c r="F285" s="41"/>
      <c r="G285" s="41"/>
      <c r="H285" s="41"/>
      <c r="I285" s="41"/>
      <c r="J285" s="41"/>
      <c r="K285" s="41"/>
      <c r="L285" s="28"/>
    </row>
  </sheetData>
  <autoFilter ref="C144:K284" xr:uid="{00000000-0009-0000-0000-000006000000}"/>
  <mergeCells count="15">
    <mergeCell ref="E131:H131"/>
    <mergeCell ref="E135:H135"/>
    <mergeCell ref="E133:H133"/>
    <mergeCell ref="E137:H137"/>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168"/>
  <sheetViews>
    <sheetView showGridLines="0" topLeftCell="A160" workbookViewId="0">
      <selection activeCell="F172" sqref="F172"/>
    </sheetView>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0" width="22.28515625" customWidth="1"/>
    <col min="11" max="11" width="22.28515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197" t="s">
        <v>5</v>
      </c>
      <c r="M2" s="182"/>
      <c r="N2" s="182"/>
      <c r="O2" s="182"/>
      <c r="P2" s="182"/>
      <c r="Q2" s="182"/>
      <c r="R2" s="182"/>
      <c r="S2" s="182"/>
      <c r="T2" s="182"/>
      <c r="U2" s="182"/>
      <c r="V2" s="182"/>
      <c r="AT2" s="13" t="s">
        <v>112</v>
      </c>
    </row>
    <row r="3" spans="2:46" ht="6.9" customHeight="1">
      <c r="B3" s="14"/>
      <c r="C3" s="15"/>
      <c r="D3" s="15"/>
      <c r="E3" s="15"/>
      <c r="F3" s="15"/>
      <c r="G3" s="15"/>
      <c r="H3" s="15"/>
      <c r="I3" s="15"/>
      <c r="J3" s="15"/>
      <c r="K3" s="15"/>
      <c r="L3" s="16"/>
      <c r="AT3" s="13" t="s">
        <v>82</v>
      </c>
    </row>
    <row r="4" spans="2:46" ht="24.9" customHeight="1">
      <c r="B4" s="16"/>
      <c r="D4" s="17" t="s">
        <v>122</v>
      </c>
      <c r="L4" s="16"/>
      <c r="M4" s="89" t="s">
        <v>10</v>
      </c>
      <c r="AT4" s="13" t="s">
        <v>3</v>
      </c>
    </row>
    <row r="5" spans="2:46" ht="6.9" customHeight="1">
      <c r="B5" s="16"/>
      <c r="L5" s="16"/>
    </row>
    <row r="6" spans="2:46" ht="12" customHeight="1">
      <c r="B6" s="16"/>
      <c r="D6" s="23" t="s">
        <v>15</v>
      </c>
      <c r="L6" s="16"/>
    </row>
    <row r="7" spans="2:46" ht="16.5" customHeight="1">
      <c r="B7" s="16"/>
      <c r="E7" s="209" t="str">
        <f>'Rekapitulace stavby'!K6</f>
        <v>Javorné - modernizace stáje</v>
      </c>
      <c r="F7" s="210"/>
      <c r="G7" s="210"/>
      <c r="H7" s="210"/>
      <c r="L7" s="16"/>
    </row>
    <row r="8" spans="2:46" s="1" customFormat="1" ht="12" customHeight="1">
      <c r="B8" s="28"/>
      <c r="D8" s="23" t="s">
        <v>123</v>
      </c>
      <c r="L8" s="28"/>
    </row>
    <row r="9" spans="2:46" s="1" customFormat="1" ht="16.5" customHeight="1">
      <c r="B9" s="28"/>
      <c r="E9" s="170" t="s">
        <v>1064</v>
      </c>
      <c r="F9" s="211"/>
      <c r="G9" s="211"/>
      <c r="H9" s="211"/>
      <c r="L9" s="28"/>
    </row>
    <row r="10" spans="2:46" s="1" customFormat="1">
      <c r="B10" s="28"/>
      <c r="L10" s="28"/>
    </row>
    <row r="11" spans="2:46" s="1" customFormat="1" ht="12" customHeight="1">
      <c r="B11" s="28"/>
      <c r="D11" s="23" t="s">
        <v>17</v>
      </c>
      <c r="F11" s="21" t="s">
        <v>1</v>
      </c>
      <c r="I11" s="23" t="s">
        <v>18</v>
      </c>
      <c r="J11" s="21" t="s">
        <v>1</v>
      </c>
      <c r="L11" s="28"/>
    </row>
    <row r="12" spans="2:46" s="1" customFormat="1" ht="12" customHeight="1">
      <c r="B12" s="28"/>
      <c r="D12" s="23" t="s">
        <v>19</v>
      </c>
      <c r="F12" s="21" t="s">
        <v>20</v>
      </c>
      <c r="I12" s="23" t="s">
        <v>21</v>
      </c>
      <c r="J12" s="48" t="str">
        <f>'Rekapitulace stavby'!AN8</f>
        <v>5. 1. 2026</v>
      </c>
      <c r="L12" s="28"/>
    </row>
    <row r="13" spans="2:46" s="1" customFormat="1" ht="10.8" customHeight="1">
      <c r="B13" s="28"/>
      <c r="L13" s="28"/>
    </row>
    <row r="14" spans="2:46" s="1" customFormat="1" ht="12" customHeight="1">
      <c r="B14" s="28"/>
      <c r="D14" s="23" t="s">
        <v>23</v>
      </c>
      <c r="I14" s="23" t="s">
        <v>24</v>
      </c>
      <c r="J14" s="21" t="s">
        <v>1</v>
      </c>
      <c r="L14" s="28"/>
    </row>
    <row r="15" spans="2:46" s="1" customFormat="1" ht="18" customHeight="1">
      <c r="B15" s="28"/>
      <c r="E15" s="21" t="s">
        <v>25</v>
      </c>
      <c r="I15" s="23" t="s">
        <v>26</v>
      </c>
      <c r="J15" s="21" t="s">
        <v>1</v>
      </c>
      <c r="L15" s="28"/>
    </row>
    <row r="16" spans="2:46" s="1" customFormat="1" ht="6.9" customHeight="1">
      <c r="B16" s="28"/>
      <c r="L16" s="28"/>
    </row>
    <row r="17" spans="2:12" s="1" customFormat="1" ht="12" customHeight="1">
      <c r="B17" s="28"/>
      <c r="D17" s="23" t="s">
        <v>27</v>
      </c>
      <c r="I17" s="23" t="s">
        <v>24</v>
      </c>
      <c r="J17" s="24" t="str">
        <f>'Rekapitulace stavby'!AN13</f>
        <v>Vyplň údaj</v>
      </c>
      <c r="L17" s="28"/>
    </row>
    <row r="18" spans="2:12" s="1" customFormat="1" ht="18" customHeight="1">
      <c r="B18" s="28"/>
      <c r="E18" s="212" t="str">
        <f>'Rekapitulace stavby'!E14</f>
        <v>Vyplň údaj</v>
      </c>
      <c r="F18" s="181"/>
      <c r="G18" s="181"/>
      <c r="H18" s="181"/>
      <c r="I18" s="23" t="s">
        <v>26</v>
      </c>
      <c r="J18" s="24" t="str">
        <f>'Rekapitulace stavby'!AN14</f>
        <v>Vyplň údaj</v>
      </c>
      <c r="L18" s="28"/>
    </row>
    <row r="19" spans="2:12" s="1" customFormat="1" ht="6.9" customHeight="1">
      <c r="B19" s="28"/>
      <c r="L19" s="28"/>
    </row>
    <row r="20" spans="2:12" s="1" customFormat="1" ht="12" customHeight="1">
      <c r="B20" s="28"/>
      <c r="D20" s="23" t="s">
        <v>29</v>
      </c>
      <c r="I20" s="23" t="s">
        <v>24</v>
      </c>
      <c r="J20" s="21" t="str">
        <f>IF('Rekapitulace stavby'!AN16="","",'Rekapitulace stavby'!AN16)</f>
        <v/>
      </c>
      <c r="L20" s="28"/>
    </row>
    <row r="21" spans="2:12" s="1" customFormat="1" ht="18" customHeight="1">
      <c r="B21" s="28"/>
      <c r="E21" s="21" t="str">
        <f>IF('Rekapitulace stavby'!E17="","",'Rekapitulace stavby'!E17)</f>
        <v xml:space="preserve"> </v>
      </c>
      <c r="I21" s="23" t="s">
        <v>26</v>
      </c>
      <c r="J21" s="21" t="str">
        <f>IF('Rekapitulace stavby'!AN17="","",'Rekapitulace stavby'!AN17)</f>
        <v/>
      </c>
      <c r="L21" s="28"/>
    </row>
    <row r="22" spans="2:12" s="1" customFormat="1" ht="6.9" customHeight="1">
      <c r="B22" s="28"/>
      <c r="L22" s="28"/>
    </row>
    <row r="23" spans="2:12" s="1" customFormat="1" ht="12" customHeight="1">
      <c r="B23" s="28"/>
      <c r="D23" s="23" t="s">
        <v>31</v>
      </c>
      <c r="I23" s="23" t="s">
        <v>24</v>
      </c>
      <c r="J23" s="21" t="str">
        <f>IF('Rekapitulace stavby'!AN19="","",'Rekapitulace stavby'!AN19)</f>
        <v/>
      </c>
      <c r="L23" s="28"/>
    </row>
    <row r="24" spans="2:12" s="1" customFormat="1" ht="18" customHeight="1">
      <c r="B24" s="28"/>
      <c r="E24" s="21" t="str">
        <f>IF('Rekapitulace stavby'!E20="","",'Rekapitulace stavby'!E20)</f>
        <v xml:space="preserve"> </v>
      </c>
      <c r="I24" s="23" t="s">
        <v>26</v>
      </c>
      <c r="J24" s="21" t="str">
        <f>IF('Rekapitulace stavby'!AN20="","",'Rekapitulace stavby'!AN20)</f>
        <v/>
      </c>
      <c r="L24" s="28"/>
    </row>
    <row r="25" spans="2:12" s="1" customFormat="1" ht="6.9" customHeight="1">
      <c r="B25" s="28"/>
      <c r="L25" s="28"/>
    </row>
    <row r="26" spans="2:12" s="1" customFormat="1" ht="12" customHeight="1">
      <c r="B26" s="28"/>
      <c r="D26" s="23" t="s">
        <v>32</v>
      </c>
      <c r="L26" s="28"/>
    </row>
    <row r="27" spans="2:12" s="7" customFormat="1" ht="16.5" customHeight="1">
      <c r="B27" s="90"/>
      <c r="E27" s="186" t="s">
        <v>1</v>
      </c>
      <c r="F27" s="186"/>
      <c r="G27" s="186"/>
      <c r="H27" s="186"/>
      <c r="L27" s="90"/>
    </row>
    <row r="28" spans="2:12" s="1" customFormat="1" ht="6.9" customHeight="1">
      <c r="B28" s="28"/>
      <c r="L28" s="28"/>
    </row>
    <row r="29" spans="2:12" s="1" customFormat="1" ht="6.9" customHeight="1">
      <c r="B29" s="28"/>
      <c r="D29" s="49"/>
      <c r="E29" s="49"/>
      <c r="F29" s="49"/>
      <c r="G29" s="49"/>
      <c r="H29" s="49"/>
      <c r="I29" s="49"/>
      <c r="J29" s="49"/>
      <c r="K29" s="49"/>
      <c r="L29" s="28"/>
    </row>
    <row r="30" spans="2:12" s="1" customFormat="1" ht="25.35" customHeight="1">
      <c r="B30" s="28"/>
      <c r="D30" s="91" t="s">
        <v>33</v>
      </c>
      <c r="J30" s="62">
        <f>ROUND(J126, 2)</f>
        <v>0</v>
      </c>
      <c r="L30" s="28"/>
    </row>
    <row r="31" spans="2:12" s="1" customFormat="1" ht="6.9" customHeight="1">
      <c r="B31" s="28"/>
      <c r="D31" s="49"/>
      <c r="E31" s="49"/>
      <c r="F31" s="49"/>
      <c r="G31" s="49"/>
      <c r="H31" s="49"/>
      <c r="I31" s="49"/>
      <c r="J31" s="49"/>
      <c r="K31" s="49"/>
      <c r="L31" s="28"/>
    </row>
    <row r="32" spans="2:12" s="1" customFormat="1" ht="14.4" customHeight="1">
      <c r="B32" s="28"/>
      <c r="F32" s="31" t="s">
        <v>35</v>
      </c>
      <c r="I32" s="31" t="s">
        <v>34</v>
      </c>
      <c r="J32" s="31" t="s">
        <v>36</v>
      </c>
      <c r="L32" s="28"/>
    </row>
    <row r="33" spans="2:12" s="1" customFormat="1" ht="14.4" customHeight="1">
      <c r="B33" s="28"/>
      <c r="D33" s="51" t="s">
        <v>37</v>
      </c>
      <c r="E33" s="23" t="s">
        <v>38</v>
      </c>
      <c r="F33" s="81">
        <f>ROUND((SUM(BE126:BE167)),  2)</f>
        <v>0</v>
      </c>
      <c r="I33" s="92">
        <v>0.21</v>
      </c>
      <c r="J33" s="81">
        <f>ROUND(((SUM(BE126:BE167))*I33),  2)</f>
        <v>0</v>
      </c>
      <c r="L33" s="28"/>
    </row>
    <row r="34" spans="2:12" s="1" customFormat="1" ht="14.4" customHeight="1">
      <c r="B34" s="28"/>
      <c r="E34" s="23" t="s">
        <v>39</v>
      </c>
      <c r="F34" s="81">
        <f>ROUND((SUM(BF126:BF167)),  2)</f>
        <v>0</v>
      </c>
      <c r="I34" s="92">
        <v>0.12</v>
      </c>
      <c r="J34" s="81">
        <f>ROUND(((SUM(BF126:BF167))*I34),  2)</f>
        <v>0</v>
      </c>
      <c r="L34" s="28"/>
    </row>
    <row r="35" spans="2:12" s="1" customFormat="1" ht="14.4" hidden="1" customHeight="1">
      <c r="B35" s="28"/>
      <c r="E35" s="23" t="s">
        <v>40</v>
      </c>
      <c r="F35" s="81">
        <f>ROUND((SUM(BG126:BG167)),  2)</f>
        <v>0</v>
      </c>
      <c r="I35" s="92">
        <v>0.21</v>
      </c>
      <c r="J35" s="81">
        <f>0</f>
        <v>0</v>
      </c>
      <c r="L35" s="28"/>
    </row>
    <row r="36" spans="2:12" s="1" customFormat="1" ht="14.4" hidden="1" customHeight="1">
      <c r="B36" s="28"/>
      <c r="E36" s="23" t="s">
        <v>41</v>
      </c>
      <c r="F36" s="81">
        <f>ROUND((SUM(BH126:BH167)),  2)</f>
        <v>0</v>
      </c>
      <c r="I36" s="92">
        <v>0.12</v>
      </c>
      <c r="J36" s="81">
        <f>0</f>
        <v>0</v>
      </c>
      <c r="L36" s="28"/>
    </row>
    <row r="37" spans="2:12" s="1" customFormat="1" ht="14.4" hidden="1" customHeight="1">
      <c r="B37" s="28"/>
      <c r="E37" s="23" t="s">
        <v>42</v>
      </c>
      <c r="F37" s="81">
        <f>ROUND((SUM(BI126:BI167)),  2)</f>
        <v>0</v>
      </c>
      <c r="I37" s="92">
        <v>0</v>
      </c>
      <c r="J37" s="81">
        <f>0</f>
        <v>0</v>
      </c>
      <c r="L37" s="28"/>
    </row>
    <row r="38" spans="2:12" s="1" customFormat="1" ht="6.9" customHeight="1">
      <c r="B38" s="28"/>
      <c r="L38" s="28"/>
    </row>
    <row r="39" spans="2:12" s="1" customFormat="1" ht="25.35" customHeight="1">
      <c r="B39" s="28"/>
      <c r="C39" s="93"/>
      <c r="D39" s="94" t="s">
        <v>43</v>
      </c>
      <c r="E39" s="53"/>
      <c r="F39" s="53"/>
      <c r="G39" s="95" t="s">
        <v>44</v>
      </c>
      <c r="H39" s="96" t="s">
        <v>45</v>
      </c>
      <c r="I39" s="53"/>
      <c r="J39" s="97">
        <f>SUM(J30:J37)</f>
        <v>0</v>
      </c>
      <c r="K39" s="98"/>
      <c r="L39" s="28"/>
    </row>
    <row r="40" spans="2:12" s="1" customFormat="1" ht="14.4" customHeight="1">
      <c r="B40" s="28"/>
      <c r="L40" s="28"/>
    </row>
    <row r="41" spans="2:12" ht="14.4" customHeight="1">
      <c r="B41" s="16"/>
      <c r="L41" s="16"/>
    </row>
    <row r="42" spans="2:12" ht="14.4" customHeight="1">
      <c r="B42" s="16"/>
      <c r="L42" s="16"/>
    </row>
    <row r="43" spans="2:12" ht="14.4" customHeight="1">
      <c r="B43" s="16"/>
      <c r="L43" s="16"/>
    </row>
    <row r="44" spans="2:12" ht="14.4" customHeight="1">
      <c r="B44" s="16"/>
      <c r="L44" s="16"/>
    </row>
    <row r="45" spans="2:12" ht="14.4" customHeight="1">
      <c r="B45" s="16"/>
      <c r="L45" s="16"/>
    </row>
    <row r="46" spans="2:12" ht="14.4" customHeight="1">
      <c r="B46" s="16"/>
      <c r="L46" s="16"/>
    </row>
    <row r="47" spans="2:12" ht="14.4" customHeight="1">
      <c r="B47" s="16"/>
      <c r="L47" s="16"/>
    </row>
    <row r="48" spans="2:12" ht="14.4" customHeight="1">
      <c r="B48" s="16"/>
      <c r="L48" s="16"/>
    </row>
    <row r="49" spans="2:12" ht="14.4" customHeight="1">
      <c r="B49" s="16"/>
      <c r="L49" s="16"/>
    </row>
    <row r="50" spans="2:12" s="1" customFormat="1" ht="14.4" customHeight="1">
      <c r="B50" s="28"/>
      <c r="D50" s="37" t="s">
        <v>46</v>
      </c>
      <c r="E50" s="38"/>
      <c r="F50" s="38"/>
      <c r="G50" s="37" t="s">
        <v>47</v>
      </c>
      <c r="H50" s="38"/>
      <c r="I50" s="38"/>
      <c r="J50" s="38"/>
      <c r="K50" s="38"/>
      <c r="L50" s="28"/>
    </row>
    <row r="51" spans="2:12">
      <c r="B51" s="16"/>
      <c r="L51" s="16"/>
    </row>
    <row r="52" spans="2:12">
      <c r="B52" s="16"/>
      <c r="L52" s="16"/>
    </row>
    <row r="53" spans="2:12">
      <c r="B53" s="16"/>
      <c r="L53" s="16"/>
    </row>
    <row r="54" spans="2:12">
      <c r="B54" s="16"/>
      <c r="L54" s="16"/>
    </row>
    <row r="55" spans="2:12">
      <c r="B55" s="16"/>
      <c r="L55" s="16"/>
    </row>
    <row r="56" spans="2:12">
      <c r="B56" s="16"/>
      <c r="L56" s="16"/>
    </row>
    <row r="57" spans="2:12">
      <c r="B57" s="16"/>
      <c r="L57" s="16"/>
    </row>
    <row r="58" spans="2:12">
      <c r="B58" s="16"/>
      <c r="L58" s="16"/>
    </row>
    <row r="59" spans="2:12">
      <c r="B59" s="16"/>
      <c r="L59" s="16"/>
    </row>
    <row r="60" spans="2:12">
      <c r="B60" s="16"/>
      <c r="L60" s="16"/>
    </row>
    <row r="61" spans="2:12" s="1" customFormat="1" ht="13.2">
      <c r="B61" s="28"/>
      <c r="D61" s="39" t="s">
        <v>48</v>
      </c>
      <c r="E61" s="30"/>
      <c r="F61" s="99" t="s">
        <v>49</v>
      </c>
      <c r="G61" s="39" t="s">
        <v>48</v>
      </c>
      <c r="H61" s="30"/>
      <c r="I61" s="30"/>
      <c r="J61" s="100" t="s">
        <v>49</v>
      </c>
      <c r="K61" s="30"/>
      <c r="L61" s="28"/>
    </row>
    <row r="62" spans="2:12">
      <c r="B62" s="16"/>
      <c r="L62" s="16"/>
    </row>
    <row r="63" spans="2:12">
      <c r="B63" s="16"/>
      <c r="L63" s="16"/>
    </row>
    <row r="64" spans="2:12">
      <c r="B64" s="16"/>
      <c r="L64" s="16"/>
    </row>
    <row r="65" spans="2:12" s="1" customFormat="1" ht="13.2">
      <c r="B65" s="28"/>
      <c r="D65" s="37" t="s">
        <v>50</v>
      </c>
      <c r="E65" s="38"/>
      <c r="F65" s="38"/>
      <c r="G65" s="37" t="s">
        <v>51</v>
      </c>
      <c r="H65" s="38"/>
      <c r="I65" s="38"/>
      <c r="J65" s="38"/>
      <c r="K65" s="38"/>
      <c r="L65" s="28"/>
    </row>
    <row r="66" spans="2:12">
      <c r="B66" s="16"/>
      <c r="L66" s="16"/>
    </row>
    <row r="67" spans="2:12">
      <c r="B67" s="16"/>
      <c r="L67" s="16"/>
    </row>
    <row r="68" spans="2:12">
      <c r="B68" s="16"/>
      <c r="L68" s="16"/>
    </row>
    <row r="69" spans="2:12">
      <c r="B69" s="16"/>
      <c r="L69" s="16"/>
    </row>
    <row r="70" spans="2:12">
      <c r="B70" s="16"/>
      <c r="L70" s="16"/>
    </row>
    <row r="71" spans="2:12">
      <c r="B71" s="16"/>
      <c r="L71" s="16"/>
    </row>
    <row r="72" spans="2:12">
      <c r="B72" s="16"/>
      <c r="L72" s="16"/>
    </row>
    <row r="73" spans="2:12">
      <c r="B73" s="16"/>
      <c r="L73" s="16"/>
    </row>
    <row r="74" spans="2:12">
      <c r="B74" s="16"/>
      <c r="L74" s="16"/>
    </row>
    <row r="75" spans="2:12">
      <c r="B75" s="16"/>
      <c r="L75" s="16"/>
    </row>
    <row r="76" spans="2:12" s="1" customFormat="1" ht="13.2">
      <c r="B76" s="28"/>
      <c r="D76" s="39" t="s">
        <v>48</v>
      </c>
      <c r="E76" s="30"/>
      <c r="F76" s="99" t="s">
        <v>49</v>
      </c>
      <c r="G76" s="39" t="s">
        <v>48</v>
      </c>
      <c r="H76" s="30"/>
      <c r="I76" s="30"/>
      <c r="J76" s="100" t="s">
        <v>49</v>
      </c>
      <c r="K76" s="30"/>
      <c r="L76" s="28"/>
    </row>
    <row r="77" spans="2:12" s="1" customFormat="1" ht="14.4" customHeight="1">
      <c r="B77" s="40"/>
      <c r="C77" s="41"/>
      <c r="D77" s="41"/>
      <c r="E77" s="41"/>
      <c r="F77" s="41"/>
      <c r="G77" s="41"/>
      <c r="H77" s="41"/>
      <c r="I77" s="41"/>
      <c r="J77" s="41"/>
      <c r="K77" s="41"/>
      <c r="L77" s="28"/>
    </row>
    <row r="81" spans="2:47" s="1" customFormat="1" ht="6.9" customHeight="1">
      <c r="B81" s="42"/>
      <c r="C81" s="43"/>
      <c r="D81" s="43"/>
      <c r="E81" s="43"/>
      <c r="F81" s="43"/>
      <c r="G81" s="43"/>
      <c r="H81" s="43"/>
      <c r="I81" s="43"/>
      <c r="J81" s="43"/>
      <c r="K81" s="43"/>
      <c r="L81" s="28"/>
    </row>
    <row r="82" spans="2:47" s="1" customFormat="1" ht="24.9" customHeight="1">
      <c r="B82" s="28"/>
      <c r="C82" s="17" t="s">
        <v>129</v>
      </c>
      <c r="L82" s="28"/>
    </row>
    <row r="83" spans="2:47" s="1" customFormat="1" ht="6.9" customHeight="1">
      <c r="B83" s="28"/>
      <c r="L83" s="28"/>
    </row>
    <row r="84" spans="2:47" s="1" customFormat="1" ht="12" customHeight="1">
      <c r="B84" s="28"/>
      <c r="C84" s="23" t="s">
        <v>15</v>
      </c>
      <c r="L84" s="28"/>
    </row>
    <row r="85" spans="2:47" s="1" customFormat="1" ht="16.5" customHeight="1">
      <c r="B85" s="28"/>
      <c r="E85" s="209" t="str">
        <f>E7</f>
        <v>Javorné - modernizace stáje</v>
      </c>
      <c r="F85" s="210"/>
      <c r="G85" s="210"/>
      <c r="H85" s="210"/>
      <c r="L85" s="28"/>
    </row>
    <row r="86" spans="2:47" s="1" customFormat="1" ht="12" customHeight="1">
      <c r="B86" s="28"/>
      <c r="C86" s="23" t="s">
        <v>123</v>
      </c>
      <c r="L86" s="28"/>
    </row>
    <row r="87" spans="2:47" s="1" customFormat="1" ht="16.5" customHeight="1">
      <c r="B87" s="28"/>
      <c r="E87" s="170" t="str">
        <f>E9</f>
        <v>SO 02 - Čerpací jímka - 9 m3</v>
      </c>
      <c r="F87" s="211"/>
      <c r="G87" s="211"/>
      <c r="H87" s="211"/>
      <c r="L87" s="28"/>
    </row>
    <row r="88" spans="2:47" s="1" customFormat="1" ht="6.9" customHeight="1">
      <c r="B88" s="28"/>
      <c r="L88" s="28"/>
    </row>
    <row r="89" spans="2:47" s="1" customFormat="1" ht="12" customHeight="1">
      <c r="B89" s="28"/>
      <c r="C89" s="23" t="s">
        <v>19</v>
      </c>
      <c r="F89" s="21" t="str">
        <f>F12</f>
        <v xml:space="preserve"> </v>
      </c>
      <c r="I89" s="23" t="s">
        <v>21</v>
      </c>
      <c r="J89" s="48" t="str">
        <f>IF(J12="","",J12)</f>
        <v>5. 1. 2026</v>
      </c>
      <c r="L89" s="28"/>
    </row>
    <row r="90" spans="2:47" s="1" customFormat="1" ht="6.9" customHeight="1">
      <c r="B90" s="28"/>
      <c r="L90" s="28"/>
    </row>
    <row r="91" spans="2:47" s="1" customFormat="1" ht="15.15" customHeight="1">
      <c r="B91" s="28"/>
      <c r="C91" s="23" t="s">
        <v>23</v>
      </c>
      <c r="F91" s="21" t="str">
        <f>E15</f>
        <v>Zemědělská a.s., Horní bradlo</v>
      </c>
      <c r="I91" s="23" t="s">
        <v>29</v>
      </c>
      <c r="J91" s="26" t="str">
        <f>E21</f>
        <v xml:space="preserve"> </v>
      </c>
      <c r="L91" s="28"/>
    </row>
    <row r="92" spans="2:47" s="1" customFormat="1" ht="15.15" customHeight="1">
      <c r="B92" s="28"/>
      <c r="C92" s="23" t="s">
        <v>27</v>
      </c>
      <c r="F92" s="21" t="str">
        <f>IF(E18="","",E18)</f>
        <v>Vyplň údaj</v>
      </c>
      <c r="I92" s="23" t="s">
        <v>31</v>
      </c>
      <c r="J92" s="26" t="str">
        <f>E24</f>
        <v xml:space="preserve"> </v>
      </c>
      <c r="L92" s="28"/>
    </row>
    <row r="93" spans="2:47" s="1" customFormat="1" ht="10.35" customHeight="1">
      <c r="B93" s="28"/>
      <c r="L93" s="28"/>
    </row>
    <row r="94" spans="2:47" s="1" customFormat="1" ht="29.25" customHeight="1">
      <c r="B94" s="28"/>
      <c r="C94" s="101" t="s">
        <v>130</v>
      </c>
      <c r="D94" s="93"/>
      <c r="E94" s="93"/>
      <c r="F94" s="93"/>
      <c r="G94" s="93"/>
      <c r="H94" s="93"/>
      <c r="I94" s="93"/>
      <c r="J94" s="102" t="s">
        <v>131</v>
      </c>
      <c r="K94" s="93"/>
      <c r="L94" s="28"/>
    </row>
    <row r="95" spans="2:47" s="1" customFormat="1" ht="10.35" customHeight="1">
      <c r="B95" s="28"/>
      <c r="L95" s="28"/>
    </row>
    <row r="96" spans="2:47" s="1" customFormat="1" ht="22.8" customHeight="1">
      <c r="B96" s="28"/>
      <c r="C96" s="103" t="s">
        <v>132</v>
      </c>
      <c r="J96" s="62">
        <f>J126</f>
        <v>0</v>
      </c>
      <c r="L96" s="28"/>
      <c r="AU96" s="13" t="s">
        <v>133</v>
      </c>
    </row>
    <row r="97" spans="2:12" s="8" customFormat="1" ht="24.9" customHeight="1">
      <c r="B97" s="104"/>
      <c r="D97" s="105" t="s">
        <v>134</v>
      </c>
      <c r="E97" s="106"/>
      <c r="F97" s="106"/>
      <c r="G97" s="106"/>
      <c r="H97" s="106"/>
      <c r="I97" s="106"/>
      <c r="J97" s="107">
        <f>J127</f>
        <v>0</v>
      </c>
      <c r="L97" s="104"/>
    </row>
    <row r="98" spans="2:12" s="9" customFormat="1" ht="19.95" customHeight="1">
      <c r="B98" s="108"/>
      <c r="D98" s="109" t="s">
        <v>135</v>
      </c>
      <c r="E98" s="110"/>
      <c r="F98" s="110"/>
      <c r="G98" s="110"/>
      <c r="H98" s="110"/>
      <c r="I98" s="110"/>
      <c r="J98" s="111">
        <f>J128</f>
        <v>0</v>
      </c>
      <c r="L98" s="108"/>
    </row>
    <row r="99" spans="2:12" s="9" customFormat="1" ht="19.95" customHeight="1">
      <c r="B99" s="108"/>
      <c r="D99" s="109" t="s">
        <v>136</v>
      </c>
      <c r="E99" s="110"/>
      <c r="F99" s="110"/>
      <c r="G99" s="110"/>
      <c r="H99" s="110"/>
      <c r="I99" s="110"/>
      <c r="J99" s="111">
        <f>J136</f>
        <v>0</v>
      </c>
      <c r="L99" s="108"/>
    </row>
    <row r="100" spans="2:12" s="9" customFormat="1" ht="19.95" customHeight="1">
      <c r="B100" s="108"/>
      <c r="D100" s="109" t="s">
        <v>137</v>
      </c>
      <c r="E100" s="110"/>
      <c r="F100" s="110"/>
      <c r="G100" s="110"/>
      <c r="H100" s="110"/>
      <c r="I100" s="110"/>
      <c r="J100" s="111">
        <f>J139</f>
        <v>0</v>
      </c>
      <c r="L100" s="108"/>
    </row>
    <row r="101" spans="2:12" s="9" customFormat="1" ht="19.95" customHeight="1">
      <c r="B101" s="108"/>
      <c r="D101" s="109" t="s">
        <v>138</v>
      </c>
      <c r="E101" s="110"/>
      <c r="F101" s="110"/>
      <c r="G101" s="110"/>
      <c r="H101" s="110"/>
      <c r="I101" s="110"/>
      <c r="J101" s="111">
        <f>J148</f>
        <v>0</v>
      </c>
      <c r="L101" s="108"/>
    </row>
    <row r="102" spans="2:12" s="9" customFormat="1" ht="19.95" customHeight="1">
      <c r="B102" s="108"/>
      <c r="D102" s="109" t="s">
        <v>139</v>
      </c>
      <c r="E102" s="110"/>
      <c r="F102" s="110"/>
      <c r="G102" s="110"/>
      <c r="H102" s="110"/>
      <c r="I102" s="110"/>
      <c r="J102" s="111">
        <f>J154</f>
        <v>0</v>
      </c>
      <c r="L102" s="108"/>
    </row>
    <row r="103" spans="2:12" s="9" customFormat="1" ht="19.95" customHeight="1">
      <c r="B103" s="108"/>
      <c r="D103" s="109" t="s">
        <v>140</v>
      </c>
      <c r="E103" s="110"/>
      <c r="F103" s="110"/>
      <c r="G103" s="110"/>
      <c r="H103" s="110"/>
      <c r="I103" s="110"/>
      <c r="J103" s="111">
        <f>J160</f>
        <v>0</v>
      </c>
      <c r="L103" s="108"/>
    </row>
    <row r="104" spans="2:12" s="9" customFormat="1" ht="19.95" customHeight="1">
      <c r="B104" s="108"/>
      <c r="D104" s="109" t="s">
        <v>142</v>
      </c>
      <c r="E104" s="110"/>
      <c r="F104" s="110"/>
      <c r="G104" s="110"/>
      <c r="H104" s="110"/>
      <c r="I104" s="110"/>
      <c r="J104" s="111">
        <f>J163</f>
        <v>0</v>
      </c>
      <c r="L104" s="108"/>
    </row>
    <row r="105" spans="2:12" s="8" customFormat="1" ht="24.9" customHeight="1">
      <c r="B105" s="104"/>
      <c r="D105" s="105" t="s">
        <v>150</v>
      </c>
      <c r="E105" s="106"/>
      <c r="F105" s="106"/>
      <c r="G105" s="106"/>
      <c r="H105" s="106"/>
      <c r="I105" s="106"/>
      <c r="J105" s="107">
        <f>J165</f>
        <v>0</v>
      </c>
      <c r="L105" s="104"/>
    </row>
    <row r="106" spans="2:12" s="9" customFormat="1" ht="19.95" customHeight="1">
      <c r="B106" s="108"/>
      <c r="D106" s="109" t="s">
        <v>152</v>
      </c>
      <c r="E106" s="110"/>
      <c r="F106" s="110"/>
      <c r="G106" s="110"/>
      <c r="H106" s="110"/>
      <c r="I106" s="110"/>
      <c r="J106" s="111">
        <f>J166</f>
        <v>0</v>
      </c>
      <c r="L106" s="108"/>
    </row>
    <row r="107" spans="2:12" s="1" customFormat="1" ht="21.75" customHeight="1">
      <c r="B107" s="28"/>
      <c r="L107" s="28"/>
    </row>
    <row r="108" spans="2:12" s="1" customFormat="1" ht="6.9" customHeight="1">
      <c r="B108" s="40"/>
      <c r="C108" s="41"/>
      <c r="D108" s="41"/>
      <c r="E108" s="41"/>
      <c r="F108" s="41"/>
      <c r="G108" s="41"/>
      <c r="H108" s="41"/>
      <c r="I108" s="41"/>
      <c r="J108" s="41"/>
      <c r="K108" s="41"/>
      <c r="L108" s="28"/>
    </row>
    <row r="112" spans="2:12" s="1" customFormat="1" ht="6.9" customHeight="1">
      <c r="B112" s="42"/>
      <c r="C112" s="43"/>
      <c r="D112" s="43"/>
      <c r="E112" s="43"/>
      <c r="F112" s="43"/>
      <c r="G112" s="43"/>
      <c r="H112" s="43"/>
      <c r="I112" s="43"/>
      <c r="J112" s="43"/>
      <c r="K112" s="43"/>
      <c r="L112" s="28"/>
    </row>
    <row r="113" spans="2:63" s="1" customFormat="1" ht="24.9" customHeight="1">
      <c r="B113" s="28"/>
      <c r="C113" s="17" t="s">
        <v>153</v>
      </c>
      <c r="L113" s="28"/>
    </row>
    <row r="114" spans="2:63" s="1" customFormat="1" ht="6.9" customHeight="1">
      <c r="B114" s="28"/>
      <c r="L114" s="28"/>
    </row>
    <row r="115" spans="2:63" s="1" customFormat="1" ht="12" customHeight="1">
      <c r="B115" s="28"/>
      <c r="C115" s="23" t="s">
        <v>15</v>
      </c>
      <c r="L115" s="28"/>
    </row>
    <row r="116" spans="2:63" s="1" customFormat="1" ht="16.5" customHeight="1">
      <c r="B116" s="28"/>
      <c r="E116" s="209" t="str">
        <f>E7</f>
        <v>Javorné - modernizace stáje</v>
      </c>
      <c r="F116" s="210"/>
      <c r="G116" s="210"/>
      <c r="H116" s="210"/>
      <c r="L116" s="28"/>
    </row>
    <row r="117" spans="2:63" s="1" customFormat="1" ht="12" customHeight="1">
      <c r="B117" s="28"/>
      <c r="C117" s="23" t="s">
        <v>123</v>
      </c>
      <c r="L117" s="28"/>
    </row>
    <row r="118" spans="2:63" s="1" customFormat="1" ht="16.5" customHeight="1">
      <c r="B118" s="28"/>
      <c r="E118" s="170" t="str">
        <f>E9</f>
        <v>SO 02 - Čerpací jímka - 9 m3</v>
      </c>
      <c r="F118" s="211"/>
      <c r="G118" s="211"/>
      <c r="H118" s="211"/>
      <c r="L118" s="28"/>
    </row>
    <row r="119" spans="2:63" s="1" customFormat="1" ht="6.9" customHeight="1">
      <c r="B119" s="28"/>
      <c r="L119" s="28"/>
    </row>
    <row r="120" spans="2:63" s="1" customFormat="1" ht="12" customHeight="1">
      <c r="B120" s="28"/>
      <c r="C120" s="23" t="s">
        <v>19</v>
      </c>
      <c r="F120" s="21" t="str">
        <f>F12</f>
        <v xml:space="preserve"> </v>
      </c>
      <c r="I120" s="23" t="s">
        <v>21</v>
      </c>
      <c r="J120" s="48" t="str">
        <f>IF(J12="","",J12)</f>
        <v>5. 1. 2026</v>
      </c>
      <c r="L120" s="28"/>
    </row>
    <row r="121" spans="2:63" s="1" customFormat="1" ht="6.9" customHeight="1">
      <c r="B121" s="28"/>
      <c r="L121" s="28"/>
    </row>
    <row r="122" spans="2:63" s="1" customFormat="1" ht="15.15" customHeight="1">
      <c r="B122" s="28"/>
      <c r="C122" s="23" t="s">
        <v>23</v>
      </c>
      <c r="F122" s="21" t="str">
        <f>E15</f>
        <v>Zemědělská a.s., Horní bradlo</v>
      </c>
      <c r="I122" s="23" t="s">
        <v>29</v>
      </c>
      <c r="J122" s="26" t="str">
        <f>E21</f>
        <v xml:space="preserve"> </v>
      </c>
      <c r="L122" s="28"/>
    </row>
    <row r="123" spans="2:63" s="1" customFormat="1" ht="15.15" customHeight="1">
      <c r="B123" s="28"/>
      <c r="C123" s="23" t="s">
        <v>27</v>
      </c>
      <c r="F123" s="21" t="str">
        <f>IF(E18="","",E18)</f>
        <v>Vyplň údaj</v>
      </c>
      <c r="I123" s="23" t="s">
        <v>31</v>
      </c>
      <c r="J123" s="26" t="str">
        <f>E24</f>
        <v xml:space="preserve"> </v>
      </c>
      <c r="L123" s="28"/>
    </row>
    <row r="124" spans="2:63" s="1" customFormat="1" ht="10.35" customHeight="1">
      <c r="B124" s="28"/>
      <c r="L124" s="28"/>
    </row>
    <row r="125" spans="2:63" s="10" customFormat="1" ht="29.25" customHeight="1">
      <c r="B125" s="112"/>
      <c r="C125" s="113" t="s">
        <v>154</v>
      </c>
      <c r="D125" s="114" t="s">
        <v>58</v>
      </c>
      <c r="E125" s="114" t="s">
        <v>54</v>
      </c>
      <c r="F125" s="114" t="s">
        <v>55</v>
      </c>
      <c r="G125" s="114" t="s">
        <v>155</v>
      </c>
      <c r="H125" s="114" t="s">
        <v>156</v>
      </c>
      <c r="I125" s="114" t="s">
        <v>157</v>
      </c>
      <c r="J125" s="115" t="s">
        <v>131</v>
      </c>
      <c r="K125" s="116" t="s">
        <v>158</v>
      </c>
      <c r="L125" s="112"/>
      <c r="M125" s="55" t="s">
        <v>1</v>
      </c>
      <c r="N125" s="56" t="s">
        <v>37</v>
      </c>
      <c r="O125" s="56" t="s">
        <v>159</v>
      </c>
      <c r="P125" s="56" t="s">
        <v>160</v>
      </c>
      <c r="Q125" s="56" t="s">
        <v>161</v>
      </c>
      <c r="R125" s="56" t="s">
        <v>162</v>
      </c>
      <c r="S125" s="56" t="s">
        <v>163</v>
      </c>
      <c r="T125" s="57" t="s">
        <v>164</v>
      </c>
    </row>
    <row r="126" spans="2:63" s="1" customFormat="1" ht="22.8" customHeight="1">
      <c r="B126" s="28"/>
      <c r="C126" s="60" t="s">
        <v>165</v>
      </c>
      <c r="J126" s="117">
        <f>BK126</f>
        <v>0</v>
      </c>
      <c r="L126" s="28"/>
      <c r="M126" s="58"/>
      <c r="N126" s="49"/>
      <c r="O126" s="49"/>
      <c r="P126" s="118">
        <f>P127+P165</f>
        <v>0</v>
      </c>
      <c r="Q126" s="49"/>
      <c r="R126" s="118">
        <f>R127+R165</f>
        <v>55.636134060000003</v>
      </c>
      <c r="S126" s="49"/>
      <c r="T126" s="119">
        <f>T127+T165</f>
        <v>0</v>
      </c>
      <c r="AT126" s="13" t="s">
        <v>72</v>
      </c>
      <c r="AU126" s="13" t="s">
        <v>133</v>
      </c>
      <c r="BK126" s="120">
        <f>BK127+BK165</f>
        <v>0</v>
      </c>
    </row>
    <row r="127" spans="2:63" s="11" customFormat="1" ht="25.95" customHeight="1">
      <c r="B127" s="121"/>
      <c r="D127" s="122" t="s">
        <v>72</v>
      </c>
      <c r="E127" s="123" t="s">
        <v>166</v>
      </c>
      <c r="F127" s="123" t="s">
        <v>167</v>
      </c>
      <c r="I127" s="124"/>
      <c r="J127" s="125">
        <f>BK127</f>
        <v>0</v>
      </c>
      <c r="L127" s="121"/>
      <c r="M127" s="126"/>
      <c r="P127" s="127">
        <f>P128+P136+P139+P148+P154+P160+P163</f>
        <v>0</v>
      </c>
      <c r="R127" s="127">
        <f>R128+R136+R139+R148+R154+R160+R163</f>
        <v>55.636134060000003</v>
      </c>
      <c r="T127" s="128">
        <f>T128+T136+T139+T148+T154+T160+T163</f>
        <v>0</v>
      </c>
      <c r="AR127" s="122" t="s">
        <v>80</v>
      </c>
      <c r="AT127" s="129" t="s">
        <v>72</v>
      </c>
      <c r="AU127" s="129" t="s">
        <v>73</v>
      </c>
      <c r="AY127" s="122" t="s">
        <v>168</v>
      </c>
      <c r="BK127" s="130">
        <f>BK128+BK136+BK139+BK148+BK154+BK160+BK163</f>
        <v>0</v>
      </c>
    </row>
    <row r="128" spans="2:63" s="11" customFormat="1" ht="22.8" customHeight="1">
      <c r="B128" s="121"/>
      <c r="D128" s="122" t="s">
        <v>72</v>
      </c>
      <c r="E128" s="131" t="s">
        <v>80</v>
      </c>
      <c r="F128" s="131" t="s">
        <v>169</v>
      </c>
      <c r="I128" s="124"/>
      <c r="J128" s="132">
        <f>BK128</f>
        <v>0</v>
      </c>
      <c r="L128" s="121"/>
      <c r="M128" s="126"/>
      <c r="P128" s="127">
        <f>SUM(P129:P135)</f>
        <v>0</v>
      </c>
      <c r="R128" s="127">
        <f>SUM(R129:R135)</f>
        <v>0</v>
      </c>
      <c r="T128" s="128">
        <f>SUM(T129:T135)</f>
        <v>0</v>
      </c>
      <c r="AR128" s="122" t="s">
        <v>80</v>
      </c>
      <c r="AT128" s="129" t="s">
        <v>72</v>
      </c>
      <c r="AU128" s="129" t="s">
        <v>80</v>
      </c>
      <c r="AY128" s="122" t="s">
        <v>168</v>
      </c>
      <c r="BK128" s="130">
        <f>SUM(BK129:BK135)</f>
        <v>0</v>
      </c>
    </row>
    <row r="129" spans="2:65" s="1" customFormat="1" ht="33" customHeight="1">
      <c r="B129" s="133"/>
      <c r="C129" s="134" t="s">
        <v>80</v>
      </c>
      <c r="D129" s="134" t="s">
        <v>170</v>
      </c>
      <c r="E129" s="135" t="s">
        <v>171</v>
      </c>
      <c r="F129" s="136" t="s">
        <v>172</v>
      </c>
      <c r="G129" s="137" t="s">
        <v>173</v>
      </c>
      <c r="H129" s="138">
        <v>6.6</v>
      </c>
      <c r="I129" s="139"/>
      <c r="J129" s="140">
        <f t="shared" ref="J129:J135" si="0">ROUND(I129*H129,2)</f>
        <v>0</v>
      </c>
      <c r="K129" s="141"/>
      <c r="L129" s="28"/>
      <c r="M129" s="142" t="s">
        <v>1</v>
      </c>
      <c r="N129" s="143" t="s">
        <v>38</v>
      </c>
      <c r="P129" s="144">
        <f t="shared" ref="P129:P135" si="1">O129*H129</f>
        <v>0</v>
      </c>
      <c r="Q129" s="144">
        <v>0</v>
      </c>
      <c r="R129" s="144">
        <f t="shared" ref="R129:R135" si="2">Q129*H129</f>
        <v>0</v>
      </c>
      <c r="S129" s="144">
        <v>0</v>
      </c>
      <c r="T129" s="145">
        <f t="shared" ref="T129:T135" si="3">S129*H129</f>
        <v>0</v>
      </c>
      <c r="AR129" s="146" t="s">
        <v>174</v>
      </c>
      <c r="AT129" s="146" t="s">
        <v>170</v>
      </c>
      <c r="AU129" s="146" t="s">
        <v>82</v>
      </c>
      <c r="AY129" s="13" t="s">
        <v>168</v>
      </c>
      <c r="BE129" s="147">
        <f t="shared" ref="BE129:BE135" si="4">IF(N129="základní",J129,0)</f>
        <v>0</v>
      </c>
      <c r="BF129" s="147">
        <f t="shared" ref="BF129:BF135" si="5">IF(N129="snížená",J129,0)</f>
        <v>0</v>
      </c>
      <c r="BG129" s="147">
        <f t="shared" ref="BG129:BG135" si="6">IF(N129="zákl. přenesená",J129,0)</f>
        <v>0</v>
      </c>
      <c r="BH129" s="147">
        <f t="shared" ref="BH129:BH135" si="7">IF(N129="sníž. přenesená",J129,0)</f>
        <v>0</v>
      </c>
      <c r="BI129" s="147">
        <f t="shared" ref="BI129:BI135" si="8">IF(N129="nulová",J129,0)</f>
        <v>0</v>
      </c>
      <c r="BJ129" s="13" t="s">
        <v>80</v>
      </c>
      <c r="BK129" s="147">
        <f t="shared" ref="BK129:BK135" si="9">ROUND(I129*H129,2)</f>
        <v>0</v>
      </c>
      <c r="BL129" s="13" t="s">
        <v>174</v>
      </c>
      <c r="BM129" s="146" t="s">
        <v>1065</v>
      </c>
    </row>
    <row r="130" spans="2:65" s="1" customFormat="1" ht="49.05" customHeight="1">
      <c r="B130" s="133"/>
      <c r="C130" s="134" t="s">
        <v>82</v>
      </c>
      <c r="D130" s="134" t="s">
        <v>170</v>
      </c>
      <c r="E130" s="135" t="s">
        <v>179</v>
      </c>
      <c r="F130" s="136" t="s">
        <v>180</v>
      </c>
      <c r="G130" s="137" t="s">
        <v>173</v>
      </c>
      <c r="H130" s="138">
        <v>35.200000000000003</v>
      </c>
      <c r="I130" s="139"/>
      <c r="J130" s="140">
        <f t="shared" si="0"/>
        <v>0</v>
      </c>
      <c r="K130" s="141"/>
      <c r="L130" s="28"/>
      <c r="M130" s="142" t="s">
        <v>1</v>
      </c>
      <c r="N130" s="143" t="s">
        <v>38</v>
      </c>
      <c r="P130" s="144">
        <f t="shared" si="1"/>
        <v>0</v>
      </c>
      <c r="Q130" s="144">
        <v>0</v>
      </c>
      <c r="R130" s="144">
        <f t="shared" si="2"/>
        <v>0</v>
      </c>
      <c r="S130" s="144">
        <v>0</v>
      </c>
      <c r="T130" s="145">
        <f t="shared" si="3"/>
        <v>0</v>
      </c>
      <c r="AR130" s="146" t="s">
        <v>174</v>
      </c>
      <c r="AT130" s="146" t="s">
        <v>170</v>
      </c>
      <c r="AU130" s="146" t="s">
        <v>82</v>
      </c>
      <c r="AY130" s="13" t="s">
        <v>168</v>
      </c>
      <c r="BE130" s="147">
        <f t="shared" si="4"/>
        <v>0</v>
      </c>
      <c r="BF130" s="147">
        <f t="shared" si="5"/>
        <v>0</v>
      </c>
      <c r="BG130" s="147">
        <f t="shared" si="6"/>
        <v>0</v>
      </c>
      <c r="BH130" s="147">
        <f t="shared" si="7"/>
        <v>0</v>
      </c>
      <c r="BI130" s="147">
        <f t="shared" si="8"/>
        <v>0</v>
      </c>
      <c r="BJ130" s="13" t="s">
        <v>80</v>
      </c>
      <c r="BK130" s="147">
        <f t="shared" si="9"/>
        <v>0</v>
      </c>
      <c r="BL130" s="13" t="s">
        <v>174</v>
      </c>
      <c r="BM130" s="146" t="s">
        <v>1066</v>
      </c>
    </row>
    <row r="131" spans="2:65" s="1" customFormat="1" ht="49.05" customHeight="1">
      <c r="B131" s="133"/>
      <c r="C131" s="134" t="s">
        <v>90</v>
      </c>
      <c r="D131" s="134" t="s">
        <v>170</v>
      </c>
      <c r="E131" s="135" t="s">
        <v>182</v>
      </c>
      <c r="F131" s="136" t="s">
        <v>183</v>
      </c>
      <c r="G131" s="137" t="s">
        <v>173</v>
      </c>
      <c r="H131" s="138">
        <v>35.200000000000003</v>
      </c>
      <c r="I131" s="139"/>
      <c r="J131" s="140">
        <f t="shared" si="0"/>
        <v>0</v>
      </c>
      <c r="K131" s="141"/>
      <c r="L131" s="28"/>
      <c r="M131" s="142" t="s">
        <v>1</v>
      </c>
      <c r="N131" s="143" t="s">
        <v>38</v>
      </c>
      <c r="P131" s="144">
        <f t="shared" si="1"/>
        <v>0</v>
      </c>
      <c r="Q131" s="144">
        <v>0</v>
      </c>
      <c r="R131" s="144">
        <f t="shared" si="2"/>
        <v>0</v>
      </c>
      <c r="S131" s="144">
        <v>0</v>
      </c>
      <c r="T131" s="145">
        <f t="shared" si="3"/>
        <v>0</v>
      </c>
      <c r="AR131" s="146" t="s">
        <v>174</v>
      </c>
      <c r="AT131" s="146" t="s">
        <v>170</v>
      </c>
      <c r="AU131" s="146" t="s">
        <v>82</v>
      </c>
      <c r="AY131" s="13" t="s">
        <v>168</v>
      </c>
      <c r="BE131" s="147">
        <f t="shared" si="4"/>
        <v>0</v>
      </c>
      <c r="BF131" s="147">
        <f t="shared" si="5"/>
        <v>0</v>
      </c>
      <c r="BG131" s="147">
        <f t="shared" si="6"/>
        <v>0</v>
      </c>
      <c r="BH131" s="147">
        <f t="shared" si="7"/>
        <v>0</v>
      </c>
      <c r="BI131" s="147">
        <f t="shared" si="8"/>
        <v>0</v>
      </c>
      <c r="BJ131" s="13" t="s">
        <v>80</v>
      </c>
      <c r="BK131" s="147">
        <f t="shared" si="9"/>
        <v>0</v>
      </c>
      <c r="BL131" s="13" t="s">
        <v>174</v>
      </c>
      <c r="BM131" s="146" t="s">
        <v>1067</v>
      </c>
    </row>
    <row r="132" spans="2:65" s="1" customFormat="1" ht="62.7" customHeight="1">
      <c r="B132" s="133"/>
      <c r="C132" s="134" t="s">
        <v>174</v>
      </c>
      <c r="D132" s="134" t="s">
        <v>170</v>
      </c>
      <c r="E132" s="135" t="s">
        <v>194</v>
      </c>
      <c r="F132" s="136" t="s">
        <v>195</v>
      </c>
      <c r="G132" s="137" t="s">
        <v>173</v>
      </c>
      <c r="H132" s="138">
        <v>35</v>
      </c>
      <c r="I132" s="139"/>
      <c r="J132" s="140">
        <f t="shared" si="0"/>
        <v>0</v>
      </c>
      <c r="K132" s="141"/>
      <c r="L132" s="28"/>
      <c r="M132" s="142" t="s">
        <v>1</v>
      </c>
      <c r="N132" s="143" t="s">
        <v>38</v>
      </c>
      <c r="P132" s="144">
        <f t="shared" si="1"/>
        <v>0</v>
      </c>
      <c r="Q132" s="144">
        <v>0</v>
      </c>
      <c r="R132" s="144">
        <f t="shared" si="2"/>
        <v>0</v>
      </c>
      <c r="S132" s="144">
        <v>0</v>
      </c>
      <c r="T132" s="145">
        <f t="shared" si="3"/>
        <v>0</v>
      </c>
      <c r="AR132" s="146" t="s">
        <v>174</v>
      </c>
      <c r="AT132" s="146" t="s">
        <v>170</v>
      </c>
      <c r="AU132" s="146" t="s">
        <v>82</v>
      </c>
      <c r="AY132" s="13" t="s">
        <v>168</v>
      </c>
      <c r="BE132" s="147">
        <f t="shared" si="4"/>
        <v>0</v>
      </c>
      <c r="BF132" s="147">
        <f t="shared" si="5"/>
        <v>0</v>
      </c>
      <c r="BG132" s="147">
        <f t="shared" si="6"/>
        <v>0</v>
      </c>
      <c r="BH132" s="147">
        <f t="shared" si="7"/>
        <v>0</v>
      </c>
      <c r="BI132" s="147">
        <f t="shared" si="8"/>
        <v>0</v>
      </c>
      <c r="BJ132" s="13" t="s">
        <v>80</v>
      </c>
      <c r="BK132" s="147">
        <f t="shared" si="9"/>
        <v>0</v>
      </c>
      <c r="BL132" s="13" t="s">
        <v>174</v>
      </c>
      <c r="BM132" s="146" t="s">
        <v>1068</v>
      </c>
    </row>
    <row r="133" spans="2:65" s="1" customFormat="1" ht="44.25" customHeight="1">
      <c r="B133" s="133"/>
      <c r="C133" s="134" t="s">
        <v>185</v>
      </c>
      <c r="D133" s="134" t="s">
        <v>170</v>
      </c>
      <c r="E133" s="135" t="s">
        <v>202</v>
      </c>
      <c r="F133" s="136" t="s">
        <v>203</v>
      </c>
      <c r="G133" s="137" t="s">
        <v>173</v>
      </c>
      <c r="H133" s="138">
        <v>35</v>
      </c>
      <c r="I133" s="139"/>
      <c r="J133" s="140">
        <f t="shared" si="0"/>
        <v>0</v>
      </c>
      <c r="K133" s="141"/>
      <c r="L133" s="28"/>
      <c r="M133" s="142" t="s">
        <v>1</v>
      </c>
      <c r="N133" s="143" t="s">
        <v>38</v>
      </c>
      <c r="P133" s="144">
        <f t="shared" si="1"/>
        <v>0</v>
      </c>
      <c r="Q133" s="144">
        <v>0</v>
      </c>
      <c r="R133" s="144">
        <f t="shared" si="2"/>
        <v>0</v>
      </c>
      <c r="S133" s="144">
        <v>0</v>
      </c>
      <c r="T133" s="145">
        <f t="shared" si="3"/>
        <v>0</v>
      </c>
      <c r="AR133" s="146" t="s">
        <v>174</v>
      </c>
      <c r="AT133" s="146" t="s">
        <v>170</v>
      </c>
      <c r="AU133" s="146" t="s">
        <v>82</v>
      </c>
      <c r="AY133" s="13" t="s">
        <v>168</v>
      </c>
      <c r="BE133" s="147">
        <f t="shared" si="4"/>
        <v>0</v>
      </c>
      <c r="BF133" s="147">
        <f t="shared" si="5"/>
        <v>0</v>
      </c>
      <c r="BG133" s="147">
        <f t="shared" si="6"/>
        <v>0</v>
      </c>
      <c r="BH133" s="147">
        <f t="shared" si="7"/>
        <v>0</v>
      </c>
      <c r="BI133" s="147">
        <f t="shared" si="8"/>
        <v>0</v>
      </c>
      <c r="BJ133" s="13" t="s">
        <v>80</v>
      </c>
      <c r="BK133" s="147">
        <f t="shared" si="9"/>
        <v>0</v>
      </c>
      <c r="BL133" s="13" t="s">
        <v>174</v>
      </c>
      <c r="BM133" s="146" t="s">
        <v>1069</v>
      </c>
    </row>
    <row r="134" spans="2:65" s="1" customFormat="1" ht="37.799999999999997" customHeight="1">
      <c r="B134" s="133"/>
      <c r="C134" s="134" t="s">
        <v>189</v>
      </c>
      <c r="D134" s="134" t="s">
        <v>170</v>
      </c>
      <c r="E134" s="135" t="s">
        <v>206</v>
      </c>
      <c r="F134" s="136" t="s">
        <v>207</v>
      </c>
      <c r="G134" s="137" t="s">
        <v>208</v>
      </c>
      <c r="H134" s="138">
        <v>13.5</v>
      </c>
      <c r="I134" s="139"/>
      <c r="J134" s="140">
        <f t="shared" si="0"/>
        <v>0</v>
      </c>
      <c r="K134" s="141"/>
      <c r="L134" s="28"/>
      <c r="M134" s="142" t="s">
        <v>1</v>
      </c>
      <c r="N134" s="143" t="s">
        <v>38</v>
      </c>
      <c r="P134" s="144">
        <f t="shared" si="1"/>
        <v>0</v>
      </c>
      <c r="Q134" s="144">
        <v>0</v>
      </c>
      <c r="R134" s="144">
        <f t="shared" si="2"/>
        <v>0</v>
      </c>
      <c r="S134" s="144">
        <v>0</v>
      </c>
      <c r="T134" s="145">
        <f t="shared" si="3"/>
        <v>0</v>
      </c>
      <c r="AR134" s="146" t="s">
        <v>174</v>
      </c>
      <c r="AT134" s="146" t="s">
        <v>170</v>
      </c>
      <c r="AU134" s="146" t="s">
        <v>82</v>
      </c>
      <c r="AY134" s="13" t="s">
        <v>168</v>
      </c>
      <c r="BE134" s="147">
        <f t="shared" si="4"/>
        <v>0</v>
      </c>
      <c r="BF134" s="147">
        <f t="shared" si="5"/>
        <v>0</v>
      </c>
      <c r="BG134" s="147">
        <f t="shared" si="6"/>
        <v>0</v>
      </c>
      <c r="BH134" s="147">
        <f t="shared" si="7"/>
        <v>0</v>
      </c>
      <c r="BI134" s="147">
        <f t="shared" si="8"/>
        <v>0</v>
      </c>
      <c r="BJ134" s="13" t="s">
        <v>80</v>
      </c>
      <c r="BK134" s="147">
        <f t="shared" si="9"/>
        <v>0</v>
      </c>
      <c r="BL134" s="13" t="s">
        <v>174</v>
      </c>
      <c r="BM134" s="146" t="s">
        <v>1070</v>
      </c>
    </row>
    <row r="135" spans="2:65" s="1" customFormat="1" ht="44.25" customHeight="1">
      <c r="B135" s="133"/>
      <c r="C135" s="134" t="s">
        <v>193</v>
      </c>
      <c r="D135" s="134" t="s">
        <v>170</v>
      </c>
      <c r="E135" s="135" t="s">
        <v>211</v>
      </c>
      <c r="F135" s="136" t="s">
        <v>212</v>
      </c>
      <c r="G135" s="137" t="s">
        <v>173</v>
      </c>
      <c r="H135" s="138">
        <v>42</v>
      </c>
      <c r="I135" s="139"/>
      <c r="J135" s="140">
        <f t="shared" si="0"/>
        <v>0</v>
      </c>
      <c r="K135" s="141"/>
      <c r="L135" s="28"/>
      <c r="M135" s="142" t="s">
        <v>1</v>
      </c>
      <c r="N135" s="143" t="s">
        <v>38</v>
      </c>
      <c r="P135" s="144">
        <f t="shared" si="1"/>
        <v>0</v>
      </c>
      <c r="Q135" s="144">
        <v>0</v>
      </c>
      <c r="R135" s="144">
        <f t="shared" si="2"/>
        <v>0</v>
      </c>
      <c r="S135" s="144">
        <v>0</v>
      </c>
      <c r="T135" s="145">
        <f t="shared" si="3"/>
        <v>0</v>
      </c>
      <c r="AR135" s="146" t="s">
        <v>174</v>
      </c>
      <c r="AT135" s="146" t="s">
        <v>170</v>
      </c>
      <c r="AU135" s="146" t="s">
        <v>82</v>
      </c>
      <c r="AY135" s="13" t="s">
        <v>168</v>
      </c>
      <c r="BE135" s="147">
        <f t="shared" si="4"/>
        <v>0</v>
      </c>
      <c r="BF135" s="147">
        <f t="shared" si="5"/>
        <v>0</v>
      </c>
      <c r="BG135" s="147">
        <f t="shared" si="6"/>
        <v>0</v>
      </c>
      <c r="BH135" s="147">
        <f t="shared" si="7"/>
        <v>0</v>
      </c>
      <c r="BI135" s="147">
        <f t="shared" si="8"/>
        <v>0</v>
      </c>
      <c r="BJ135" s="13" t="s">
        <v>80</v>
      </c>
      <c r="BK135" s="147">
        <f t="shared" si="9"/>
        <v>0</v>
      </c>
      <c r="BL135" s="13" t="s">
        <v>174</v>
      </c>
      <c r="BM135" s="146" t="s">
        <v>1071</v>
      </c>
    </row>
    <row r="136" spans="2:65" s="11" customFormat="1" ht="22.8" customHeight="1">
      <c r="B136" s="121"/>
      <c r="D136" s="122" t="s">
        <v>72</v>
      </c>
      <c r="E136" s="131" t="s">
        <v>82</v>
      </c>
      <c r="F136" s="131" t="s">
        <v>222</v>
      </c>
      <c r="I136" s="124"/>
      <c r="J136" s="132">
        <f>BK136</f>
        <v>0</v>
      </c>
      <c r="L136" s="121"/>
      <c r="M136" s="126"/>
      <c r="P136" s="127">
        <f>SUM(P137:P138)</f>
        <v>0</v>
      </c>
      <c r="R136" s="127">
        <f>SUM(R137:R138)</f>
        <v>6.8591015999999998</v>
      </c>
      <c r="T136" s="128">
        <f>SUM(T137:T138)</f>
        <v>0</v>
      </c>
      <c r="AR136" s="122" t="s">
        <v>80</v>
      </c>
      <c r="AT136" s="129" t="s">
        <v>72</v>
      </c>
      <c r="AU136" s="129" t="s">
        <v>80</v>
      </c>
      <c r="AY136" s="122" t="s">
        <v>168</v>
      </c>
      <c r="BK136" s="130">
        <f>SUM(BK137:BK138)</f>
        <v>0</v>
      </c>
    </row>
    <row r="137" spans="2:65" s="1" customFormat="1" ht="24.15" customHeight="1">
      <c r="B137" s="133"/>
      <c r="C137" s="134" t="s">
        <v>197</v>
      </c>
      <c r="D137" s="134" t="s">
        <v>170</v>
      </c>
      <c r="E137" s="135" t="s">
        <v>234</v>
      </c>
      <c r="F137" s="136" t="s">
        <v>235</v>
      </c>
      <c r="G137" s="137" t="s">
        <v>173</v>
      </c>
      <c r="H137" s="138">
        <v>2.0249999999999999</v>
      </c>
      <c r="I137" s="139"/>
      <c r="J137" s="140">
        <f>ROUND(I137*H137,2)</f>
        <v>0</v>
      </c>
      <c r="K137" s="141"/>
      <c r="L137" s="28"/>
      <c r="M137" s="142" t="s">
        <v>1</v>
      </c>
      <c r="N137" s="143" t="s">
        <v>38</v>
      </c>
      <c r="P137" s="144">
        <f>O137*H137</f>
        <v>0</v>
      </c>
      <c r="Q137" s="144">
        <v>2.16</v>
      </c>
      <c r="R137" s="144">
        <f>Q137*H137</f>
        <v>4.3739999999999997</v>
      </c>
      <c r="S137" s="144">
        <v>0</v>
      </c>
      <c r="T137" s="145">
        <f>S137*H137</f>
        <v>0</v>
      </c>
      <c r="AR137" s="146" t="s">
        <v>174</v>
      </c>
      <c r="AT137" s="146" t="s">
        <v>170</v>
      </c>
      <c r="AU137" s="146" t="s">
        <v>82</v>
      </c>
      <c r="AY137" s="13" t="s">
        <v>168</v>
      </c>
      <c r="BE137" s="147">
        <f>IF(N137="základní",J137,0)</f>
        <v>0</v>
      </c>
      <c r="BF137" s="147">
        <f>IF(N137="snížená",J137,0)</f>
        <v>0</v>
      </c>
      <c r="BG137" s="147">
        <f>IF(N137="zákl. přenesená",J137,0)</f>
        <v>0</v>
      </c>
      <c r="BH137" s="147">
        <f>IF(N137="sníž. přenesená",J137,0)</f>
        <v>0</v>
      </c>
      <c r="BI137" s="147">
        <f>IF(N137="nulová",J137,0)</f>
        <v>0</v>
      </c>
      <c r="BJ137" s="13" t="s">
        <v>80</v>
      </c>
      <c r="BK137" s="147">
        <f>ROUND(I137*H137,2)</f>
        <v>0</v>
      </c>
      <c r="BL137" s="13" t="s">
        <v>174</v>
      </c>
      <c r="BM137" s="146" t="s">
        <v>1072</v>
      </c>
    </row>
    <row r="138" spans="2:65" s="1" customFormat="1" ht="24.15" customHeight="1">
      <c r="B138" s="133"/>
      <c r="C138" s="134" t="s">
        <v>201</v>
      </c>
      <c r="D138" s="134" t="s">
        <v>170</v>
      </c>
      <c r="E138" s="135" t="s">
        <v>238</v>
      </c>
      <c r="F138" s="136" t="s">
        <v>239</v>
      </c>
      <c r="G138" s="137" t="s">
        <v>173</v>
      </c>
      <c r="H138" s="138">
        <v>1.08</v>
      </c>
      <c r="I138" s="139"/>
      <c r="J138" s="140">
        <f>ROUND(I138*H138,2)</f>
        <v>0</v>
      </c>
      <c r="K138" s="141"/>
      <c r="L138" s="28"/>
      <c r="M138" s="142" t="s">
        <v>1</v>
      </c>
      <c r="N138" s="143" t="s">
        <v>38</v>
      </c>
      <c r="P138" s="144">
        <f>O138*H138</f>
        <v>0</v>
      </c>
      <c r="Q138" s="144">
        <v>2.3010199999999998</v>
      </c>
      <c r="R138" s="144">
        <f>Q138*H138</f>
        <v>2.4851016000000001</v>
      </c>
      <c r="S138" s="144">
        <v>0</v>
      </c>
      <c r="T138" s="145">
        <f>S138*H138</f>
        <v>0</v>
      </c>
      <c r="AR138" s="146" t="s">
        <v>174</v>
      </c>
      <c r="AT138" s="146" t="s">
        <v>170</v>
      </c>
      <c r="AU138" s="146" t="s">
        <v>82</v>
      </c>
      <c r="AY138" s="13" t="s">
        <v>168</v>
      </c>
      <c r="BE138" s="147">
        <f>IF(N138="základní",J138,0)</f>
        <v>0</v>
      </c>
      <c r="BF138" s="147">
        <f>IF(N138="snížená",J138,0)</f>
        <v>0</v>
      </c>
      <c r="BG138" s="147">
        <f>IF(N138="zákl. přenesená",J138,0)</f>
        <v>0</v>
      </c>
      <c r="BH138" s="147">
        <f>IF(N138="sníž. přenesená",J138,0)</f>
        <v>0</v>
      </c>
      <c r="BI138" s="147">
        <f>IF(N138="nulová",J138,0)</f>
        <v>0</v>
      </c>
      <c r="BJ138" s="13" t="s">
        <v>80</v>
      </c>
      <c r="BK138" s="147">
        <f>ROUND(I138*H138,2)</f>
        <v>0</v>
      </c>
      <c r="BL138" s="13" t="s">
        <v>174</v>
      </c>
      <c r="BM138" s="146" t="s">
        <v>1073</v>
      </c>
    </row>
    <row r="139" spans="2:65" s="11" customFormat="1" ht="22.8" customHeight="1">
      <c r="B139" s="121"/>
      <c r="D139" s="122" t="s">
        <v>72</v>
      </c>
      <c r="E139" s="131" t="s">
        <v>90</v>
      </c>
      <c r="F139" s="131" t="s">
        <v>285</v>
      </c>
      <c r="I139" s="124"/>
      <c r="J139" s="132">
        <f>BK139</f>
        <v>0</v>
      </c>
      <c r="L139" s="121"/>
      <c r="M139" s="126"/>
      <c r="P139" s="127">
        <f>SUM(P140:P147)</f>
        <v>0</v>
      </c>
      <c r="R139" s="127">
        <f>SUM(R140:R147)</f>
        <v>46.882749259999997</v>
      </c>
      <c r="T139" s="128">
        <f>SUM(T140:T147)</f>
        <v>0</v>
      </c>
      <c r="AR139" s="122" t="s">
        <v>80</v>
      </c>
      <c r="AT139" s="129" t="s">
        <v>72</v>
      </c>
      <c r="AU139" s="129" t="s">
        <v>80</v>
      </c>
      <c r="AY139" s="122" t="s">
        <v>168</v>
      </c>
      <c r="BK139" s="130">
        <f>SUM(BK140:BK147)</f>
        <v>0</v>
      </c>
    </row>
    <row r="140" spans="2:65" s="1" customFormat="1" ht="37.799999999999997" customHeight="1">
      <c r="B140" s="133"/>
      <c r="C140" s="134" t="s">
        <v>205</v>
      </c>
      <c r="D140" s="134" t="s">
        <v>170</v>
      </c>
      <c r="E140" s="135" t="s">
        <v>1074</v>
      </c>
      <c r="F140" s="136" t="s">
        <v>1075</v>
      </c>
      <c r="G140" s="137" t="s">
        <v>275</v>
      </c>
      <c r="H140" s="138">
        <v>0.124</v>
      </c>
      <c r="I140" s="139"/>
      <c r="J140" s="140">
        <f t="shared" ref="J140:J147" si="10">ROUND(I140*H140,2)</f>
        <v>0</v>
      </c>
      <c r="K140" s="141"/>
      <c r="L140" s="28"/>
      <c r="M140" s="142" t="s">
        <v>1</v>
      </c>
      <c r="N140" s="143" t="s">
        <v>38</v>
      </c>
      <c r="P140" s="144">
        <f t="shared" ref="P140:P147" si="11">O140*H140</f>
        <v>0</v>
      </c>
      <c r="Q140" s="144">
        <v>1.7090000000000001E-2</v>
      </c>
      <c r="R140" s="144">
        <f t="shared" ref="R140:R147" si="12">Q140*H140</f>
        <v>2.1191600000000001E-3</v>
      </c>
      <c r="S140" s="144">
        <v>0</v>
      </c>
      <c r="T140" s="145">
        <f t="shared" ref="T140:T147" si="13">S140*H140</f>
        <v>0</v>
      </c>
      <c r="AR140" s="146" t="s">
        <v>174</v>
      </c>
      <c r="AT140" s="146" t="s">
        <v>170</v>
      </c>
      <c r="AU140" s="146" t="s">
        <v>82</v>
      </c>
      <c r="AY140" s="13" t="s">
        <v>168</v>
      </c>
      <c r="BE140" s="147">
        <f t="shared" ref="BE140:BE147" si="14">IF(N140="základní",J140,0)</f>
        <v>0</v>
      </c>
      <c r="BF140" s="147">
        <f t="shared" ref="BF140:BF147" si="15">IF(N140="snížená",J140,0)</f>
        <v>0</v>
      </c>
      <c r="BG140" s="147">
        <f t="shared" ref="BG140:BG147" si="16">IF(N140="zákl. přenesená",J140,0)</f>
        <v>0</v>
      </c>
      <c r="BH140" s="147">
        <f t="shared" ref="BH140:BH147" si="17">IF(N140="sníž. přenesená",J140,0)</f>
        <v>0</v>
      </c>
      <c r="BI140" s="147">
        <f t="shared" ref="BI140:BI147" si="18">IF(N140="nulová",J140,0)</f>
        <v>0</v>
      </c>
      <c r="BJ140" s="13" t="s">
        <v>80</v>
      </c>
      <c r="BK140" s="147">
        <f t="shared" ref="BK140:BK147" si="19">ROUND(I140*H140,2)</f>
        <v>0</v>
      </c>
      <c r="BL140" s="13" t="s">
        <v>174</v>
      </c>
      <c r="BM140" s="146" t="s">
        <v>1076</v>
      </c>
    </row>
    <row r="141" spans="2:65" s="1" customFormat="1" ht="24.15" customHeight="1">
      <c r="B141" s="133"/>
      <c r="C141" s="148" t="s">
        <v>210</v>
      </c>
      <c r="D141" s="148" t="s">
        <v>229</v>
      </c>
      <c r="E141" s="149" t="s">
        <v>1077</v>
      </c>
      <c r="F141" s="150" t="s">
        <v>1078</v>
      </c>
      <c r="G141" s="151" t="s">
        <v>275</v>
      </c>
      <c r="H141" s="152">
        <v>0.124</v>
      </c>
      <c r="I141" s="153"/>
      <c r="J141" s="154">
        <f t="shared" si="10"/>
        <v>0</v>
      </c>
      <c r="K141" s="155"/>
      <c r="L141" s="156"/>
      <c r="M141" s="157" t="s">
        <v>1</v>
      </c>
      <c r="N141" s="158" t="s">
        <v>38</v>
      </c>
      <c r="P141" s="144">
        <f t="shared" si="11"/>
        <v>0</v>
      </c>
      <c r="Q141" s="144">
        <v>1</v>
      </c>
      <c r="R141" s="144">
        <f t="shared" si="12"/>
        <v>0.124</v>
      </c>
      <c r="S141" s="144">
        <v>0</v>
      </c>
      <c r="T141" s="145">
        <f t="shared" si="13"/>
        <v>0</v>
      </c>
      <c r="AR141" s="146" t="s">
        <v>197</v>
      </c>
      <c r="AT141" s="146" t="s">
        <v>229</v>
      </c>
      <c r="AU141" s="146" t="s">
        <v>82</v>
      </c>
      <c r="AY141" s="13" t="s">
        <v>168</v>
      </c>
      <c r="BE141" s="147">
        <f t="shared" si="14"/>
        <v>0</v>
      </c>
      <c r="BF141" s="147">
        <f t="shared" si="15"/>
        <v>0</v>
      </c>
      <c r="BG141" s="147">
        <f t="shared" si="16"/>
        <v>0</v>
      </c>
      <c r="BH141" s="147">
        <f t="shared" si="17"/>
        <v>0</v>
      </c>
      <c r="BI141" s="147">
        <f t="shared" si="18"/>
        <v>0</v>
      </c>
      <c r="BJ141" s="13" t="s">
        <v>80</v>
      </c>
      <c r="BK141" s="147">
        <f t="shared" si="19"/>
        <v>0</v>
      </c>
      <c r="BL141" s="13" t="s">
        <v>174</v>
      </c>
      <c r="BM141" s="146" t="s">
        <v>1079</v>
      </c>
    </row>
    <row r="142" spans="2:65" s="1" customFormat="1" ht="49.05" customHeight="1">
      <c r="B142" s="133"/>
      <c r="C142" s="134" t="s">
        <v>8</v>
      </c>
      <c r="D142" s="134" t="s">
        <v>170</v>
      </c>
      <c r="E142" s="135" t="s">
        <v>1080</v>
      </c>
      <c r="F142" s="136" t="s">
        <v>1081</v>
      </c>
      <c r="G142" s="137" t="s">
        <v>173</v>
      </c>
      <c r="H142" s="138">
        <v>18.210999999999999</v>
      </c>
      <c r="I142" s="139"/>
      <c r="J142" s="140">
        <f t="shared" si="10"/>
        <v>0</v>
      </c>
      <c r="K142" s="141"/>
      <c r="L142" s="28"/>
      <c r="M142" s="142" t="s">
        <v>1</v>
      </c>
      <c r="N142" s="143" t="s">
        <v>38</v>
      </c>
      <c r="P142" s="144">
        <f t="shared" si="11"/>
        <v>0</v>
      </c>
      <c r="Q142" s="144">
        <v>2.5143</v>
      </c>
      <c r="R142" s="144">
        <f t="shared" si="12"/>
        <v>45.787917299999997</v>
      </c>
      <c r="S142" s="144">
        <v>0</v>
      </c>
      <c r="T142" s="145">
        <f t="shared" si="13"/>
        <v>0</v>
      </c>
      <c r="AR142" s="146" t="s">
        <v>174</v>
      </c>
      <c r="AT142" s="146" t="s">
        <v>170</v>
      </c>
      <c r="AU142" s="146" t="s">
        <v>82</v>
      </c>
      <c r="AY142" s="13" t="s">
        <v>168</v>
      </c>
      <c r="BE142" s="147">
        <f t="shared" si="14"/>
        <v>0</v>
      </c>
      <c r="BF142" s="147">
        <f t="shared" si="15"/>
        <v>0</v>
      </c>
      <c r="BG142" s="147">
        <f t="shared" si="16"/>
        <v>0</v>
      </c>
      <c r="BH142" s="147">
        <f t="shared" si="17"/>
        <v>0</v>
      </c>
      <c r="BI142" s="147">
        <f t="shared" si="18"/>
        <v>0</v>
      </c>
      <c r="BJ142" s="13" t="s">
        <v>80</v>
      </c>
      <c r="BK142" s="147">
        <f t="shared" si="19"/>
        <v>0</v>
      </c>
      <c r="BL142" s="13" t="s">
        <v>174</v>
      </c>
      <c r="BM142" s="146" t="s">
        <v>1082</v>
      </c>
    </row>
    <row r="143" spans="2:65" s="1" customFormat="1" ht="49.05" customHeight="1">
      <c r="B143" s="133"/>
      <c r="C143" s="134" t="s">
        <v>217</v>
      </c>
      <c r="D143" s="134" t="s">
        <v>170</v>
      </c>
      <c r="E143" s="135" t="s">
        <v>1083</v>
      </c>
      <c r="F143" s="136" t="s">
        <v>1084</v>
      </c>
      <c r="G143" s="137" t="s">
        <v>208</v>
      </c>
      <c r="H143" s="138">
        <v>55.91</v>
      </c>
      <c r="I143" s="139"/>
      <c r="J143" s="140">
        <f t="shared" si="10"/>
        <v>0</v>
      </c>
      <c r="K143" s="141"/>
      <c r="L143" s="28"/>
      <c r="M143" s="142" t="s">
        <v>1</v>
      </c>
      <c r="N143" s="143" t="s">
        <v>38</v>
      </c>
      <c r="P143" s="144">
        <f t="shared" si="11"/>
        <v>0</v>
      </c>
      <c r="Q143" s="144">
        <v>1.6199999999999999E-3</v>
      </c>
      <c r="R143" s="144">
        <f t="shared" si="12"/>
        <v>9.0574199999999994E-2</v>
      </c>
      <c r="S143" s="144">
        <v>0</v>
      </c>
      <c r="T143" s="145">
        <f t="shared" si="13"/>
        <v>0</v>
      </c>
      <c r="AR143" s="146" t="s">
        <v>174</v>
      </c>
      <c r="AT143" s="146" t="s">
        <v>170</v>
      </c>
      <c r="AU143" s="146" t="s">
        <v>82</v>
      </c>
      <c r="AY143" s="13" t="s">
        <v>168</v>
      </c>
      <c r="BE143" s="147">
        <f t="shared" si="14"/>
        <v>0</v>
      </c>
      <c r="BF143" s="147">
        <f t="shared" si="15"/>
        <v>0</v>
      </c>
      <c r="BG143" s="147">
        <f t="shared" si="16"/>
        <v>0</v>
      </c>
      <c r="BH143" s="147">
        <f t="shared" si="17"/>
        <v>0</v>
      </c>
      <c r="BI143" s="147">
        <f t="shared" si="18"/>
        <v>0</v>
      </c>
      <c r="BJ143" s="13" t="s">
        <v>80</v>
      </c>
      <c r="BK143" s="147">
        <f t="shared" si="19"/>
        <v>0</v>
      </c>
      <c r="BL143" s="13" t="s">
        <v>174</v>
      </c>
      <c r="BM143" s="146" t="s">
        <v>1085</v>
      </c>
    </row>
    <row r="144" spans="2:65" s="1" customFormat="1" ht="49.05" customHeight="1">
      <c r="B144" s="133"/>
      <c r="C144" s="134" t="s">
        <v>223</v>
      </c>
      <c r="D144" s="134" t="s">
        <v>170</v>
      </c>
      <c r="E144" s="135" t="s">
        <v>1086</v>
      </c>
      <c r="F144" s="136" t="s">
        <v>1087</v>
      </c>
      <c r="G144" s="137" t="s">
        <v>208</v>
      </c>
      <c r="H144" s="138">
        <v>55.91</v>
      </c>
      <c r="I144" s="139"/>
      <c r="J144" s="140">
        <f t="shared" si="10"/>
        <v>0</v>
      </c>
      <c r="K144" s="141"/>
      <c r="L144" s="28"/>
      <c r="M144" s="142" t="s">
        <v>1</v>
      </c>
      <c r="N144" s="143" t="s">
        <v>38</v>
      </c>
      <c r="P144" s="144">
        <f t="shared" si="11"/>
        <v>0</v>
      </c>
      <c r="Q144" s="144">
        <v>0</v>
      </c>
      <c r="R144" s="144">
        <f t="shared" si="12"/>
        <v>0</v>
      </c>
      <c r="S144" s="144">
        <v>0</v>
      </c>
      <c r="T144" s="145">
        <f t="shared" si="13"/>
        <v>0</v>
      </c>
      <c r="AR144" s="146" t="s">
        <v>174</v>
      </c>
      <c r="AT144" s="146" t="s">
        <v>170</v>
      </c>
      <c r="AU144" s="146" t="s">
        <v>82</v>
      </c>
      <c r="AY144" s="13" t="s">
        <v>168</v>
      </c>
      <c r="BE144" s="147">
        <f t="shared" si="14"/>
        <v>0</v>
      </c>
      <c r="BF144" s="147">
        <f t="shared" si="15"/>
        <v>0</v>
      </c>
      <c r="BG144" s="147">
        <f t="shared" si="16"/>
        <v>0</v>
      </c>
      <c r="BH144" s="147">
        <f t="shared" si="17"/>
        <v>0</v>
      </c>
      <c r="BI144" s="147">
        <f t="shared" si="18"/>
        <v>0</v>
      </c>
      <c r="BJ144" s="13" t="s">
        <v>80</v>
      </c>
      <c r="BK144" s="147">
        <f t="shared" si="19"/>
        <v>0</v>
      </c>
      <c r="BL144" s="13" t="s">
        <v>174</v>
      </c>
      <c r="BM144" s="146" t="s">
        <v>1088</v>
      </c>
    </row>
    <row r="145" spans="2:65" s="1" customFormat="1" ht="37.799999999999997" customHeight="1">
      <c r="B145" s="133"/>
      <c r="C145" s="134" t="s">
        <v>228</v>
      </c>
      <c r="D145" s="134" t="s">
        <v>170</v>
      </c>
      <c r="E145" s="135" t="s">
        <v>1089</v>
      </c>
      <c r="F145" s="136" t="s">
        <v>1090</v>
      </c>
      <c r="G145" s="137" t="s">
        <v>275</v>
      </c>
      <c r="H145" s="138">
        <v>0.14399999999999999</v>
      </c>
      <c r="I145" s="139"/>
      <c r="J145" s="140">
        <f t="shared" si="10"/>
        <v>0</v>
      </c>
      <c r="K145" s="141"/>
      <c r="L145" s="28"/>
      <c r="M145" s="142" t="s">
        <v>1</v>
      </c>
      <c r="N145" s="143" t="s">
        <v>38</v>
      </c>
      <c r="P145" s="144">
        <f t="shared" si="11"/>
        <v>0</v>
      </c>
      <c r="Q145" s="144">
        <v>1.10907</v>
      </c>
      <c r="R145" s="144">
        <f t="shared" si="12"/>
        <v>0.15970608</v>
      </c>
      <c r="S145" s="144">
        <v>0</v>
      </c>
      <c r="T145" s="145">
        <f t="shared" si="13"/>
        <v>0</v>
      </c>
      <c r="AR145" s="146" t="s">
        <v>174</v>
      </c>
      <c r="AT145" s="146" t="s">
        <v>170</v>
      </c>
      <c r="AU145" s="146" t="s">
        <v>82</v>
      </c>
      <c r="AY145" s="13" t="s">
        <v>168</v>
      </c>
      <c r="BE145" s="147">
        <f t="shared" si="14"/>
        <v>0</v>
      </c>
      <c r="BF145" s="147">
        <f t="shared" si="15"/>
        <v>0</v>
      </c>
      <c r="BG145" s="147">
        <f t="shared" si="16"/>
        <v>0</v>
      </c>
      <c r="BH145" s="147">
        <f t="shared" si="17"/>
        <v>0</v>
      </c>
      <c r="BI145" s="147">
        <f t="shared" si="18"/>
        <v>0</v>
      </c>
      <c r="BJ145" s="13" t="s">
        <v>80</v>
      </c>
      <c r="BK145" s="147">
        <f t="shared" si="19"/>
        <v>0</v>
      </c>
      <c r="BL145" s="13" t="s">
        <v>174</v>
      </c>
      <c r="BM145" s="146" t="s">
        <v>1091</v>
      </c>
    </row>
    <row r="146" spans="2:65" s="1" customFormat="1" ht="24.15" customHeight="1">
      <c r="B146" s="133"/>
      <c r="C146" s="134" t="s">
        <v>233</v>
      </c>
      <c r="D146" s="134" t="s">
        <v>170</v>
      </c>
      <c r="E146" s="135" t="s">
        <v>1092</v>
      </c>
      <c r="F146" s="136" t="s">
        <v>1093</v>
      </c>
      <c r="G146" s="137" t="s">
        <v>275</v>
      </c>
      <c r="H146" s="138">
        <v>0.67600000000000005</v>
      </c>
      <c r="I146" s="139"/>
      <c r="J146" s="140">
        <f t="shared" si="10"/>
        <v>0</v>
      </c>
      <c r="K146" s="141"/>
      <c r="L146" s="28"/>
      <c r="M146" s="142" t="s">
        <v>1</v>
      </c>
      <c r="N146" s="143" t="s">
        <v>38</v>
      </c>
      <c r="P146" s="144">
        <f t="shared" si="11"/>
        <v>0</v>
      </c>
      <c r="Q146" s="144">
        <v>1.06277</v>
      </c>
      <c r="R146" s="144">
        <f t="shared" si="12"/>
        <v>0.71843252000000002</v>
      </c>
      <c r="S146" s="144">
        <v>0</v>
      </c>
      <c r="T146" s="145">
        <f t="shared" si="13"/>
        <v>0</v>
      </c>
      <c r="AR146" s="146" t="s">
        <v>174</v>
      </c>
      <c r="AT146" s="146" t="s">
        <v>170</v>
      </c>
      <c r="AU146" s="146" t="s">
        <v>82</v>
      </c>
      <c r="AY146" s="13" t="s">
        <v>168</v>
      </c>
      <c r="BE146" s="147">
        <f t="shared" si="14"/>
        <v>0</v>
      </c>
      <c r="BF146" s="147">
        <f t="shared" si="15"/>
        <v>0</v>
      </c>
      <c r="BG146" s="147">
        <f t="shared" si="16"/>
        <v>0</v>
      </c>
      <c r="BH146" s="147">
        <f t="shared" si="17"/>
        <v>0</v>
      </c>
      <c r="BI146" s="147">
        <f t="shared" si="18"/>
        <v>0</v>
      </c>
      <c r="BJ146" s="13" t="s">
        <v>80</v>
      </c>
      <c r="BK146" s="147">
        <f t="shared" si="19"/>
        <v>0</v>
      </c>
      <c r="BL146" s="13" t="s">
        <v>174</v>
      </c>
      <c r="BM146" s="146" t="s">
        <v>1094</v>
      </c>
    </row>
    <row r="147" spans="2:65" s="1" customFormat="1" ht="24.15" customHeight="1">
      <c r="B147" s="133"/>
      <c r="C147" s="134" t="s">
        <v>237</v>
      </c>
      <c r="D147" s="134" t="s">
        <v>170</v>
      </c>
      <c r="E147" s="135" t="s">
        <v>1095</v>
      </c>
      <c r="F147" s="136" t="s">
        <v>1096</v>
      </c>
      <c r="G147" s="137" t="s">
        <v>580</v>
      </c>
      <c r="H147" s="138">
        <v>1</v>
      </c>
      <c r="I147" s="139"/>
      <c r="J147" s="140">
        <f t="shared" si="10"/>
        <v>0</v>
      </c>
      <c r="K147" s="141"/>
      <c r="L147" s="28"/>
      <c r="M147" s="142" t="s">
        <v>1</v>
      </c>
      <c r="N147" s="143" t="s">
        <v>38</v>
      </c>
      <c r="P147" s="144">
        <f t="shared" si="11"/>
        <v>0</v>
      </c>
      <c r="Q147" s="144">
        <v>0</v>
      </c>
      <c r="R147" s="144">
        <f t="shared" si="12"/>
        <v>0</v>
      </c>
      <c r="S147" s="144">
        <v>0</v>
      </c>
      <c r="T147" s="145">
        <f t="shared" si="13"/>
        <v>0</v>
      </c>
      <c r="AR147" s="146" t="s">
        <v>174</v>
      </c>
      <c r="AT147" s="146" t="s">
        <v>170</v>
      </c>
      <c r="AU147" s="146" t="s">
        <v>82</v>
      </c>
      <c r="AY147" s="13" t="s">
        <v>168</v>
      </c>
      <c r="BE147" s="147">
        <f t="shared" si="14"/>
        <v>0</v>
      </c>
      <c r="BF147" s="147">
        <f t="shared" si="15"/>
        <v>0</v>
      </c>
      <c r="BG147" s="147">
        <f t="shared" si="16"/>
        <v>0</v>
      </c>
      <c r="BH147" s="147">
        <f t="shared" si="17"/>
        <v>0</v>
      </c>
      <c r="BI147" s="147">
        <f t="shared" si="18"/>
        <v>0</v>
      </c>
      <c r="BJ147" s="13" t="s">
        <v>80</v>
      </c>
      <c r="BK147" s="147">
        <f t="shared" si="19"/>
        <v>0</v>
      </c>
      <c r="BL147" s="13" t="s">
        <v>174</v>
      </c>
      <c r="BM147" s="146" t="s">
        <v>1097</v>
      </c>
    </row>
    <row r="148" spans="2:65" s="11" customFormat="1" ht="22.8" customHeight="1">
      <c r="B148" s="121"/>
      <c r="D148" s="122" t="s">
        <v>72</v>
      </c>
      <c r="E148" s="131" t="s">
        <v>174</v>
      </c>
      <c r="F148" s="131" t="s">
        <v>326</v>
      </c>
      <c r="I148" s="124"/>
      <c r="J148" s="132">
        <f>BK148</f>
        <v>0</v>
      </c>
      <c r="L148" s="121"/>
      <c r="M148" s="126"/>
      <c r="P148" s="127">
        <f>SUM(P149:P153)</f>
        <v>0</v>
      </c>
      <c r="R148" s="127">
        <f>SUM(R149:R153)</f>
        <v>1.5842831999999998</v>
      </c>
      <c r="T148" s="128">
        <f>SUM(T149:T153)</f>
        <v>0</v>
      </c>
      <c r="AR148" s="122" t="s">
        <v>80</v>
      </c>
      <c r="AT148" s="129" t="s">
        <v>72</v>
      </c>
      <c r="AU148" s="129" t="s">
        <v>80</v>
      </c>
      <c r="AY148" s="122" t="s">
        <v>168</v>
      </c>
      <c r="BK148" s="130">
        <f>SUM(BK149:BK153)</f>
        <v>0</v>
      </c>
    </row>
    <row r="149" spans="2:65" s="1" customFormat="1" ht="49.05" customHeight="1">
      <c r="B149" s="133"/>
      <c r="C149" s="134" t="s">
        <v>241</v>
      </c>
      <c r="D149" s="134" t="s">
        <v>170</v>
      </c>
      <c r="E149" s="135" t="s">
        <v>654</v>
      </c>
      <c r="F149" s="136" t="s">
        <v>655</v>
      </c>
      <c r="G149" s="137" t="s">
        <v>226</v>
      </c>
      <c r="H149" s="138">
        <v>16</v>
      </c>
      <c r="I149" s="139"/>
      <c r="J149" s="140">
        <f>ROUND(I149*H149,2)</f>
        <v>0</v>
      </c>
      <c r="K149" s="141"/>
      <c r="L149" s="28"/>
      <c r="M149" s="142" t="s">
        <v>1</v>
      </c>
      <c r="N149" s="143" t="s">
        <v>38</v>
      </c>
      <c r="P149" s="144">
        <f>O149*H149</f>
        <v>0</v>
      </c>
      <c r="Q149" s="144">
        <v>0</v>
      </c>
      <c r="R149" s="144">
        <f>Q149*H149</f>
        <v>0</v>
      </c>
      <c r="S149" s="144">
        <v>0</v>
      </c>
      <c r="T149" s="145">
        <f>S149*H149</f>
        <v>0</v>
      </c>
      <c r="AR149" s="146" t="s">
        <v>174</v>
      </c>
      <c r="AT149" s="146" t="s">
        <v>170</v>
      </c>
      <c r="AU149" s="146" t="s">
        <v>82</v>
      </c>
      <c r="AY149" s="13" t="s">
        <v>168</v>
      </c>
      <c r="BE149" s="147">
        <f>IF(N149="základní",J149,0)</f>
        <v>0</v>
      </c>
      <c r="BF149" s="147">
        <f>IF(N149="snížená",J149,0)</f>
        <v>0</v>
      </c>
      <c r="BG149" s="147">
        <f>IF(N149="zákl. přenesená",J149,0)</f>
        <v>0</v>
      </c>
      <c r="BH149" s="147">
        <f>IF(N149="sníž. přenesená",J149,0)</f>
        <v>0</v>
      </c>
      <c r="BI149" s="147">
        <f>IF(N149="nulová",J149,0)</f>
        <v>0</v>
      </c>
      <c r="BJ149" s="13" t="s">
        <v>80</v>
      </c>
      <c r="BK149" s="147">
        <f>ROUND(I149*H149,2)</f>
        <v>0</v>
      </c>
      <c r="BL149" s="13" t="s">
        <v>174</v>
      </c>
      <c r="BM149" s="146" t="s">
        <v>1098</v>
      </c>
    </row>
    <row r="150" spans="2:65" s="1" customFormat="1" ht="16.5" customHeight="1">
      <c r="B150" s="133"/>
      <c r="C150" s="148" t="s">
        <v>245</v>
      </c>
      <c r="D150" s="148" t="s">
        <v>229</v>
      </c>
      <c r="E150" s="149" t="s">
        <v>1099</v>
      </c>
      <c r="F150" s="150" t="s">
        <v>1100</v>
      </c>
      <c r="G150" s="151" t="s">
        <v>226</v>
      </c>
      <c r="H150" s="152">
        <v>10</v>
      </c>
      <c r="I150" s="153"/>
      <c r="J150" s="154">
        <f>ROUND(I150*H150,2)</f>
        <v>0</v>
      </c>
      <c r="K150" s="155"/>
      <c r="L150" s="156"/>
      <c r="M150" s="157" t="s">
        <v>1</v>
      </c>
      <c r="N150" s="158" t="s">
        <v>38</v>
      </c>
      <c r="P150" s="144">
        <f>O150*H150</f>
        <v>0</v>
      </c>
      <c r="Q150" s="144">
        <v>5.3999999999999999E-2</v>
      </c>
      <c r="R150" s="144">
        <f>Q150*H150</f>
        <v>0.54</v>
      </c>
      <c r="S150" s="144">
        <v>0</v>
      </c>
      <c r="T150" s="145">
        <f>S150*H150</f>
        <v>0</v>
      </c>
      <c r="AR150" s="146" t="s">
        <v>197</v>
      </c>
      <c r="AT150" s="146" t="s">
        <v>229</v>
      </c>
      <c r="AU150" s="146" t="s">
        <v>82</v>
      </c>
      <c r="AY150" s="13" t="s">
        <v>168</v>
      </c>
      <c r="BE150" s="147">
        <f>IF(N150="základní",J150,0)</f>
        <v>0</v>
      </c>
      <c r="BF150" s="147">
        <f>IF(N150="snížená",J150,0)</f>
        <v>0</v>
      </c>
      <c r="BG150" s="147">
        <f>IF(N150="zákl. přenesená",J150,0)</f>
        <v>0</v>
      </c>
      <c r="BH150" s="147">
        <f>IF(N150="sníž. přenesená",J150,0)</f>
        <v>0</v>
      </c>
      <c r="BI150" s="147">
        <f>IF(N150="nulová",J150,0)</f>
        <v>0</v>
      </c>
      <c r="BJ150" s="13" t="s">
        <v>80</v>
      </c>
      <c r="BK150" s="147">
        <f>ROUND(I150*H150,2)</f>
        <v>0</v>
      </c>
      <c r="BL150" s="13" t="s">
        <v>174</v>
      </c>
      <c r="BM150" s="146" t="s">
        <v>1101</v>
      </c>
    </row>
    <row r="151" spans="2:65" s="1" customFormat="1" ht="16.5" customHeight="1">
      <c r="B151" s="133"/>
      <c r="C151" s="148" t="s">
        <v>249</v>
      </c>
      <c r="D151" s="148" t="s">
        <v>229</v>
      </c>
      <c r="E151" s="149" t="s">
        <v>1102</v>
      </c>
      <c r="F151" s="150" t="s">
        <v>1103</v>
      </c>
      <c r="G151" s="151" t="s">
        <v>226</v>
      </c>
      <c r="H151" s="152">
        <v>6</v>
      </c>
      <c r="I151" s="153"/>
      <c r="J151" s="154">
        <f>ROUND(I151*H151,2)</f>
        <v>0</v>
      </c>
      <c r="K151" s="155"/>
      <c r="L151" s="156"/>
      <c r="M151" s="157" t="s">
        <v>1</v>
      </c>
      <c r="N151" s="158" t="s">
        <v>38</v>
      </c>
      <c r="P151" s="144">
        <f>O151*H151</f>
        <v>0</v>
      </c>
      <c r="Q151" s="144">
        <v>0.17299999999999999</v>
      </c>
      <c r="R151" s="144">
        <f>Q151*H151</f>
        <v>1.0379999999999998</v>
      </c>
      <c r="S151" s="144">
        <v>0</v>
      </c>
      <c r="T151" s="145">
        <f>S151*H151</f>
        <v>0</v>
      </c>
      <c r="AR151" s="146" t="s">
        <v>197</v>
      </c>
      <c r="AT151" s="146" t="s">
        <v>229</v>
      </c>
      <c r="AU151" s="146" t="s">
        <v>82</v>
      </c>
      <c r="AY151" s="13" t="s">
        <v>168</v>
      </c>
      <c r="BE151" s="147">
        <f>IF(N151="základní",J151,0)</f>
        <v>0</v>
      </c>
      <c r="BF151" s="147">
        <f>IF(N151="snížená",J151,0)</f>
        <v>0</v>
      </c>
      <c r="BG151" s="147">
        <f>IF(N151="zákl. přenesená",J151,0)</f>
        <v>0</v>
      </c>
      <c r="BH151" s="147">
        <f>IF(N151="sníž. přenesená",J151,0)</f>
        <v>0</v>
      </c>
      <c r="BI151" s="147">
        <f>IF(N151="nulová",J151,0)</f>
        <v>0</v>
      </c>
      <c r="BJ151" s="13" t="s">
        <v>80</v>
      </c>
      <c r="BK151" s="147">
        <f>ROUND(I151*H151,2)</f>
        <v>0</v>
      </c>
      <c r="BL151" s="13" t="s">
        <v>174</v>
      </c>
      <c r="BM151" s="146" t="s">
        <v>1104</v>
      </c>
    </row>
    <row r="152" spans="2:65" s="1" customFormat="1" ht="24.15" customHeight="1">
      <c r="B152" s="133"/>
      <c r="C152" s="134" t="s">
        <v>7</v>
      </c>
      <c r="D152" s="134" t="s">
        <v>170</v>
      </c>
      <c r="E152" s="135" t="s">
        <v>1105</v>
      </c>
      <c r="F152" s="136" t="s">
        <v>1106</v>
      </c>
      <c r="G152" s="137" t="s">
        <v>208</v>
      </c>
      <c r="H152" s="138">
        <v>7.14</v>
      </c>
      <c r="I152" s="139"/>
      <c r="J152" s="140">
        <f>ROUND(I152*H152,2)</f>
        <v>0</v>
      </c>
      <c r="K152" s="141"/>
      <c r="L152" s="28"/>
      <c r="M152" s="142" t="s">
        <v>1</v>
      </c>
      <c r="N152" s="143" t="s">
        <v>38</v>
      </c>
      <c r="P152" s="144">
        <f>O152*H152</f>
        <v>0</v>
      </c>
      <c r="Q152" s="144">
        <v>8.8000000000000003E-4</v>
      </c>
      <c r="R152" s="144">
        <f>Q152*H152</f>
        <v>6.2832000000000001E-3</v>
      </c>
      <c r="S152" s="144">
        <v>0</v>
      </c>
      <c r="T152" s="145">
        <f>S152*H152</f>
        <v>0</v>
      </c>
      <c r="AR152" s="146" t="s">
        <v>174</v>
      </c>
      <c r="AT152" s="146" t="s">
        <v>170</v>
      </c>
      <c r="AU152" s="146" t="s">
        <v>82</v>
      </c>
      <c r="AY152" s="13" t="s">
        <v>168</v>
      </c>
      <c r="BE152" s="147">
        <f>IF(N152="základní",J152,0)</f>
        <v>0</v>
      </c>
      <c r="BF152" s="147">
        <f>IF(N152="snížená",J152,0)</f>
        <v>0</v>
      </c>
      <c r="BG152" s="147">
        <f>IF(N152="zákl. přenesená",J152,0)</f>
        <v>0</v>
      </c>
      <c r="BH152" s="147">
        <f>IF(N152="sníž. přenesená",J152,0)</f>
        <v>0</v>
      </c>
      <c r="BI152" s="147">
        <f>IF(N152="nulová",J152,0)</f>
        <v>0</v>
      </c>
      <c r="BJ152" s="13" t="s">
        <v>80</v>
      </c>
      <c r="BK152" s="147">
        <f>ROUND(I152*H152,2)</f>
        <v>0</v>
      </c>
      <c r="BL152" s="13" t="s">
        <v>174</v>
      </c>
      <c r="BM152" s="146" t="s">
        <v>1107</v>
      </c>
    </row>
    <row r="153" spans="2:65" s="1" customFormat="1" ht="24.15" customHeight="1">
      <c r="B153" s="133"/>
      <c r="C153" s="134" t="s">
        <v>256</v>
      </c>
      <c r="D153" s="134" t="s">
        <v>170</v>
      </c>
      <c r="E153" s="135" t="s">
        <v>1108</v>
      </c>
      <c r="F153" s="136" t="s">
        <v>1109</v>
      </c>
      <c r="G153" s="137" t="s">
        <v>208</v>
      </c>
      <c r="H153" s="138">
        <v>7.14</v>
      </c>
      <c r="I153" s="139"/>
      <c r="J153" s="140">
        <f>ROUND(I153*H153,2)</f>
        <v>0</v>
      </c>
      <c r="K153" s="141"/>
      <c r="L153" s="28"/>
      <c r="M153" s="142" t="s">
        <v>1</v>
      </c>
      <c r="N153" s="143" t="s">
        <v>38</v>
      </c>
      <c r="P153" s="144">
        <f>O153*H153</f>
        <v>0</v>
      </c>
      <c r="Q153" s="144">
        <v>0</v>
      </c>
      <c r="R153" s="144">
        <f>Q153*H153</f>
        <v>0</v>
      </c>
      <c r="S153" s="144">
        <v>0</v>
      </c>
      <c r="T153" s="145">
        <f>S153*H153</f>
        <v>0</v>
      </c>
      <c r="AR153" s="146" t="s">
        <v>174</v>
      </c>
      <c r="AT153" s="146" t="s">
        <v>170</v>
      </c>
      <c r="AU153" s="146" t="s">
        <v>82</v>
      </c>
      <c r="AY153" s="13" t="s">
        <v>168</v>
      </c>
      <c r="BE153" s="147">
        <f>IF(N153="základní",J153,0)</f>
        <v>0</v>
      </c>
      <c r="BF153" s="147">
        <f>IF(N153="snížená",J153,0)</f>
        <v>0</v>
      </c>
      <c r="BG153" s="147">
        <f>IF(N153="zákl. přenesená",J153,0)</f>
        <v>0</v>
      </c>
      <c r="BH153" s="147">
        <f>IF(N153="sníž. přenesená",J153,0)</f>
        <v>0</v>
      </c>
      <c r="BI153" s="147">
        <f>IF(N153="nulová",J153,0)</f>
        <v>0</v>
      </c>
      <c r="BJ153" s="13" t="s">
        <v>80</v>
      </c>
      <c r="BK153" s="147">
        <f>ROUND(I153*H153,2)</f>
        <v>0</v>
      </c>
      <c r="BL153" s="13" t="s">
        <v>174</v>
      </c>
      <c r="BM153" s="146" t="s">
        <v>1110</v>
      </c>
    </row>
    <row r="154" spans="2:65" s="11" customFormat="1" ht="22.8" customHeight="1">
      <c r="B154" s="121"/>
      <c r="D154" s="122" t="s">
        <v>72</v>
      </c>
      <c r="E154" s="131" t="s">
        <v>189</v>
      </c>
      <c r="F154" s="131" t="s">
        <v>343</v>
      </c>
      <c r="I154" s="124"/>
      <c r="J154" s="132">
        <f>BK154</f>
        <v>0</v>
      </c>
      <c r="L154" s="121"/>
      <c r="M154" s="126"/>
      <c r="P154" s="127">
        <f>SUM(P155:P159)</f>
        <v>0</v>
      </c>
      <c r="R154" s="127">
        <f>SUM(R155:R159)</f>
        <v>0</v>
      </c>
      <c r="T154" s="128">
        <f>SUM(T155:T159)</f>
        <v>0</v>
      </c>
      <c r="AR154" s="122" t="s">
        <v>80</v>
      </c>
      <c r="AT154" s="129" t="s">
        <v>72</v>
      </c>
      <c r="AU154" s="129" t="s">
        <v>80</v>
      </c>
      <c r="AY154" s="122" t="s">
        <v>168</v>
      </c>
      <c r="BK154" s="130">
        <f>SUM(BK155:BK159)</f>
        <v>0</v>
      </c>
    </row>
    <row r="155" spans="2:65" s="1" customFormat="1" ht="33" customHeight="1">
      <c r="B155" s="133"/>
      <c r="C155" s="134" t="s">
        <v>260</v>
      </c>
      <c r="D155" s="134" t="s">
        <v>170</v>
      </c>
      <c r="E155" s="135" t="s">
        <v>345</v>
      </c>
      <c r="F155" s="136" t="s">
        <v>346</v>
      </c>
      <c r="G155" s="137" t="s">
        <v>173</v>
      </c>
      <c r="H155" s="138">
        <v>1.3080000000000001</v>
      </c>
      <c r="I155" s="139"/>
      <c r="J155" s="140">
        <f>ROUND(I155*H155,2)</f>
        <v>0</v>
      </c>
      <c r="K155" s="141"/>
      <c r="L155" s="28"/>
      <c r="M155" s="142" t="s">
        <v>1</v>
      </c>
      <c r="N155" s="143" t="s">
        <v>38</v>
      </c>
      <c r="P155" s="144">
        <f>O155*H155</f>
        <v>0</v>
      </c>
      <c r="Q155" s="144">
        <v>0</v>
      </c>
      <c r="R155" s="144">
        <f>Q155*H155</f>
        <v>0</v>
      </c>
      <c r="S155" s="144">
        <v>0</v>
      </c>
      <c r="T155" s="145">
        <f>S155*H155</f>
        <v>0</v>
      </c>
      <c r="AR155" s="146" t="s">
        <v>174</v>
      </c>
      <c r="AT155" s="146" t="s">
        <v>170</v>
      </c>
      <c r="AU155" s="146" t="s">
        <v>82</v>
      </c>
      <c r="AY155" s="13" t="s">
        <v>168</v>
      </c>
      <c r="BE155" s="147">
        <f>IF(N155="základní",J155,0)</f>
        <v>0</v>
      </c>
      <c r="BF155" s="147">
        <f>IF(N155="snížená",J155,0)</f>
        <v>0</v>
      </c>
      <c r="BG155" s="147">
        <f>IF(N155="zákl. přenesená",J155,0)</f>
        <v>0</v>
      </c>
      <c r="BH155" s="147">
        <f>IF(N155="sníž. přenesená",J155,0)</f>
        <v>0</v>
      </c>
      <c r="BI155" s="147">
        <f>IF(N155="nulová",J155,0)</f>
        <v>0</v>
      </c>
      <c r="BJ155" s="13" t="s">
        <v>80</v>
      </c>
      <c r="BK155" s="147">
        <f>ROUND(I155*H155,2)</f>
        <v>0</v>
      </c>
      <c r="BL155" s="13" t="s">
        <v>174</v>
      </c>
      <c r="BM155" s="146" t="s">
        <v>1111</v>
      </c>
    </row>
    <row r="156" spans="2:65" s="1" customFormat="1" ht="37.799999999999997" customHeight="1">
      <c r="B156" s="133"/>
      <c r="C156" s="134" t="s">
        <v>264</v>
      </c>
      <c r="D156" s="134" t="s">
        <v>170</v>
      </c>
      <c r="E156" s="135" t="s">
        <v>349</v>
      </c>
      <c r="F156" s="136" t="s">
        <v>350</v>
      </c>
      <c r="G156" s="137" t="s">
        <v>173</v>
      </c>
      <c r="H156" s="138">
        <v>1.3080000000000001</v>
      </c>
      <c r="I156" s="139"/>
      <c r="J156" s="140">
        <f>ROUND(I156*H156,2)</f>
        <v>0</v>
      </c>
      <c r="K156" s="141"/>
      <c r="L156" s="28"/>
      <c r="M156" s="142" t="s">
        <v>1</v>
      </c>
      <c r="N156" s="143" t="s">
        <v>38</v>
      </c>
      <c r="P156" s="144">
        <f>O156*H156</f>
        <v>0</v>
      </c>
      <c r="Q156" s="144">
        <v>0</v>
      </c>
      <c r="R156" s="144">
        <f>Q156*H156</f>
        <v>0</v>
      </c>
      <c r="S156" s="144">
        <v>0</v>
      </c>
      <c r="T156" s="145">
        <f>S156*H156</f>
        <v>0</v>
      </c>
      <c r="AR156" s="146" t="s">
        <v>174</v>
      </c>
      <c r="AT156" s="146" t="s">
        <v>170</v>
      </c>
      <c r="AU156" s="146" t="s">
        <v>82</v>
      </c>
      <c r="AY156" s="13" t="s">
        <v>168</v>
      </c>
      <c r="BE156" s="147">
        <f>IF(N156="základní",J156,0)</f>
        <v>0</v>
      </c>
      <c r="BF156" s="147">
        <f>IF(N156="snížená",J156,0)</f>
        <v>0</v>
      </c>
      <c r="BG156" s="147">
        <f>IF(N156="zákl. přenesená",J156,0)</f>
        <v>0</v>
      </c>
      <c r="BH156" s="147">
        <f>IF(N156="sníž. přenesená",J156,0)</f>
        <v>0</v>
      </c>
      <c r="BI156" s="147">
        <f>IF(N156="nulová",J156,0)</f>
        <v>0</v>
      </c>
      <c r="BJ156" s="13" t="s">
        <v>80</v>
      </c>
      <c r="BK156" s="147">
        <f>ROUND(I156*H156,2)</f>
        <v>0</v>
      </c>
      <c r="BL156" s="13" t="s">
        <v>174</v>
      </c>
      <c r="BM156" s="146" t="s">
        <v>1112</v>
      </c>
    </row>
    <row r="157" spans="2:65" s="1" customFormat="1" ht="16.5" customHeight="1">
      <c r="B157" s="133"/>
      <c r="C157" s="134" t="s">
        <v>268</v>
      </c>
      <c r="D157" s="134" t="s">
        <v>170</v>
      </c>
      <c r="E157" s="135" t="s">
        <v>361</v>
      </c>
      <c r="F157" s="136" t="s">
        <v>362</v>
      </c>
      <c r="G157" s="137" t="s">
        <v>208</v>
      </c>
      <c r="H157" s="138">
        <v>0.96</v>
      </c>
      <c r="I157" s="139"/>
      <c r="J157" s="140">
        <f>ROUND(I157*H157,2)</f>
        <v>0</v>
      </c>
      <c r="K157" s="141"/>
      <c r="L157" s="28"/>
      <c r="M157" s="142" t="s">
        <v>1</v>
      </c>
      <c r="N157" s="143" t="s">
        <v>38</v>
      </c>
      <c r="P157" s="144">
        <f>O157*H157</f>
        <v>0</v>
      </c>
      <c r="Q157" s="144">
        <v>0</v>
      </c>
      <c r="R157" s="144">
        <f>Q157*H157</f>
        <v>0</v>
      </c>
      <c r="S157" s="144">
        <v>0</v>
      </c>
      <c r="T157" s="145">
        <f>S157*H157</f>
        <v>0</v>
      </c>
      <c r="AR157" s="146" t="s">
        <v>174</v>
      </c>
      <c r="AT157" s="146" t="s">
        <v>170</v>
      </c>
      <c r="AU157" s="146" t="s">
        <v>82</v>
      </c>
      <c r="AY157" s="13" t="s">
        <v>168</v>
      </c>
      <c r="BE157" s="147">
        <f>IF(N157="základní",J157,0)</f>
        <v>0</v>
      </c>
      <c r="BF157" s="147">
        <f>IF(N157="snížená",J157,0)</f>
        <v>0</v>
      </c>
      <c r="BG157" s="147">
        <f>IF(N157="zákl. přenesená",J157,0)</f>
        <v>0</v>
      </c>
      <c r="BH157" s="147">
        <f>IF(N157="sníž. přenesená",J157,0)</f>
        <v>0</v>
      </c>
      <c r="BI157" s="147">
        <f>IF(N157="nulová",J157,0)</f>
        <v>0</v>
      </c>
      <c r="BJ157" s="13" t="s">
        <v>80</v>
      </c>
      <c r="BK157" s="147">
        <f>ROUND(I157*H157,2)</f>
        <v>0</v>
      </c>
      <c r="BL157" s="13" t="s">
        <v>174</v>
      </c>
      <c r="BM157" s="146" t="s">
        <v>1113</v>
      </c>
    </row>
    <row r="158" spans="2:65" s="1" customFormat="1" ht="21.75" customHeight="1">
      <c r="B158" s="133"/>
      <c r="C158" s="134" t="s">
        <v>272</v>
      </c>
      <c r="D158" s="134" t="s">
        <v>170</v>
      </c>
      <c r="E158" s="135" t="s">
        <v>365</v>
      </c>
      <c r="F158" s="136" t="s">
        <v>366</v>
      </c>
      <c r="G158" s="137" t="s">
        <v>208</v>
      </c>
      <c r="H158" s="138">
        <v>0.96</v>
      </c>
      <c r="I158" s="139"/>
      <c r="J158" s="140">
        <f>ROUND(I158*H158,2)</f>
        <v>0</v>
      </c>
      <c r="K158" s="141"/>
      <c r="L158" s="28"/>
      <c r="M158" s="142" t="s">
        <v>1</v>
      </c>
      <c r="N158" s="143" t="s">
        <v>38</v>
      </c>
      <c r="P158" s="144">
        <f>O158*H158</f>
        <v>0</v>
      </c>
      <c r="Q158" s="144">
        <v>0</v>
      </c>
      <c r="R158" s="144">
        <f>Q158*H158</f>
        <v>0</v>
      </c>
      <c r="S158" s="144">
        <v>0</v>
      </c>
      <c r="T158" s="145">
        <f>S158*H158</f>
        <v>0</v>
      </c>
      <c r="AR158" s="146" t="s">
        <v>174</v>
      </c>
      <c r="AT158" s="146" t="s">
        <v>170</v>
      </c>
      <c r="AU158" s="146" t="s">
        <v>82</v>
      </c>
      <c r="AY158" s="13" t="s">
        <v>168</v>
      </c>
      <c r="BE158" s="147">
        <f>IF(N158="základní",J158,0)</f>
        <v>0</v>
      </c>
      <c r="BF158" s="147">
        <f>IF(N158="snížená",J158,0)</f>
        <v>0</v>
      </c>
      <c r="BG158" s="147">
        <f>IF(N158="zákl. přenesená",J158,0)</f>
        <v>0</v>
      </c>
      <c r="BH158" s="147">
        <f>IF(N158="sníž. přenesená",J158,0)</f>
        <v>0</v>
      </c>
      <c r="BI158" s="147">
        <f>IF(N158="nulová",J158,0)</f>
        <v>0</v>
      </c>
      <c r="BJ158" s="13" t="s">
        <v>80</v>
      </c>
      <c r="BK158" s="147">
        <f>ROUND(I158*H158,2)</f>
        <v>0</v>
      </c>
      <c r="BL158" s="13" t="s">
        <v>174</v>
      </c>
      <c r="BM158" s="146" t="s">
        <v>1114</v>
      </c>
    </row>
    <row r="159" spans="2:65" s="1" customFormat="1" ht="21.75" customHeight="1">
      <c r="B159" s="133"/>
      <c r="C159" s="134" t="s">
        <v>277</v>
      </c>
      <c r="D159" s="134" t="s">
        <v>170</v>
      </c>
      <c r="E159" s="135" t="s">
        <v>374</v>
      </c>
      <c r="F159" s="136" t="s">
        <v>375</v>
      </c>
      <c r="G159" s="137" t="s">
        <v>275</v>
      </c>
      <c r="H159" s="138">
        <v>0.10299999999999999</v>
      </c>
      <c r="I159" s="139"/>
      <c r="J159" s="140">
        <f>ROUND(I159*H159,2)</f>
        <v>0</v>
      </c>
      <c r="K159" s="141"/>
      <c r="L159" s="28"/>
      <c r="M159" s="142" t="s">
        <v>1</v>
      </c>
      <c r="N159" s="143" t="s">
        <v>38</v>
      </c>
      <c r="P159" s="144">
        <f>O159*H159</f>
        <v>0</v>
      </c>
      <c r="Q159" s="144">
        <v>0</v>
      </c>
      <c r="R159" s="144">
        <f>Q159*H159</f>
        <v>0</v>
      </c>
      <c r="S159" s="144">
        <v>0</v>
      </c>
      <c r="T159" s="145">
        <f>S159*H159</f>
        <v>0</v>
      </c>
      <c r="AR159" s="146" t="s">
        <v>174</v>
      </c>
      <c r="AT159" s="146" t="s">
        <v>170</v>
      </c>
      <c r="AU159" s="146" t="s">
        <v>82</v>
      </c>
      <c r="AY159" s="13" t="s">
        <v>168</v>
      </c>
      <c r="BE159" s="147">
        <f>IF(N159="základní",J159,0)</f>
        <v>0</v>
      </c>
      <c r="BF159" s="147">
        <f>IF(N159="snížená",J159,0)</f>
        <v>0</v>
      </c>
      <c r="BG159" s="147">
        <f>IF(N159="zákl. přenesená",J159,0)</f>
        <v>0</v>
      </c>
      <c r="BH159" s="147">
        <f>IF(N159="sníž. přenesená",J159,0)</f>
        <v>0</v>
      </c>
      <c r="BI159" s="147">
        <f>IF(N159="nulová",J159,0)</f>
        <v>0</v>
      </c>
      <c r="BJ159" s="13" t="s">
        <v>80</v>
      </c>
      <c r="BK159" s="147">
        <f>ROUND(I159*H159,2)</f>
        <v>0</v>
      </c>
      <c r="BL159" s="13" t="s">
        <v>174</v>
      </c>
      <c r="BM159" s="146" t="s">
        <v>1115</v>
      </c>
    </row>
    <row r="160" spans="2:65" s="11" customFormat="1" ht="22.8" customHeight="1">
      <c r="B160" s="121"/>
      <c r="D160" s="122" t="s">
        <v>72</v>
      </c>
      <c r="E160" s="131" t="s">
        <v>197</v>
      </c>
      <c r="F160" s="131" t="s">
        <v>397</v>
      </c>
      <c r="I160" s="124"/>
      <c r="J160" s="132">
        <f>BK160</f>
        <v>0</v>
      </c>
      <c r="L160" s="121"/>
      <c r="M160" s="126"/>
      <c r="P160" s="127">
        <f>SUM(P161:P162)</f>
        <v>0</v>
      </c>
      <c r="R160" s="127">
        <f>SUM(R161:R162)</f>
        <v>0.31</v>
      </c>
      <c r="T160" s="128">
        <f>SUM(T161:T162)</f>
        <v>0</v>
      </c>
      <c r="AR160" s="122" t="s">
        <v>80</v>
      </c>
      <c r="AT160" s="129" t="s">
        <v>72</v>
      </c>
      <c r="AU160" s="129" t="s">
        <v>80</v>
      </c>
      <c r="AY160" s="122" t="s">
        <v>168</v>
      </c>
      <c r="BK160" s="130">
        <f>SUM(BK161:BK162)</f>
        <v>0</v>
      </c>
    </row>
    <row r="161" spans="2:65" s="1" customFormat="1" ht="37.799999999999997" customHeight="1">
      <c r="B161" s="133"/>
      <c r="C161" s="134" t="s">
        <v>281</v>
      </c>
      <c r="D161" s="134" t="s">
        <v>170</v>
      </c>
      <c r="E161" s="135" t="s">
        <v>1116</v>
      </c>
      <c r="F161" s="136" t="s">
        <v>1117</v>
      </c>
      <c r="G161" s="137" t="s">
        <v>226</v>
      </c>
      <c r="H161" s="138">
        <v>2</v>
      </c>
      <c r="I161" s="139"/>
      <c r="J161" s="140">
        <f>ROUND(I161*H161,2)</f>
        <v>0</v>
      </c>
      <c r="K161" s="141"/>
      <c r="L161" s="28"/>
      <c r="M161" s="142" t="s">
        <v>1</v>
      </c>
      <c r="N161" s="143" t="s">
        <v>38</v>
      </c>
      <c r="P161" s="144">
        <f>O161*H161</f>
        <v>0</v>
      </c>
      <c r="Q161" s="144">
        <v>0.09</v>
      </c>
      <c r="R161" s="144">
        <f>Q161*H161</f>
        <v>0.18</v>
      </c>
      <c r="S161" s="144">
        <v>0</v>
      </c>
      <c r="T161" s="145">
        <f>S161*H161</f>
        <v>0</v>
      </c>
      <c r="AR161" s="146" t="s">
        <v>174</v>
      </c>
      <c r="AT161" s="146" t="s">
        <v>170</v>
      </c>
      <c r="AU161" s="146" t="s">
        <v>82</v>
      </c>
      <c r="AY161" s="13" t="s">
        <v>168</v>
      </c>
      <c r="BE161" s="147">
        <f>IF(N161="základní",J161,0)</f>
        <v>0</v>
      </c>
      <c r="BF161" s="147">
        <f>IF(N161="snížená",J161,0)</f>
        <v>0</v>
      </c>
      <c r="BG161" s="147">
        <f>IF(N161="zákl. přenesená",J161,0)</f>
        <v>0</v>
      </c>
      <c r="BH161" s="147">
        <f>IF(N161="sníž. přenesená",J161,0)</f>
        <v>0</v>
      </c>
      <c r="BI161" s="147">
        <f>IF(N161="nulová",J161,0)</f>
        <v>0</v>
      </c>
      <c r="BJ161" s="13" t="s">
        <v>80</v>
      </c>
      <c r="BK161" s="147">
        <f>ROUND(I161*H161,2)</f>
        <v>0</v>
      </c>
      <c r="BL161" s="13" t="s">
        <v>174</v>
      </c>
      <c r="BM161" s="146" t="s">
        <v>1118</v>
      </c>
    </row>
    <row r="162" spans="2:65" s="1" customFormat="1" ht="24.15" customHeight="1">
      <c r="B162" s="133"/>
      <c r="C162" s="148" t="s">
        <v>286</v>
      </c>
      <c r="D162" s="148" t="s">
        <v>229</v>
      </c>
      <c r="E162" s="149" t="s">
        <v>1119</v>
      </c>
      <c r="F162" s="150" t="s">
        <v>1120</v>
      </c>
      <c r="G162" s="151" t="s">
        <v>226</v>
      </c>
      <c r="H162" s="152">
        <v>2</v>
      </c>
      <c r="I162" s="153"/>
      <c r="J162" s="154">
        <f>ROUND(I162*H162,2)</f>
        <v>0</v>
      </c>
      <c r="K162" s="155"/>
      <c r="L162" s="156"/>
      <c r="M162" s="157" t="s">
        <v>1</v>
      </c>
      <c r="N162" s="158" t="s">
        <v>38</v>
      </c>
      <c r="P162" s="144">
        <f>O162*H162</f>
        <v>0</v>
      </c>
      <c r="Q162" s="144">
        <v>6.5000000000000002E-2</v>
      </c>
      <c r="R162" s="144">
        <f>Q162*H162</f>
        <v>0.13</v>
      </c>
      <c r="S162" s="144">
        <v>0</v>
      </c>
      <c r="T162" s="145">
        <f>S162*H162</f>
        <v>0</v>
      </c>
      <c r="AR162" s="146" t="s">
        <v>197</v>
      </c>
      <c r="AT162" s="146" t="s">
        <v>229</v>
      </c>
      <c r="AU162" s="146" t="s">
        <v>82</v>
      </c>
      <c r="AY162" s="13" t="s">
        <v>168</v>
      </c>
      <c r="BE162" s="147">
        <f>IF(N162="základní",J162,0)</f>
        <v>0</v>
      </c>
      <c r="BF162" s="147">
        <f>IF(N162="snížená",J162,0)</f>
        <v>0</v>
      </c>
      <c r="BG162" s="147">
        <f>IF(N162="zákl. přenesená",J162,0)</f>
        <v>0</v>
      </c>
      <c r="BH162" s="147">
        <f>IF(N162="sníž. přenesená",J162,0)</f>
        <v>0</v>
      </c>
      <c r="BI162" s="147">
        <f>IF(N162="nulová",J162,0)</f>
        <v>0</v>
      </c>
      <c r="BJ162" s="13" t="s">
        <v>80</v>
      </c>
      <c r="BK162" s="147">
        <f>ROUND(I162*H162,2)</f>
        <v>0</v>
      </c>
      <c r="BL162" s="13" t="s">
        <v>174</v>
      </c>
      <c r="BM162" s="146" t="s">
        <v>1121</v>
      </c>
    </row>
    <row r="163" spans="2:65" s="11" customFormat="1" ht="22.8" customHeight="1">
      <c r="B163" s="121"/>
      <c r="D163" s="122" t="s">
        <v>72</v>
      </c>
      <c r="E163" s="131" t="s">
        <v>485</v>
      </c>
      <c r="F163" s="131" t="s">
        <v>486</v>
      </c>
      <c r="I163" s="124"/>
      <c r="J163" s="132">
        <f>BK163</f>
        <v>0</v>
      </c>
      <c r="L163" s="121"/>
      <c r="M163" s="126"/>
      <c r="P163" s="127">
        <f>P164</f>
        <v>0</v>
      </c>
      <c r="R163" s="127">
        <f>R164</f>
        <v>0</v>
      </c>
      <c r="T163" s="128">
        <f>T164</f>
        <v>0</v>
      </c>
      <c r="AR163" s="122" t="s">
        <v>80</v>
      </c>
      <c r="AT163" s="129" t="s">
        <v>72</v>
      </c>
      <c r="AU163" s="129" t="s">
        <v>80</v>
      </c>
      <c r="AY163" s="122" t="s">
        <v>168</v>
      </c>
      <c r="BK163" s="130">
        <f>BK164</f>
        <v>0</v>
      </c>
    </row>
    <row r="164" spans="2:65" s="1" customFormat="1" ht="55.5" customHeight="1">
      <c r="B164" s="133"/>
      <c r="C164" s="134" t="s">
        <v>290</v>
      </c>
      <c r="D164" s="134" t="s">
        <v>170</v>
      </c>
      <c r="E164" s="135" t="s">
        <v>488</v>
      </c>
      <c r="F164" s="136" t="s">
        <v>489</v>
      </c>
      <c r="G164" s="137" t="s">
        <v>275</v>
      </c>
      <c r="H164" s="138">
        <v>21.507000000000001</v>
      </c>
      <c r="I164" s="139"/>
      <c r="J164" s="140">
        <f>ROUND(I164*H164,2)</f>
        <v>0</v>
      </c>
      <c r="K164" s="141"/>
      <c r="L164" s="28"/>
      <c r="M164" s="142" t="s">
        <v>1</v>
      </c>
      <c r="N164" s="143" t="s">
        <v>38</v>
      </c>
      <c r="P164" s="144">
        <f>O164*H164</f>
        <v>0</v>
      </c>
      <c r="Q164" s="144">
        <v>0</v>
      </c>
      <c r="R164" s="144">
        <f>Q164*H164</f>
        <v>0</v>
      </c>
      <c r="S164" s="144">
        <v>0</v>
      </c>
      <c r="T164" s="145">
        <f>S164*H164</f>
        <v>0</v>
      </c>
      <c r="AR164" s="146" t="s">
        <v>174</v>
      </c>
      <c r="AT164" s="146" t="s">
        <v>170</v>
      </c>
      <c r="AU164" s="146" t="s">
        <v>82</v>
      </c>
      <c r="AY164" s="13" t="s">
        <v>168</v>
      </c>
      <c r="BE164" s="147">
        <f>IF(N164="základní",J164,0)</f>
        <v>0</v>
      </c>
      <c r="BF164" s="147">
        <f>IF(N164="snížená",J164,0)</f>
        <v>0</v>
      </c>
      <c r="BG164" s="147">
        <f>IF(N164="zákl. přenesená",J164,0)</f>
        <v>0</v>
      </c>
      <c r="BH164" s="147">
        <f>IF(N164="sníž. přenesená",J164,0)</f>
        <v>0</v>
      </c>
      <c r="BI164" s="147">
        <f>IF(N164="nulová",J164,0)</f>
        <v>0</v>
      </c>
      <c r="BJ164" s="13" t="s">
        <v>80</v>
      </c>
      <c r="BK164" s="147">
        <f>ROUND(I164*H164,2)</f>
        <v>0</v>
      </c>
      <c r="BL164" s="13" t="s">
        <v>174</v>
      </c>
      <c r="BM164" s="146" t="s">
        <v>1122</v>
      </c>
    </row>
    <row r="165" spans="2:65" s="11" customFormat="1" ht="25.95" customHeight="1">
      <c r="B165" s="121"/>
      <c r="D165" s="122" t="s">
        <v>72</v>
      </c>
      <c r="E165" s="123" t="s">
        <v>229</v>
      </c>
      <c r="F165" s="123" t="s">
        <v>594</v>
      </c>
      <c r="I165" s="124"/>
      <c r="J165" s="125">
        <f>BK165</f>
        <v>0</v>
      </c>
      <c r="L165" s="121"/>
      <c r="M165" s="126"/>
      <c r="P165" s="127">
        <f>P166</f>
        <v>0</v>
      </c>
      <c r="R165" s="127">
        <f>R166</f>
        <v>0</v>
      </c>
      <c r="T165" s="128">
        <f>T166</f>
        <v>0</v>
      </c>
      <c r="AR165" s="122" t="s">
        <v>90</v>
      </c>
      <c r="AT165" s="129" t="s">
        <v>72</v>
      </c>
      <c r="AU165" s="129" t="s">
        <v>73</v>
      </c>
      <c r="AY165" s="122" t="s">
        <v>168</v>
      </c>
      <c r="BK165" s="130">
        <f>BK166</f>
        <v>0</v>
      </c>
    </row>
    <row r="166" spans="2:65" s="11" customFormat="1" ht="22.8" customHeight="1">
      <c r="B166" s="121"/>
      <c r="D166" s="122" t="s">
        <v>72</v>
      </c>
      <c r="E166" s="131" t="s">
        <v>601</v>
      </c>
      <c r="F166" s="131" t="s">
        <v>602</v>
      </c>
      <c r="I166" s="124"/>
      <c r="J166" s="132">
        <f>BK166</f>
        <v>0</v>
      </c>
      <c r="L166" s="121"/>
      <c r="M166" s="126"/>
      <c r="P166" s="127">
        <f>P167</f>
        <v>0</v>
      </c>
      <c r="R166" s="127">
        <f>R167</f>
        <v>0</v>
      </c>
      <c r="T166" s="128">
        <f>T167</f>
        <v>0</v>
      </c>
      <c r="AR166" s="122" t="s">
        <v>90</v>
      </c>
      <c r="AT166" s="129" t="s">
        <v>72</v>
      </c>
      <c r="AU166" s="129" t="s">
        <v>80</v>
      </c>
      <c r="AY166" s="122" t="s">
        <v>168</v>
      </c>
      <c r="BK166" s="130">
        <f>BK167</f>
        <v>0</v>
      </c>
    </row>
    <row r="167" spans="2:65" s="1" customFormat="1" ht="16.5" customHeight="1">
      <c r="B167" s="133"/>
      <c r="C167" s="134" t="s">
        <v>294</v>
      </c>
      <c r="D167" s="134" t="s">
        <v>170</v>
      </c>
      <c r="E167" s="135" t="s">
        <v>738</v>
      </c>
      <c r="F167" s="136" t="s">
        <v>1298</v>
      </c>
      <c r="G167" s="137" t="s">
        <v>371</v>
      </c>
      <c r="H167" s="138">
        <v>1</v>
      </c>
      <c r="I167" s="139"/>
      <c r="J167" s="140">
        <f>ROUND(I167*H167,2)</f>
        <v>0</v>
      </c>
      <c r="K167" s="141"/>
      <c r="L167" s="28"/>
      <c r="M167" s="160" t="s">
        <v>1</v>
      </c>
      <c r="N167" s="161" t="s">
        <v>38</v>
      </c>
      <c r="O167" s="162"/>
      <c r="P167" s="163">
        <f>O167*H167</f>
        <v>0</v>
      </c>
      <c r="Q167" s="163">
        <v>0</v>
      </c>
      <c r="R167" s="163">
        <f>Q167*H167</f>
        <v>0</v>
      </c>
      <c r="S167" s="163">
        <v>0</v>
      </c>
      <c r="T167" s="164">
        <f>S167*H167</f>
        <v>0</v>
      </c>
      <c r="AR167" s="146" t="s">
        <v>431</v>
      </c>
      <c r="AT167" s="146" t="s">
        <v>170</v>
      </c>
      <c r="AU167" s="146" t="s">
        <v>82</v>
      </c>
      <c r="AY167" s="13" t="s">
        <v>168</v>
      </c>
      <c r="BE167" s="147">
        <f>IF(N167="základní",J167,0)</f>
        <v>0</v>
      </c>
      <c r="BF167" s="147">
        <f>IF(N167="snížená",J167,0)</f>
        <v>0</v>
      </c>
      <c r="BG167" s="147">
        <f>IF(N167="zákl. přenesená",J167,0)</f>
        <v>0</v>
      </c>
      <c r="BH167" s="147">
        <f>IF(N167="sníž. přenesená",J167,0)</f>
        <v>0</v>
      </c>
      <c r="BI167" s="147">
        <f>IF(N167="nulová",J167,0)</f>
        <v>0</v>
      </c>
      <c r="BJ167" s="13" t="s">
        <v>80</v>
      </c>
      <c r="BK167" s="147">
        <f>ROUND(I167*H167,2)</f>
        <v>0</v>
      </c>
      <c r="BL167" s="13" t="s">
        <v>431</v>
      </c>
      <c r="BM167" s="146" t="s">
        <v>1123</v>
      </c>
    </row>
    <row r="168" spans="2:65" s="1" customFormat="1" ht="6.9" customHeight="1">
      <c r="B168" s="40"/>
      <c r="C168" s="41"/>
      <c r="D168" s="41"/>
      <c r="E168" s="41"/>
      <c r="F168" s="41"/>
      <c r="G168" s="41"/>
      <c r="H168" s="41"/>
      <c r="I168" s="41"/>
      <c r="J168" s="41"/>
      <c r="K168" s="41"/>
      <c r="L168" s="28"/>
    </row>
  </sheetData>
  <autoFilter ref="C125:K167" xr:uid="{00000000-0009-0000-0000-000007000000}"/>
  <mergeCells count="9">
    <mergeCell ref="E87:H87"/>
    <mergeCell ref="E116:H116"/>
    <mergeCell ref="E118:H118"/>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187"/>
  <sheetViews>
    <sheetView showGridLines="0" topLeftCell="A178" workbookViewId="0">
      <selection activeCell="I196" sqref="I196"/>
    </sheetView>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0" width="22.28515625" customWidth="1"/>
    <col min="11" max="11" width="22.28515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197" t="s">
        <v>5</v>
      </c>
      <c r="M2" s="182"/>
      <c r="N2" s="182"/>
      <c r="O2" s="182"/>
      <c r="P2" s="182"/>
      <c r="Q2" s="182"/>
      <c r="R2" s="182"/>
      <c r="S2" s="182"/>
      <c r="T2" s="182"/>
      <c r="U2" s="182"/>
      <c r="V2" s="182"/>
      <c r="AT2" s="13" t="s">
        <v>115</v>
      </c>
    </row>
    <row r="3" spans="2:46" ht="6.9" customHeight="1">
      <c r="B3" s="14"/>
      <c r="C3" s="15"/>
      <c r="D3" s="15"/>
      <c r="E3" s="15"/>
      <c r="F3" s="15"/>
      <c r="G3" s="15"/>
      <c r="H3" s="15"/>
      <c r="I3" s="15"/>
      <c r="J3" s="15"/>
      <c r="K3" s="15"/>
      <c r="L3" s="16"/>
      <c r="AT3" s="13" t="s">
        <v>82</v>
      </c>
    </row>
    <row r="4" spans="2:46" ht="24.9" customHeight="1">
      <c r="B4" s="16"/>
      <c r="D4" s="17" t="s">
        <v>122</v>
      </c>
      <c r="L4" s="16"/>
      <c r="M4" s="89" t="s">
        <v>10</v>
      </c>
      <c r="AT4" s="13" t="s">
        <v>3</v>
      </c>
    </row>
    <row r="5" spans="2:46" ht="6.9" customHeight="1">
      <c r="B5" s="16"/>
      <c r="L5" s="16"/>
    </row>
    <row r="6" spans="2:46" ht="12" customHeight="1">
      <c r="B6" s="16"/>
      <c r="D6" s="23" t="s">
        <v>15</v>
      </c>
      <c r="L6" s="16"/>
    </row>
    <row r="7" spans="2:46" ht="16.5" customHeight="1">
      <c r="B7" s="16"/>
      <c r="E7" s="209" t="str">
        <f>'Rekapitulace stavby'!K6</f>
        <v>Javorné - modernizace stáje</v>
      </c>
      <c r="F7" s="210"/>
      <c r="G7" s="210"/>
      <c r="H7" s="210"/>
      <c r="L7" s="16"/>
    </row>
    <row r="8" spans="2:46" s="1" customFormat="1" ht="12" customHeight="1">
      <c r="B8" s="28"/>
      <c r="D8" s="23" t="s">
        <v>123</v>
      </c>
      <c r="L8" s="28"/>
    </row>
    <row r="9" spans="2:46" s="1" customFormat="1" ht="16.5" customHeight="1">
      <c r="B9" s="28"/>
      <c r="E9" s="170" t="s">
        <v>1124</v>
      </c>
      <c r="F9" s="211"/>
      <c r="G9" s="211"/>
      <c r="H9" s="211"/>
      <c r="L9" s="28"/>
    </row>
    <row r="10" spans="2:46" s="1" customFormat="1">
      <c r="B10" s="28"/>
      <c r="L10" s="28"/>
    </row>
    <row r="11" spans="2:46" s="1" customFormat="1" ht="12" customHeight="1">
      <c r="B11" s="28"/>
      <c r="D11" s="23" t="s">
        <v>17</v>
      </c>
      <c r="F11" s="21" t="s">
        <v>1</v>
      </c>
      <c r="I11" s="23" t="s">
        <v>18</v>
      </c>
      <c r="J11" s="21" t="s">
        <v>1</v>
      </c>
      <c r="L11" s="28"/>
    </row>
    <row r="12" spans="2:46" s="1" customFormat="1" ht="12" customHeight="1">
      <c r="B12" s="28"/>
      <c r="D12" s="23" t="s">
        <v>19</v>
      </c>
      <c r="F12" s="21" t="s">
        <v>20</v>
      </c>
      <c r="I12" s="23" t="s">
        <v>21</v>
      </c>
      <c r="J12" s="48" t="str">
        <f>'Rekapitulace stavby'!AN8</f>
        <v>5. 1. 2026</v>
      </c>
      <c r="L12" s="28"/>
    </row>
    <row r="13" spans="2:46" s="1" customFormat="1" ht="10.8" customHeight="1">
      <c r="B13" s="28"/>
      <c r="L13" s="28"/>
    </row>
    <row r="14" spans="2:46" s="1" customFormat="1" ht="12" customHeight="1">
      <c r="B14" s="28"/>
      <c r="D14" s="23" t="s">
        <v>23</v>
      </c>
      <c r="I14" s="23" t="s">
        <v>24</v>
      </c>
      <c r="J14" s="21" t="s">
        <v>1</v>
      </c>
      <c r="L14" s="28"/>
    </row>
    <row r="15" spans="2:46" s="1" customFormat="1" ht="18" customHeight="1">
      <c r="B15" s="28"/>
      <c r="E15" s="21" t="s">
        <v>25</v>
      </c>
      <c r="I15" s="23" t="s">
        <v>26</v>
      </c>
      <c r="J15" s="21" t="s">
        <v>1</v>
      </c>
      <c r="L15" s="28"/>
    </row>
    <row r="16" spans="2:46" s="1" customFormat="1" ht="6.9" customHeight="1">
      <c r="B16" s="28"/>
      <c r="L16" s="28"/>
    </row>
    <row r="17" spans="2:12" s="1" customFormat="1" ht="12" customHeight="1">
      <c r="B17" s="28"/>
      <c r="D17" s="23" t="s">
        <v>27</v>
      </c>
      <c r="I17" s="23" t="s">
        <v>24</v>
      </c>
      <c r="J17" s="24" t="str">
        <f>'Rekapitulace stavby'!AN13</f>
        <v>Vyplň údaj</v>
      </c>
      <c r="L17" s="28"/>
    </row>
    <row r="18" spans="2:12" s="1" customFormat="1" ht="18" customHeight="1">
      <c r="B18" s="28"/>
      <c r="E18" s="212" t="str">
        <f>'Rekapitulace stavby'!E14</f>
        <v>Vyplň údaj</v>
      </c>
      <c r="F18" s="181"/>
      <c r="G18" s="181"/>
      <c r="H18" s="181"/>
      <c r="I18" s="23" t="s">
        <v>26</v>
      </c>
      <c r="J18" s="24" t="str">
        <f>'Rekapitulace stavby'!AN14</f>
        <v>Vyplň údaj</v>
      </c>
      <c r="L18" s="28"/>
    </row>
    <row r="19" spans="2:12" s="1" customFormat="1" ht="6.9" customHeight="1">
      <c r="B19" s="28"/>
      <c r="L19" s="28"/>
    </row>
    <row r="20" spans="2:12" s="1" customFormat="1" ht="12" customHeight="1">
      <c r="B20" s="28"/>
      <c r="D20" s="23" t="s">
        <v>29</v>
      </c>
      <c r="I20" s="23" t="s">
        <v>24</v>
      </c>
      <c r="J20" s="21" t="str">
        <f>IF('Rekapitulace stavby'!AN16="","",'Rekapitulace stavby'!AN16)</f>
        <v/>
      </c>
      <c r="L20" s="28"/>
    </row>
    <row r="21" spans="2:12" s="1" customFormat="1" ht="18" customHeight="1">
      <c r="B21" s="28"/>
      <c r="E21" s="21" t="str">
        <f>IF('Rekapitulace stavby'!E17="","",'Rekapitulace stavby'!E17)</f>
        <v xml:space="preserve"> </v>
      </c>
      <c r="I21" s="23" t="s">
        <v>26</v>
      </c>
      <c r="J21" s="21" t="str">
        <f>IF('Rekapitulace stavby'!AN17="","",'Rekapitulace stavby'!AN17)</f>
        <v/>
      </c>
      <c r="L21" s="28"/>
    </row>
    <row r="22" spans="2:12" s="1" customFormat="1" ht="6.9" customHeight="1">
      <c r="B22" s="28"/>
      <c r="L22" s="28"/>
    </row>
    <row r="23" spans="2:12" s="1" customFormat="1" ht="12" customHeight="1">
      <c r="B23" s="28"/>
      <c r="D23" s="23" t="s">
        <v>31</v>
      </c>
      <c r="I23" s="23" t="s">
        <v>24</v>
      </c>
      <c r="J23" s="21" t="str">
        <f>IF('Rekapitulace stavby'!AN19="","",'Rekapitulace stavby'!AN19)</f>
        <v/>
      </c>
      <c r="L23" s="28"/>
    </row>
    <row r="24" spans="2:12" s="1" customFormat="1" ht="18" customHeight="1">
      <c r="B24" s="28"/>
      <c r="E24" s="21" t="str">
        <f>IF('Rekapitulace stavby'!E20="","",'Rekapitulace stavby'!E20)</f>
        <v xml:space="preserve"> </v>
      </c>
      <c r="I24" s="23" t="s">
        <v>26</v>
      </c>
      <c r="J24" s="21" t="str">
        <f>IF('Rekapitulace stavby'!AN20="","",'Rekapitulace stavby'!AN20)</f>
        <v/>
      </c>
      <c r="L24" s="28"/>
    </row>
    <row r="25" spans="2:12" s="1" customFormat="1" ht="6.9" customHeight="1">
      <c r="B25" s="28"/>
      <c r="L25" s="28"/>
    </row>
    <row r="26" spans="2:12" s="1" customFormat="1" ht="12" customHeight="1">
      <c r="B26" s="28"/>
      <c r="D26" s="23" t="s">
        <v>32</v>
      </c>
      <c r="L26" s="28"/>
    </row>
    <row r="27" spans="2:12" s="7" customFormat="1" ht="16.5" customHeight="1">
      <c r="B27" s="90"/>
      <c r="E27" s="186" t="s">
        <v>1</v>
      </c>
      <c r="F27" s="186"/>
      <c r="G27" s="186"/>
      <c r="H27" s="186"/>
      <c r="L27" s="90"/>
    </row>
    <row r="28" spans="2:12" s="1" customFormat="1" ht="6.9" customHeight="1">
      <c r="B28" s="28"/>
      <c r="L28" s="28"/>
    </row>
    <row r="29" spans="2:12" s="1" customFormat="1" ht="6.9" customHeight="1">
      <c r="B29" s="28"/>
      <c r="D29" s="49"/>
      <c r="E29" s="49"/>
      <c r="F29" s="49"/>
      <c r="G29" s="49"/>
      <c r="H29" s="49"/>
      <c r="I29" s="49"/>
      <c r="J29" s="49"/>
      <c r="K29" s="49"/>
      <c r="L29" s="28"/>
    </row>
    <row r="30" spans="2:12" s="1" customFormat="1" ht="25.35" customHeight="1">
      <c r="B30" s="28"/>
      <c r="D30" s="91" t="s">
        <v>33</v>
      </c>
      <c r="J30" s="62">
        <f>ROUND(J129, 2)</f>
        <v>0</v>
      </c>
      <c r="L30" s="28"/>
    </row>
    <row r="31" spans="2:12" s="1" customFormat="1" ht="6.9" customHeight="1">
      <c r="B31" s="28"/>
      <c r="D31" s="49"/>
      <c r="E31" s="49"/>
      <c r="F31" s="49"/>
      <c r="G31" s="49"/>
      <c r="H31" s="49"/>
      <c r="I31" s="49"/>
      <c r="J31" s="49"/>
      <c r="K31" s="49"/>
      <c r="L31" s="28"/>
    </row>
    <row r="32" spans="2:12" s="1" customFormat="1" ht="14.4" customHeight="1">
      <c r="B32" s="28"/>
      <c r="F32" s="31" t="s">
        <v>35</v>
      </c>
      <c r="I32" s="31" t="s">
        <v>34</v>
      </c>
      <c r="J32" s="31" t="s">
        <v>36</v>
      </c>
      <c r="L32" s="28"/>
    </row>
    <row r="33" spans="2:12" s="1" customFormat="1" ht="14.4" customHeight="1">
      <c r="B33" s="28"/>
      <c r="D33" s="51" t="s">
        <v>37</v>
      </c>
      <c r="E33" s="23" t="s">
        <v>38</v>
      </c>
      <c r="F33" s="81">
        <f>ROUND((SUM(BE129:BE186)),  2)</f>
        <v>0</v>
      </c>
      <c r="I33" s="92">
        <v>0.21</v>
      </c>
      <c r="J33" s="81">
        <f>ROUND(((SUM(BE129:BE186))*I33),  2)</f>
        <v>0</v>
      </c>
      <c r="L33" s="28"/>
    </row>
    <row r="34" spans="2:12" s="1" customFormat="1" ht="14.4" customHeight="1">
      <c r="B34" s="28"/>
      <c r="E34" s="23" t="s">
        <v>39</v>
      </c>
      <c r="F34" s="81">
        <f>ROUND((SUM(BF129:BF186)),  2)</f>
        <v>0</v>
      </c>
      <c r="I34" s="92">
        <v>0.12</v>
      </c>
      <c r="J34" s="81">
        <f>ROUND(((SUM(BF129:BF186))*I34),  2)</f>
        <v>0</v>
      </c>
      <c r="L34" s="28"/>
    </row>
    <row r="35" spans="2:12" s="1" customFormat="1" ht="14.4" hidden="1" customHeight="1">
      <c r="B35" s="28"/>
      <c r="E35" s="23" t="s">
        <v>40</v>
      </c>
      <c r="F35" s="81">
        <f>ROUND((SUM(BG129:BG186)),  2)</f>
        <v>0</v>
      </c>
      <c r="I35" s="92">
        <v>0.21</v>
      </c>
      <c r="J35" s="81">
        <f>0</f>
        <v>0</v>
      </c>
      <c r="L35" s="28"/>
    </row>
    <row r="36" spans="2:12" s="1" customFormat="1" ht="14.4" hidden="1" customHeight="1">
      <c r="B36" s="28"/>
      <c r="E36" s="23" t="s">
        <v>41</v>
      </c>
      <c r="F36" s="81">
        <f>ROUND((SUM(BH129:BH186)),  2)</f>
        <v>0</v>
      </c>
      <c r="I36" s="92">
        <v>0.12</v>
      </c>
      <c r="J36" s="81">
        <f>0</f>
        <v>0</v>
      </c>
      <c r="L36" s="28"/>
    </row>
    <row r="37" spans="2:12" s="1" customFormat="1" ht="14.4" hidden="1" customHeight="1">
      <c r="B37" s="28"/>
      <c r="E37" s="23" t="s">
        <v>42</v>
      </c>
      <c r="F37" s="81">
        <f>ROUND((SUM(BI129:BI186)),  2)</f>
        <v>0</v>
      </c>
      <c r="I37" s="92">
        <v>0</v>
      </c>
      <c r="J37" s="81">
        <f>0</f>
        <v>0</v>
      </c>
      <c r="L37" s="28"/>
    </row>
    <row r="38" spans="2:12" s="1" customFormat="1" ht="6.9" customHeight="1">
      <c r="B38" s="28"/>
      <c r="L38" s="28"/>
    </row>
    <row r="39" spans="2:12" s="1" customFormat="1" ht="25.35" customHeight="1">
      <c r="B39" s="28"/>
      <c r="C39" s="93"/>
      <c r="D39" s="94" t="s">
        <v>43</v>
      </c>
      <c r="E39" s="53"/>
      <c r="F39" s="53"/>
      <c r="G39" s="95" t="s">
        <v>44</v>
      </c>
      <c r="H39" s="96" t="s">
        <v>45</v>
      </c>
      <c r="I39" s="53"/>
      <c r="J39" s="97">
        <f>SUM(J30:J37)</f>
        <v>0</v>
      </c>
      <c r="K39" s="98"/>
      <c r="L39" s="28"/>
    </row>
    <row r="40" spans="2:12" s="1" customFormat="1" ht="14.4" customHeight="1">
      <c r="B40" s="28"/>
      <c r="L40" s="28"/>
    </row>
    <row r="41" spans="2:12" ht="14.4" customHeight="1">
      <c r="B41" s="16"/>
      <c r="L41" s="16"/>
    </row>
    <row r="42" spans="2:12" ht="14.4" customHeight="1">
      <c r="B42" s="16"/>
      <c r="L42" s="16"/>
    </row>
    <row r="43" spans="2:12" ht="14.4" customHeight="1">
      <c r="B43" s="16"/>
      <c r="L43" s="16"/>
    </row>
    <row r="44" spans="2:12" ht="14.4" customHeight="1">
      <c r="B44" s="16"/>
      <c r="L44" s="16"/>
    </row>
    <row r="45" spans="2:12" ht="14.4" customHeight="1">
      <c r="B45" s="16"/>
      <c r="L45" s="16"/>
    </row>
    <row r="46" spans="2:12" ht="14.4" customHeight="1">
      <c r="B46" s="16"/>
      <c r="L46" s="16"/>
    </row>
    <row r="47" spans="2:12" ht="14.4" customHeight="1">
      <c r="B47" s="16"/>
      <c r="L47" s="16"/>
    </row>
    <row r="48" spans="2:12" ht="14.4" customHeight="1">
      <c r="B48" s="16"/>
      <c r="L48" s="16"/>
    </row>
    <row r="49" spans="2:12" ht="14.4" customHeight="1">
      <c r="B49" s="16"/>
      <c r="L49" s="16"/>
    </row>
    <row r="50" spans="2:12" s="1" customFormat="1" ht="14.4" customHeight="1">
      <c r="B50" s="28"/>
      <c r="D50" s="37" t="s">
        <v>46</v>
      </c>
      <c r="E50" s="38"/>
      <c r="F50" s="38"/>
      <c r="G50" s="37" t="s">
        <v>47</v>
      </c>
      <c r="H50" s="38"/>
      <c r="I50" s="38"/>
      <c r="J50" s="38"/>
      <c r="K50" s="38"/>
      <c r="L50" s="28"/>
    </row>
    <row r="51" spans="2:12">
      <c r="B51" s="16"/>
      <c r="L51" s="16"/>
    </row>
    <row r="52" spans="2:12">
      <c r="B52" s="16"/>
      <c r="L52" s="16"/>
    </row>
    <row r="53" spans="2:12">
      <c r="B53" s="16"/>
      <c r="L53" s="16"/>
    </row>
    <row r="54" spans="2:12">
      <c r="B54" s="16"/>
      <c r="L54" s="16"/>
    </row>
    <row r="55" spans="2:12">
      <c r="B55" s="16"/>
      <c r="L55" s="16"/>
    </row>
    <row r="56" spans="2:12">
      <c r="B56" s="16"/>
      <c r="L56" s="16"/>
    </row>
    <row r="57" spans="2:12">
      <c r="B57" s="16"/>
      <c r="L57" s="16"/>
    </row>
    <row r="58" spans="2:12">
      <c r="B58" s="16"/>
      <c r="L58" s="16"/>
    </row>
    <row r="59" spans="2:12">
      <c r="B59" s="16"/>
      <c r="L59" s="16"/>
    </row>
    <row r="60" spans="2:12">
      <c r="B60" s="16"/>
      <c r="L60" s="16"/>
    </row>
    <row r="61" spans="2:12" s="1" customFormat="1" ht="13.2">
      <c r="B61" s="28"/>
      <c r="D61" s="39" t="s">
        <v>48</v>
      </c>
      <c r="E61" s="30"/>
      <c r="F61" s="99" t="s">
        <v>49</v>
      </c>
      <c r="G61" s="39" t="s">
        <v>48</v>
      </c>
      <c r="H61" s="30"/>
      <c r="I61" s="30"/>
      <c r="J61" s="100" t="s">
        <v>49</v>
      </c>
      <c r="K61" s="30"/>
      <c r="L61" s="28"/>
    </row>
    <row r="62" spans="2:12">
      <c r="B62" s="16"/>
      <c r="L62" s="16"/>
    </row>
    <row r="63" spans="2:12">
      <c r="B63" s="16"/>
      <c r="L63" s="16"/>
    </row>
    <row r="64" spans="2:12">
      <c r="B64" s="16"/>
      <c r="L64" s="16"/>
    </row>
    <row r="65" spans="2:12" s="1" customFormat="1" ht="13.2">
      <c r="B65" s="28"/>
      <c r="D65" s="37" t="s">
        <v>50</v>
      </c>
      <c r="E65" s="38"/>
      <c r="F65" s="38"/>
      <c r="G65" s="37" t="s">
        <v>51</v>
      </c>
      <c r="H65" s="38"/>
      <c r="I65" s="38"/>
      <c r="J65" s="38"/>
      <c r="K65" s="38"/>
      <c r="L65" s="28"/>
    </row>
    <row r="66" spans="2:12">
      <c r="B66" s="16"/>
      <c r="L66" s="16"/>
    </row>
    <row r="67" spans="2:12">
      <c r="B67" s="16"/>
      <c r="L67" s="16"/>
    </row>
    <row r="68" spans="2:12">
      <c r="B68" s="16"/>
      <c r="L68" s="16"/>
    </row>
    <row r="69" spans="2:12">
      <c r="B69" s="16"/>
      <c r="L69" s="16"/>
    </row>
    <row r="70" spans="2:12">
      <c r="B70" s="16"/>
      <c r="L70" s="16"/>
    </row>
    <row r="71" spans="2:12">
      <c r="B71" s="16"/>
      <c r="L71" s="16"/>
    </row>
    <row r="72" spans="2:12">
      <c r="B72" s="16"/>
      <c r="L72" s="16"/>
    </row>
    <row r="73" spans="2:12">
      <c r="B73" s="16"/>
      <c r="L73" s="16"/>
    </row>
    <row r="74" spans="2:12">
      <c r="B74" s="16"/>
      <c r="L74" s="16"/>
    </row>
    <row r="75" spans="2:12">
      <c r="B75" s="16"/>
      <c r="L75" s="16"/>
    </row>
    <row r="76" spans="2:12" s="1" customFormat="1" ht="13.2">
      <c r="B76" s="28"/>
      <c r="D76" s="39" t="s">
        <v>48</v>
      </c>
      <c r="E76" s="30"/>
      <c r="F76" s="99" t="s">
        <v>49</v>
      </c>
      <c r="G76" s="39" t="s">
        <v>48</v>
      </c>
      <c r="H76" s="30"/>
      <c r="I76" s="30"/>
      <c r="J76" s="100" t="s">
        <v>49</v>
      </c>
      <c r="K76" s="30"/>
      <c r="L76" s="28"/>
    </row>
    <row r="77" spans="2:12" s="1" customFormat="1" ht="14.4" customHeight="1">
      <c r="B77" s="40"/>
      <c r="C77" s="41"/>
      <c r="D77" s="41"/>
      <c r="E77" s="41"/>
      <c r="F77" s="41"/>
      <c r="G77" s="41"/>
      <c r="H77" s="41"/>
      <c r="I77" s="41"/>
      <c r="J77" s="41"/>
      <c r="K77" s="41"/>
      <c r="L77" s="28"/>
    </row>
    <row r="81" spans="2:47" s="1" customFormat="1" ht="6.9" customHeight="1">
      <c r="B81" s="42"/>
      <c r="C81" s="43"/>
      <c r="D81" s="43"/>
      <c r="E81" s="43"/>
      <c r="F81" s="43"/>
      <c r="G81" s="43"/>
      <c r="H81" s="43"/>
      <c r="I81" s="43"/>
      <c r="J81" s="43"/>
      <c r="K81" s="43"/>
      <c r="L81" s="28"/>
    </row>
    <row r="82" spans="2:47" s="1" customFormat="1" ht="24.9" customHeight="1">
      <c r="B82" s="28"/>
      <c r="C82" s="17" t="s">
        <v>129</v>
      </c>
      <c r="L82" s="28"/>
    </row>
    <row r="83" spans="2:47" s="1" customFormat="1" ht="6.9" customHeight="1">
      <c r="B83" s="28"/>
      <c r="L83" s="28"/>
    </row>
    <row r="84" spans="2:47" s="1" customFormat="1" ht="12" customHeight="1">
      <c r="B84" s="28"/>
      <c r="C84" s="23" t="s">
        <v>15</v>
      </c>
      <c r="L84" s="28"/>
    </row>
    <row r="85" spans="2:47" s="1" customFormat="1" ht="16.5" customHeight="1">
      <c r="B85" s="28"/>
      <c r="E85" s="209" t="str">
        <f>E7</f>
        <v>Javorné - modernizace stáje</v>
      </c>
      <c r="F85" s="210"/>
      <c r="G85" s="210"/>
      <c r="H85" s="210"/>
      <c r="L85" s="28"/>
    </row>
    <row r="86" spans="2:47" s="1" customFormat="1" ht="12" customHeight="1">
      <c r="B86" s="28"/>
      <c r="C86" s="23" t="s">
        <v>123</v>
      </c>
      <c r="L86" s="28"/>
    </row>
    <row r="87" spans="2:47" s="1" customFormat="1" ht="16.5" customHeight="1">
      <c r="B87" s="28"/>
      <c r="E87" s="170" t="str">
        <f>E9</f>
        <v>SO 04 - Skladovací jímka - 634 m3</v>
      </c>
      <c r="F87" s="211"/>
      <c r="G87" s="211"/>
      <c r="H87" s="211"/>
      <c r="L87" s="28"/>
    </row>
    <row r="88" spans="2:47" s="1" customFormat="1" ht="6.9" customHeight="1">
      <c r="B88" s="28"/>
      <c r="L88" s="28"/>
    </row>
    <row r="89" spans="2:47" s="1" customFormat="1" ht="12" customHeight="1">
      <c r="B89" s="28"/>
      <c r="C89" s="23" t="s">
        <v>19</v>
      </c>
      <c r="F89" s="21" t="str">
        <f>F12</f>
        <v xml:space="preserve"> </v>
      </c>
      <c r="I89" s="23" t="s">
        <v>21</v>
      </c>
      <c r="J89" s="48" t="str">
        <f>IF(J12="","",J12)</f>
        <v>5. 1. 2026</v>
      </c>
      <c r="L89" s="28"/>
    </row>
    <row r="90" spans="2:47" s="1" customFormat="1" ht="6.9" customHeight="1">
      <c r="B90" s="28"/>
      <c r="L90" s="28"/>
    </row>
    <row r="91" spans="2:47" s="1" customFormat="1" ht="15.15" customHeight="1">
      <c r="B91" s="28"/>
      <c r="C91" s="23" t="s">
        <v>23</v>
      </c>
      <c r="F91" s="21" t="str">
        <f>E15</f>
        <v>Zemědělská a.s., Horní bradlo</v>
      </c>
      <c r="I91" s="23" t="s">
        <v>29</v>
      </c>
      <c r="J91" s="26" t="str">
        <f>E21</f>
        <v xml:space="preserve"> </v>
      </c>
      <c r="L91" s="28"/>
    </row>
    <row r="92" spans="2:47" s="1" customFormat="1" ht="15.15" customHeight="1">
      <c r="B92" s="28"/>
      <c r="C92" s="23" t="s">
        <v>27</v>
      </c>
      <c r="F92" s="21" t="str">
        <f>IF(E18="","",E18)</f>
        <v>Vyplň údaj</v>
      </c>
      <c r="I92" s="23" t="s">
        <v>31</v>
      </c>
      <c r="J92" s="26" t="str">
        <f>E24</f>
        <v xml:space="preserve"> </v>
      </c>
      <c r="L92" s="28"/>
    </row>
    <row r="93" spans="2:47" s="1" customFormat="1" ht="10.35" customHeight="1">
      <c r="B93" s="28"/>
      <c r="L93" s="28"/>
    </row>
    <row r="94" spans="2:47" s="1" customFormat="1" ht="29.25" customHeight="1">
      <c r="B94" s="28"/>
      <c r="C94" s="101" t="s">
        <v>130</v>
      </c>
      <c r="D94" s="93"/>
      <c r="E94" s="93"/>
      <c r="F94" s="93"/>
      <c r="G94" s="93"/>
      <c r="H94" s="93"/>
      <c r="I94" s="93"/>
      <c r="J94" s="102" t="s">
        <v>131</v>
      </c>
      <c r="K94" s="93"/>
      <c r="L94" s="28"/>
    </row>
    <row r="95" spans="2:47" s="1" customFormat="1" ht="10.35" customHeight="1">
      <c r="B95" s="28"/>
      <c r="L95" s="28"/>
    </row>
    <row r="96" spans="2:47" s="1" customFormat="1" ht="22.8" customHeight="1">
      <c r="B96" s="28"/>
      <c r="C96" s="103" t="s">
        <v>132</v>
      </c>
      <c r="J96" s="62">
        <f>J129</f>
        <v>0</v>
      </c>
      <c r="L96" s="28"/>
      <c r="AU96" s="13" t="s">
        <v>133</v>
      </c>
    </row>
    <row r="97" spans="2:12" s="8" customFormat="1" ht="24.9" customHeight="1">
      <c r="B97" s="104"/>
      <c r="D97" s="105" t="s">
        <v>134</v>
      </c>
      <c r="E97" s="106"/>
      <c r="F97" s="106"/>
      <c r="G97" s="106"/>
      <c r="H97" s="106"/>
      <c r="I97" s="106"/>
      <c r="J97" s="107">
        <f>J130</f>
        <v>0</v>
      </c>
      <c r="L97" s="104"/>
    </row>
    <row r="98" spans="2:12" s="9" customFormat="1" ht="19.95" customHeight="1">
      <c r="B98" s="108"/>
      <c r="D98" s="109" t="s">
        <v>135</v>
      </c>
      <c r="E98" s="110"/>
      <c r="F98" s="110"/>
      <c r="G98" s="110"/>
      <c r="H98" s="110"/>
      <c r="I98" s="110"/>
      <c r="J98" s="111">
        <f>J131</f>
        <v>0</v>
      </c>
      <c r="L98" s="108"/>
    </row>
    <row r="99" spans="2:12" s="9" customFormat="1" ht="19.95" customHeight="1">
      <c r="B99" s="108"/>
      <c r="D99" s="109" t="s">
        <v>136</v>
      </c>
      <c r="E99" s="110"/>
      <c r="F99" s="110"/>
      <c r="G99" s="110"/>
      <c r="H99" s="110"/>
      <c r="I99" s="110"/>
      <c r="J99" s="111">
        <f>J141</f>
        <v>0</v>
      </c>
      <c r="L99" s="108"/>
    </row>
    <row r="100" spans="2:12" s="9" customFormat="1" ht="19.95" customHeight="1">
      <c r="B100" s="108"/>
      <c r="D100" s="109" t="s">
        <v>137</v>
      </c>
      <c r="E100" s="110"/>
      <c r="F100" s="110"/>
      <c r="G100" s="110"/>
      <c r="H100" s="110"/>
      <c r="I100" s="110"/>
      <c r="J100" s="111">
        <f>J147</f>
        <v>0</v>
      </c>
      <c r="L100" s="108"/>
    </row>
    <row r="101" spans="2:12" s="9" customFormat="1" ht="19.95" customHeight="1">
      <c r="B101" s="108"/>
      <c r="D101" s="109" t="s">
        <v>139</v>
      </c>
      <c r="E101" s="110"/>
      <c r="F101" s="110"/>
      <c r="G101" s="110"/>
      <c r="H101" s="110"/>
      <c r="I101" s="110"/>
      <c r="J101" s="111">
        <f>J149</f>
        <v>0</v>
      </c>
      <c r="L101" s="108"/>
    </row>
    <row r="102" spans="2:12" s="9" customFormat="1" ht="19.95" customHeight="1">
      <c r="B102" s="108"/>
      <c r="D102" s="109" t="s">
        <v>140</v>
      </c>
      <c r="E102" s="110"/>
      <c r="F102" s="110"/>
      <c r="G102" s="110"/>
      <c r="H102" s="110"/>
      <c r="I102" s="110"/>
      <c r="J102" s="111">
        <f>J151</f>
        <v>0</v>
      </c>
      <c r="L102" s="108"/>
    </row>
    <row r="103" spans="2:12" s="9" customFormat="1" ht="19.95" customHeight="1">
      <c r="B103" s="108"/>
      <c r="D103" s="109" t="s">
        <v>141</v>
      </c>
      <c r="E103" s="110"/>
      <c r="F103" s="110"/>
      <c r="G103" s="110"/>
      <c r="H103" s="110"/>
      <c r="I103" s="110"/>
      <c r="J103" s="111">
        <f>J164</f>
        <v>0</v>
      </c>
      <c r="L103" s="108"/>
    </row>
    <row r="104" spans="2:12" s="9" customFormat="1" ht="19.95" customHeight="1">
      <c r="B104" s="108"/>
      <c r="D104" s="109" t="s">
        <v>142</v>
      </c>
      <c r="E104" s="110"/>
      <c r="F104" s="110"/>
      <c r="G104" s="110"/>
      <c r="H104" s="110"/>
      <c r="I104" s="110"/>
      <c r="J104" s="111">
        <f>J166</f>
        <v>0</v>
      </c>
      <c r="L104" s="108"/>
    </row>
    <row r="105" spans="2:12" s="8" customFormat="1" ht="24.9" customHeight="1">
      <c r="B105" s="104"/>
      <c r="D105" s="105" t="s">
        <v>145</v>
      </c>
      <c r="E105" s="106"/>
      <c r="F105" s="106"/>
      <c r="G105" s="106"/>
      <c r="H105" s="106"/>
      <c r="I105" s="106"/>
      <c r="J105" s="107">
        <f>J168</f>
        <v>0</v>
      </c>
      <c r="L105" s="104"/>
    </row>
    <row r="106" spans="2:12" s="9" customFormat="1" ht="19.95" customHeight="1">
      <c r="B106" s="108"/>
      <c r="D106" s="109" t="s">
        <v>743</v>
      </c>
      <c r="E106" s="110"/>
      <c r="F106" s="110"/>
      <c r="G106" s="110"/>
      <c r="H106" s="110"/>
      <c r="I106" s="110"/>
      <c r="J106" s="111">
        <f>J169</f>
        <v>0</v>
      </c>
      <c r="L106" s="108"/>
    </row>
    <row r="107" spans="2:12" s="9" customFormat="1" ht="19.95" customHeight="1">
      <c r="B107" s="108"/>
      <c r="D107" s="109" t="s">
        <v>1125</v>
      </c>
      <c r="E107" s="110"/>
      <c r="F107" s="110"/>
      <c r="G107" s="110"/>
      <c r="H107" s="110"/>
      <c r="I107" s="110"/>
      <c r="J107" s="111">
        <f>J181</f>
        <v>0</v>
      </c>
      <c r="L107" s="108"/>
    </row>
    <row r="108" spans="2:12" s="8" customFormat="1" ht="24.9" customHeight="1">
      <c r="B108" s="104"/>
      <c r="D108" s="105" t="s">
        <v>150</v>
      </c>
      <c r="E108" s="106"/>
      <c r="F108" s="106"/>
      <c r="G108" s="106"/>
      <c r="H108" s="106"/>
      <c r="I108" s="106"/>
      <c r="J108" s="107">
        <f>J183</f>
        <v>0</v>
      </c>
      <c r="L108" s="104"/>
    </row>
    <row r="109" spans="2:12" s="9" customFormat="1" ht="19.95" customHeight="1">
      <c r="B109" s="108"/>
      <c r="D109" s="109" t="s">
        <v>152</v>
      </c>
      <c r="E109" s="110"/>
      <c r="F109" s="110"/>
      <c r="G109" s="110"/>
      <c r="H109" s="110"/>
      <c r="I109" s="110"/>
      <c r="J109" s="111">
        <f>J184</f>
        <v>0</v>
      </c>
      <c r="L109" s="108"/>
    </row>
    <row r="110" spans="2:12" s="1" customFormat="1" ht="21.75" customHeight="1">
      <c r="B110" s="28"/>
      <c r="L110" s="28"/>
    </row>
    <row r="111" spans="2:12" s="1" customFormat="1" ht="6.9" customHeight="1">
      <c r="B111" s="40"/>
      <c r="C111" s="41"/>
      <c r="D111" s="41"/>
      <c r="E111" s="41"/>
      <c r="F111" s="41"/>
      <c r="G111" s="41"/>
      <c r="H111" s="41"/>
      <c r="I111" s="41"/>
      <c r="J111" s="41"/>
      <c r="K111" s="41"/>
      <c r="L111" s="28"/>
    </row>
    <row r="115" spans="2:20" s="1" customFormat="1" ht="6.9" customHeight="1">
      <c r="B115" s="42"/>
      <c r="C115" s="43"/>
      <c r="D115" s="43"/>
      <c r="E115" s="43"/>
      <c r="F115" s="43"/>
      <c r="G115" s="43"/>
      <c r="H115" s="43"/>
      <c r="I115" s="43"/>
      <c r="J115" s="43"/>
      <c r="K115" s="43"/>
      <c r="L115" s="28"/>
    </row>
    <row r="116" spans="2:20" s="1" customFormat="1" ht="24.9" customHeight="1">
      <c r="B116" s="28"/>
      <c r="C116" s="17" t="s">
        <v>153</v>
      </c>
      <c r="L116" s="28"/>
    </row>
    <row r="117" spans="2:20" s="1" customFormat="1" ht="6.9" customHeight="1">
      <c r="B117" s="28"/>
      <c r="L117" s="28"/>
    </row>
    <row r="118" spans="2:20" s="1" customFormat="1" ht="12" customHeight="1">
      <c r="B118" s="28"/>
      <c r="C118" s="23" t="s">
        <v>15</v>
      </c>
      <c r="L118" s="28"/>
    </row>
    <row r="119" spans="2:20" s="1" customFormat="1" ht="16.5" customHeight="1">
      <c r="B119" s="28"/>
      <c r="E119" s="209" t="str">
        <f>E7</f>
        <v>Javorné - modernizace stáje</v>
      </c>
      <c r="F119" s="210"/>
      <c r="G119" s="210"/>
      <c r="H119" s="210"/>
      <c r="L119" s="28"/>
    </row>
    <row r="120" spans="2:20" s="1" customFormat="1" ht="12" customHeight="1">
      <c r="B120" s="28"/>
      <c r="C120" s="23" t="s">
        <v>123</v>
      </c>
      <c r="L120" s="28"/>
    </row>
    <row r="121" spans="2:20" s="1" customFormat="1" ht="16.5" customHeight="1">
      <c r="B121" s="28"/>
      <c r="E121" s="170" t="str">
        <f>E9</f>
        <v>SO 04 - Skladovací jímka - 634 m3</v>
      </c>
      <c r="F121" s="211"/>
      <c r="G121" s="211"/>
      <c r="H121" s="211"/>
      <c r="L121" s="28"/>
    </row>
    <row r="122" spans="2:20" s="1" customFormat="1" ht="6.9" customHeight="1">
      <c r="B122" s="28"/>
      <c r="L122" s="28"/>
    </row>
    <row r="123" spans="2:20" s="1" customFormat="1" ht="12" customHeight="1">
      <c r="B123" s="28"/>
      <c r="C123" s="23" t="s">
        <v>19</v>
      </c>
      <c r="F123" s="21" t="str">
        <f>F12</f>
        <v xml:space="preserve"> </v>
      </c>
      <c r="I123" s="23" t="s">
        <v>21</v>
      </c>
      <c r="J123" s="48" t="str">
        <f>IF(J12="","",J12)</f>
        <v>5. 1. 2026</v>
      </c>
      <c r="L123" s="28"/>
    </row>
    <row r="124" spans="2:20" s="1" customFormat="1" ht="6.9" customHeight="1">
      <c r="B124" s="28"/>
      <c r="L124" s="28"/>
    </row>
    <row r="125" spans="2:20" s="1" customFormat="1" ht="15.15" customHeight="1">
      <c r="B125" s="28"/>
      <c r="C125" s="23" t="s">
        <v>23</v>
      </c>
      <c r="F125" s="21" t="str">
        <f>E15</f>
        <v>Zemědělská a.s., Horní bradlo</v>
      </c>
      <c r="I125" s="23" t="s">
        <v>29</v>
      </c>
      <c r="J125" s="26" t="str">
        <f>E21</f>
        <v xml:space="preserve"> </v>
      </c>
      <c r="L125" s="28"/>
    </row>
    <row r="126" spans="2:20" s="1" customFormat="1" ht="15.15" customHeight="1">
      <c r="B126" s="28"/>
      <c r="C126" s="23" t="s">
        <v>27</v>
      </c>
      <c r="F126" s="21" t="str">
        <f>IF(E18="","",E18)</f>
        <v>Vyplň údaj</v>
      </c>
      <c r="I126" s="23" t="s">
        <v>31</v>
      </c>
      <c r="J126" s="26" t="str">
        <f>E24</f>
        <v xml:space="preserve"> </v>
      </c>
      <c r="L126" s="28"/>
    </row>
    <row r="127" spans="2:20" s="1" customFormat="1" ht="10.35" customHeight="1">
      <c r="B127" s="28"/>
      <c r="L127" s="28"/>
    </row>
    <row r="128" spans="2:20" s="10" customFormat="1" ht="29.25" customHeight="1">
      <c r="B128" s="112"/>
      <c r="C128" s="113" t="s">
        <v>154</v>
      </c>
      <c r="D128" s="114" t="s">
        <v>58</v>
      </c>
      <c r="E128" s="114" t="s">
        <v>54</v>
      </c>
      <c r="F128" s="114" t="s">
        <v>55</v>
      </c>
      <c r="G128" s="114" t="s">
        <v>155</v>
      </c>
      <c r="H128" s="114" t="s">
        <v>156</v>
      </c>
      <c r="I128" s="114" t="s">
        <v>157</v>
      </c>
      <c r="J128" s="115" t="s">
        <v>131</v>
      </c>
      <c r="K128" s="116" t="s">
        <v>158</v>
      </c>
      <c r="L128" s="112"/>
      <c r="M128" s="55" t="s">
        <v>1</v>
      </c>
      <c r="N128" s="56" t="s">
        <v>37</v>
      </c>
      <c r="O128" s="56" t="s">
        <v>159</v>
      </c>
      <c r="P128" s="56" t="s">
        <v>160</v>
      </c>
      <c r="Q128" s="56" t="s">
        <v>161</v>
      </c>
      <c r="R128" s="56" t="s">
        <v>162</v>
      </c>
      <c r="S128" s="56" t="s">
        <v>163</v>
      </c>
      <c r="T128" s="57" t="s">
        <v>164</v>
      </c>
    </row>
    <row r="129" spans="2:65" s="1" customFormat="1" ht="22.8" customHeight="1">
      <c r="B129" s="28"/>
      <c r="C129" s="60" t="s">
        <v>165</v>
      </c>
      <c r="J129" s="117">
        <f>BK129</f>
        <v>0</v>
      </c>
      <c r="L129" s="28"/>
      <c r="M129" s="58"/>
      <c r="N129" s="49"/>
      <c r="O129" s="49"/>
      <c r="P129" s="118">
        <f>P130+P168+P183</f>
        <v>0</v>
      </c>
      <c r="Q129" s="49"/>
      <c r="R129" s="118">
        <f>R130+R168+R183</f>
        <v>200.44654844000002</v>
      </c>
      <c r="S129" s="49"/>
      <c r="T129" s="119">
        <f>T130+T168+T183</f>
        <v>3.7499999999999999E-3</v>
      </c>
      <c r="AT129" s="13" t="s">
        <v>72</v>
      </c>
      <c r="AU129" s="13" t="s">
        <v>133</v>
      </c>
      <c r="BK129" s="120">
        <f>BK130+BK168+BK183</f>
        <v>0</v>
      </c>
    </row>
    <row r="130" spans="2:65" s="11" customFormat="1" ht="25.95" customHeight="1">
      <c r="B130" s="121"/>
      <c r="D130" s="122" t="s">
        <v>72</v>
      </c>
      <c r="E130" s="123" t="s">
        <v>166</v>
      </c>
      <c r="F130" s="123" t="s">
        <v>167</v>
      </c>
      <c r="I130" s="124"/>
      <c r="J130" s="125">
        <f>BK130</f>
        <v>0</v>
      </c>
      <c r="L130" s="121"/>
      <c r="M130" s="126"/>
      <c r="P130" s="127">
        <f>P131+P141+P147+P149+P151+P164+P166</f>
        <v>0</v>
      </c>
      <c r="R130" s="127">
        <f>R131+R141+R147+R149+R151+R164+R166</f>
        <v>200.28011980000002</v>
      </c>
      <c r="T130" s="128">
        <f>T131+T141+T147+T149+T151+T164+T166</f>
        <v>3.7499999999999999E-3</v>
      </c>
      <c r="AR130" s="122" t="s">
        <v>80</v>
      </c>
      <c r="AT130" s="129" t="s">
        <v>72</v>
      </c>
      <c r="AU130" s="129" t="s">
        <v>73</v>
      </c>
      <c r="AY130" s="122" t="s">
        <v>168</v>
      </c>
      <c r="BK130" s="130">
        <f>BK131+BK141+BK147+BK149+BK151+BK164+BK166</f>
        <v>0</v>
      </c>
    </row>
    <row r="131" spans="2:65" s="11" customFormat="1" ht="22.8" customHeight="1">
      <c r="B131" s="121"/>
      <c r="D131" s="122" t="s">
        <v>72</v>
      </c>
      <c r="E131" s="131" t="s">
        <v>80</v>
      </c>
      <c r="F131" s="131" t="s">
        <v>169</v>
      </c>
      <c r="I131" s="124"/>
      <c r="J131" s="132">
        <f>BK131</f>
        <v>0</v>
      </c>
      <c r="L131" s="121"/>
      <c r="M131" s="126"/>
      <c r="P131" s="127">
        <f>SUM(P132:P140)</f>
        <v>0</v>
      </c>
      <c r="R131" s="127">
        <f>SUM(R132:R140)</f>
        <v>28</v>
      </c>
      <c r="T131" s="128">
        <f>SUM(T132:T140)</f>
        <v>0</v>
      </c>
      <c r="AR131" s="122" t="s">
        <v>80</v>
      </c>
      <c r="AT131" s="129" t="s">
        <v>72</v>
      </c>
      <c r="AU131" s="129" t="s">
        <v>80</v>
      </c>
      <c r="AY131" s="122" t="s">
        <v>168</v>
      </c>
      <c r="BK131" s="130">
        <f>SUM(BK132:BK140)</f>
        <v>0</v>
      </c>
    </row>
    <row r="132" spans="2:65" s="1" customFormat="1" ht="33" customHeight="1">
      <c r="B132" s="133"/>
      <c r="C132" s="134" t="s">
        <v>80</v>
      </c>
      <c r="D132" s="134" t="s">
        <v>170</v>
      </c>
      <c r="E132" s="135" t="s">
        <v>1126</v>
      </c>
      <c r="F132" s="136" t="s">
        <v>1127</v>
      </c>
      <c r="G132" s="137" t="s">
        <v>173</v>
      </c>
      <c r="H132" s="138">
        <v>490.625</v>
      </c>
      <c r="I132" s="139"/>
      <c r="J132" s="140">
        <f t="shared" ref="J132:J140" si="0">ROUND(I132*H132,2)</f>
        <v>0</v>
      </c>
      <c r="K132" s="141"/>
      <c r="L132" s="28"/>
      <c r="M132" s="142" t="s">
        <v>1</v>
      </c>
      <c r="N132" s="143" t="s">
        <v>38</v>
      </c>
      <c r="P132" s="144">
        <f t="shared" ref="P132:P140" si="1">O132*H132</f>
        <v>0</v>
      </c>
      <c r="Q132" s="144">
        <v>0</v>
      </c>
      <c r="R132" s="144">
        <f t="shared" ref="R132:R140" si="2">Q132*H132</f>
        <v>0</v>
      </c>
      <c r="S132" s="144">
        <v>0</v>
      </c>
      <c r="T132" s="145">
        <f t="shared" ref="T132:T140" si="3">S132*H132</f>
        <v>0</v>
      </c>
      <c r="AR132" s="146" t="s">
        <v>174</v>
      </c>
      <c r="AT132" s="146" t="s">
        <v>170</v>
      </c>
      <c r="AU132" s="146" t="s">
        <v>82</v>
      </c>
      <c r="AY132" s="13" t="s">
        <v>168</v>
      </c>
      <c r="BE132" s="147">
        <f t="shared" ref="BE132:BE140" si="4">IF(N132="základní",J132,0)</f>
        <v>0</v>
      </c>
      <c r="BF132" s="147">
        <f t="shared" ref="BF132:BF140" si="5">IF(N132="snížená",J132,0)</f>
        <v>0</v>
      </c>
      <c r="BG132" s="147">
        <f t="shared" ref="BG132:BG140" si="6">IF(N132="zákl. přenesená",J132,0)</f>
        <v>0</v>
      </c>
      <c r="BH132" s="147">
        <f t="shared" ref="BH132:BH140" si="7">IF(N132="sníž. přenesená",J132,0)</f>
        <v>0</v>
      </c>
      <c r="BI132" s="147">
        <f t="shared" ref="BI132:BI140" si="8">IF(N132="nulová",J132,0)</f>
        <v>0</v>
      </c>
      <c r="BJ132" s="13" t="s">
        <v>80</v>
      </c>
      <c r="BK132" s="147">
        <f t="shared" ref="BK132:BK140" si="9">ROUND(I132*H132,2)</f>
        <v>0</v>
      </c>
      <c r="BL132" s="13" t="s">
        <v>174</v>
      </c>
      <c r="BM132" s="146" t="s">
        <v>1128</v>
      </c>
    </row>
    <row r="133" spans="2:65" s="1" customFormat="1" ht="33" customHeight="1">
      <c r="B133" s="133"/>
      <c r="C133" s="134" t="s">
        <v>82</v>
      </c>
      <c r="D133" s="134" t="s">
        <v>170</v>
      </c>
      <c r="E133" s="135" t="s">
        <v>1129</v>
      </c>
      <c r="F133" s="136" t="s">
        <v>1130</v>
      </c>
      <c r="G133" s="137" t="s">
        <v>173</v>
      </c>
      <c r="H133" s="138">
        <v>35</v>
      </c>
      <c r="I133" s="139"/>
      <c r="J133" s="140">
        <f t="shared" si="0"/>
        <v>0</v>
      </c>
      <c r="K133" s="141"/>
      <c r="L133" s="28"/>
      <c r="M133" s="142" t="s">
        <v>1</v>
      </c>
      <c r="N133" s="143" t="s">
        <v>38</v>
      </c>
      <c r="P133" s="144">
        <f t="shared" si="1"/>
        <v>0</v>
      </c>
      <c r="Q133" s="144">
        <v>0</v>
      </c>
      <c r="R133" s="144">
        <f t="shared" si="2"/>
        <v>0</v>
      </c>
      <c r="S133" s="144">
        <v>0</v>
      </c>
      <c r="T133" s="145">
        <f t="shared" si="3"/>
        <v>0</v>
      </c>
      <c r="AR133" s="146" t="s">
        <v>174</v>
      </c>
      <c r="AT133" s="146" t="s">
        <v>170</v>
      </c>
      <c r="AU133" s="146" t="s">
        <v>82</v>
      </c>
      <c r="AY133" s="13" t="s">
        <v>168</v>
      </c>
      <c r="BE133" s="147">
        <f t="shared" si="4"/>
        <v>0</v>
      </c>
      <c r="BF133" s="147">
        <f t="shared" si="5"/>
        <v>0</v>
      </c>
      <c r="BG133" s="147">
        <f t="shared" si="6"/>
        <v>0</v>
      </c>
      <c r="BH133" s="147">
        <f t="shared" si="7"/>
        <v>0</v>
      </c>
      <c r="BI133" s="147">
        <f t="shared" si="8"/>
        <v>0</v>
      </c>
      <c r="BJ133" s="13" t="s">
        <v>80</v>
      </c>
      <c r="BK133" s="147">
        <f t="shared" si="9"/>
        <v>0</v>
      </c>
      <c r="BL133" s="13" t="s">
        <v>174</v>
      </c>
      <c r="BM133" s="146" t="s">
        <v>1131</v>
      </c>
    </row>
    <row r="134" spans="2:65" s="1" customFormat="1" ht="37.799999999999997" customHeight="1">
      <c r="B134" s="133"/>
      <c r="C134" s="134" t="s">
        <v>90</v>
      </c>
      <c r="D134" s="134" t="s">
        <v>170</v>
      </c>
      <c r="E134" s="135" t="s">
        <v>1132</v>
      </c>
      <c r="F134" s="136" t="s">
        <v>1133</v>
      </c>
      <c r="G134" s="137" t="s">
        <v>173</v>
      </c>
      <c r="H134" s="138">
        <v>619.10799999999995</v>
      </c>
      <c r="I134" s="139"/>
      <c r="J134" s="140">
        <f t="shared" si="0"/>
        <v>0</v>
      </c>
      <c r="K134" s="141"/>
      <c r="L134" s="28"/>
      <c r="M134" s="142" t="s">
        <v>1</v>
      </c>
      <c r="N134" s="143" t="s">
        <v>38</v>
      </c>
      <c r="P134" s="144">
        <f t="shared" si="1"/>
        <v>0</v>
      </c>
      <c r="Q134" s="144">
        <v>0</v>
      </c>
      <c r="R134" s="144">
        <f t="shared" si="2"/>
        <v>0</v>
      </c>
      <c r="S134" s="144">
        <v>0</v>
      </c>
      <c r="T134" s="145">
        <f t="shared" si="3"/>
        <v>0</v>
      </c>
      <c r="AR134" s="146" t="s">
        <v>174</v>
      </c>
      <c r="AT134" s="146" t="s">
        <v>170</v>
      </c>
      <c r="AU134" s="146" t="s">
        <v>82</v>
      </c>
      <c r="AY134" s="13" t="s">
        <v>168</v>
      </c>
      <c r="BE134" s="147">
        <f t="shared" si="4"/>
        <v>0</v>
      </c>
      <c r="BF134" s="147">
        <f t="shared" si="5"/>
        <v>0</v>
      </c>
      <c r="BG134" s="147">
        <f t="shared" si="6"/>
        <v>0</v>
      </c>
      <c r="BH134" s="147">
        <f t="shared" si="7"/>
        <v>0</v>
      </c>
      <c r="BI134" s="147">
        <f t="shared" si="8"/>
        <v>0</v>
      </c>
      <c r="BJ134" s="13" t="s">
        <v>80</v>
      </c>
      <c r="BK134" s="147">
        <f t="shared" si="9"/>
        <v>0</v>
      </c>
      <c r="BL134" s="13" t="s">
        <v>174</v>
      </c>
      <c r="BM134" s="146" t="s">
        <v>1134</v>
      </c>
    </row>
    <row r="135" spans="2:65" s="1" customFormat="1" ht="24.15" customHeight="1">
      <c r="B135" s="133"/>
      <c r="C135" s="134" t="s">
        <v>174</v>
      </c>
      <c r="D135" s="134" t="s">
        <v>170</v>
      </c>
      <c r="E135" s="135" t="s">
        <v>1135</v>
      </c>
      <c r="F135" s="136" t="s">
        <v>1136</v>
      </c>
      <c r="G135" s="137" t="s">
        <v>173</v>
      </c>
      <c r="H135" s="138">
        <v>598.10799999999995</v>
      </c>
      <c r="I135" s="139"/>
      <c r="J135" s="140">
        <f t="shared" si="0"/>
        <v>0</v>
      </c>
      <c r="K135" s="141"/>
      <c r="L135" s="28"/>
      <c r="M135" s="142" t="s">
        <v>1</v>
      </c>
      <c r="N135" s="143" t="s">
        <v>38</v>
      </c>
      <c r="P135" s="144">
        <f t="shared" si="1"/>
        <v>0</v>
      </c>
      <c r="Q135" s="144">
        <v>0</v>
      </c>
      <c r="R135" s="144">
        <f t="shared" si="2"/>
        <v>0</v>
      </c>
      <c r="S135" s="144">
        <v>0</v>
      </c>
      <c r="T135" s="145">
        <f t="shared" si="3"/>
        <v>0</v>
      </c>
      <c r="AR135" s="146" t="s">
        <v>174</v>
      </c>
      <c r="AT135" s="146" t="s">
        <v>170</v>
      </c>
      <c r="AU135" s="146" t="s">
        <v>82</v>
      </c>
      <c r="AY135" s="13" t="s">
        <v>168</v>
      </c>
      <c r="BE135" s="147">
        <f t="shared" si="4"/>
        <v>0</v>
      </c>
      <c r="BF135" s="147">
        <f t="shared" si="5"/>
        <v>0</v>
      </c>
      <c r="BG135" s="147">
        <f t="shared" si="6"/>
        <v>0</v>
      </c>
      <c r="BH135" s="147">
        <f t="shared" si="7"/>
        <v>0</v>
      </c>
      <c r="BI135" s="147">
        <f t="shared" si="8"/>
        <v>0</v>
      </c>
      <c r="BJ135" s="13" t="s">
        <v>80</v>
      </c>
      <c r="BK135" s="147">
        <f t="shared" si="9"/>
        <v>0</v>
      </c>
      <c r="BL135" s="13" t="s">
        <v>174</v>
      </c>
      <c r="BM135" s="146" t="s">
        <v>1137</v>
      </c>
    </row>
    <row r="136" spans="2:65" s="1" customFormat="1" ht="16.5" customHeight="1">
      <c r="B136" s="133"/>
      <c r="C136" s="134" t="s">
        <v>185</v>
      </c>
      <c r="D136" s="134" t="s">
        <v>170</v>
      </c>
      <c r="E136" s="135" t="s">
        <v>1138</v>
      </c>
      <c r="F136" s="136" t="s">
        <v>1139</v>
      </c>
      <c r="G136" s="137" t="s">
        <v>208</v>
      </c>
      <c r="H136" s="138">
        <v>122.65600000000001</v>
      </c>
      <c r="I136" s="139"/>
      <c r="J136" s="140">
        <f t="shared" si="0"/>
        <v>0</v>
      </c>
      <c r="K136" s="141"/>
      <c r="L136" s="28"/>
      <c r="M136" s="142" t="s">
        <v>1</v>
      </c>
      <c r="N136" s="143" t="s">
        <v>38</v>
      </c>
      <c r="P136" s="144">
        <f t="shared" si="1"/>
        <v>0</v>
      </c>
      <c r="Q136" s="144">
        <v>0</v>
      </c>
      <c r="R136" s="144">
        <f t="shared" si="2"/>
        <v>0</v>
      </c>
      <c r="S136" s="144">
        <v>0</v>
      </c>
      <c r="T136" s="145">
        <f t="shared" si="3"/>
        <v>0</v>
      </c>
      <c r="AR136" s="146" t="s">
        <v>174</v>
      </c>
      <c r="AT136" s="146" t="s">
        <v>170</v>
      </c>
      <c r="AU136" s="146" t="s">
        <v>82</v>
      </c>
      <c r="AY136" s="13" t="s">
        <v>168</v>
      </c>
      <c r="BE136" s="147">
        <f t="shared" si="4"/>
        <v>0</v>
      </c>
      <c r="BF136" s="147">
        <f t="shared" si="5"/>
        <v>0</v>
      </c>
      <c r="BG136" s="147">
        <f t="shared" si="6"/>
        <v>0</v>
      </c>
      <c r="BH136" s="147">
        <f t="shared" si="7"/>
        <v>0</v>
      </c>
      <c r="BI136" s="147">
        <f t="shared" si="8"/>
        <v>0</v>
      </c>
      <c r="BJ136" s="13" t="s">
        <v>80</v>
      </c>
      <c r="BK136" s="147">
        <f t="shared" si="9"/>
        <v>0</v>
      </c>
      <c r="BL136" s="13" t="s">
        <v>174</v>
      </c>
      <c r="BM136" s="146" t="s">
        <v>1140</v>
      </c>
    </row>
    <row r="137" spans="2:65" s="1" customFormat="1" ht="16.5" customHeight="1">
      <c r="B137" s="133"/>
      <c r="C137" s="134" t="s">
        <v>189</v>
      </c>
      <c r="D137" s="134" t="s">
        <v>170</v>
      </c>
      <c r="E137" s="135" t="s">
        <v>1141</v>
      </c>
      <c r="F137" s="136" t="s">
        <v>1142</v>
      </c>
      <c r="G137" s="137" t="s">
        <v>173</v>
      </c>
      <c r="H137" s="138">
        <v>490.625</v>
      </c>
      <c r="I137" s="139"/>
      <c r="J137" s="140">
        <f t="shared" si="0"/>
        <v>0</v>
      </c>
      <c r="K137" s="141"/>
      <c r="L137" s="28"/>
      <c r="M137" s="142" t="s">
        <v>1</v>
      </c>
      <c r="N137" s="143" t="s">
        <v>38</v>
      </c>
      <c r="P137" s="144">
        <f t="shared" si="1"/>
        <v>0</v>
      </c>
      <c r="Q137" s="144">
        <v>0</v>
      </c>
      <c r="R137" s="144">
        <f t="shared" si="2"/>
        <v>0</v>
      </c>
      <c r="S137" s="144">
        <v>0</v>
      </c>
      <c r="T137" s="145">
        <f t="shared" si="3"/>
        <v>0</v>
      </c>
      <c r="AR137" s="146" t="s">
        <v>174</v>
      </c>
      <c r="AT137" s="146" t="s">
        <v>170</v>
      </c>
      <c r="AU137" s="146" t="s">
        <v>82</v>
      </c>
      <c r="AY137" s="13" t="s">
        <v>168</v>
      </c>
      <c r="BE137" s="147">
        <f t="shared" si="4"/>
        <v>0</v>
      </c>
      <c r="BF137" s="147">
        <f t="shared" si="5"/>
        <v>0</v>
      </c>
      <c r="BG137" s="147">
        <f t="shared" si="6"/>
        <v>0</v>
      </c>
      <c r="BH137" s="147">
        <f t="shared" si="7"/>
        <v>0</v>
      </c>
      <c r="BI137" s="147">
        <f t="shared" si="8"/>
        <v>0</v>
      </c>
      <c r="BJ137" s="13" t="s">
        <v>80</v>
      </c>
      <c r="BK137" s="147">
        <f t="shared" si="9"/>
        <v>0</v>
      </c>
      <c r="BL137" s="13" t="s">
        <v>174</v>
      </c>
      <c r="BM137" s="146" t="s">
        <v>1143</v>
      </c>
    </row>
    <row r="138" spans="2:65" s="1" customFormat="1" ht="24.15" customHeight="1">
      <c r="B138" s="133"/>
      <c r="C138" s="134" t="s">
        <v>193</v>
      </c>
      <c r="D138" s="134" t="s">
        <v>170</v>
      </c>
      <c r="E138" s="135" t="s">
        <v>211</v>
      </c>
      <c r="F138" s="136" t="s">
        <v>1144</v>
      </c>
      <c r="G138" s="137" t="s">
        <v>173</v>
      </c>
      <c r="H138" s="138">
        <v>128.483</v>
      </c>
      <c r="I138" s="139"/>
      <c r="J138" s="140">
        <f t="shared" si="0"/>
        <v>0</v>
      </c>
      <c r="K138" s="141"/>
      <c r="L138" s="28"/>
      <c r="M138" s="142" t="s">
        <v>1</v>
      </c>
      <c r="N138" s="143" t="s">
        <v>38</v>
      </c>
      <c r="P138" s="144">
        <f t="shared" si="1"/>
        <v>0</v>
      </c>
      <c r="Q138" s="144">
        <v>0</v>
      </c>
      <c r="R138" s="144">
        <f t="shared" si="2"/>
        <v>0</v>
      </c>
      <c r="S138" s="144">
        <v>0</v>
      </c>
      <c r="T138" s="145">
        <f t="shared" si="3"/>
        <v>0</v>
      </c>
      <c r="AR138" s="146" t="s">
        <v>174</v>
      </c>
      <c r="AT138" s="146" t="s">
        <v>170</v>
      </c>
      <c r="AU138" s="146" t="s">
        <v>82</v>
      </c>
      <c r="AY138" s="13" t="s">
        <v>168</v>
      </c>
      <c r="BE138" s="147">
        <f t="shared" si="4"/>
        <v>0</v>
      </c>
      <c r="BF138" s="147">
        <f t="shared" si="5"/>
        <v>0</v>
      </c>
      <c r="BG138" s="147">
        <f t="shared" si="6"/>
        <v>0</v>
      </c>
      <c r="BH138" s="147">
        <f t="shared" si="7"/>
        <v>0</v>
      </c>
      <c r="BI138" s="147">
        <f t="shared" si="8"/>
        <v>0</v>
      </c>
      <c r="BJ138" s="13" t="s">
        <v>80</v>
      </c>
      <c r="BK138" s="147">
        <f t="shared" si="9"/>
        <v>0</v>
      </c>
      <c r="BL138" s="13" t="s">
        <v>174</v>
      </c>
      <c r="BM138" s="146" t="s">
        <v>1145</v>
      </c>
    </row>
    <row r="139" spans="2:65" s="1" customFormat="1" ht="24.15" customHeight="1">
      <c r="B139" s="133"/>
      <c r="C139" s="134" t="s">
        <v>197</v>
      </c>
      <c r="D139" s="134" t="s">
        <v>170</v>
      </c>
      <c r="E139" s="135" t="s">
        <v>1146</v>
      </c>
      <c r="F139" s="136" t="s">
        <v>1147</v>
      </c>
      <c r="G139" s="137" t="s">
        <v>173</v>
      </c>
      <c r="H139" s="138">
        <v>14</v>
      </c>
      <c r="I139" s="139"/>
      <c r="J139" s="140">
        <f t="shared" si="0"/>
        <v>0</v>
      </c>
      <c r="K139" s="141"/>
      <c r="L139" s="28"/>
      <c r="M139" s="142" t="s">
        <v>1</v>
      </c>
      <c r="N139" s="143" t="s">
        <v>38</v>
      </c>
      <c r="P139" s="144">
        <f t="shared" si="1"/>
        <v>0</v>
      </c>
      <c r="Q139" s="144">
        <v>0</v>
      </c>
      <c r="R139" s="144">
        <f t="shared" si="2"/>
        <v>0</v>
      </c>
      <c r="S139" s="144">
        <v>0</v>
      </c>
      <c r="T139" s="145">
        <f t="shared" si="3"/>
        <v>0</v>
      </c>
      <c r="AR139" s="146" t="s">
        <v>174</v>
      </c>
      <c r="AT139" s="146" t="s">
        <v>170</v>
      </c>
      <c r="AU139" s="146" t="s">
        <v>82</v>
      </c>
      <c r="AY139" s="13" t="s">
        <v>168</v>
      </c>
      <c r="BE139" s="147">
        <f t="shared" si="4"/>
        <v>0</v>
      </c>
      <c r="BF139" s="147">
        <f t="shared" si="5"/>
        <v>0</v>
      </c>
      <c r="BG139" s="147">
        <f t="shared" si="6"/>
        <v>0</v>
      </c>
      <c r="BH139" s="147">
        <f t="shared" si="7"/>
        <v>0</v>
      </c>
      <c r="BI139" s="147">
        <f t="shared" si="8"/>
        <v>0</v>
      </c>
      <c r="BJ139" s="13" t="s">
        <v>80</v>
      </c>
      <c r="BK139" s="147">
        <f t="shared" si="9"/>
        <v>0</v>
      </c>
      <c r="BL139" s="13" t="s">
        <v>174</v>
      </c>
      <c r="BM139" s="146" t="s">
        <v>1148</v>
      </c>
    </row>
    <row r="140" spans="2:65" s="1" customFormat="1" ht="16.5" customHeight="1">
      <c r="B140" s="133"/>
      <c r="C140" s="148" t="s">
        <v>201</v>
      </c>
      <c r="D140" s="148" t="s">
        <v>229</v>
      </c>
      <c r="E140" s="149" t="s">
        <v>1149</v>
      </c>
      <c r="F140" s="150" t="s">
        <v>1150</v>
      </c>
      <c r="G140" s="151" t="s">
        <v>275</v>
      </c>
      <c r="H140" s="152">
        <v>28</v>
      </c>
      <c r="I140" s="153"/>
      <c r="J140" s="154">
        <f t="shared" si="0"/>
        <v>0</v>
      </c>
      <c r="K140" s="155"/>
      <c r="L140" s="156"/>
      <c r="M140" s="157" t="s">
        <v>1</v>
      </c>
      <c r="N140" s="158" t="s">
        <v>38</v>
      </c>
      <c r="P140" s="144">
        <f t="shared" si="1"/>
        <v>0</v>
      </c>
      <c r="Q140" s="144">
        <v>1</v>
      </c>
      <c r="R140" s="144">
        <f t="shared" si="2"/>
        <v>28</v>
      </c>
      <c r="S140" s="144">
        <v>0</v>
      </c>
      <c r="T140" s="145">
        <f t="shared" si="3"/>
        <v>0</v>
      </c>
      <c r="AR140" s="146" t="s">
        <v>197</v>
      </c>
      <c r="AT140" s="146" t="s">
        <v>229</v>
      </c>
      <c r="AU140" s="146" t="s">
        <v>82</v>
      </c>
      <c r="AY140" s="13" t="s">
        <v>168</v>
      </c>
      <c r="BE140" s="147">
        <f t="shared" si="4"/>
        <v>0</v>
      </c>
      <c r="BF140" s="147">
        <f t="shared" si="5"/>
        <v>0</v>
      </c>
      <c r="BG140" s="147">
        <f t="shared" si="6"/>
        <v>0</v>
      </c>
      <c r="BH140" s="147">
        <f t="shared" si="7"/>
        <v>0</v>
      </c>
      <c r="BI140" s="147">
        <f t="shared" si="8"/>
        <v>0</v>
      </c>
      <c r="BJ140" s="13" t="s">
        <v>80</v>
      </c>
      <c r="BK140" s="147">
        <f t="shared" si="9"/>
        <v>0</v>
      </c>
      <c r="BL140" s="13" t="s">
        <v>174</v>
      </c>
      <c r="BM140" s="146" t="s">
        <v>1151</v>
      </c>
    </row>
    <row r="141" spans="2:65" s="11" customFormat="1" ht="22.8" customHeight="1">
      <c r="B141" s="121"/>
      <c r="D141" s="122" t="s">
        <v>72</v>
      </c>
      <c r="E141" s="131" t="s">
        <v>82</v>
      </c>
      <c r="F141" s="131" t="s">
        <v>222</v>
      </c>
      <c r="I141" s="124"/>
      <c r="J141" s="132">
        <f>BK141</f>
        <v>0</v>
      </c>
      <c r="L141" s="121"/>
      <c r="M141" s="126"/>
      <c r="P141" s="127">
        <f>SUM(P142:P146)</f>
        <v>0</v>
      </c>
      <c r="R141" s="127">
        <f>SUM(R142:R146)</f>
        <v>24.847207300000001</v>
      </c>
      <c r="T141" s="128">
        <f>SUM(T142:T146)</f>
        <v>0</v>
      </c>
      <c r="AR141" s="122" t="s">
        <v>80</v>
      </c>
      <c r="AT141" s="129" t="s">
        <v>72</v>
      </c>
      <c r="AU141" s="129" t="s">
        <v>80</v>
      </c>
      <c r="AY141" s="122" t="s">
        <v>168</v>
      </c>
      <c r="BK141" s="130">
        <f>SUM(BK142:BK146)</f>
        <v>0</v>
      </c>
    </row>
    <row r="142" spans="2:65" s="1" customFormat="1" ht="24.15" customHeight="1">
      <c r="B142" s="133"/>
      <c r="C142" s="134" t="s">
        <v>205</v>
      </c>
      <c r="D142" s="134" t="s">
        <v>170</v>
      </c>
      <c r="E142" s="135" t="s">
        <v>1152</v>
      </c>
      <c r="F142" s="136" t="s">
        <v>1153</v>
      </c>
      <c r="G142" s="137" t="s">
        <v>220</v>
      </c>
      <c r="H142" s="138">
        <v>35.167999999999999</v>
      </c>
      <c r="I142" s="139"/>
      <c r="J142" s="140">
        <f>ROUND(I142*H142,2)</f>
        <v>0</v>
      </c>
      <c r="K142" s="141"/>
      <c r="L142" s="28"/>
      <c r="M142" s="142" t="s">
        <v>1</v>
      </c>
      <c r="N142" s="143" t="s">
        <v>38</v>
      </c>
      <c r="P142" s="144">
        <f>O142*H142</f>
        <v>0</v>
      </c>
      <c r="Q142" s="144">
        <v>4.8999999999999998E-4</v>
      </c>
      <c r="R142" s="144">
        <f>Q142*H142</f>
        <v>1.7232319999999999E-2</v>
      </c>
      <c r="S142" s="144">
        <v>0</v>
      </c>
      <c r="T142" s="145">
        <f>S142*H142</f>
        <v>0</v>
      </c>
      <c r="AR142" s="146" t="s">
        <v>174</v>
      </c>
      <c r="AT142" s="146" t="s">
        <v>170</v>
      </c>
      <c r="AU142" s="146" t="s">
        <v>82</v>
      </c>
      <c r="AY142" s="13" t="s">
        <v>168</v>
      </c>
      <c r="BE142" s="147">
        <f>IF(N142="základní",J142,0)</f>
        <v>0</v>
      </c>
      <c r="BF142" s="147">
        <f>IF(N142="snížená",J142,0)</f>
        <v>0</v>
      </c>
      <c r="BG142" s="147">
        <f>IF(N142="zákl. přenesená",J142,0)</f>
        <v>0</v>
      </c>
      <c r="BH142" s="147">
        <f>IF(N142="sníž. přenesená",J142,0)</f>
        <v>0</v>
      </c>
      <c r="BI142" s="147">
        <f>IF(N142="nulová",J142,0)</f>
        <v>0</v>
      </c>
      <c r="BJ142" s="13" t="s">
        <v>80</v>
      </c>
      <c r="BK142" s="147">
        <f>ROUND(I142*H142,2)</f>
        <v>0</v>
      </c>
      <c r="BL142" s="13" t="s">
        <v>174</v>
      </c>
      <c r="BM142" s="146" t="s">
        <v>1154</v>
      </c>
    </row>
    <row r="143" spans="2:65" s="1" customFormat="1" ht="24.15" customHeight="1">
      <c r="B143" s="133"/>
      <c r="C143" s="134" t="s">
        <v>210</v>
      </c>
      <c r="D143" s="134" t="s">
        <v>170</v>
      </c>
      <c r="E143" s="135" t="s">
        <v>1155</v>
      </c>
      <c r="F143" s="136" t="s">
        <v>1156</v>
      </c>
      <c r="G143" s="137" t="s">
        <v>173</v>
      </c>
      <c r="H143" s="138">
        <v>10.787000000000001</v>
      </c>
      <c r="I143" s="139"/>
      <c r="J143" s="140">
        <f>ROUND(I143*H143,2)</f>
        <v>0</v>
      </c>
      <c r="K143" s="141"/>
      <c r="L143" s="28"/>
      <c r="M143" s="142" t="s">
        <v>1</v>
      </c>
      <c r="N143" s="143" t="s">
        <v>38</v>
      </c>
      <c r="P143" s="144">
        <f>O143*H143</f>
        <v>0</v>
      </c>
      <c r="Q143" s="144">
        <v>2.3010199999999998</v>
      </c>
      <c r="R143" s="144">
        <f>Q143*H143</f>
        <v>24.821102740000001</v>
      </c>
      <c r="S143" s="144">
        <v>0</v>
      </c>
      <c r="T143" s="145">
        <f>S143*H143</f>
        <v>0</v>
      </c>
      <c r="AR143" s="146" t="s">
        <v>174</v>
      </c>
      <c r="AT143" s="146" t="s">
        <v>170</v>
      </c>
      <c r="AU143" s="146" t="s">
        <v>82</v>
      </c>
      <c r="AY143" s="13" t="s">
        <v>168</v>
      </c>
      <c r="BE143" s="147">
        <f>IF(N143="základní",J143,0)</f>
        <v>0</v>
      </c>
      <c r="BF143" s="147">
        <f>IF(N143="snížená",J143,0)</f>
        <v>0</v>
      </c>
      <c r="BG143" s="147">
        <f>IF(N143="zákl. přenesená",J143,0)</f>
        <v>0</v>
      </c>
      <c r="BH143" s="147">
        <f>IF(N143="sníž. přenesená",J143,0)</f>
        <v>0</v>
      </c>
      <c r="BI143" s="147">
        <f>IF(N143="nulová",J143,0)</f>
        <v>0</v>
      </c>
      <c r="BJ143" s="13" t="s">
        <v>80</v>
      </c>
      <c r="BK143" s="147">
        <f>ROUND(I143*H143,2)</f>
        <v>0</v>
      </c>
      <c r="BL143" s="13" t="s">
        <v>174</v>
      </c>
      <c r="BM143" s="146" t="s">
        <v>1157</v>
      </c>
    </row>
    <row r="144" spans="2:65" s="1" customFormat="1" ht="16.5" customHeight="1">
      <c r="B144" s="133"/>
      <c r="C144" s="134" t="s">
        <v>8</v>
      </c>
      <c r="D144" s="134" t="s">
        <v>170</v>
      </c>
      <c r="E144" s="135" t="s">
        <v>1158</v>
      </c>
      <c r="F144" s="136" t="s">
        <v>1159</v>
      </c>
      <c r="G144" s="137" t="s">
        <v>208</v>
      </c>
      <c r="H144" s="138">
        <v>102.736</v>
      </c>
      <c r="I144" s="139"/>
      <c r="J144" s="140">
        <f>ROUND(I144*H144,2)</f>
        <v>0</v>
      </c>
      <c r="K144" s="141"/>
      <c r="L144" s="28"/>
      <c r="M144" s="142" t="s">
        <v>1</v>
      </c>
      <c r="N144" s="143" t="s">
        <v>38</v>
      </c>
      <c r="P144" s="144">
        <f>O144*H144</f>
        <v>0</v>
      </c>
      <c r="Q144" s="144">
        <v>0</v>
      </c>
      <c r="R144" s="144">
        <f>Q144*H144</f>
        <v>0</v>
      </c>
      <c r="S144" s="144">
        <v>0</v>
      </c>
      <c r="T144" s="145">
        <f>S144*H144</f>
        <v>0</v>
      </c>
      <c r="AR144" s="146" t="s">
        <v>174</v>
      </c>
      <c r="AT144" s="146" t="s">
        <v>170</v>
      </c>
      <c r="AU144" s="146" t="s">
        <v>82</v>
      </c>
      <c r="AY144" s="13" t="s">
        <v>168</v>
      </c>
      <c r="BE144" s="147">
        <f>IF(N144="základní",J144,0)</f>
        <v>0</v>
      </c>
      <c r="BF144" s="147">
        <f>IF(N144="snížená",J144,0)</f>
        <v>0</v>
      </c>
      <c r="BG144" s="147">
        <f>IF(N144="zákl. přenesená",J144,0)</f>
        <v>0</v>
      </c>
      <c r="BH144" s="147">
        <f>IF(N144="sníž. přenesená",J144,0)</f>
        <v>0</v>
      </c>
      <c r="BI144" s="147">
        <f>IF(N144="nulová",J144,0)</f>
        <v>0</v>
      </c>
      <c r="BJ144" s="13" t="s">
        <v>80</v>
      </c>
      <c r="BK144" s="147">
        <f>ROUND(I144*H144,2)</f>
        <v>0</v>
      </c>
      <c r="BL144" s="13" t="s">
        <v>174</v>
      </c>
      <c r="BM144" s="146" t="s">
        <v>1160</v>
      </c>
    </row>
    <row r="145" spans="2:65" s="1" customFormat="1" ht="16.5" customHeight="1">
      <c r="B145" s="133"/>
      <c r="C145" s="134" t="s">
        <v>217</v>
      </c>
      <c r="D145" s="134" t="s">
        <v>170</v>
      </c>
      <c r="E145" s="135" t="s">
        <v>242</v>
      </c>
      <c r="F145" s="136" t="s">
        <v>1161</v>
      </c>
      <c r="G145" s="137" t="s">
        <v>208</v>
      </c>
      <c r="H145" s="138">
        <v>3.5920000000000001</v>
      </c>
      <c r="I145" s="139"/>
      <c r="J145" s="140">
        <f>ROUND(I145*H145,2)</f>
        <v>0</v>
      </c>
      <c r="K145" s="141"/>
      <c r="L145" s="28"/>
      <c r="M145" s="142" t="s">
        <v>1</v>
      </c>
      <c r="N145" s="143" t="s">
        <v>38</v>
      </c>
      <c r="P145" s="144">
        <f>O145*H145</f>
        <v>0</v>
      </c>
      <c r="Q145" s="144">
        <v>2.47E-3</v>
      </c>
      <c r="R145" s="144">
        <f>Q145*H145</f>
        <v>8.87224E-3</v>
      </c>
      <c r="S145" s="144">
        <v>0</v>
      </c>
      <c r="T145" s="145">
        <f>S145*H145</f>
        <v>0</v>
      </c>
      <c r="AR145" s="146" t="s">
        <v>174</v>
      </c>
      <c r="AT145" s="146" t="s">
        <v>170</v>
      </c>
      <c r="AU145" s="146" t="s">
        <v>82</v>
      </c>
      <c r="AY145" s="13" t="s">
        <v>168</v>
      </c>
      <c r="BE145" s="147">
        <f>IF(N145="základní",J145,0)</f>
        <v>0</v>
      </c>
      <c r="BF145" s="147">
        <f>IF(N145="snížená",J145,0)</f>
        <v>0</v>
      </c>
      <c r="BG145" s="147">
        <f>IF(N145="zákl. přenesená",J145,0)</f>
        <v>0</v>
      </c>
      <c r="BH145" s="147">
        <f>IF(N145="sníž. přenesená",J145,0)</f>
        <v>0</v>
      </c>
      <c r="BI145" s="147">
        <f>IF(N145="nulová",J145,0)</f>
        <v>0</v>
      </c>
      <c r="BJ145" s="13" t="s">
        <v>80</v>
      </c>
      <c r="BK145" s="147">
        <f>ROUND(I145*H145,2)</f>
        <v>0</v>
      </c>
      <c r="BL145" s="13" t="s">
        <v>174</v>
      </c>
      <c r="BM145" s="146" t="s">
        <v>1162</v>
      </c>
    </row>
    <row r="146" spans="2:65" s="1" customFormat="1" ht="16.5" customHeight="1">
      <c r="B146" s="133"/>
      <c r="C146" s="134" t="s">
        <v>223</v>
      </c>
      <c r="D146" s="134" t="s">
        <v>170</v>
      </c>
      <c r="E146" s="135" t="s">
        <v>246</v>
      </c>
      <c r="F146" s="136" t="s">
        <v>1163</v>
      </c>
      <c r="G146" s="137" t="s">
        <v>208</v>
      </c>
      <c r="H146" s="138">
        <v>3.5920000000000001</v>
      </c>
      <c r="I146" s="139"/>
      <c r="J146" s="140">
        <f>ROUND(I146*H146,2)</f>
        <v>0</v>
      </c>
      <c r="K146" s="141"/>
      <c r="L146" s="28"/>
      <c r="M146" s="142" t="s">
        <v>1</v>
      </c>
      <c r="N146" s="143" t="s">
        <v>38</v>
      </c>
      <c r="P146" s="144">
        <f>O146*H146</f>
        <v>0</v>
      </c>
      <c r="Q146" s="144">
        <v>0</v>
      </c>
      <c r="R146" s="144">
        <f>Q146*H146</f>
        <v>0</v>
      </c>
      <c r="S146" s="144">
        <v>0</v>
      </c>
      <c r="T146" s="145">
        <f>S146*H146</f>
        <v>0</v>
      </c>
      <c r="AR146" s="146" t="s">
        <v>174</v>
      </c>
      <c r="AT146" s="146" t="s">
        <v>170</v>
      </c>
      <c r="AU146" s="146" t="s">
        <v>82</v>
      </c>
      <c r="AY146" s="13" t="s">
        <v>168</v>
      </c>
      <c r="BE146" s="147">
        <f>IF(N146="základní",J146,0)</f>
        <v>0</v>
      </c>
      <c r="BF146" s="147">
        <f>IF(N146="snížená",J146,0)</f>
        <v>0</v>
      </c>
      <c r="BG146" s="147">
        <f>IF(N146="zákl. přenesená",J146,0)</f>
        <v>0</v>
      </c>
      <c r="BH146" s="147">
        <f>IF(N146="sníž. přenesená",J146,0)</f>
        <v>0</v>
      </c>
      <c r="BI146" s="147">
        <f>IF(N146="nulová",J146,0)</f>
        <v>0</v>
      </c>
      <c r="BJ146" s="13" t="s">
        <v>80</v>
      </c>
      <c r="BK146" s="147">
        <f>ROUND(I146*H146,2)</f>
        <v>0</v>
      </c>
      <c r="BL146" s="13" t="s">
        <v>174</v>
      </c>
      <c r="BM146" s="146" t="s">
        <v>1164</v>
      </c>
    </row>
    <row r="147" spans="2:65" s="11" customFormat="1" ht="22.8" customHeight="1">
      <c r="B147" s="121"/>
      <c r="D147" s="122" t="s">
        <v>72</v>
      </c>
      <c r="E147" s="131" t="s">
        <v>90</v>
      </c>
      <c r="F147" s="131" t="s">
        <v>285</v>
      </c>
      <c r="I147" s="124"/>
      <c r="J147" s="132">
        <f>BK147</f>
        <v>0</v>
      </c>
      <c r="L147" s="121"/>
      <c r="M147" s="126"/>
      <c r="P147" s="127">
        <f>P148</f>
        <v>0</v>
      </c>
      <c r="R147" s="127">
        <f>R148</f>
        <v>1.49312</v>
      </c>
      <c r="T147" s="128">
        <f>T148</f>
        <v>0</v>
      </c>
      <c r="AR147" s="122" t="s">
        <v>80</v>
      </c>
      <c r="AT147" s="129" t="s">
        <v>72</v>
      </c>
      <c r="AU147" s="129" t="s">
        <v>80</v>
      </c>
      <c r="AY147" s="122" t="s">
        <v>168</v>
      </c>
      <c r="BK147" s="130">
        <f>BK148</f>
        <v>0</v>
      </c>
    </row>
    <row r="148" spans="2:65" s="1" customFormat="1" ht="24.15" customHeight="1">
      <c r="B148" s="133"/>
      <c r="C148" s="134" t="s">
        <v>228</v>
      </c>
      <c r="D148" s="134" t="s">
        <v>170</v>
      </c>
      <c r="E148" s="135" t="s">
        <v>1165</v>
      </c>
      <c r="F148" s="136" t="s">
        <v>1166</v>
      </c>
      <c r="G148" s="137" t="s">
        <v>226</v>
      </c>
      <c r="H148" s="138">
        <v>1</v>
      </c>
      <c r="I148" s="139"/>
      <c r="J148" s="140">
        <f>ROUND(I148*H148,2)</f>
        <v>0</v>
      </c>
      <c r="K148" s="141"/>
      <c r="L148" s="28"/>
      <c r="M148" s="142" t="s">
        <v>1</v>
      </c>
      <c r="N148" s="143" t="s">
        <v>38</v>
      </c>
      <c r="P148" s="144">
        <f>O148*H148</f>
        <v>0</v>
      </c>
      <c r="Q148" s="144">
        <v>1.49312</v>
      </c>
      <c r="R148" s="144">
        <f>Q148*H148</f>
        <v>1.49312</v>
      </c>
      <c r="S148" s="144">
        <v>0</v>
      </c>
      <c r="T148" s="145">
        <f>S148*H148</f>
        <v>0</v>
      </c>
      <c r="AR148" s="146" t="s">
        <v>174</v>
      </c>
      <c r="AT148" s="146" t="s">
        <v>170</v>
      </c>
      <c r="AU148" s="146" t="s">
        <v>82</v>
      </c>
      <c r="AY148" s="13" t="s">
        <v>168</v>
      </c>
      <c r="BE148" s="147">
        <f>IF(N148="základní",J148,0)</f>
        <v>0</v>
      </c>
      <c r="BF148" s="147">
        <f>IF(N148="snížená",J148,0)</f>
        <v>0</v>
      </c>
      <c r="BG148" s="147">
        <f>IF(N148="zákl. přenesená",J148,0)</f>
        <v>0</v>
      </c>
      <c r="BH148" s="147">
        <f>IF(N148="sníž. přenesená",J148,0)</f>
        <v>0</v>
      </c>
      <c r="BI148" s="147">
        <f>IF(N148="nulová",J148,0)</f>
        <v>0</v>
      </c>
      <c r="BJ148" s="13" t="s">
        <v>80</v>
      </c>
      <c r="BK148" s="147">
        <f>ROUND(I148*H148,2)</f>
        <v>0</v>
      </c>
      <c r="BL148" s="13" t="s">
        <v>174</v>
      </c>
      <c r="BM148" s="146" t="s">
        <v>1167</v>
      </c>
    </row>
    <row r="149" spans="2:65" s="11" customFormat="1" ht="22.8" customHeight="1">
      <c r="B149" s="121"/>
      <c r="D149" s="122" t="s">
        <v>72</v>
      </c>
      <c r="E149" s="131" t="s">
        <v>189</v>
      </c>
      <c r="F149" s="131" t="s">
        <v>343</v>
      </c>
      <c r="I149" s="124"/>
      <c r="J149" s="132">
        <f>BK149</f>
        <v>0</v>
      </c>
      <c r="L149" s="121"/>
      <c r="M149" s="126"/>
      <c r="P149" s="127">
        <f>P150</f>
        <v>0</v>
      </c>
      <c r="R149" s="127">
        <f>R150</f>
        <v>145.71611999999999</v>
      </c>
      <c r="T149" s="128">
        <f>T150</f>
        <v>0</v>
      </c>
      <c r="AR149" s="122" t="s">
        <v>80</v>
      </c>
      <c r="AT149" s="129" t="s">
        <v>72</v>
      </c>
      <c r="AU149" s="129" t="s">
        <v>80</v>
      </c>
      <c r="AY149" s="122" t="s">
        <v>168</v>
      </c>
      <c r="BK149" s="130">
        <f>BK150</f>
        <v>0</v>
      </c>
    </row>
    <row r="150" spans="2:65" s="1" customFormat="1" ht="16.5" customHeight="1">
      <c r="B150" s="133"/>
      <c r="C150" s="134" t="s">
        <v>233</v>
      </c>
      <c r="D150" s="134" t="s">
        <v>170</v>
      </c>
      <c r="E150" s="135" t="s">
        <v>1168</v>
      </c>
      <c r="F150" s="136" t="s">
        <v>1169</v>
      </c>
      <c r="G150" s="137" t="s">
        <v>173</v>
      </c>
      <c r="H150" s="138">
        <v>73.593999999999994</v>
      </c>
      <c r="I150" s="139"/>
      <c r="J150" s="140">
        <f>ROUND(I150*H150,2)</f>
        <v>0</v>
      </c>
      <c r="K150" s="141"/>
      <c r="L150" s="28"/>
      <c r="M150" s="142" t="s">
        <v>1</v>
      </c>
      <c r="N150" s="143" t="s">
        <v>38</v>
      </c>
      <c r="P150" s="144">
        <f>O150*H150</f>
        <v>0</v>
      </c>
      <c r="Q150" s="144">
        <v>1.98</v>
      </c>
      <c r="R150" s="144">
        <f>Q150*H150</f>
        <v>145.71611999999999</v>
      </c>
      <c r="S150" s="144">
        <v>0</v>
      </c>
      <c r="T150" s="145">
        <f>S150*H150</f>
        <v>0</v>
      </c>
      <c r="AR150" s="146" t="s">
        <v>174</v>
      </c>
      <c r="AT150" s="146" t="s">
        <v>170</v>
      </c>
      <c r="AU150" s="146" t="s">
        <v>82</v>
      </c>
      <c r="AY150" s="13" t="s">
        <v>168</v>
      </c>
      <c r="BE150" s="147">
        <f>IF(N150="základní",J150,0)</f>
        <v>0</v>
      </c>
      <c r="BF150" s="147">
        <f>IF(N150="snížená",J150,0)</f>
        <v>0</v>
      </c>
      <c r="BG150" s="147">
        <f>IF(N150="zákl. přenesená",J150,0)</f>
        <v>0</v>
      </c>
      <c r="BH150" s="147">
        <f>IF(N150="sníž. přenesená",J150,0)</f>
        <v>0</v>
      </c>
      <c r="BI150" s="147">
        <f>IF(N150="nulová",J150,0)</f>
        <v>0</v>
      </c>
      <c r="BJ150" s="13" t="s">
        <v>80</v>
      </c>
      <c r="BK150" s="147">
        <f>ROUND(I150*H150,2)</f>
        <v>0</v>
      </c>
      <c r="BL150" s="13" t="s">
        <v>174</v>
      </c>
      <c r="BM150" s="146" t="s">
        <v>1170</v>
      </c>
    </row>
    <row r="151" spans="2:65" s="11" customFormat="1" ht="22.8" customHeight="1">
      <c r="B151" s="121"/>
      <c r="D151" s="122" t="s">
        <v>72</v>
      </c>
      <c r="E151" s="131" t="s">
        <v>197</v>
      </c>
      <c r="F151" s="131" t="s">
        <v>397</v>
      </c>
      <c r="I151" s="124"/>
      <c r="J151" s="132">
        <f>BK151</f>
        <v>0</v>
      </c>
      <c r="L151" s="121"/>
      <c r="M151" s="126"/>
      <c r="P151" s="127">
        <f>SUM(P152:P163)</f>
        <v>0</v>
      </c>
      <c r="R151" s="127">
        <f>SUM(R152:R163)</f>
        <v>0.22347449999999996</v>
      </c>
      <c r="T151" s="128">
        <f>SUM(T152:T163)</f>
        <v>0</v>
      </c>
      <c r="AR151" s="122" t="s">
        <v>80</v>
      </c>
      <c r="AT151" s="129" t="s">
        <v>72</v>
      </c>
      <c r="AU151" s="129" t="s">
        <v>80</v>
      </c>
      <c r="AY151" s="122" t="s">
        <v>168</v>
      </c>
      <c r="BK151" s="130">
        <f>SUM(BK152:BK163)</f>
        <v>0</v>
      </c>
    </row>
    <row r="152" spans="2:65" s="1" customFormat="1" ht="33" customHeight="1">
      <c r="B152" s="133"/>
      <c r="C152" s="134" t="s">
        <v>237</v>
      </c>
      <c r="D152" s="134" t="s">
        <v>170</v>
      </c>
      <c r="E152" s="135" t="s">
        <v>1171</v>
      </c>
      <c r="F152" s="136" t="s">
        <v>1172</v>
      </c>
      <c r="G152" s="137" t="s">
        <v>220</v>
      </c>
      <c r="H152" s="138">
        <v>50</v>
      </c>
      <c r="I152" s="139"/>
      <c r="J152" s="140">
        <f t="shared" ref="J152:J163" si="10">ROUND(I152*H152,2)</f>
        <v>0</v>
      </c>
      <c r="K152" s="141"/>
      <c r="L152" s="28"/>
      <c r="M152" s="142" t="s">
        <v>1</v>
      </c>
      <c r="N152" s="143" t="s">
        <v>38</v>
      </c>
      <c r="P152" s="144">
        <f t="shared" ref="P152:P163" si="11">O152*H152</f>
        <v>0</v>
      </c>
      <c r="Q152" s="144">
        <v>0</v>
      </c>
      <c r="R152" s="144">
        <f t="shared" ref="R152:R163" si="12">Q152*H152</f>
        <v>0</v>
      </c>
      <c r="S152" s="144">
        <v>0</v>
      </c>
      <c r="T152" s="145">
        <f t="shared" ref="T152:T163" si="13">S152*H152</f>
        <v>0</v>
      </c>
      <c r="AR152" s="146" t="s">
        <v>174</v>
      </c>
      <c r="AT152" s="146" t="s">
        <v>170</v>
      </c>
      <c r="AU152" s="146" t="s">
        <v>82</v>
      </c>
      <c r="AY152" s="13" t="s">
        <v>168</v>
      </c>
      <c r="BE152" s="147">
        <f t="shared" ref="BE152:BE163" si="14">IF(N152="základní",J152,0)</f>
        <v>0</v>
      </c>
      <c r="BF152" s="147">
        <f t="shared" ref="BF152:BF163" si="15">IF(N152="snížená",J152,0)</f>
        <v>0</v>
      </c>
      <c r="BG152" s="147">
        <f t="shared" ref="BG152:BG163" si="16">IF(N152="zákl. přenesená",J152,0)</f>
        <v>0</v>
      </c>
      <c r="BH152" s="147">
        <f t="shared" ref="BH152:BH163" si="17">IF(N152="sníž. přenesená",J152,0)</f>
        <v>0</v>
      </c>
      <c r="BI152" s="147">
        <f t="shared" ref="BI152:BI163" si="18">IF(N152="nulová",J152,0)</f>
        <v>0</v>
      </c>
      <c r="BJ152" s="13" t="s">
        <v>80</v>
      </c>
      <c r="BK152" s="147">
        <f t="shared" ref="BK152:BK163" si="19">ROUND(I152*H152,2)</f>
        <v>0</v>
      </c>
      <c r="BL152" s="13" t="s">
        <v>174</v>
      </c>
      <c r="BM152" s="146" t="s">
        <v>1173</v>
      </c>
    </row>
    <row r="153" spans="2:65" s="1" customFormat="1" ht="24.15" customHeight="1">
      <c r="B153" s="133"/>
      <c r="C153" s="148" t="s">
        <v>241</v>
      </c>
      <c r="D153" s="148" t="s">
        <v>229</v>
      </c>
      <c r="E153" s="149" t="s">
        <v>1174</v>
      </c>
      <c r="F153" s="150" t="s">
        <v>1175</v>
      </c>
      <c r="G153" s="151" t="s">
        <v>220</v>
      </c>
      <c r="H153" s="152">
        <v>50.75</v>
      </c>
      <c r="I153" s="153"/>
      <c r="J153" s="154">
        <f t="shared" si="10"/>
        <v>0</v>
      </c>
      <c r="K153" s="155"/>
      <c r="L153" s="156"/>
      <c r="M153" s="157" t="s">
        <v>1</v>
      </c>
      <c r="N153" s="158" t="s">
        <v>38</v>
      </c>
      <c r="P153" s="144">
        <f t="shared" si="11"/>
        <v>0</v>
      </c>
      <c r="Q153" s="144">
        <v>3.6900000000000001E-3</v>
      </c>
      <c r="R153" s="144">
        <f t="shared" si="12"/>
        <v>0.1872675</v>
      </c>
      <c r="S153" s="144">
        <v>0</v>
      </c>
      <c r="T153" s="145">
        <f t="shared" si="13"/>
        <v>0</v>
      </c>
      <c r="AR153" s="146" t="s">
        <v>197</v>
      </c>
      <c r="AT153" s="146" t="s">
        <v>229</v>
      </c>
      <c r="AU153" s="146" t="s">
        <v>82</v>
      </c>
      <c r="AY153" s="13" t="s">
        <v>168</v>
      </c>
      <c r="BE153" s="147">
        <f t="shared" si="14"/>
        <v>0</v>
      </c>
      <c r="BF153" s="147">
        <f t="shared" si="15"/>
        <v>0</v>
      </c>
      <c r="BG153" s="147">
        <f t="shared" si="16"/>
        <v>0</v>
      </c>
      <c r="BH153" s="147">
        <f t="shared" si="17"/>
        <v>0</v>
      </c>
      <c r="BI153" s="147">
        <f t="shared" si="18"/>
        <v>0</v>
      </c>
      <c r="BJ153" s="13" t="s">
        <v>80</v>
      </c>
      <c r="BK153" s="147">
        <f t="shared" si="19"/>
        <v>0</v>
      </c>
      <c r="BL153" s="13" t="s">
        <v>174</v>
      </c>
      <c r="BM153" s="146" t="s">
        <v>1176</v>
      </c>
    </row>
    <row r="154" spans="2:65" s="1" customFormat="1" ht="24.15" customHeight="1">
      <c r="B154" s="133"/>
      <c r="C154" s="134" t="s">
        <v>245</v>
      </c>
      <c r="D154" s="134" t="s">
        <v>170</v>
      </c>
      <c r="E154" s="135" t="s">
        <v>1177</v>
      </c>
      <c r="F154" s="136" t="s">
        <v>1178</v>
      </c>
      <c r="G154" s="137" t="s">
        <v>220</v>
      </c>
      <c r="H154" s="138">
        <v>9.9</v>
      </c>
      <c r="I154" s="139"/>
      <c r="J154" s="140">
        <f t="shared" si="10"/>
        <v>0</v>
      </c>
      <c r="K154" s="141"/>
      <c r="L154" s="28"/>
      <c r="M154" s="142" t="s">
        <v>1</v>
      </c>
      <c r="N154" s="143" t="s">
        <v>38</v>
      </c>
      <c r="P154" s="144">
        <f t="shared" si="11"/>
        <v>0</v>
      </c>
      <c r="Q154" s="144">
        <v>1.0000000000000001E-5</v>
      </c>
      <c r="R154" s="144">
        <f t="shared" si="12"/>
        <v>9.9000000000000008E-5</v>
      </c>
      <c r="S154" s="144">
        <v>0</v>
      </c>
      <c r="T154" s="145">
        <f t="shared" si="13"/>
        <v>0</v>
      </c>
      <c r="AR154" s="146" t="s">
        <v>174</v>
      </c>
      <c r="AT154" s="146" t="s">
        <v>170</v>
      </c>
      <c r="AU154" s="146" t="s">
        <v>82</v>
      </c>
      <c r="AY154" s="13" t="s">
        <v>168</v>
      </c>
      <c r="BE154" s="147">
        <f t="shared" si="14"/>
        <v>0</v>
      </c>
      <c r="BF154" s="147">
        <f t="shared" si="15"/>
        <v>0</v>
      </c>
      <c r="BG154" s="147">
        <f t="shared" si="16"/>
        <v>0</v>
      </c>
      <c r="BH154" s="147">
        <f t="shared" si="17"/>
        <v>0</v>
      </c>
      <c r="BI154" s="147">
        <f t="shared" si="18"/>
        <v>0</v>
      </c>
      <c r="BJ154" s="13" t="s">
        <v>80</v>
      </c>
      <c r="BK154" s="147">
        <f t="shared" si="19"/>
        <v>0</v>
      </c>
      <c r="BL154" s="13" t="s">
        <v>174</v>
      </c>
      <c r="BM154" s="146" t="s">
        <v>1179</v>
      </c>
    </row>
    <row r="155" spans="2:65" s="1" customFormat="1" ht="24.15" customHeight="1">
      <c r="B155" s="133"/>
      <c r="C155" s="148" t="s">
        <v>249</v>
      </c>
      <c r="D155" s="148" t="s">
        <v>229</v>
      </c>
      <c r="E155" s="149" t="s">
        <v>1180</v>
      </c>
      <c r="F155" s="150" t="s">
        <v>1181</v>
      </c>
      <c r="G155" s="151" t="s">
        <v>220</v>
      </c>
      <c r="H155" s="152">
        <v>9.9</v>
      </c>
      <c r="I155" s="153"/>
      <c r="J155" s="154">
        <f t="shared" si="10"/>
        <v>0</v>
      </c>
      <c r="K155" s="155"/>
      <c r="L155" s="156"/>
      <c r="M155" s="157" t="s">
        <v>1</v>
      </c>
      <c r="N155" s="158" t="s">
        <v>38</v>
      </c>
      <c r="P155" s="144">
        <f t="shared" si="11"/>
        <v>0</v>
      </c>
      <c r="Q155" s="144">
        <v>2.1199999999999999E-3</v>
      </c>
      <c r="R155" s="144">
        <f t="shared" si="12"/>
        <v>2.0988E-2</v>
      </c>
      <c r="S155" s="144">
        <v>0</v>
      </c>
      <c r="T155" s="145">
        <f t="shared" si="13"/>
        <v>0</v>
      </c>
      <c r="AR155" s="146" t="s">
        <v>197</v>
      </c>
      <c r="AT155" s="146" t="s">
        <v>229</v>
      </c>
      <c r="AU155" s="146" t="s">
        <v>82</v>
      </c>
      <c r="AY155" s="13" t="s">
        <v>168</v>
      </c>
      <c r="BE155" s="147">
        <f t="shared" si="14"/>
        <v>0</v>
      </c>
      <c r="BF155" s="147">
        <f t="shared" si="15"/>
        <v>0</v>
      </c>
      <c r="BG155" s="147">
        <f t="shared" si="16"/>
        <v>0</v>
      </c>
      <c r="BH155" s="147">
        <f t="shared" si="17"/>
        <v>0</v>
      </c>
      <c r="BI155" s="147">
        <f t="shared" si="18"/>
        <v>0</v>
      </c>
      <c r="BJ155" s="13" t="s">
        <v>80</v>
      </c>
      <c r="BK155" s="147">
        <f t="shared" si="19"/>
        <v>0</v>
      </c>
      <c r="BL155" s="13" t="s">
        <v>174</v>
      </c>
      <c r="BM155" s="146" t="s">
        <v>1182</v>
      </c>
    </row>
    <row r="156" spans="2:65" s="1" customFormat="1" ht="24.15" customHeight="1">
      <c r="B156" s="133"/>
      <c r="C156" s="134" t="s">
        <v>7</v>
      </c>
      <c r="D156" s="134" t="s">
        <v>170</v>
      </c>
      <c r="E156" s="135" t="s">
        <v>1183</v>
      </c>
      <c r="F156" s="136" t="s">
        <v>1184</v>
      </c>
      <c r="G156" s="137" t="s">
        <v>226</v>
      </c>
      <c r="H156" s="138">
        <v>8</v>
      </c>
      <c r="I156" s="139"/>
      <c r="J156" s="140">
        <f t="shared" si="10"/>
        <v>0</v>
      </c>
      <c r="K156" s="141"/>
      <c r="L156" s="28"/>
      <c r="M156" s="142" t="s">
        <v>1</v>
      </c>
      <c r="N156" s="143" t="s">
        <v>38</v>
      </c>
      <c r="P156" s="144">
        <f t="shared" si="11"/>
        <v>0</v>
      </c>
      <c r="Q156" s="144">
        <v>0</v>
      </c>
      <c r="R156" s="144">
        <f t="shared" si="12"/>
        <v>0</v>
      </c>
      <c r="S156" s="144">
        <v>0</v>
      </c>
      <c r="T156" s="145">
        <f t="shared" si="13"/>
        <v>0</v>
      </c>
      <c r="AR156" s="146" t="s">
        <v>174</v>
      </c>
      <c r="AT156" s="146" t="s">
        <v>170</v>
      </c>
      <c r="AU156" s="146" t="s">
        <v>82</v>
      </c>
      <c r="AY156" s="13" t="s">
        <v>168</v>
      </c>
      <c r="BE156" s="147">
        <f t="shared" si="14"/>
        <v>0</v>
      </c>
      <c r="BF156" s="147">
        <f t="shared" si="15"/>
        <v>0</v>
      </c>
      <c r="BG156" s="147">
        <f t="shared" si="16"/>
        <v>0</v>
      </c>
      <c r="BH156" s="147">
        <f t="shared" si="17"/>
        <v>0</v>
      </c>
      <c r="BI156" s="147">
        <f t="shared" si="18"/>
        <v>0</v>
      </c>
      <c r="BJ156" s="13" t="s">
        <v>80</v>
      </c>
      <c r="BK156" s="147">
        <f t="shared" si="19"/>
        <v>0</v>
      </c>
      <c r="BL156" s="13" t="s">
        <v>174</v>
      </c>
      <c r="BM156" s="146" t="s">
        <v>1185</v>
      </c>
    </row>
    <row r="157" spans="2:65" s="1" customFormat="1" ht="16.5" customHeight="1">
      <c r="B157" s="133"/>
      <c r="C157" s="148" t="s">
        <v>256</v>
      </c>
      <c r="D157" s="148" t="s">
        <v>229</v>
      </c>
      <c r="E157" s="149" t="s">
        <v>1186</v>
      </c>
      <c r="F157" s="150" t="s">
        <v>1187</v>
      </c>
      <c r="G157" s="151" t="s">
        <v>226</v>
      </c>
      <c r="H157" s="152">
        <v>8</v>
      </c>
      <c r="I157" s="153"/>
      <c r="J157" s="154">
        <f t="shared" si="10"/>
        <v>0</v>
      </c>
      <c r="K157" s="155"/>
      <c r="L157" s="156"/>
      <c r="M157" s="157" t="s">
        <v>1</v>
      </c>
      <c r="N157" s="158" t="s">
        <v>38</v>
      </c>
      <c r="P157" s="144">
        <f t="shared" si="11"/>
        <v>0</v>
      </c>
      <c r="Q157" s="144">
        <v>7.2000000000000005E-4</v>
      </c>
      <c r="R157" s="144">
        <f t="shared" si="12"/>
        <v>5.7600000000000004E-3</v>
      </c>
      <c r="S157" s="144">
        <v>0</v>
      </c>
      <c r="T157" s="145">
        <f t="shared" si="13"/>
        <v>0</v>
      </c>
      <c r="AR157" s="146" t="s">
        <v>197</v>
      </c>
      <c r="AT157" s="146" t="s">
        <v>229</v>
      </c>
      <c r="AU157" s="146" t="s">
        <v>82</v>
      </c>
      <c r="AY157" s="13" t="s">
        <v>168</v>
      </c>
      <c r="BE157" s="147">
        <f t="shared" si="14"/>
        <v>0</v>
      </c>
      <c r="BF157" s="147">
        <f t="shared" si="15"/>
        <v>0</v>
      </c>
      <c r="BG157" s="147">
        <f t="shared" si="16"/>
        <v>0</v>
      </c>
      <c r="BH157" s="147">
        <f t="shared" si="17"/>
        <v>0</v>
      </c>
      <c r="BI157" s="147">
        <f t="shared" si="18"/>
        <v>0</v>
      </c>
      <c r="BJ157" s="13" t="s">
        <v>80</v>
      </c>
      <c r="BK157" s="147">
        <f t="shared" si="19"/>
        <v>0</v>
      </c>
      <c r="BL157" s="13" t="s">
        <v>174</v>
      </c>
      <c r="BM157" s="146" t="s">
        <v>1188</v>
      </c>
    </row>
    <row r="158" spans="2:65" s="1" customFormat="1" ht="24.15" customHeight="1">
      <c r="B158" s="133"/>
      <c r="C158" s="134" t="s">
        <v>260</v>
      </c>
      <c r="D158" s="134" t="s">
        <v>170</v>
      </c>
      <c r="E158" s="135" t="s">
        <v>1189</v>
      </c>
      <c r="F158" s="136" t="s">
        <v>1190</v>
      </c>
      <c r="G158" s="137" t="s">
        <v>226</v>
      </c>
      <c r="H158" s="138">
        <v>6</v>
      </c>
      <c r="I158" s="139"/>
      <c r="J158" s="140">
        <f t="shared" si="10"/>
        <v>0</v>
      </c>
      <c r="K158" s="141"/>
      <c r="L158" s="28"/>
      <c r="M158" s="142" t="s">
        <v>1</v>
      </c>
      <c r="N158" s="143" t="s">
        <v>38</v>
      </c>
      <c r="P158" s="144">
        <f t="shared" si="11"/>
        <v>0</v>
      </c>
      <c r="Q158" s="144">
        <v>0</v>
      </c>
      <c r="R158" s="144">
        <f t="shared" si="12"/>
        <v>0</v>
      </c>
      <c r="S158" s="144">
        <v>0</v>
      </c>
      <c r="T158" s="145">
        <f t="shared" si="13"/>
        <v>0</v>
      </c>
      <c r="AR158" s="146" t="s">
        <v>174</v>
      </c>
      <c r="AT158" s="146" t="s">
        <v>170</v>
      </c>
      <c r="AU158" s="146" t="s">
        <v>82</v>
      </c>
      <c r="AY158" s="13" t="s">
        <v>168</v>
      </c>
      <c r="BE158" s="147">
        <f t="shared" si="14"/>
        <v>0</v>
      </c>
      <c r="BF158" s="147">
        <f t="shared" si="15"/>
        <v>0</v>
      </c>
      <c r="BG158" s="147">
        <f t="shared" si="16"/>
        <v>0</v>
      </c>
      <c r="BH158" s="147">
        <f t="shared" si="17"/>
        <v>0</v>
      </c>
      <c r="BI158" s="147">
        <f t="shared" si="18"/>
        <v>0</v>
      </c>
      <c r="BJ158" s="13" t="s">
        <v>80</v>
      </c>
      <c r="BK158" s="147">
        <f t="shared" si="19"/>
        <v>0</v>
      </c>
      <c r="BL158" s="13" t="s">
        <v>174</v>
      </c>
      <c r="BM158" s="146" t="s">
        <v>1191</v>
      </c>
    </row>
    <row r="159" spans="2:65" s="1" customFormat="1" ht="16.5" customHeight="1">
      <c r="B159" s="133"/>
      <c r="C159" s="148" t="s">
        <v>264</v>
      </c>
      <c r="D159" s="148" t="s">
        <v>229</v>
      </c>
      <c r="E159" s="149" t="s">
        <v>1192</v>
      </c>
      <c r="F159" s="150" t="s">
        <v>1193</v>
      </c>
      <c r="G159" s="151" t="s">
        <v>226</v>
      </c>
      <c r="H159" s="152">
        <v>6</v>
      </c>
      <c r="I159" s="153"/>
      <c r="J159" s="154">
        <f t="shared" si="10"/>
        <v>0</v>
      </c>
      <c r="K159" s="155"/>
      <c r="L159" s="156"/>
      <c r="M159" s="157" t="s">
        <v>1</v>
      </c>
      <c r="N159" s="158" t="s">
        <v>38</v>
      </c>
      <c r="P159" s="144">
        <f t="shared" si="11"/>
        <v>0</v>
      </c>
      <c r="Q159" s="144">
        <v>1.2099999999999999E-3</v>
      </c>
      <c r="R159" s="144">
        <f t="shared" si="12"/>
        <v>7.2599999999999991E-3</v>
      </c>
      <c r="S159" s="144">
        <v>0</v>
      </c>
      <c r="T159" s="145">
        <f t="shared" si="13"/>
        <v>0</v>
      </c>
      <c r="AR159" s="146" t="s">
        <v>197</v>
      </c>
      <c r="AT159" s="146" t="s">
        <v>229</v>
      </c>
      <c r="AU159" s="146" t="s">
        <v>82</v>
      </c>
      <c r="AY159" s="13" t="s">
        <v>168</v>
      </c>
      <c r="BE159" s="147">
        <f t="shared" si="14"/>
        <v>0</v>
      </c>
      <c r="BF159" s="147">
        <f t="shared" si="15"/>
        <v>0</v>
      </c>
      <c r="BG159" s="147">
        <f t="shared" si="16"/>
        <v>0</v>
      </c>
      <c r="BH159" s="147">
        <f t="shared" si="17"/>
        <v>0</v>
      </c>
      <c r="BI159" s="147">
        <f t="shared" si="18"/>
        <v>0</v>
      </c>
      <c r="BJ159" s="13" t="s">
        <v>80</v>
      </c>
      <c r="BK159" s="147">
        <f t="shared" si="19"/>
        <v>0</v>
      </c>
      <c r="BL159" s="13" t="s">
        <v>174</v>
      </c>
      <c r="BM159" s="146" t="s">
        <v>1194</v>
      </c>
    </row>
    <row r="160" spans="2:65" s="1" customFormat="1" ht="33" customHeight="1">
      <c r="B160" s="133"/>
      <c r="C160" s="134" t="s">
        <v>268</v>
      </c>
      <c r="D160" s="134" t="s">
        <v>170</v>
      </c>
      <c r="E160" s="135" t="s">
        <v>854</v>
      </c>
      <c r="F160" s="136" t="s">
        <v>1195</v>
      </c>
      <c r="G160" s="137" t="s">
        <v>226</v>
      </c>
      <c r="H160" s="138">
        <v>3</v>
      </c>
      <c r="I160" s="139"/>
      <c r="J160" s="140">
        <f t="shared" si="10"/>
        <v>0</v>
      </c>
      <c r="K160" s="141"/>
      <c r="L160" s="28"/>
      <c r="M160" s="142" t="s">
        <v>1</v>
      </c>
      <c r="N160" s="143" t="s">
        <v>38</v>
      </c>
      <c r="P160" s="144">
        <f t="shared" si="11"/>
        <v>0</v>
      </c>
      <c r="Q160" s="144">
        <v>0</v>
      </c>
      <c r="R160" s="144">
        <f t="shared" si="12"/>
        <v>0</v>
      </c>
      <c r="S160" s="144">
        <v>0</v>
      </c>
      <c r="T160" s="145">
        <f t="shared" si="13"/>
        <v>0</v>
      </c>
      <c r="AR160" s="146" t="s">
        <v>174</v>
      </c>
      <c r="AT160" s="146" t="s">
        <v>170</v>
      </c>
      <c r="AU160" s="146" t="s">
        <v>82</v>
      </c>
      <c r="AY160" s="13" t="s">
        <v>168</v>
      </c>
      <c r="BE160" s="147">
        <f t="shared" si="14"/>
        <v>0</v>
      </c>
      <c r="BF160" s="147">
        <f t="shared" si="15"/>
        <v>0</v>
      </c>
      <c r="BG160" s="147">
        <f t="shared" si="16"/>
        <v>0</v>
      </c>
      <c r="BH160" s="147">
        <f t="shared" si="17"/>
        <v>0</v>
      </c>
      <c r="BI160" s="147">
        <f t="shared" si="18"/>
        <v>0</v>
      </c>
      <c r="BJ160" s="13" t="s">
        <v>80</v>
      </c>
      <c r="BK160" s="147">
        <f t="shared" si="19"/>
        <v>0</v>
      </c>
      <c r="BL160" s="13" t="s">
        <v>174</v>
      </c>
      <c r="BM160" s="146" t="s">
        <v>1196</v>
      </c>
    </row>
    <row r="161" spans="2:65" s="1" customFormat="1" ht="16.5" customHeight="1">
      <c r="B161" s="133"/>
      <c r="C161" s="148" t="s">
        <v>272</v>
      </c>
      <c r="D161" s="148" t="s">
        <v>229</v>
      </c>
      <c r="E161" s="149" t="s">
        <v>1197</v>
      </c>
      <c r="F161" s="150" t="s">
        <v>1198</v>
      </c>
      <c r="G161" s="151" t="s">
        <v>226</v>
      </c>
      <c r="H161" s="152">
        <v>3</v>
      </c>
      <c r="I161" s="153"/>
      <c r="J161" s="154">
        <f t="shared" si="10"/>
        <v>0</v>
      </c>
      <c r="K161" s="155"/>
      <c r="L161" s="156"/>
      <c r="M161" s="157" t="s">
        <v>1</v>
      </c>
      <c r="N161" s="158" t="s">
        <v>38</v>
      </c>
      <c r="P161" s="144">
        <f t="shared" si="11"/>
        <v>0</v>
      </c>
      <c r="Q161" s="144">
        <v>1E-4</v>
      </c>
      <c r="R161" s="144">
        <f t="shared" si="12"/>
        <v>3.0000000000000003E-4</v>
      </c>
      <c r="S161" s="144">
        <v>0</v>
      </c>
      <c r="T161" s="145">
        <f t="shared" si="13"/>
        <v>0</v>
      </c>
      <c r="AR161" s="146" t="s">
        <v>197</v>
      </c>
      <c r="AT161" s="146" t="s">
        <v>229</v>
      </c>
      <c r="AU161" s="146" t="s">
        <v>82</v>
      </c>
      <c r="AY161" s="13" t="s">
        <v>168</v>
      </c>
      <c r="BE161" s="147">
        <f t="shared" si="14"/>
        <v>0</v>
      </c>
      <c r="BF161" s="147">
        <f t="shared" si="15"/>
        <v>0</v>
      </c>
      <c r="BG161" s="147">
        <f t="shared" si="16"/>
        <v>0</v>
      </c>
      <c r="BH161" s="147">
        <f t="shared" si="17"/>
        <v>0</v>
      </c>
      <c r="BI161" s="147">
        <f t="shared" si="18"/>
        <v>0</v>
      </c>
      <c r="BJ161" s="13" t="s">
        <v>80</v>
      </c>
      <c r="BK161" s="147">
        <f t="shared" si="19"/>
        <v>0</v>
      </c>
      <c r="BL161" s="13" t="s">
        <v>174</v>
      </c>
      <c r="BM161" s="146" t="s">
        <v>1199</v>
      </c>
    </row>
    <row r="162" spans="2:65" s="1" customFormat="1" ht="33" customHeight="1">
      <c r="B162" s="133"/>
      <c r="C162" s="134" t="s">
        <v>277</v>
      </c>
      <c r="D162" s="134" t="s">
        <v>170</v>
      </c>
      <c r="E162" s="135" t="s">
        <v>863</v>
      </c>
      <c r="F162" s="136" t="s">
        <v>864</v>
      </c>
      <c r="G162" s="137" t="s">
        <v>226</v>
      </c>
      <c r="H162" s="138">
        <v>3</v>
      </c>
      <c r="I162" s="139"/>
      <c r="J162" s="140">
        <f t="shared" si="10"/>
        <v>0</v>
      </c>
      <c r="K162" s="141"/>
      <c r="L162" s="28"/>
      <c r="M162" s="142" t="s">
        <v>1</v>
      </c>
      <c r="N162" s="143" t="s">
        <v>38</v>
      </c>
      <c r="P162" s="144">
        <f t="shared" si="11"/>
        <v>0</v>
      </c>
      <c r="Q162" s="144">
        <v>0</v>
      </c>
      <c r="R162" s="144">
        <f t="shared" si="12"/>
        <v>0</v>
      </c>
      <c r="S162" s="144">
        <v>0</v>
      </c>
      <c r="T162" s="145">
        <f t="shared" si="13"/>
        <v>0</v>
      </c>
      <c r="AR162" s="146" t="s">
        <v>174</v>
      </c>
      <c r="AT162" s="146" t="s">
        <v>170</v>
      </c>
      <c r="AU162" s="146" t="s">
        <v>82</v>
      </c>
      <c r="AY162" s="13" t="s">
        <v>168</v>
      </c>
      <c r="BE162" s="147">
        <f t="shared" si="14"/>
        <v>0</v>
      </c>
      <c r="BF162" s="147">
        <f t="shared" si="15"/>
        <v>0</v>
      </c>
      <c r="BG162" s="147">
        <f t="shared" si="16"/>
        <v>0</v>
      </c>
      <c r="BH162" s="147">
        <f t="shared" si="17"/>
        <v>0</v>
      </c>
      <c r="BI162" s="147">
        <f t="shared" si="18"/>
        <v>0</v>
      </c>
      <c r="BJ162" s="13" t="s">
        <v>80</v>
      </c>
      <c r="BK162" s="147">
        <f t="shared" si="19"/>
        <v>0</v>
      </c>
      <c r="BL162" s="13" t="s">
        <v>174</v>
      </c>
      <c r="BM162" s="146" t="s">
        <v>1200</v>
      </c>
    </row>
    <row r="163" spans="2:65" s="1" customFormat="1" ht="24.15" customHeight="1">
      <c r="B163" s="133"/>
      <c r="C163" s="148" t="s">
        <v>281</v>
      </c>
      <c r="D163" s="148" t="s">
        <v>229</v>
      </c>
      <c r="E163" s="149" t="s">
        <v>1201</v>
      </c>
      <c r="F163" s="150" t="s">
        <v>1202</v>
      </c>
      <c r="G163" s="151" t="s">
        <v>226</v>
      </c>
      <c r="H163" s="152">
        <v>3</v>
      </c>
      <c r="I163" s="153"/>
      <c r="J163" s="154">
        <f t="shared" si="10"/>
        <v>0</v>
      </c>
      <c r="K163" s="155"/>
      <c r="L163" s="156"/>
      <c r="M163" s="157" t="s">
        <v>1</v>
      </c>
      <c r="N163" s="158" t="s">
        <v>38</v>
      </c>
      <c r="P163" s="144">
        <f t="shared" si="11"/>
        <v>0</v>
      </c>
      <c r="Q163" s="144">
        <v>5.9999999999999995E-4</v>
      </c>
      <c r="R163" s="144">
        <f t="shared" si="12"/>
        <v>1.8E-3</v>
      </c>
      <c r="S163" s="144">
        <v>0</v>
      </c>
      <c r="T163" s="145">
        <f t="shared" si="13"/>
        <v>0</v>
      </c>
      <c r="AR163" s="146" t="s">
        <v>197</v>
      </c>
      <c r="AT163" s="146" t="s">
        <v>229</v>
      </c>
      <c r="AU163" s="146" t="s">
        <v>82</v>
      </c>
      <c r="AY163" s="13" t="s">
        <v>168</v>
      </c>
      <c r="BE163" s="147">
        <f t="shared" si="14"/>
        <v>0</v>
      </c>
      <c r="BF163" s="147">
        <f t="shared" si="15"/>
        <v>0</v>
      </c>
      <c r="BG163" s="147">
        <f t="shared" si="16"/>
        <v>0</v>
      </c>
      <c r="BH163" s="147">
        <f t="shared" si="17"/>
        <v>0</v>
      </c>
      <c r="BI163" s="147">
        <f t="shared" si="18"/>
        <v>0</v>
      </c>
      <c r="BJ163" s="13" t="s">
        <v>80</v>
      </c>
      <c r="BK163" s="147">
        <f t="shared" si="19"/>
        <v>0</v>
      </c>
      <c r="BL163" s="13" t="s">
        <v>174</v>
      </c>
      <c r="BM163" s="146" t="s">
        <v>1203</v>
      </c>
    </row>
    <row r="164" spans="2:65" s="11" customFormat="1" ht="22.8" customHeight="1">
      <c r="B164" s="121"/>
      <c r="D164" s="122" t="s">
        <v>72</v>
      </c>
      <c r="E164" s="131" t="s">
        <v>201</v>
      </c>
      <c r="F164" s="131" t="s">
        <v>430</v>
      </c>
      <c r="I164" s="124"/>
      <c r="J164" s="132">
        <f>BK164</f>
        <v>0</v>
      </c>
      <c r="L164" s="121"/>
      <c r="M164" s="126"/>
      <c r="P164" s="127">
        <f>P165</f>
        <v>0</v>
      </c>
      <c r="R164" s="127">
        <f>R165</f>
        <v>1.9799999999999999E-4</v>
      </c>
      <c r="T164" s="128">
        <f>T165</f>
        <v>3.7499999999999999E-3</v>
      </c>
      <c r="AR164" s="122" t="s">
        <v>80</v>
      </c>
      <c r="AT164" s="129" t="s">
        <v>72</v>
      </c>
      <c r="AU164" s="129" t="s">
        <v>80</v>
      </c>
      <c r="AY164" s="122" t="s">
        <v>168</v>
      </c>
      <c r="BK164" s="130">
        <f>BK165</f>
        <v>0</v>
      </c>
    </row>
    <row r="165" spans="2:65" s="1" customFormat="1" ht="24.15" customHeight="1">
      <c r="B165" s="133"/>
      <c r="C165" s="134" t="s">
        <v>286</v>
      </c>
      <c r="D165" s="134" t="s">
        <v>170</v>
      </c>
      <c r="E165" s="135" t="s">
        <v>1204</v>
      </c>
      <c r="F165" s="136" t="s">
        <v>1205</v>
      </c>
      <c r="G165" s="137" t="s">
        <v>220</v>
      </c>
      <c r="H165" s="138">
        <v>0.15</v>
      </c>
      <c r="I165" s="139"/>
      <c r="J165" s="140">
        <f>ROUND(I165*H165,2)</f>
        <v>0</v>
      </c>
      <c r="K165" s="141"/>
      <c r="L165" s="28"/>
      <c r="M165" s="142" t="s">
        <v>1</v>
      </c>
      <c r="N165" s="143" t="s">
        <v>38</v>
      </c>
      <c r="P165" s="144">
        <f>O165*H165</f>
        <v>0</v>
      </c>
      <c r="Q165" s="144">
        <v>1.32E-3</v>
      </c>
      <c r="R165" s="144">
        <f>Q165*H165</f>
        <v>1.9799999999999999E-4</v>
      </c>
      <c r="S165" s="144">
        <v>2.5000000000000001E-2</v>
      </c>
      <c r="T165" s="145">
        <f>S165*H165</f>
        <v>3.7499999999999999E-3</v>
      </c>
      <c r="AR165" s="146" t="s">
        <v>174</v>
      </c>
      <c r="AT165" s="146" t="s">
        <v>170</v>
      </c>
      <c r="AU165" s="146" t="s">
        <v>82</v>
      </c>
      <c r="AY165" s="13" t="s">
        <v>168</v>
      </c>
      <c r="BE165" s="147">
        <f>IF(N165="základní",J165,0)</f>
        <v>0</v>
      </c>
      <c r="BF165" s="147">
        <f>IF(N165="snížená",J165,0)</f>
        <v>0</v>
      </c>
      <c r="BG165" s="147">
        <f>IF(N165="zákl. přenesená",J165,0)</f>
        <v>0</v>
      </c>
      <c r="BH165" s="147">
        <f>IF(N165="sníž. přenesená",J165,0)</f>
        <v>0</v>
      </c>
      <c r="BI165" s="147">
        <f>IF(N165="nulová",J165,0)</f>
        <v>0</v>
      </c>
      <c r="BJ165" s="13" t="s">
        <v>80</v>
      </c>
      <c r="BK165" s="147">
        <f>ROUND(I165*H165,2)</f>
        <v>0</v>
      </c>
      <c r="BL165" s="13" t="s">
        <v>174</v>
      </c>
      <c r="BM165" s="146" t="s">
        <v>1206</v>
      </c>
    </row>
    <row r="166" spans="2:65" s="11" customFormat="1" ht="22.8" customHeight="1">
      <c r="B166" s="121"/>
      <c r="D166" s="122" t="s">
        <v>72</v>
      </c>
      <c r="E166" s="131" t="s">
        <v>485</v>
      </c>
      <c r="F166" s="131" t="s">
        <v>486</v>
      </c>
      <c r="I166" s="124"/>
      <c r="J166" s="132">
        <f>BK166</f>
        <v>0</v>
      </c>
      <c r="L166" s="121"/>
      <c r="M166" s="126"/>
      <c r="P166" s="127">
        <f>P167</f>
        <v>0</v>
      </c>
      <c r="R166" s="127">
        <f>R167</f>
        <v>0</v>
      </c>
      <c r="T166" s="128">
        <f>T167</f>
        <v>0</v>
      </c>
      <c r="AR166" s="122" t="s">
        <v>80</v>
      </c>
      <c r="AT166" s="129" t="s">
        <v>72</v>
      </c>
      <c r="AU166" s="129" t="s">
        <v>80</v>
      </c>
      <c r="AY166" s="122" t="s">
        <v>168</v>
      </c>
      <c r="BK166" s="130">
        <f>BK167</f>
        <v>0</v>
      </c>
    </row>
    <row r="167" spans="2:65" s="1" customFormat="1" ht="16.5" customHeight="1">
      <c r="B167" s="133"/>
      <c r="C167" s="134" t="s">
        <v>290</v>
      </c>
      <c r="D167" s="134" t="s">
        <v>170</v>
      </c>
      <c r="E167" s="135" t="s">
        <v>1207</v>
      </c>
      <c r="F167" s="136" t="s">
        <v>1208</v>
      </c>
      <c r="G167" s="137" t="s">
        <v>275</v>
      </c>
      <c r="H167" s="138">
        <v>200.28</v>
      </c>
      <c r="I167" s="139"/>
      <c r="J167" s="140">
        <f>ROUND(I167*H167,2)</f>
        <v>0</v>
      </c>
      <c r="K167" s="141"/>
      <c r="L167" s="28"/>
      <c r="M167" s="142" t="s">
        <v>1</v>
      </c>
      <c r="N167" s="143" t="s">
        <v>38</v>
      </c>
      <c r="P167" s="144">
        <f>O167*H167</f>
        <v>0</v>
      </c>
      <c r="Q167" s="144">
        <v>0</v>
      </c>
      <c r="R167" s="144">
        <f>Q167*H167</f>
        <v>0</v>
      </c>
      <c r="S167" s="144">
        <v>0</v>
      </c>
      <c r="T167" s="145">
        <f>S167*H167</f>
        <v>0</v>
      </c>
      <c r="AR167" s="146" t="s">
        <v>174</v>
      </c>
      <c r="AT167" s="146" t="s">
        <v>170</v>
      </c>
      <c r="AU167" s="146" t="s">
        <v>82</v>
      </c>
      <c r="AY167" s="13" t="s">
        <v>168</v>
      </c>
      <c r="BE167" s="147">
        <f>IF(N167="základní",J167,0)</f>
        <v>0</v>
      </c>
      <c r="BF167" s="147">
        <f>IF(N167="snížená",J167,0)</f>
        <v>0</v>
      </c>
      <c r="BG167" s="147">
        <f>IF(N167="zákl. přenesená",J167,0)</f>
        <v>0</v>
      </c>
      <c r="BH167" s="147">
        <f>IF(N167="sníž. přenesená",J167,0)</f>
        <v>0</v>
      </c>
      <c r="BI167" s="147">
        <f>IF(N167="nulová",J167,0)</f>
        <v>0</v>
      </c>
      <c r="BJ167" s="13" t="s">
        <v>80</v>
      </c>
      <c r="BK167" s="147">
        <f>ROUND(I167*H167,2)</f>
        <v>0</v>
      </c>
      <c r="BL167" s="13" t="s">
        <v>174</v>
      </c>
      <c r="BM167" s="146" t="s">
        <v>1209</v>
      </c>
    </row>
    <row r="168" spans="2:65" s="11" customFormat="1" ht="25.95" customHeight="1">
      <c r="B168" s="121"/>
      <c r="D168" s="122" t="s">
        <v>72</v>
      </c>
      <c r="E168" s="123" t="s">
        <v>498</v>
      </c>
      <c r="F168" s="123" t="s">
        <v>499</v>
      </c>
      <c r="I168" s="124"/>
      <c r="J168" s="125">
        <f>BK168</f>
        <v>0</v>
      </c>
      <c r="L168" s="121"/>
      <c r="M168" s="126"/>
      <c r="P168" s="127">
        <f>P169+P181</f>
        <v>0</v>
      </c>
      <c r="R168" s="127">
        <f>R169+R181</f>
        <v>0.16642863999999996</v>
      </c>
      <c r="T168" s="128">
        <f>T169+T181</f>
        <v>0</v>
      </c>
      <c r="AR168" s="122" t="s">
        <v>82</v>
      </c>
      <c r="AT168" s="129" t="s">
        <v>72</v>
      </c>
      <c r="AU168" s="129" t="s">
        <v>73</v>
      </c>
      <c r="AY168" s="122" t="s">
        <v>168</v>
      </c>
      <c r="BK168" s="130">
        <f>BK169+BK181</f>
        <v>0</v>
      </c>
    </row>
    <row r="169" spans="2:65" s="11" customFormat="1" ht="22.8" customHeight="1">
      <c r="B169" s="121"/>
      <c r="D169" s="122" t="s">
        <v>72</v>
      </c>
      <c r="E169" s="131" t="s">
        <v>874</v>
      </c>
      <c r="F169" s="131" t="s">
        <v>875</v>
      </c>
      <c r="I169" s="124"/>
      <c r="J169" s="132">
        <f>BK169</f>
        <v>0</v>
      </c>
      <c r="L169" s="121"/>
      <c r="M169" s="126"/>
      <c r="P169" s="127">
        <f>SUM(P170:P180)</f>
        <v>0</v>
      </c>
      <c r="R169" s="127">
        <f>SUM(R170:R180)</f>
        <v>0.16642863999999996</v>
      </c>
      <c r="T169" s="128">
        <f>SUM(T170:T180)</f>
        <v>0</v>
      </c>
      <c r="AR169" s="122" t="s">
        <v>82</v>
      </c>
      <c r="AT169" s="129" t="s">
        <v>72</v>
      </c>
      <c r="AU169" s="129" t="s">
        <v>80</v>
      </c>
      <c r="AY169" s="122" t="s">
        <v>168</v>
      </c>
      <c r="BK169" s="130">
        <f>SUM(BK170:BK180)</f>
        <v>0</v>
      </c>
    </row>
    <row r="170" spans="2:65" s="1" customFormat="1" ht="37.799999999999997" customHeight="1">
      <c r="B170" s="133"/>
      <c r="C170" s="134" t="s">
        <v>294</v>
      </c>
      <c r="D170" s="134" t="s">
        <v>170</v>
      </c>
      <c r="E170" s="135" t="s">
        <v>1210</v>
      </c>
      <c r="F170" s="136" t="s">
        <v>1211</v>
      </c>
      <c r="G170" s="137" t="s">
        <v>208</v>
      </c>
      <c r="H170" s="138">
        <v>27.04</v>
      </c>
      <c r="I170" s="139"/>
      <c r="J170" s="140">
        <f t="shared" ref="J170:J180" si="20">ROUND(I170*H170,2)</f>
        <v>0</v>
      </c>
      <c r="K170" s="141"/>
      <c r="L170" s="28"/>
      <c r="M170" s="142" t="s">
        <v>1</v>
      </c>
      <c r="N170" s="143" t="s">
        <v>38</v>
      </c>
      <c r="P170" s="144">
        <f t="shared" ref="P170:P180" si="21">O170*H170</f>
        <v>0</v>
      </c>
      <c r="Q170" s="144">
        <v>0</v>
      </c>
      <c r="R170" s="144">
        <f t="shared" ref="R170:R180" si="22">Q170*H170</f>
        <v>0</v>
      </c>
      <c r="S170" s="144">
        <v>0</v>
      </c>
      <c r="T170" s="145">
        <f t="shared" ref="T170:T180" si="23">S170*H170</f>
        <v>0</v>
      </c>
      <c r="AR170" s="146" t="s">
        <v>233</v>
      </c>
      <c r="AT170" s="146" t="s">
        <v>170</v>
      </c>
      <c r="AU170" s="146" t="s">
        <v>82</v>
      </c>
      <c r="AY170" s="13" t="s">
        <v>168</v>
      </c>
      <c r="BE170" s="147">
        <f t="shared" ref="BE170:BE180" si="24">IF(N170="základní",J170,0)</f>
        <v>0</v>
      </c>
      <c r="BF170" s="147">
        <f t="shared" ref="BF170:BF180" si="25">IF(N170="snížená",J170,0)</f>
        <v>0</v>
      </c>
      <c r="BG170" s="147">
        <f t="shared" ref="BG170:BG180" si="26">IF(N170="zákl. přenesená",J170,0)</f>
        <v>0</v>
      </c>
      <c r="BH170" s="147">
        <f t="shared" ref="BH170:BH180" si="27">IF(N170="sníž. přenesená",J170,0)</f>
        <v>0</v>
      </c>
      <c r="BI170" s="147">
        <f t="shared" ref="BI170:BI180" si="28">IF(N170="nulová",J170,0)</f>
        <v>0</v>
      </c>
      <c r="BJ170" s="13" t="s">
        <v>80</v>
      </c>
      <c r="BK170" s="147">
        <f t="shared" ref="BK170:BK180" si="29">ROUND(I170*H170,2)</f>
        <v>0</v>
      </c>
      <c r="BL170" s="13" t="s">
        <v>233</v>
      </c>
      <c r="BM170" s="146" t="s">
        <v>1212</v>
      </c>
    </row>
    <row r="171" spans="2:65" s="1" customFormat="1" ht="21.75" customHeight="1">
      <c r="B171" s="133"/>
      <c r="C171" s="148" t="s">
        <v>298</v>
      </c>
      <c r="D171" s="148" t="s">
        <v>229</v>
      </c>
      <c r="E171" s="149" t="s">
        <v>1213</v>
      </c>
      <c r="F171" s="150" t="s">
        <v>1214</v>
      </c>
      <c r="G171" s="151" t="s">
        <v>208</v>
      </c>
      <c r="H171" s="152">
        <v>31.515000000000001</v>
      </c>
      <c r="I171" s="153"/>
      <c r="J171" s="154">
        <f t="shared" si="20"/>
        <v>0</v>
      </c>
      <c r="K171" s="155"/>
      <c r="L171" s="156"/>
      <c r="M171" s="157" t="s">
        <v>1</v>
      </c>
      <c r="N171" s="158" t="s">
        <v>38</v>
      </c>
      <c r="P171" s="144">
        <f t="shared" si="21"/>
        <v>0</v>
      </c>
      <c r="Q171" s="144">
        <v>2.0999999999999999E-3</v>
      </c>
      <c r="R171" s="144">
        <f t="shared" si="22"/>
        <v>6.618149999999999E-2</v>
      </c>
      <c r="S171" s="144">
        <v>0</v>
      </c>
      <c r="T171" s="145">
        <f t="shared" si="23"/>
        <v>0</v>
      </c>
      <c r="AR171" s="146" t="s">
        <v>298</v>
      </c>
      <c r="AT171" s="146" t="s">
        <v>229</v>
      </c>
      <c r="AU171" s="146" t="s">
        <v>82</v>
      </c>
      <c r="AY171" s="13" t="s">
        <v>168</v>
      </c>
      <c r="BE171" s="147">
        <f t="shared" si="24"/>
        <v>0</v>
      </c>
      <c r="BF171" s="147">
        <f t="shared" si="25"/>
        <v>0</v>
      </c>
      <c r="BG171" s="147">
        <f t="shared" si="26"/>
        <v>0</v>
      </c>
      <c r="BH171" s="147">
        <f t="shared" si="27"/>
        <v>0</v>
      </c>
      <c r="BI171" s="147">
        <f t="shared" si="28"/>
        <v>0</v>
      </c>
      <c r="BJ171" s="13" t="s">
        <v>80</v>
      </c>
      <c r="BK171" s="147">
        <f t="shared" si="29"/>
        <v>0</v>
      </c>
      <c r="BL171" s="13" t="s">
        <v>233</v>
      </c>
      <c r="BM171" s="146" t="s">
        <v>1215</v>
      </c>
    </row>
    <row r="172" spans="2:65" s="1" customFormat="1" ht="33" customHeight="1">
      <c r="B172" s="133"/>
      <c r="C172" s="134" t="s">
        <v>302</v>
      </c>
      <c r="D172" s="134" t="s">
        <v>170</v>
      </c>
      <c r="E172" s="135" t="s">
        <v>1216</v>
      </c>
      <c r="F172" s="136" t="s">
        <v>1217</v>
      </c>
      <c r="G172" s="137" t="s">
        <v>208</v>
      </c>
      <c r="H172" s="138">
        <v>24.617999999999999</v>
      </c>
      <c r="I172" s="139"/>
      <c r="J172" s="140">
        <f t="shared" si="20"/>
        <v>0</v>
      </c>
      <c r="K172" s="141"/>
      <c r="L172" s="28"/>
      <c r="M172" s="142" t="s">
        <v>1</v>
      </c>
      <c r="N172" s="143" t="s">
        <v>38</v>
      </c>
      <c r="P172" s="144">
        <f t="shared" si="21"/>
        <v>0</v>
      </c>
      <c r="Q172" s="144">
        <v>0</v>
      </c>
      <c r="R172" s="144">
        <f t="shared" si="22"/>
        <v>0</v>
      </c>
      <c r="S172" s="144">
        <v>0</v>
      </c>
      <c r="T172" s="145">
        <f t="shared" si="23"/>
        <v>0</v>
      </c>
      <c r="AR172" s="146" t="s">
        <v>233</v>
      </c>
      <c r="AT172" s="146" t="s">
        <v>170</v>
      </c>
      <c r="AU172" s="146" t="s">
        <v>82</v>
      </c>
      <c r="AY172" s="13" t="s">
        <v>168</v>
      </c>
      <c r="BE172" s="147">
        <f t="shared" si="24"/>
        <v>0</v>
      </c>
      <c r="BF172" s="147">
        <f t="shared" si="25"/>
        <v>0</v>
      </c>
      <c r="BG172" s="147">
        <f t="shared" si="26"/>
        <v>0</v>
      </c>
      <c r="BH172" s="147">
        <f t="shared" si="27"/>
        <v>0</v>
      </c>
      <c r="BI172" s="147">
        <f t="shared" si="28"/>
        <v>0</v>
      </c>
      <c r="BJ172" s="13" t="s">
        <v>80</v>
      </c>
      <c r="BK172" s="147">
        <f t="shared" si="29"/>
        <v>0</v>
      </c>
      <c r="BL172" s="13" t="s">
        <v>233</v>
      </c>
      <c r="BM172" s="146" t="s">
        <v>1218</v>
      </c>
    </row>
    <row r="173" spans="2:65" s="1" customFormat="1" ht="21.75" customHeight="1">
      <c r="B173" s="133"/>
      <c r="C173" s="148" t="s">
        <v>306</v>
      </c>
      <c r="D173" s="148" t="s">
        <v>229</v>
      </c>
      <c r="E173" s="149" t="s">
        <v>1219</v>
      </c>
      <c r="F173" s="150" t="s">
        <v>1214</v>
      </c>
      <c r="G173" s="151" t="s">
        <v>208</v>
      </c>
      <c r="H173" s="152">
        <v>30.059000000000001</v>
      </c>
      <c r="I173" s="153"/>
      <c r="J173" s="154">
        <f t="shared" si="20"/>
        <v>0</v>
      </c>
      <c r="K173" s="155"/>
      <c r="L173" s="156"/>
      <c r="M173" s="157" t="s">
        <v>1</v>
      </c>
      <c r="N173" s="158" t="s">
        <v>38</v>
      </c>
      <c r="P173" s="144">
        <f t="shared" si="21"/>
        <v>0</v>
      </c>
      <c r="Q173" s="144">
        <v>2.0999999999999999E-3</v>
      </c>
      <c r="R173" s="144">
        <f t="shared" si="22"/>
        <v>6.3123899999999997E-2</v>
      </c>
      <c r="S173" s="144">
        <v>0</v>
      </c>
      <c r="T173" s="145">
        <f t="shared" si="23"/>
        <v>0</v>
      </c>
      <c r="AR173" s="146" t="s">
        <v>298</v>
      </c>
      <c r="AT173" s="146" t="s">
        <v>229</v>
      </c>
      <c r="AU173" s="146" t="s">
        <v>82</v>
      </c>
      <c r="AY173" s="13" t="s">
        <v>168</v>
      </c>
      <c r="BE173" s="147">
        <f t="shared" si="24"/>
        <v>0</v>
      </c>
      <c r="BF173" s="147">
        <f t="shared" si="25"/>
        <v>0</v>
      </c>
      <c r="BG173" s="147">
        <f t="shared" si="26"/>
        <v>0</v>
      </c>
      <c r="BH173" s="147">
        <f t="shared" si="27"/>
        <v>0</v>
      </c>
      <c r="BI173" s="147">
        <f t="shared" si="28"/>
        <v>0</v>
      </c>
      <c r="BJ173" s="13" t="s">
        <v>80</v>
      </c>
      <c r="BK173" s="147">
        <f t="shared" si="29"/>
        <v>0</v>
      </c>
      <c r="BL173" s="13" t="s">
        <v>233</v>
      </c>
      <c r="BM173" s="146" t="s">
        <v>1220</v>
      </c>
    </row>
    <row r="174" spans="2:65" s="1" customFormat="1" ht="24.15" customHeight="1">
      <c r="B174" s="133"/>
      <c r="C174" s="134" t="s">
        <v>310</v>
      </c>
      <c r="D174" s="134" t="s">
        <v>170</v>
      </c>
      <c r="E174" s="135" t="s">
        <v>1221</v>
      </c>
      <c r="F174" s="136" t="s">
        <v>1222</v>
      </c>
      <c r="G174" s="137" t="s">
        <v>208</v>
      </c>
      <c r="H174" s="138">
        <v>27.04</v>
      </c>
      <c r="I174" s="139"/>
      <c r="J174" s="140">
        <f t="shared" si="20"/>
        <v>0</v>
      </c>
      <c r="K174" s="141"/>
      <c r="L174" s="28"/>
      <c r="M174" s="142" t="s">
        <v>1</v>
      </c>
      <c r="N174" s="143" t="s">
        <v>38</v>
      </c>
      <c r="P174" s="144">
        <f t="shared" si="21"/>
        <v>0</v>
      </c>
      <c r="Q174" s="144">
        <v>0</v>
      </c>
      <c r="R174" s="144">
        <f t="shared" si="22"/>
        <v>0</v>
      </c>
      <c r="S174" s="144">
        <v>0</v>
      </c>
      <c r="T174" s="145">
        <f t="shared" si="23"/>
        <v>0</v>
      </c>
      <c r="AR174" s="146" t="s">
        <v>233</v>
      </c>
      <c r="AT174" s="146" t="s">
        <v>170</v>
      </c>
      <c r="AU174" s="146" t="s">
        <v>82</v>
      </c>
      <c r="AY174" s="13" t="s">
        <v>168</v>
      </c>
      <c r="BE174" s="147">
        <f t="shared" si="24"/>
        <v>0</v>
      </c>
      <c r="BF174" s="147">
        <f t="shared" si="25"/>
        <v>0</v>
      </c>
      <c r="BG174" s="147">
        <f t="shared" si="26"/>
        <v>0</v>
      </c>
      <c r="BH174" s="147">
        <f t="shared" si="27"/>
        <v>0</v>
      </c>
      <c r="BI174" s="147">
        <f t="shared" si="28"/>
        <v>0</v>
      </c>
      <c r="BJ174" s="13" t="s">
        <v>80</v>
      </c>
      <c r="BK174" s="147">
        <f t="shared" si="29"/>
        <v>0</v>
      </c>
      <c r="BL174" s="13" t="s">
        <v>233</v>
      </c>
      <c r="BM174" s="146" t="s">
        <v>1223</v>
      </c>
    </row>
    <row r="175" spans="2:65" s="1" customFormat="1" ht="24.15" customHeight="1">
      <c r="B175" s="133"/>
      <c r="C175" s="148" t="s">
        <v>314</v>
      </c>
      <c r="D175" s="148" t="s">
        <v>229</v>
      </c>
      <c r="E175" s="149" t="s">
        <v>1224</v>
      </c>
      <c r="F175" s="150" t="s">
        <v>1225</v>
      </c>
      <c r="G175" s="151" t="s">
        <v>208</v>
      </c>
      <c r="H175" s="152">
        <v>28.391999999999999</v>
      </c>
      <c r="I175" s="153"/>
      <c r="J175" s="154">
        <f t="shared" si="20"/>
        <v>0</v>
      </c>
      <c r="K175" s="155"/>
      <c r="L175" s="156"/>
      <c r="M175" s="157" t="s">
        <v>1</v>
      </c>
      <c r="N175" s="158" t="s">
        <v>38</v>
      </c>
      <c r="P175" s="144">
        <f t="shared" si="21"/>
        <v>0</v>
      </c>
      <c r="Q175" s="144">
        <v>2.9999999999999997E-4</v>
      </c>
      <c r="R175" s="144">
        <f t="shared" si="22"/>
        <v>8.5175999999999984E-3</v>
      </c>
      <c r="S175" s="144">
        <v>0</v>
      </c>
      <c r="T175" s="145">
        <f t="shared" si="23"/>
        <v>0</v>
      </c>
      <c r="AR175" s="146" t="s">
        <v>298</v>
      </c>
      <c r="AT175" s="146" t="s">
        <v>229</v>
      </c>
      <c r="AU175" s="146" t="s">
        <v>82</v>
      </c>
      <c r="AY175" s="13" t="s">
        <v>168</v>
      </c>
      <c r="BE175" s="147">
        <f t="shared" si="24"/>
        <v>0</v>
      </c>
      <c r="BF175" s="147">
        <f t="shared" si="25"/>
        <v>0</v>
      </c>
      <c r="BG175" s="147">
        <f t="shared" si="26"/>
        <v>0</v>
      </c>
      <c r="BH175" s="147">
        <f t="shared" si="27"/>
        <v>0</v>
      </c>
      <c r="BI175" s="147">
        <f t="shared" si="28"/>
        <v>0</v>
      </c>
      <c r="BJ175" s="13" t="s">
        <v>80</v>
      </c>
      <c r="BK175" s="147">
        <f t="shared" si="29"/>
        <v>0</v>
      </c>
      <c r="BL175" s="13" t="s">
        <v>233</v>
      </c>
      <c r="BM175" s="146" t="s">
        <v>1226</v>
      </c>
    </row>
    <row r="176" spans="2:65" s="1" customFormat="1" ht="24.15" customHeight="1">
      <c r="B176" s="133"/>
      <c r="C176" s="134" t="s">
        <v>318</v>
      </c>
      <c r="D176" s="134" t="s">
        <v>170</v>
      </c>
      <c r="E176" s="135" t="s">
        <v>1227</v>
      </c>
      <c r="F176" s="136" t="s">
        <v>1228</v>
      </c>
      <c r="G176" s="137" t="s">
        <v>208</v>
      </c>
      <c r="H176" s="138">
        <v>27.04</v>
      </c>
      <c r="I176" s="139"/>
      <c r="J176" s="140">
        <f t="shared" si="20"/>
        <v>0</v>
      </c>
      <c r="K176" s="141"/>
      <c r="L176" s="28"/>
      <c r="M176" s="142" t="s">
        <v>1</v>
      </c>
      <c r="N176" s="143" t="s">
        <v>38</v>
      </c>
      <c r="P176" s="144">
        <f t="shared" si="21"/>
        <v>0</v>
      </c>
      <c r="Q176" s="144">
        <v>0</v>
      </c>
      <c r="R176" s="144">
        <f t="shared" si="22"/>
        <v>0</v>
      </c>
      <c r="S176" s="144">
        <v>0</v>
      </c>
      <c r="T176" s="145">
        <f t="shared" si="23"/>
        <v>0</v>
      </c>
      <c r="AR176" s="146" t="s">
        <v>233</v>
      </c>
      <c r="AT176" s="146" t="s">
        <v>170</v>
      </c>
      <c r="AU176" s="146" t="s">
        <v>82</v>
      </c>
      <c r="AY176" s="13" t="s">
        <v>168</v>
      </c>
      <c r="BE176" s="147">
        <f t="shared" si="24"/>
        <v>0</v>
      </c>
      <c r="BF176" s="147">
        <f t="shared" si="25"/>
        <v>0</v>
      </c>
      <c r="BG176" s="147">
        <f t="shared" si="26"/>
        <v>0</v>
      </c>
      <c r="BH176" s="147">
        <f t="shared" si="27"/>
        <v>0</v>
      </c>
      <c r="BI176" s="147">
        <f t="shared" si="28"/>
        <v>0</v>
      </c>
      <c r="BJ176" s="13" t="s">
        <v>80</v>
      </c>
      <c r="BK176" s="147">
        <f t="shared" si="29"/>
        <v>0</v>
      </c>
      <c r="BL176" s="13" t="s">
        <v>233</v>
      </c>
      <c r="BM176" s="146" t="s">
        <v>1229</v>
      </c>
    </row>
    <row r="177" spans="2:65" s="1" customFormat="1" ht="24.15" customHeight="1">
      <c r="B177" s="133"/>
      <c r="C177" s="148" t="s">
        <v>322</v>
      </c>
      <c r="D177" s="148" t="s">
        <v>229</v>
      </c>
      <c r="E177" s="149" t="s">
        <v>1224</v>
      </c>
      <c r="F177" s="150" t="s">
        <v>1225</v>
      </c>
      <c r="G177" s="151" t="s">
        <v>208</v>
      </c>
      <c r="H177" s="152">
        <v>28.391999999999999</v>
      </c>
      <c r="I177" s="153"/>
      <c r="J177" s="154">
        <f t="shared" si="20"/>
        <v>0</v>
      </c>
      <c r="K177" s="155"/>
      <c r="L177" s="156"/>
      <c r="M177" s="157" t="s">
        <v>1</v>
      </c>
      <c r="N177" s="158" t="s">
        <v>38</v>
      </c>
      <c r="P177" s="144">
        <f t="shared" si="21"/>
        <v>0</v>
      </c>
      <c r="Q177" s="144">
        <v>2.9999999999999997E-4</v>
      </c>
      <c r="R177" s="144">
        <f t="shared" si="22"/>
        <v>8.5175999999999984E-3</v>
      </c>
      <c r="S177" s="144">
        <v>0</v>
      </c>
      <c r="T177" s="145">
        <f t="shared" si="23"/>
        <v>0</v>
      </c>
      <c r="AR177" s="146" t="s">
        <v>298</v>
      </c>
      <c r="AT177" s="146" t="s">
        <v>229</v>
      </c>
      <c r="AU177" s="146" t="s">
        <v>82</v>
      </c>
      <c r="AY177" s="13" t="s">
        <v>168</v>
      </c>
      <c r="BE177" s="147">
        <f t="shared" si="24"/>
        <v>0</v>
      </c>
      <c r="BF177" s="147">
        <f t="shared" si="25"/>
        <v>0</v>
      </c>
      <c r="BG177" s="147">
        <f t="shared" si="26"/>
        <v>0</v>
      </c>
      <c r="BH177" s="147">
        <f t="shared" si="27"/>
        <v>0</v>
      </c>
      <c r="BI177" s="147">
        <f t="shared" si="28"/>
        <v>0</v>
      </c>
      <c r="BJ177" s="13" t="s">
        <v>80</v>
      </c>
      <c r="BK177" s="147">
        <f t="shared" si="29"/>
        <v>0</v>
      </c>
      <c r="BL177" s="13" t="s">
        <v>233</v>
      </c>
      <c r="BM177" s="146" t="s">
        <v>1230</v>
      </c>
    </row>
    <row r="178" spans="2:65" s="1" customFormat="1" ht="24.15" customHeight="1">
      <c r="B178" s="133"/>
      <c r="C178" s="134" t="s">
        <v>327</v>
      </c>
      <c r="D178" s="134" t="s">
        <v>170</v>
      </c>
      <c r="E178" s="135" t="s">
        <v>1231</v>
      </c>
      <c r="F178" s="136" t="s">
        <v>1232</v>
      </c>
      <c r="G178" s="137" t="s">
        <v>220</v>
      </c>
      <c r="H178" s="138">
        <v>70.335999999999999</v>
      </c>
      <c r="I178" s="139"/>
      <c r="J178" s="140">
        <f t="shared" si="20"/>
        <v>0</v>
      </c>
      <c r="K178" s="141"/>
      <c r="L178" s="28"/>
      <c r="M178" s="142" t="s">
        <v>1</v>
      </c>
      <c r="N178" s="143" t="s">
        <v>38</v>
      </c>
      <c r="P178" s="144">
        <f t="shared" si="21"/>
        <v>0</v>
      </c>
      <c r="Q178" s="144">
        <v>0</v>
      </c>
      <c r="R178" s="144">
        <f t="shared" si="22"/>
        <v>0</v>
      </c>
      <c r="S178" s="144">
        <v>0</v>
      </c>
      <c r="T178" s="145">
        <f t="shared" si="23"/>
        <v>0</v>
      </c>
      <c r="AR178" s="146" t="s">
        <v>233</v>
      </c>
      <c r="AT178" s="146" t="s">
        <v>170</v>
      </c>
      <c r="AU178" s="146" t="s">
        <v>82</v>
      </c>
      <c r="AY178" s="13" t="s">
        <v>168</v>
      </c>
      <c r="BE178" s="147">
        <f t="shared" si="24"/>
        <v>0</v>
      </c>
      <c r="BF178" s="147">
        <f t="shared" si="25"/>
        <v>0</v>
      </c>
      <c r="BG178" s="147">
        <f t="shared" si="26"/>
        <v>0</v>
      </c>
      <c r="BH178" s="147">
        <f t="shared" si="27"/>
        <v>0</v>
      </c>
      <c r="BI178" s="147">
        <f t="shared" si="28"/>
        <v>0</v>
      </c>
      <c r="BJ178" s="13" t="s">
        <v>80</v>
      </c>
      <c r="BK178" s="147">
        <f t="shared" si="29"/>
        <v>0</v>
      </c>
      <c r="BL178" s="13" t="s">
        <v>233</v>
      </c>
      <c r="BM178" s="146" t="s">
        <v>1233</v>
      </c>
    </row>
    <row r="179" spans="2:65" s="1" customFormat="1" ht="16.5" customHeight="1">
      <c r="B179" s="133"/>
      <c r="C179" s="148" t="s">
        <v>331</v>
      </c>
      <c r="D179" s="148" t="s">
        <v>229</v>
      </c>
      <c r="E179" s="149" t="s">
        <v>1234</v>
      </c>
      <c r="F179" s="150" t="s">
        <v>1235</v>
      </c>
      <c r="G179" s="151" t="s">
        <v>220</v>
      </c>
      <c r="H179" s="152">
        <v>71.742999999999995</v>
      </c>
      <c r="I179" s="153"/>
      <c r="J179" s="154">
        <f t="shared" si="20"/>
        <v>0</v>
      </c>
      <c r="K179" s="155"/>
      <c r="L179" s="156"/>
      <c r="M179" s="157" t="s">
        <v>1</v>
      </c>
      <c r="N179" s="158" t="s">
        <v>38</v>
      </c>
      <c r="P179" s="144">
        <f t="shared" si="21"/>
        <v>0</v>
      </c>
      <c r="Q179" s="144">
        <v>2.7999999999999998E-4</v>
      </c>
      <c r="R179" s="144">
        <f t="shared" si="22"/>
        <v>2.0088039999999998E-2</v>
      </c>
      <c r="S179" s="144">
        <v>0</v>
      </c>
      <c r="T179" s="145">
        <f t="shared" si="23"/>
        <v>0</v>
      </c>
      <c r="AR179" s="146" t="s">
        <v>298</v>
      </c>
      <c r="AT179" s="146" t="s">
        <v>229</v>
      </c>
      <c r="AU179" s="146" t="s">
        <v>82</v>
      </c>
      <c r="AY179" s="13" t="s">
        <v>168</v>
      </c>
      <c r="BE179" s="147">
        <f t="shared" si="24"/>
        <v>0</v>
      </c>
      <c r="BF179" s="147">
        <f t="shared" si="25"/>
        <v>0</v>
      </c>
      <c r="BG179" s="147">
        <f t="shared" si="26"/>
        <v>0</v>
      </c>
      <c r="BH179" s="147">
        <f t="shared" si="27"/>
        <v>0</v>
      </c>
      <c r="BI179" s="147">
        <f t="shared" si="28"/>
        <v>0</v>
      </c>
      <c r="BJ179" s="13" t="s">
        <v>80</v>
      </c>
      <c r="BK179" s="147">
        <f t="shared" si="29"/>
        <v>0</v>
      </c>
      <c r="BL179" s="13" t="s">
        <v>233</v>
      </c>
      <c r="BM179" s="146" t="s">
        <v>1236</v>
      </c>
    </row>
    <row r="180" spans="2:65" s="1" customFormat="1" ht="24.15" customHeight="1">
      <c r="B180" s="133"/>
      <c r="C180" s="134" t="s">
        <v>335</v>
      </c>
      <c r="D180" s="134" t="s">
        <v>170</v>
      </c>
      <c r="E180" s="135" t="s">
        <v>1237</v>
      </c>
      <c r="F180" s="136" t="s">
        <v>1238</v>
      </c>
      <c r="G180" s="137" t="s">
        <v>275</v>
      </c>
      <c r="H180" s="138">
        <v>0.16600000000000001</v>
      </c>
      <c r="I180" s="139"/>
      <c r="J180" s="140">
        <f t="shared" si="20"/>
        <v>0</v>
      </c>
      <c r="K180" s="141"/>
      <c r="L180" s="28"/>
      <c r="M180" s="142" t="s">
        <v>1</v>
      </c>
      <c r="N180" s="143" t="s">
        <v>38</v>
      </c>
      <c r="P180" s="144">
        <f t="shared" si="21"/>
        <v>0</v>
      </c>
      <c r="Q180" s="144">
        <v>0</v>
      </c>
      <c r="R180" s="144">
        <f t="shared" si="22"/>
        <v>0</v>
      </c>
      <c r="S180" s="144">
        <v>0</v>
      </c>
      <c r="T180" s="145">
        <f t="shared" si="23"/>
        <v>0</v>
      </c>
      <c r="AR180" s="146" t="s">
        <v>233</v>
      </c>
      <c r="AT180" s="146" t="s">
        <v>170</v>
      </c>
      <c r="AU180" s="146" t="s">
        <v>82</v>
      </c>
      <c r="AY180" s="13" t="s">
        <v>168</v>
      </c>
      <c r="BE180" s="147">
        <f t="shared" si="24"/>
        <v>0</v>
      </c>
      <c r="BF180" s="147">
        <f t="shared" si="25"/>
        <v>0</v>
      </c>
      <c r="BG180" s="147">
        <f t="shared" si="26"/>
        <v>0</v>
      </c>
      <c r="BH180" s="147">
        <f t="shared" si="27"/>
        <v>0</v>
      </c>
      <c r="BI180" s="147">
        <f t="shared" si="28"/>
        <v>0</v>
      </c>
      <c r="BJ180" s="13" t="s">
        <v>80</v>
      </c>
      <c r="BK180" s="147">
        <f t="shared" si="29"/>
        <v>0</v>
      </c>
      <c r="BL180" s="13" t="s">
        <v>233</v>
      </c>
      <c r="BM180" s="146" t="s">
        <v>1239</v>
      </c>
    </row>
    <row r="181" spans="2:65" s="11" customFormat="1" ht="22.8" customHeight="1">
      <c r="B181" s="121"/>
      <c r="D181" s="122" t="s">
        <v>72</v>
      </c>
      <c r="E181" s="131" t="s">
        <v>1240</v>
      </c>
      <c r="F181" s="131" t="s">
        <v>1241</v>
      </c>
      <c r="I181" s="124"/>
      <c r="J181" s="132">
        <f>BK181</f>
        <v>0</v>
      </c>
      <c r="L181" s="121"/>
      <c r="M181" s="126"/>
      <c r="P181" s="127">
        <f>P182</f>
        <v>0</v>
      </c>
      <c r="R181" s="127">
        <f>R182</f>
        <v>0</v>
      </c>
      <c r="T181" s="128">
        <f>T182</f>
        <v>0</v>
      </c>
      <c r="AR181" s="122" t="s">
        <v>82</v>
      </c>
      <c r="AT181" s="129" t="s">
        <v>72</v>
      </c>
      <c r="AU181" s="129" t="s">
        <v>80</v>
      </c>
      <c r="AY181" s="122" t="s">
        <v>168</v>
      </c>
      <c r="BK181" s="130">
        <f>BK182</f>
        <v>0</v>
      </c>
    </row>
    <row r="182" spans="2:65" s="1" customFormat="1" ht="16.5" customHeight="1">
      <c r="B182" s="133"/>
      <c r="C182" s="134" t="s">
        <v>339</v>
      </c>
      <c r="D182" s="134" t="s">
        <v>170</v>
      </c>
      <c r="E182" s="135" t="s">
        <v>1242</v>
      </c>
      <c r="F182" s="136" t="s">
        <v>1243</v>
      </c>
      <c r="G182" s="137" t="s">
        <v>371</v>
      </c>
      <c r="H182" s="138">
        <v>1</v>
      </c>
      <c r="I182" s="139"/>
      <c r="J182" s="140">
        <f>ROUND(I182*H182,2)</f>
        <v>0</v>
      </c>
      <c r="K182" s="141"/>
      <c r="L182" s="28"/>
      <c r="M182" s="142" t="s">
        <v>1</v>
      </c>
      <c r="N182" s="143" t="s">
        <v>38</v>
      </c>
      <c r="P182" s="144">
        <f>O182*H182</f>
        <v>0</v>
      </c>
      <c r="Q182" s="144">
        <v>0</v>
      </c>
      <c r="R182" s="144">
        <f>Q182*H182</f>
        <v>0</v>
      </c>
      <c r="S182" s="144">
        <v>0</v>
      </c>
      <c r="T182" s="145">
        <f>S182*H182</f>
        <v>0</v>
      </c>
      <c r="AR182" s="146" t="s">
        <v>233</v>
      </c>
      <c r="AT182" s="146" t="s">
        <v>170</v>
      </c>
      <c r="AU182" s="146" t="s">
        <v>82</v>
      </c>
      <c r="AY182" s="13" t="s">
        <v>168</v>
      </c>
      <c r="BE182" s="147">
        <f>IF(N182="základní",J182,0)</f>
        <v>0</v>
      </c>
      <c r="BF182" s="147">
        <f>IF(N182="snížená",J182,0)</f>
        <v>0</v>
      </c>
      <c r="BG182" s="147">
        <f>IF(N182="zákl. přenesená",J182,0)</f>
        <v>0</v>
      </c>
      <c r="BH182" s="147">
        <f>IF(N182="sníž. přenesená",J182,0)</f>
        <v>0</v>
      </c>
      <c r="BI182" s="147">
        <f>IF(N182="nulová",J182,0)</f>
        <v>0</v>
      </c>
      <c r="BJ182" s="13" t="s">
        <v>80</v>
      </c>
      <c r="BK182" s="147">
        <f>ROUND(I182*H182,2)</f>
        <v>0</v>
      </c>
      <c r="BL182" s="13" t="s">
        <v>233</v>
      </c>
      <c r="BM182" s="146" t="s">
        <v>1244</v>
      </c>
    </row>
    <row r="183" spans="2:65" s="11" customFormat="1" ht="25.95" customHeight="1">
      <c r="B183" s="121"/>
      <c r="D183" s="122" t="s">
        <v>72</v>
      </c>
      <c r="E183" s="123" t="s">
        <v>229</v>
      </c>
      <c r="F183" s="123" t="s">
        <v>594</v>
      </c>
      <c r="I183" s="124"/>
      <c r="J183" s="125">
        <f>BK183</f>
        <v>0</v>
      </c>
      <c r="L183" s="121"/>
      <c r="M183" s="126"/>
      <c r="P183" s="127">
        <f>P184</f>
        <v>0</v>
      </c>
      <c r="R183" s="127">
        <f>R184</f>
        <v>0</v>
      </c>
      <c r="T183" s="128">
        <f>T184</f>
        <v>0</v>
      </c>
      <c r="AR183" s="122" t="s">
        <v>90</v>
      </c>
      <c r="AT183" s="129" t="s">
        <v>72</v>
      </c>
      <c r="AU183" s="129" t="s">
        <v>73</v>
      </c>
      <c r="AY183" s="122" t="s">
        <v>168</v>
      </c>
      <c r="BK183" s="130">
        <f>BK184</f>
        <v>0</v>
      </c>
    </row>
    <row r="184" spans="2:65" s="11" customFormat="1" ht="22.8" customHeight="1">
      <c r="B184" s="121"/>
      <c r="D184" s="122" t="s">
        <v>72</v>
      </c>
      <c r="E184" s="131" t="s">
        <v>601</v>
      </c>
      <c r="F184" s="131" t="s">
        <v>602</v>
      </c>
      <c r="I184" s="124"/>
      <c r="J184" s="132">
        <f>BK184</f>
        <v>0</v>
      </c>
      <c r="L184" s="121"/>
      <c r="M184" s="126"/>
      <c r="P184" s="127">
        <f>SUM(P185:P186)</f>
        <v>0</v>
      </c>
      <c r="R184" s="127">
        <f>SUM(R185:R186)</f>
        <v>0</v>
      </c>
      <c r="T184" s="128">
        <f>SUM(T185:T186)</f>
        <v>0</v>
      </c>
      <c r="AR184" s="122" t="s">
        <v>90</v>
      </c>
      <c r="AT184" s="129" t="s">
        <v>72</v>
      </c>
      <c r="AU184" s="129" t="s">
        <v>80</v>
      </c>
      <c r="AY184" s="122" t="s">
        <v>168</v>
      </c>
      <c r="BK184" s="130">
        <f>SUM(BK185:BK186)</f>
        <v>0</v>
      </c>
    </row>
    <row r="185" spans="2:65" s="1" customFormat="1" ht="16.5" customHeight="1">
      <c r="B185" s="133"/>
      <c r="C185" s="134" t="s">
        <v>344</v>
      </c>
      <c r="D185" s="134" t="s">
        <v>170</v>
      </c>
      <c r="E185" s="135" t="s">
        <v>612</v>
      </c>
      <c r="F185" s="136" t="s">
        <v>1299</v>
      </c>
      <c r="G185" s="137" t="s">
        <v>371</v>
      </c>
      <c r="H185" s="138">
        <v>1</v>
      </c>
      <c r="I185" s="139"/>
      <c r="J185" s="140">
        <f>ROUND(I185*H185,2)</f>
        <v>0</v>
      </c>
      <c r="K185" s="141"/>
      <c r="L185" s="28"/>
      <c r="M185" s="142" t="s">
        <v>1</v>
      </c>
      <c r="N185" s="143" t="s">
        <v>38</v>
      </c>
      <c r="P185" s="144">
        <f>O185*H185</f>
        <v>0</v>
      </c>
      <c r="Q185" s="144">
        <v>0</v>
      </c>
      <c r="R185" s="144">
        <f>Q185*H185</f>
        <v>0</v>
      </c>
      <c r="S185" s="144">
        <v>0</v>
      </c>
      <c r="T185" s="145">
        <f>S185*H185</f>
        <v>0</v>
      </c>
      <c r="AR185" s="146" t="s">
        <v>431</v>
      </c>
      <c r="AT185" s="146" t="s">
        <v>170</v>
      </c>
      <c r="AU185" s="146" t="s">
        <v>82</v>
      </c>
      <c r="AY185" s="13" t="s">
        <v>168</v>
      </c>
      <c r="BE185" s="147">
        <f>IF(N185="základní",J185,0)</f>
        <v>0</v>
      </c>
      <c r="BF185" s="147">
        <f>IF(N185="snížená",J185,0)</f>
        <v>0</v>
      </c>
      <c r="BG185" s="147">
        <f>IF(N185="zákl. přenesená",J185,0)</f>
        <v>0</v>
      </c>
      <c r="BH185" s="147">
        <f>IF(N185="sníž. přenesená",J185,0)</f>
        <v>0</v>
      </c>
      <c r="BI185" s="147">
        <f>IF(N185="nulová",J185,0)</f>
        <v>0</v>
      </c>
      <c r="BJ185" s="13" t="s">
        <v>80</v>
      </c>
      <c r="BK185" s="147">
        <f>ROUND(I185*H185,2)</f>
        <v>0</v>
      </c>
      <c r="BL185" s="13" t="s">
        <v>431</v>
      </c>
      <c r="BM185" s="146" t="s">
        <v>1245</v>
      </c>
    </row>
    <row r="186" spans="2:65" s="1" customFormat="1" ht="16.5" customHeight="1">
      <c r="B186" s="133"/>
      <c r="C186" s="134" t="s">
        <v>348</v>
      </c>
      <c r="D186" s="134" t="s">
        <v>170</v>
      </c>
      <c r="E186" s="135" t="s">
        <v>738</v>
      </c>
      <c r="F186" s="136" t="s">
        <v>1300</v>
      </c>
      <c r="G186" s="137" t="s">
        <v>371</v>
      </c>
      <c r="H186" s="138">
        <v>1</v>
      </c>
      <c r="I186" s="139"/>
      <c r="J186" s="140">
        <f>ROUND(I186*H186,2)</f>
        <v>0</v>
      </c>
      <c r="K186" s="141"/>
      <c r="L186" s="28"/>
      <c r="M186" s="160" t="s">
        <v>1</v>
      </c>
      <c r="N186" s="161" t="s">
        <v>38</v>
      </c>
      <c r="O186" s="162"/>
      <c r="P186" s="163">
        <f>O186*H186</f>
        <v>0</v>
      </c>
      <c r="Q186" s="163">
        <v>0</v>
      </c>
      <c r="R186" s="163">
        <f>Q186*H186</f>
        <v>0</v>
      </c>
      <c r="S186" s="163">
        <v>0</v>
      </c>
      <c r="T186" s="164">
        <f>S186*H186</f>
        <v>0</v>
      </c>
      <c r="AR186" s="146" t="s">
        <v>431</v>
      </c>
      <c r="AT186" s="146" t="s">
        <v>170</v>
      </c>
      <c r="AU186" s="146" t="s">
        <v>82</v>
      </c>
      <c r="AY186" s="13" t="s">
        <v>168</v>
      </c>
      <c r="BE186" s="147">
        <f>IF(N186="základní",J186,0)</f>
        <v>0</v>
      </c>
      <c r="BF186" s="147">
        <f>IF(N186="snížená",J186,0)</f>
        <v>0</v>
      </c>
      <c r="BG186" s="147">
        <f>IF(N186="zákl. přenesená",J186,0)</f>
        <v>0</v>
      </c>
      <c r="BH186" s="147">
        <f>IF(N186="sníž. přenesená",J186,0)</f>
        <v>0</v>
      </c>
      <c r="BI186" s="147">
        <f>IF(N186="nulová",J186,0)</f>
        <v>0</v>
      </c>
      <c r="BJ186" s="13" t="s">
        <v>80</v>
      </c>
      <c r="BK186" s="147">
        <f>ROUND(I186*H186,2)</f>
        <v>0</v>
      </c>
      <c r="BL186" s="13" t="s">
        <v>431</v>
      </c>
      <c r="BM186" s="146" t="s">
        <v>1246</v>
      </c>
    </row>
    <row r="187" spans="2:65" s="1" customFormat="1" ht="6.9" customHeight="1">
      <c r="B187" s="40"/>
      <c r="C187" s="41"/>
      <c r="D187" s="41"/>
      <c r="E187" s="41"/>
      <c r="F187" s="41"/>
      <c r="G187" s="41"/>
      <c r="H187" s="41"/>
      <c r="I187" s="41"/>
      <c r="J187" s="41"/>
      <c r="K187" s="41"/>
      <c r="L187" s="28"/>
    </row>
  </sheetData>
  <autoFilter ref="C128:K186" xr:uid="{00000000-0009-0000-0000-000008000000}"/>
  <mergeCells count="9">
    <mergeCell ref="E87:H87"/>
    <mergeCell ref="E119:H119"/>
    <mergeCell ref="E121:H121"/>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22</vt:i4>
      </vt:variant>
    </vt:vector>
  </HeadingPairs>
  <TitlesOfParts>
    <vt:vector size="33" baseType="lpstr">
      <vt:lpstr>Rekapitulace stavby</vt:lpstr>
      <vt:lpstr>01-1 - Stavební náklady</vt:lpstr>
      <vt:lpstr>01-2 - Technologie ustájení</vt:lpstr>
      <vt:lpstr>02-1 - Stavební náklady</vt:lpstr>
      <vt:lpstr>02-2 - Technologie ustájení</vt:lpstr>
      <vt:lpstr>02-3 - Hydraulické shrnov...</vt:lpstr>
      <vt:lpstr>03-1 - Stavební náklady</vt:lpstr>
      <vt:lpstr>SO 02 - Čerpací jímka - 9 m3</vt:lpstr>
      <vt:lpstr>SO 04 - Skladovací jímka ...</vt:lpstr>
      <vt:lpstr>SO 06 - Skladovací kanál ...</vt:lpstr>
      <vt:lpstr>VRN - Vedlejší rozpočtové...</vt:lpstr>
      <vt:lpstr>'01-1 - Stavební náklady'!Názvy_tisku</vt:lpstr>
      <vt:lpstr>'01-2 - Technologie ustájení'!Názvy_tisku</vt:lpstr>
      <vt:lpstr>'02-1 - Stavební náklady'!Názvy_tisku</vt:lpstr>
      <vt:lpstr>'02-2 - Technologie ustájení'!Názvy_tisku</vt:lpstr>
      <vt:lpstr>'02-3 - Hydraulické shrnov...'!Názvy_tisku</vt:lpstr>
      <vt:lpstr>'03-1 - Stavební náklady'!Názvy_tisku</vt:lpstr>
      <vt:lpstr>'Rekapitulace stavby'!Názvy_tisku</vt:lpstr>
      <vt:lpstr>'SO 02 - Čerpací jímka - 9 m3'!Názvy_tisku</vt:lpstr>
      <vt:lpstr>'SO 04 - Skladovací jímka ...'!Názvy_tisku</vt:lpstr>
      <vt:lpstr>'SO 06 - Skladovací kanál ...'!Názvy_tisku</vt:lpstr>
      <vt:lpstr>'VRN - Vedlejší rozpočtové...'!Názvy_tisku</vt:lpstr>
      <vt:lpstr>'01-1 - Stavební náklady'!Oblast_tisku</vt:lpstr>
      <vt:lpstr>'01-2 - Technologie ustájení'!Oblast_tisku</vt:lpstr>
      <vt:lpstr>'02-1 - Stavební náklady'!Oblast_tisku</vt:lpstr>
      <vt:lpstr>'02-2 - Technologie ustájení'!Oblast_tisku</vt:lpstr>
      <vt:lpstr>'02-3 - Hydraulické shrnov...'!Oblast_tisku</vt:lpstr>
      <vt:lpstr>'03-1 - Stavební náklady'!Oblast_tisku</vt:lpstr>
      <vt:lpstr>'Rekapitulace stavby'!Oblast_tisku</vt:lpstr>
      <vt:lpstr>'SO 02 - Čerpací jímka - 9 m3'!Oblast_tisku</vt:lpstr>
      <vt:lpstr>'SO 04 - Skladovací jímka ...'!Oblast_tisku</vt:lpstr>
      <vt:lpstr>'SO 06 - Skladovací kanál ...'!Oblast_tisku</vt:lpstr>
      <vt:lpstr>'VRN - Vedlejší rozpočtové...'!Oblast_tisku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Viktorin</dc:creator>
  <cp:lastModifiedBy>Roman Hruda</cp:lastModifiedBy>
  <dcterms:created xsi:type="dcterms:W3CDTF">2026-02-05T08:31:03Z</dcterms:created>
  <dcterms:modified xsi:type="dcterms:W3CDTF">2026-02-27T12:49:16Z</dcterms:modified>
</cp:coreProperties>
</file>