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avelB\Documents\Tuněchody\"/>
    </mc:Choice>
  </mc:AlternateContent>
  <xr:revisionPtr revIDLastSave="0" documentId="13_ncr:1_{10008AA0-B78A-46E7-B9A7-681047E69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1 - SO 01 Přístřešek pro skot" sheetId="2" r:id="rId2"/>
    <sheet name="229 - SO 229 Oprava hnoji..." sheetId="3" r:id="rId3"/>
    <sheet name="SO 01 Elektroinstalace" sheetId="4" r:id="rId4"/>
    <sheet name="SO 01 Technologie" sheetId="5" r:id="rId5"/>
  </sheets>
  <externalReferences>
    <externalReference r:id="rId6"/>
  </externalReferences>
  <definedNames>
    <definedName name="_xlnm._FilterDatabase" localSheetId="1" hidden="1">'1 - SO 01 Přístřešek pro skot'!$C$143:$K$441</definedName>
    <definedName name="_xlnm._FilterDatabase" localSheetId="2" hidden="1">'229 - SO 229 Oprava hnoji...'!$C$119:$K$130</definedName>
    <definedName name="_xlnm._FilterDatabase" localSheetId="3" hidden="1">'SO 01 Elektroinstalace'!$C$93:$K$109</definedName>
    <definedName name="_xlnm._FilterDatabase" localSheetId="4" hidden="1">'SO 01 Technologie'!$C$94:$K$98</definedName>
    <definedName name="_xlnm.Print_Titles" localSheetId="1">'1 - SO 01 Přístřešek pro skot'!$143:$143</definedName>
    <definedName name="_xlnm.Print_Titles" localSheetId="2">'229 - SO 229 Oprava hnoji...'!$119:$119</definedName>
    <definedName name="_xlnm.Print_Titles" localSheetId="0">'Rekapitulace stavby'!$92:$92</definedName>
    <definedName name="_xlnm.Print_Titles" localSheetId="3">'SO 01 Elektroinstalace'!$93:$93</definedName>
    <definedName name="_xlnm.Print_Titles" localSheetId="4">'SO 01 Technologie'!$94:$94</definedName>
    <definedName name="_xlnm.Print_Area" localSheetId="1">'1 - SO 01 Přístřešek pro skot'!$C$4:$J$76,'1 - SO 01 Přístřešek pro skot'!$C$82:$J$125,'1 - SO 01 Přístřešek pro skot'!$C$131:$J$441</definedName>
    <definedName name="_xlnm.Print_Area" localSheetId="2">'229 - SO 229 Oprava hnoji...'!$C$4:$J$76,'229 - SO 229 Oprava hnoji...'!$C$82:$J$101,'229 - SO 229 Oprava hnoji...'!$C$107:$J$130</definedName>
    <definedName name="_xlnm.Print_Area" localSheetId="0">'Rekapitulace stavby'!$D$4:$AO$76,'Rekapitulace stavby'!$C$82:$AQ$97</definedName>
    <definedName name="_xlnm.Print_Area" localSheetId="3">'SO 01 Elektroinstalace'!$B$3:$J$77,'SO 01 Elektroinstalace'!$B$80:$J$178</definedName>
    <definedName name="_xlnm.Print_Area" localSheetId="4">'SO 01 Technologie'!$B$3:$J$77,'SO 01 Technologie'!$B$81:$J$221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2" l="1"/>
  <c r="J413" i="2"/>
  <c r="J412" i="2"/>
  <c r="J411" i="2"/>
  <c r="J123" i="5" l="1"/>
  <c r="AW122" i="5"/>
  <c r="AX122" i="5"/>
  <c r="AY122" i="5"/>
  <c r="AZ122" i="5"/>
  <c r="BB122" i="5"/>
  <c r="J122" i="5" l="1"/>
  <c r="AV122" i="5" s="1"/>
  <c r="J178" i="5" l="1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215" i="5" l="1"/>
  <c r="J216" i="5"/>
  <c r="J128" i="5"/>
  <c r="J129" i="5"/>
  <c r="J130" i="5"/>
  <c r="J131" i="5"/>
  <c r="J132" i="5"/>
  <c r="J133" i="5"/>
  <c r="J134" i="5"/>
  <c r="J135" i="5"/>
  <c r="J136" i="5"/>
  <c r="J137" i="5"/>
  <c r="J138" i="5"/>
  <c r="J114" i="5"/>
  <c r="J115" i="5"/>
  <c r="J116" i="5"/>
  <c r="J117" i="5"/>
  <c r="J118" i="5"/>
  <c r="J119" i="5"/>
  <c r="J103" i="5"/>
  <c r="J125" i="4" l="1"/>
  <c r="J124" i="4"/>
  <c r="J123" i="4"/>
  <c r="J122" i="4"/>
  <c r="J121" i="4"/>
  <c r="J120" i="4"/>
  <c r="J119" i="4"/>
  <c r="J118" i="4"/>
  <c r="J117" i="4"/>
  <c r="J116" i="4"/>
  <c r="J115" i="4"/>
  <c r="J114" i="4"/>
  <c r="J113" i="4"/>
  <c r="J111" i="4" l="1"/>
  <c r="J99" i="4"/>
  <c r="J173" i="4"/>
  <c r="J171" i="4"/>
  <c r="J172" i="4"/>
  <c r="J143" i="4"/>
  <c r="J12" i="5"/>
  <c r="J89" i="5" s="1"/>
  <c r="J12" i="4"/>
  <c r="J88" i="4" s="1"/>
  <c r="E7" i="4"/>
  <c r="E84" i="4" s="1"/>
  <c r="E7" i="5"/>
  <c r="E85" i="5" s="1"/>
  <c r="E7" i="3"/>
  <c r="J220" i="5"/>
  <c r="J219" i="5"/>
  <c r="J214" i="5"/>
  <c r="J213" i="5"/>
  <c r="J210" i="5"/>
  <c r="J209" i="5"/>
  <c r="J208" i="5"/>
  <c r="J207" i="5"/>
  <c r="J206" i="5"/>
  <c r="J203" i="5"/>
  <c r="J202" i="5"/>
  <c r="J201" i="5"/>
  <c r="J177" i="5"/>
  <c r="J176" i="5"/>
  <c r="J173" i="5"/>
  <c r="J170" i="5"/>
  <c r="J167" i="5"/>
  <c r="J166" i="5"/>
  <c r="J165" i="5"/>
  <c r="J164" i="5"/>
  <c r="J163" i="5"/>
  <c r="J162" i="5"/>
  <c r="J159" i="5"/>
  <c r="J158" i="5"/>
  <c r="J157" i="5"/>
  <c r="J156" i="5"/>
  <c r="J153" i="5"/>
  <c r="J152" i="5"/>
  <c r="J151" i="5"/>
  <c r="J150" i="5"/>
  <c r="J147" i="5"/>
  <c r="J146" i="5"/>
  <c r="J145" i="5"/>
  <c r="J144" i="5"/>
  <c r="J143" i="5"/>
  <c r="J142" i="5"/>
  <c r="J141" i="5"/>
  <c r="J140" i="5"/>
  <c r="J139" i="5"/>
  <c r="J127" i="5"/>
  <c r="J126" i="5"/>
  <c r="J120" i="5"/>
  <c r="J113" i="5"/>
  <c r="J112" i="5"/>
  <c r="J111" i="5"/>
  <c r="J110" i="5"/>
  <c r="J107" i="5"/>
  <c r="J106" i="5"/>
  <c r="J105" i="5"/>
  <c r="J104" i="5"/>
  <c r="J102" i="5"/>
  <c r="J101" i="5"/>
  <c r="J98" i="5"/>
  <c r="J97" i="5" s="1"/>
  <c r="F89" i="5"/>
  <c r="E87" i="5"/>
  <c r="J37" i="5"/>
  <c r="F37" i="5"/>
  <c r="J36" i="5"/>
  <c r="F36" i="5"/>
  <c r="J35" i="5"/>
  <c r="F35" i="5"/>
  <c r="J24" i="5"/>
  <c r="E24" i="5"/>
  <c r="J92" i="5" s="1"/>
  <c r="J23" i="5"/>
  <c r="J21" i="5"/>
  <c r="E21" i="5"/>
  <c r="J91" i="5" s="1"/>
  <c r="J20" i="5"/>
  <c r="F92" i="5"/>
  <c r="J15" i="5"/>
  <c r="E15" i="5"/>
  <c r="F91" i="5" s="1"/>
  <c r="J14" i="5"/>
  <c r="J177" i="4"/>
  <c r="J176" i="4"/>
  <c r="J175" i="4"/>
  <c r="J174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28" i="4"/>
  <c r="J127" i="4" s="1"/>
  <c r="J112" i="4"/>
  <c r="J110" i="4"/>
  <c r="J109" i="4"/>
  <c r="J108" i="4"/>
  <c r="J107" i="4"/>
  <c r="J106" i="4"/>
  <c r="J105" i="4"/>
  <c r="J104" i="4"/>
  <c r="J103" i="4"/>
  <c r="J102" i="4"/>
  <c r="J101" i="4"/>
  <c r="J100" i="4"/>
  <c r="J98" i="4"/>
  <c r="J97" i="4"/>
  <c r="F88" i="4"/>
  <c r="E86" i="4"/>
  <c r="J37" i="4"/>
  <c r="F37" i="4"/>
  <c r="J36" i="4"/>
  <c r="F36" i="4"/>
  <c r="J35" i="4"/>
  <c r="F35" i="4"/>
  <c r="J24" i="4"/>
  <c r="E24" i="4"/>
  <c r="J91" i="4" s="1"/>
  <c r="J23" i="4"/>
  <c r="J21" i="4"/>
  <c r="E21" i="4"/>
  <c r="J90" i="4" s="1"/>
  <c r="J20" i="4"/>
  <c r="F91" i="4"/>
  <c r="J15" i="4"/>
  <c r="E15" i="4"/>
  <c r="F90" i="4" s="1"/>
  <c r="J14" i="4"/>
  <c r="J155" i="5" l="1"/>
  <c r="J218" i="5"/>
  <c r="J212" i="5"/>
  <c r="J175" i="5"/>
  <c r="J205" i="5"/>
  <c r="J100" i="5"/>
  <c r="J161" i="5"/>
  <c r="J200" i="5"/>
  <c r="J172" i="5"/>
  <c r="J169" i="5"/>
  <c r="J109" i="5"/>
  <c r="J149" i="5"/>
  <c r="J125" i="5"/>
  <c r="J158" i="4"/>
  <c r="J96" i="4"/>
  <c r="J142" i="4"/>
  <c r="J95" i="5" l="1"/>
  <c r="I430" i="2" s="1"/>
  <c r="J94" i="4"/>
  <c r="J30" i="4" l="1"/>
  <c r="F33" i="4" s="1"/>
  <c r="J33" i="4" s="1"/>
  <c r="J39" i="4" s="1"/>
  <c r="I385" i="2"/>
  <c r="J385" i="2" s="1"/>
  <c r="J384" i="2" s="1"/>
  <c r="J30" i="5"/>
  <c r="F33" i="5" s="1"/>
  <c r="J33" i="5" s="1"/>
  <c r="J39" i="5" s="1"/>
  <c r="J37" i="3"/>
  <c r="J36" i="3"/>
  <c r="J35" i="3"/>
  <c r="F114" i="3"/>
  <c r="E112" i="3"/>
  <c r="F89" i="3"/>
  <c r="E87" i="3"/>
  <c r="J24" i="3"/>
  <c r="E24" i="3"/>
  <c r="J117" i="3" s="1"/>
  <c r="J23" i="3"/>
  <c r="J21" i="3"/>
  <c r="E21" i="3"/>
  <c r="J116" i="3" s="1"/>
  <c r="J20" i="3"/>
  <c r="J18" i="3"/>
  <c r="E18" i="3"/>
  <c r="F117" i="3" s="1"/>
  <c r="J17" i="3"/>
  <c r="J15" i="3"/>
  <c r="E15" i="3"/>
  <c r="F116" i="3" s="1"/>
  <c r="J14" i="3"/>
  <c r="J12" i="3"/>
  <c r="J114" i="3" s="1"/>
  <c r="E110" i="3"/>
  <c r="J37" i="2"/>
  <c r="J36" i="2"/>
  <c r="J35" i="2"/>
  <c r="F138" i="2"/>
  <c r="E136" i="2"/>
  <c r="F89" i="2"/>
  <c r="E87" i="2"/>
  <c r="J24" i="2"/>
  <c r="E24" i="2"/>
  <c r="J141" i="2" s="1"/>
  <c r="J23" i="2"/>
  <c r="J21" i="2"/>
  <c r="E21" i="2"/>
  <c r="J91" i="2" s="1"/>
  <c r="J20" i="2"/>
  <c r="J18" i="2"/>
  <c r="E18" i="2"/>
  <c r="F141" i="2" s="1"/>
  <c r="J17" i="2"/>
  <c r="J15" i="2"/>
  <c r="E15" i="2"/>
  <c r="F91" i="2" s="1"/>
  <c r="J14" i="2"/>
  <c r="J12" i="2"/>
  <c r="J89" i="2" s="1"/>
  <c r="E7" i="2"/>
  <c r="E134" i="2" s="1"/>
  <c r="L90" i="1"/>
  <c r="AM90" i="1"/>
  <c r="AM89" i="1"/>
  <c r="L89" i="1"/>
  <c r="AM87" i="1"/>
  <c r="L87" i="1"/>
  <c r="L85" i="1"/>
  <c r="L84" i="1"/>
  <c r="J129" i="3"/>
  <c r="J434" i="2"/>
  <c r="J433" i="2"/>
  <c r="J430" i="2"/>
  <c r="J429" i="2" s="1"/>
  <c r="J428" i="2" s="1"/>
  <c r="J421" i="2"/>
  <c r="J418" i="2"/>
  <c r="J409" i="2"/>
  <c r="J402" i="2"/>
  <c r="J388" i="2"/>
  <c r="J364" i="2"/>
  <c r="J361" i="2"/>
  <c r="J291" i="2"/>
  <c r="J287" i="2"/>
  <c r="J281" i="2"/>
  <c r="J267" i="2"/>
  <c r="J262" i="2"/>
  <c r="J235" i="2"/>
  <c r="J195" i="2"/>
  <c r="J194" i="2"/>
  <c r="J186" i="2"/>
  <c r="J179" i="2"/>
  <c r="J173" i="2"/>
  <c r="J127" i="3"/>
  <c r="J126" i="3"/>
  <c r="J125" i="3"/>
  <c r="J123" i="3"/>
  <c r="J122" i="3" s="1"/>
  <c r="J435" i="2"/>
  <c r="J424" i="2"/>
  <c r="J423" i="2"/>
  <c r="J422" i="2"/>
  <c r="J417" i="2"/>
  <c r="J404" i="2"/>
  <c r="J399" i="2"/>
  <c r="J380" i="2"/>
  <c r="J357" i="2"/>
  <c r="J354" i="2"/>
  <c r="J352" i="2"/>
  <c r="J345" i="2"/>
  <c r="J344" i="2"/>
  <c r="J343" i="2"/>
  <c r="J342" i="2"/>
  <c r="J340" i="2"/>
  <c r="J338" i="2"/>
  <c r="J335" i="2"/>
  <c r="J334" i="2"/>
  <c r="J332" i="2"/>
  <c r="J330" i="2"/>
  <c r="J327" i="2"/>
  <c r="J321" i="2"/>
  <c r="J314" i="2"/>
  <c r="J310" i="2"/>
  <c r="J304" i="2"/>
  <c r="J303" i="2"/>
  <c r="J299" i="2"/>
  <c r="J298" i="2"/>
  <c r="J297" i="2"/>
  <c r="J294" i="2"/>
  <c r="J283" i="2"/>
  <c r="J274" i="2"/>
  <c r="J251" i="2"/>
  <c r="J213" i="2"/>
  <c r="J182" i="2"/>
  <c r="J172" i="2"/>
  <c r="J171" i="2"/>
  <c r="J165" i="2"/>
  <c r="J156" i="2"/>
  <c r="J155" i="2"/>
  <c r="J148" i="2"/>
  <c r="J147" i="2"/>
  <c r="J416" i="2"/>
  <c r="J407" i="2"/>
  <c r="J398" i="2"/>
  <c r="J270" i="2"/>
  <c r="J266" i="2"/>
  <c r="J258" i="2"/>
  <c r="J252" i="2"/>
  <c r="J247" i="2"/>
  <c r="J241" i="2"/>
  <c r="J221" i="2"/>
  <c r="J204" i="2"/>
  <c r="J199" i="2"/>
  <c r="J185" i="2"/>
  <c r="J168" i="2"/>
  <c r="J130" i="3"/>
  <c r="J405" i="2"/>
  <c r="J403" i="2"/>
  <c r="J401" i="2"/>
  <c r="J397" i="2"/>
  <c r="J373" i="2"/>
  <c r="J369" i="2"/>
  <c r="J366" i="2"/>
  <c r="J359" i="2"/>
  <c r="J347" i="2"/>
  <c r="J323" i="2"/>
  <c r="J313" i="2"/>
  <c r="J308" i="2"/>
  <c r="J306" i="2"/>
  <c r="J292" i="2"/>
  <c r="J278" i="2"/>
  <c r="J277" i="2"/>
  <c r="J264" i="2"/>
  <c r="J263" i="2"/>
  <c r="J256" i="2"/>
  <c r="J243" i="2"/>
  <c r="J242" i="2"/>
  <c r="J239" i="2"/>
  <c r="J233" i="2"/>
  <c r="J232" i="2"/>
  <c r="J230" i="2"/>
  <c r="J228" i="2"/>
  <c r="J210" i="2"/>
  <c r="J208" i="2"/>
  <c r="J175" i="2"/>
  <c r="J169" i="2"/>
  <c r="J167" i="2"/>
  <c r="J166" i="2"/>
  <c r="J150" i="2"/>
  <c r="J394" i="2"/>
  <c r="J389" i="2"/>
  <c r="J353" i="2"/>
  <c r="J333" i="2"/>
  <c r="J329" i="2"/>
  <c r="J302" i="2"/>
  <c r="J290" i="2"/>
  <c r="J289" i="2"/>
  <c r="J285" i="2"/>
  <c r="J280" i="2"/>
  <c r="J272" i="2"/>
  <c r="J271" i="2"/>
  <c r="J259" i="2"/>
  <c r="J240" i="2"/>
  <c r="J219" i="2"/>
  <c r="J200" i="2"/>
  <c r="J164" i="2"/>
  <c r="J163" i="2"/>
  <c r="J159" i="2"/>
  <c r="J152" i="2"/>
  <c r="J149" i="2"/>
  <c r="J441" i="2"/>
  <c r="J440" i="2" s="1"/>
  <c r="J439" i="2"/>
  <c r="J438" i="2" s="1"/>
  <c r="J437" i="2"/>
  <c r="J436" i="2" s="1"/>
  <c r="J324" i="2"/>
  <c r="J318" i="2"/>
  <c r="J312" i="2"/>
  <c r="J301" i="2"/>
  <c r="J300" i="2"/>
  <c r="J257" i="2"/>
  <c r="J255" i="2"/>
  <c r="J254" i="2"/>
  <c r="J249" i="2"/>
  <c r="J248" i="2"/>
  <c r="J245" i="2"/>
  <c r="J244" i="2"/>
  <c r="J238" i="2"/>
  <c r="J218" i="2"/>
  <c r="J209" i="2"/>
  <c r="J198" i="2"/>
  <c r="J197" i="2"/>
  <c r="J196" i="2"/>
  <c r="J170" i="2"/>
  <c r="J162" i="2"/>
  <c r="J161" i="2"/>
  <c r="J153" i="2"/>
  <c r="J396" i="2"/>
  <c r="J392" i="2"/>
  <c r="J391" i="2"/>
  <c r="J387" i="2"/>
  <c r="J378" i="2"/>
  <c r="J376" i="2"/>
  <c r="J375" i="2"/>
  <c r="J356" i="2"/>
  <c r="J346" i="2"/>
  <c r="J337" i="2"/>
  <c r="J331" i="2"/>
  <c r="J328" i="2"/>
  <c r="J325" i="2"/>
  <c r="J317" i="2"/>
  <c r="J284" i="2"/>
  <c r="J276" i="2"/>
  <c r="J268" i="2"/>
  <c r="J265" i="2"/>
  <c r="J260" i="2"/>
  <c r="J253" i="2"/>
  <c r="J250" i="2"/>
  <c r="J224" i="2"/>
  <c r="J222" i="2"/>
  <c r="J217" i="2"/>
  <c r="J215" i="2"/>
  <c r="J202" i="2"/>
  <c r="J177" i="2"/>
  <c r="J157" i="2"/>
  <c r="J154" i="2"/>
  <c r="J379" i="2"/>
  <c r="J229" i="2"/>
  <c r="J212" i="2"/>
  <c r="J201" i="2"/>
  <c r="J190" i="2"/>
  <c r="J189" i="2"/>
  <c r="J187" i="2"/>
  <c r="J181" i="2"/>
  <c r="J390" i="2"/>
  <c r="J374" i="2"/>
  <c r="J370" i="2"/>
  <c r="J365" i="2"/>
  <c r="J363" i="2"/>
  <c r="J351" i="2"/>
  <c r="J350" i="2"/>
  <c r="J349" i="2"/>
  <c r="J295" i="2"/>
  <c r="J261" i="2"/>
  <c r="J237" i="2"/>
  <c r="J236" i="2"/>
  <c r="J227" i="2"/>
  <c r="J226" i="2"/>
  <c r="J225" i="2"/>
  <c r="J205" i="2"/>
  <c r="J191" i="2"/>
  <c r="J406" i="2"/>
  <c r="J382" i="2"/>
  <c r="J381" i="2"/>
  <c r="J368" i="2"/>
  <c r="J358" i="2"/>
  <c r="J355" i="2"/>
  <c r="J348" i="2"/>
  <c r="J320" i="2"/>
  <c r="J315" i="2"/>
  <c r="J311" i="2"/>
  <c r="J309" i="2"/>
  <c r="J307" i="2"/>
  <c r="J305" i="2"/>
  <c r="J286" i="2"/>
  <c r="J279" i="2"/>
  <c r="J275" i="2"/>
  <c r="J273" i="2"/>
  <c r="J269" i="2"/>
  <c r="J207" i="2"/>
  <c r="J193" i="2"/>
  <c r="J427" i="2"/>
  <c r="J426" i="2" s="1"/>
  <c r="J425" i="2"/>
  <c r="J420" i="2"/>
  <c r="J414" i="2"/>
  <c r="J410" i="2"/>
  <c r="J400" i="2"/>
  <c r="J393" i="2"/>
  <c r="J383" i="2"/>
  <c r="J360" i="2"/>
  <c r="J341" i="2"/>
  <c r="J339" i="2"/>
  <c r="J326" i="2"/>
  <c r="J322" i="2"/>
  <c r="J319" i="2"/>
  <c r="J316" i="2"/>
  <c r="J296" i="2"/>
  <c r="J293" i="2"/>
  <c r="J288" i="2"/>
  <c r="J282" i="2"/>
  <c r="J246" i="2"/>
  <c r="J234" i="2"/>
  <c r="J223" i="2"/>
  <c r="J220" i="2"/>
  <c r="J216" i="2"/>
  <c r="J203" i="2"/>
  <c r="J192" i="2"/>
  <c r="J188" i="2"/>
  <c r="J184" i="2"/>
  <c r="J183" i="2"/>
  <c r="J178" i="2"/>
  <c r="J160" i="2"/>
  <c r="J158" i="2"/>
  <c r="J151" i="2"/>
  <c r="J128" i="3" l="1"/>
  <c r="J124" i="3"/>
  <c r="J121" i="3" s="1"/>
  <c r="J120" i="3" s="1"/>
  <c r="J211" i="2"/>
  <c r="J102" i="2" s="1"/>
  <c r="J362" i="2"/>
  <c r="J106" i="2" s="1"/>
  <c r="J395" i="2"/>
  <c r="J113" i="2" s="1"/>
  <c r="J336" i="2"/>
  <c r="J105" i="2" s="1"/>
  <c r="J180" i="2"/>
  <c r="J100" i="2" s="1"/>
  <c r="J377" i="2"/>
  <c r="J110" i="2" s="1"/>
  <c r="J386" i="2"/>
  <c r="J112" i="2" s="1"/>
  <c r="J372" i="2"/>
  <c r="J419" i="2"/>
  <c r="J116" i="2" s="1"/>
  <c r="J415" i="2"/>
  <c r="J115" i="2" s="1"/>
  <c r="J408" i="2"/>
  <c r="J114" i="2" s="1"/>
  <c r="J146" i="2"/>
  <c r="J367" i="2"/>
  <c r="J107" i="2" s="1"/>
  <c r="J176" i="2"/>
  <c r="J99" i="2" s="1"/>
  <c r="J206" i="2"/>
  <c r="J101" i="2" s="1"/>
  <c r="J432" i="2"/>
  <c r="J431" i="2" s="1"/>
  <c r="J214" i="2"/>
  <c r="J103" i="2" s="1"/>
  <c r="J231" i="2"/>
  <c r="J104" i="2" s="1"/>
  <c r="J100" i="3"/>
  <c r="J138" i="2"/>
  <c r="J140" i="2"/>
  <c r="F91" i="3"/>
  <c r="E85" i="2"/>
  <c r="J92" i="2"/>
  <c r="J111" i="2"/>
  <c r="J117" i="2"/>
  <c r="J124" i="2"/>
  <c r="F140" i="2"/>
  <c r="J119" i="2"/>
  <c r="J122" i="2"/>
  <c r="F92" i="2"/>
  <c r="E85" i="3"/>
  <c r="J89" i="3"/>
  <c r="J91" i="3"/>
  <c r="F92" i="3"/>
  <c r="J92" i="3"/>
  <c r="J98" i="3"/>
  <c r="J123" i="2"/>
  <c r="F36" i="3"/>
  <c r="F37" i="3"/>
  <c r="F35" i="2"/>
  <c r="F36" i="2"/>
  <c r="F37" i="2"/>
  <c r="F35" i="3"/>
  <c r="J99" i="3" l="1"/>
  <c r="J371" i="2"/>
  <c r="J108" i="2" s="1"/>
  <c r="J121" i="2"/>
  <c r="J145" i="2"/>
  <c r="J97" i="2" s="1"/>
  <c r="J109" i="2"/>
  <c r="J98" i="2"/>
  <c r="J118" i="2"/>
  <c r="J120" i="2"/>
  <c r="J97" i="3"/>
  <c r="W33" i="1"/>
  <c r="W32" i="1"/>
  <c r="J144" i="2" l="1"/>
  <c r="J30" i="2" s="1"/>
  <c r="J96" i="3"/>
  <c r="W31" i="1"/>
  <c r="AG95" i="1" l="1"/>
  <c r="AN95" i="1" s="1"/>
  <c r="F33" i="2"/>
  <c r="J33" i="2" s="1"/>
  <c r="J39" i="2" s="1"/>
  <c r="J96" i="2"/>
  <c r="J30" i="3"/>
  <c r="AG96" i="1" l="1"/>
  <c r="AN96" i="1" s="1"/>
  <c r="AN94" i="1" s="1"/>
  <c r="F33" i="3"/>
  <c r="J33" i="3" s="1"/>
  <c r="J39" i="3" s="1"/>
  <c r="AG94" i="1" l="1"/>
  <c r="AK26" i="1" s="1"/>
  <c r="W29" i="1" s="1"/>
  <c r="AK29" i="1" s="1"/>
  <c r="AK35" i="1" s="1"/>
</calcChain>
</file>

<file path=xl/sharedStrings.xml><?xml version="1.0" encoding="utf-8"?>
<sst xmlns="http://schemas.openxmlformats.org/spreadsheetml/2006/main" count="2260" uniqueCount="1106">
  <si>
    <t>Export Komplet</t>
  </si>
  <si>
    <t/>
  </si>
  <si>
    <t>False</t>
  </si>
  <si>
    <t>{9955be79-a79f-4355-9809-32fb03600319}</t>
  </si>
  <si>
    <t>0,01</t>
  </si>
  <si>
    <t>21</t>
  </si>
  <si>
    <t>12</t>
  </si>
  <si>
    <t>REKAPITULACE STAVBY</t>
  </si>
  <si>
    <t>0,001</t>
  </si>
  <si>
    <t>Kód:</t>
  </si>
  <si>
    <t>IMPORT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</si>
  <si>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</si>
  <si>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</si>
  <si>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</si>
  <si>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</si>
  <si>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</si>
  <si>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</si>
  <si>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</si>
  <si>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</si>
  <si>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</si>
  <si>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</si>
  <si>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</si>
  <si>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</si>
  <si>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</si>
  <si>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</si>
  <si>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</si>
  <si>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</si>
  <si>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</si>
  <si>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</si>
  <si>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</si>
  <si>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</si>
  <si>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</si>
  <si>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</si>
  <si>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</si>
  <si>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</si>
  <si>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</si>
  <si>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</si>
  <si>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</si>
  <si>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</si>
  <si>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</si>
  <si>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</si>
  <si>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</si>
  <si>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</si>
  <si>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</si>
  <si>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</si>
  <si>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</si>
  <si>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</si>
  <si>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</si>
  <si>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</si>
  <si>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</si>
  <si>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</si>
  <si>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</si>
  <si>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</si>
  <si>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</si>
  <si>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{00000000-0000-0000-0000-000000000000}</t>
  </si>
  <si>
    <t>/</t>
  </si>
  <si>
    <t>1</t>
  </si>
  <si>
    <t>STA</t>
  </si>
  <si>
    <t>{351d906f-2d74-46b0-aa4b-47df0e78338d}</t>
  </si>
  <si>
    <t>2</t>
  </si>
  <si>
    <t>229</t>
  </si>
  <si>
    <t>SO 229 Oprava hnojiště a jímky</t>
  </si>
  <si>
    <t>{468c9729-e9cf-4636-b2d3-6c18aef58c56}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</si>
  <si>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</si>
  <si>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</si>
  <si>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</si>
  <si>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</si>
  <si>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</si>
  <si>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</si>
  <si>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</si>
  <si>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</si>
  <si>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</si>
  <si>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</si>
  <si>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</si>
  <si>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</si>
  <si>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</si>
  <si>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</si>
  <si>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práce-bourání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</si>
  <si>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</si>
  <si>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</si>
  <si>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</si>
  <si>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</si>
  <si>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</si>
  <si>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</si>
  <si>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</si>
  <si>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</si>
  <si>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</si>
  <si>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</si>
  <si>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</si>
  <si>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783 - Dokončovací práce - nátěry</t>
  </si>
  <si>
    <t>Ostatní - Ostatní</t>
  </si>
  <si>
    <t xml:space="preserve">    992 - Technologie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</si>
  <si>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</si>
  <si>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</si>
  <si>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</si>
  <si>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</si>
  <si>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</si>
  <si>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</si>
  <si>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</si>
  <si>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</si>
  <si>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</si>
  <si>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</si>
  <si>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</si>
  <si>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</si>
  <si>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</si>
  <si>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</si>
  <si>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ROZPOCET</t>
  </si>
  <si>
    <t>Zemní práce</t>
  </si>
  <si>
    <t>K</t>
  </si>
  <si>
    <t>113107037</t>
  </si>
  <si>
    <t>Odstranění podkladu z betonu vyztuženého sítěmi tl přes 150 do 300 mm při překopech ručně</t>
  </si>
  <si>
    <t>m2</t>
  </si>
  <si>
    <t>4</t>
  </si>
  <si>
    <t>PP</t>
  </si>
  <si>
    <t>119001405</t>
  </si>
  <si>
    <t>Dočasné zajištění potrubí z PE DN do 200 mm</t>
  </si>
  <si>
    <t>m</t>
  </si>
  <si>
    <t>3</t>
  </si>
  <si>
    <t>119001406</t>
  </si>
  <si>
    <t>Dočasné zajištění potrubí z PE DN přes 200 do 500 mm</t>
  </si>
  <si>
    <t>119003131</t>
  </si>
  <si>
    <t>Výstražná páska pro zabezpečení výkopu zřízení</t>
  </si>
  <si>
    <t>5</t>
  </si>
  <si>
    <t>119004111</t>
  </si>
  <si>
    <t>Bezpečný vstup nebo výstup z výkopu pomocí žebříku zřízení</t>
  </si>
  <si>
    <t>6</t>
  </si>
  <si>
    <t>119004112</t>
  </si>
  <si>
    <t>Bezpečný vstup nebo výstup z výkopu pomocí žebříku odstranění</t>
  </si>
  <si>
    <t>7</t>
  </si>
  <si>
    <t>131251103</t>
  </si>
  <si>
    <t>Hloubení jam nezapažených v hornině třídy těžitelnosti I skupiny 3 objem do 100 m3 strojně</t>
  </si>
  <si>
    <t>m3</t>
  </si>
  <si>
    <t>8</t>
  </si>
  <si>
    <t>131251105</t>
  </si>
  <si>
    <t>Hloubení jam nezapažených v hornině třídy těžitelnosti I skupiny 3 objemu do 1000 m3 strojně</t>
  </si>
  <si>
    <t>9</t>
  </si>
  <si>
    <t>132212131</t>
  </si>
  <si>
    <t>Hloubení nezapažených rýh šířky do 800 mm v soudržných horninách třídy těžitelnosti I skupiny 3 ručně</t>
  </si>
  <si>
    <t>10</t>
  </si>
  <si>
    <t>132251104</t>
  </si>
  <si>
    <t>Hloubení rýh nezapažených š do 800 mm v hornině třídy těžitelnosti I skupiny 3 objem přes 100 m3 strojně</t>
  </si>
  <si>
    <t>11</t>
  </si>
  <si>
    <t>162211311</t>
  </si>
  <si>
    <t>Vodorovné přemístění výkopku z horniny třídy těžitelnosti I skupiny 1 až 3 stavebním kolečkem do 10 m</t>
  </si>
  <si>
    <t>162211319</t>
  </si>
  <si>
    <t>Příplatek k vodorovnému přemístění výkopku z horniny třídy těžitelnosti I skupiny 1 až 3 stavebním kolečkem za každých dalších 10 m</t>
  </si>
  <si>
    <t>14</t>
  </si>
  <si>
    <t>13</t>
  </si>
  <si>
    <t>162351103</t>
  </si>
  <si>
    <t>Vodorovné přemístění přes 50 do 500 m výkopku/sypaniny z horniny třídy těžitelnosti I skupiny 1 až 3</t>
  </si>
  <si>
    <t>16</t>
  </si>
  <si>
    <t>18</t>
  </si>
  <si>
    <t>15</t>
  </si>
  <si>
    <t>167151111</t>
  </si>
  <si>
    <t>Nakládání výkopku z hornin třídy těžitelnosti I skupiny 1 až 3 přes 100 m3</t>
  </si>
  <si>
    <t>171251201</t>
  </si>
  <si>
    <t>Uložení sypaniny na skládky nebo meziskládky</t>
  </si>
  <si>
    <t>17</t>
  </si>
  <si>
    <t>174151101</t>
  </si>
  <si>
    <t>Zásyp jam, šachet rýh nebo kolem objektů sypaninou se zhutněním</t>
  </si>
  <si>
    <t>19</t>
  </si>
  <si>
    <t>28</t>
  </si>
  <si>
    <t>174151101.1</t>
  </si>
  <si>
    <t>Demolice objektu</t>
  </si>
  <si>
    <t>30</t>
  </si>
  <si>
    <t>174211101</t>
  </si>
  <si>
    <t>Zásyp jam, šachet rýh nebo kolem objektů sypaninou bez zhutnění ručně</t>
  </si>
  <si>
    <t>174251109R00</t>
  </si>
  <si>
    <t>Příplatek k ceně za naložení sypaniny  na skládce, převoz a složení</t>
  </si>
  <si>
    <t>175151101</t>
  </si>
  <si>
    <t>Obsypání potrubí strojně sypaninou bez prohození, uloženou do 3 m</t>
  </si>
  <si>
    <t>32</t>
  </si>
  <si>
    <t>M</t>
  </si>
  <si>
    <t>58331200</t>
  </si>
  <si>
    <t>štěrkopísek netříděný</t>
  </si>
  <si>
    <t>t</t>
  </si>
  <si>
    <t>34</t>
  </si>
  <si>
    <t>58337303</t>
  </si>
  <si>
    <t>štěrkopísek frakce 0/8</t>
  </si>
  <si>
    <t>181951112</t>
  </si>
  <si>
    <t>Úprava pláně v hornině třídy těžitelnosti I skupiny 1 až 3 se zhutněním strojně</t>
  </si>
  <si>
    <t>36</t>
  </si>
  <si>
    <t>Zakládání</t>
  </si>
  <si>
    <t>29</t>
  </si>
  <si>
    <t>271542211</t>
  </si>
  <si>
    <t>Podsyp pod základové konstrukce se zhutněním z netříděné štěrkodrtě</t>
  </si>
  <si>
    <t>38</t>
  </si>
  <si>
    <t>273313611</t>
  </si>
  <si>
    <t>Základové desky z betonu tř. C 16/20</t>
  </si>
  <si>
    <t>40</t>
  </si>
  <si>
    <t>31</t>
  </si>
  <si>
    <t>275313611AR</t>
  </si>
  <si>
    <t>Základové patky z betonu tř. C 16/20 patky pro sloupky technologie 500/500/500mm včetně zemních prací</t>
  </si>
  <si>
    <t>kus</t>
  </si>
  <si>
    <t>42</t>
  </si>
  <si>
    <t>216</t>
  </si>
  <si>
    <t>Svislé a kompletní konstrukce</t>
  </si>
  <si>
    <t>00</t>
  </si>
  <si>
    <t>Montáž nosné ocelové kce průmyslové haly bez jeřábové dráhy v přes 12 do 24 m rozpětí vazníků přes 24 do 36 m včetně dodávky</t>
  </si>
  <si>
    <t>kpl</t>
  </si>
  <si>
    <t>44</t>
  </si>
  <si>
    <t>33</t>
  </si>
  <si>
    <t>310001121</t>
  </si>
  <si>
    <t>Vytvoření prostupů průřezu přes 0,05 do 0,1 m2 v monolitických betonových zdech tl do 0,5 m osazením trub, dílců nebo tvarovek do bednění</t>
  </si>
  <si>
    <t>OSM.225010</t>
  </si>
  <si>
    <t>KGEM trouba DN315x7,7/1000 SN4 EN 13476-2</t>
  </si>
  <si>
    <t>35</t>
  </si>
  <si>
    <t>311322511</t>
  </si>
  <si>
    <t>Nosná zeď ze ŽB odolného proti agresivnímu prostředí tř. C 25/30 bez výztuže</t>
  </si>
  <si>
    <t>46</t>
  </si>
  <si>
    <t>311351121</t>
  </si>
  <si>
    <t>Zřízení oboustranného bednění nosných nadzákladových zdí</t>
  </si>
  <si>
    <t>48</t>
  </si>
  <si>
    <t>37</t>
  </si>
  <si>
    <t>311351122</t>
  </si>
  <si>
    <t>Odstranění oboustranného bednění nosných nadzákladových zdí</t>
  </si>
  <si>
    <t>50</t>
  </si>
  <si>
    <t>311351911</t>
  </si>
  <si>
    <t>Příplatek k cenám bednění nosných nadzákladových zdí za pohledový beton</t>
  </si>
  <si>
    <t>52</t>
  </si>
  <si>
    <t>39</t>
  </si>
  <si>
    <t>311362021</t>
  </si>
  <si>
    <t>Výztuž nosných zdí svařovanými sítěmi Kari</t>
  </si>
  <si>
    <t>54</t>
  </si>
  <si>
    <t>312322511</t>
  </si>
  <si>
    <t>Výplňová zeď ze ŽB odolného proti agresivnímu prostředí tř. C 25/30 bez výztuže</t>
  </si>
  <si>
    <t>56</t>
  </si>
  <si>
    <t>41</t>
  </si>
  <si>
    <t>312351121</t>
  </si>
  <si>
    <t>Zřízení oboustranného bednění výplňových nadzákladových zdí</t>
  </si>
  <si>
    <t>58</t>
  </si>
  <si>
    <t>312351122</t>
  </si>
  <si>
    <t>Odstranění oboustranného bednění výplňových nadzákladových zdí</t>
  </si>
  <si>
    <t>60</t>
  </si>
  <si>
    <t>43</t>
  </si>
  <si>
    <t>312362021</t>
  </si>
  <si>
    <t>Výztuž výplňových zdí svařovanými sítěmi Kari</t>
  </si>
  <si>
    <t>62</t>
  </si>
  <si>
    <t>342201291R</t>
  </si>
  <si>
    <t>Dodávka a motáž opláštení štítů, případně demorovatelné stěny u robota</t>
  </si>
  <si>
    <t>64</t>
  </si>
  <si>
    <t>45</t>
  </si>
  <si>
    <t>380311865</t>
  </si>
  <si>
    <t>Kompletní konstrukce ČOV, nádrží, vodojemů nebo kanálů z betonu prostého tř. C 30/37 tl přes 150 do 300 mm</t>
  </si>
  <si>
    <t>66</t>
  </si>
  <si>
    <t>380311866</t>
  </si>
  <si>
    <t>Kompletní konstrukce ČOV, nádrží, vodojemů nebo kanálů z betonu prostého tř. C 30/37 tl přes 300 mm</t>
  </si>
  <si>
    <t>68</t>
  </si>
  <si>
    <t>47</t>
  </si>
  <si>
    <t>380326133R01</t>
  </si>
  <si>
    <t>Doplněná  stěná  příčky  nádrže ze ŽB se zvýšenými nároky na prostředí tř. C 30/37 tl  300 mm</t>
  </si>
  <si>
    <t>380326133R02</t>
  </si>
  <si>
    <t>Doplněné dno nádrže u příčky  ze ŽB se zvýšenými nároky na prostředí tř. C 30/37 tl 300 mm</t>
  </si>
  <si>
    <t>49</t>
  </si>
  <si>
    <t>380356231</t>
  </si>
  <si>
    <t>Bednění kompletních konstrukcí ČOV, nádrží nebo vodojemů neomítaných ploch rovinných zřízení</t>
  </si>
  <si>
    <t>70</t>
  </si>
  <si>
    <t>51</t>
  </si>
  <si>
    <t>380356232</t>
  </si>
  <si>
    <t>Bednění kompletních konstrukcí ČOV, nádrží nebo vodojemů neomítaných ploch rovinných odstranění</t>
  </si>
  <si>
    <t>72</t>
  </si>
  <si>
    <t>53</t>
  </si>
  <si>
    <t>380361006</t>
  </si>
  <si>
    <t>Výztuž kompletních konstrukcí ČOV, nádrží nebo vodojemů z betonářské oceli 10 505</t>
  </si>
  <si>
    <t>74</t>
  </si>
  <si>
    <t>55</t>
  </si>
  <si>
    <t>380361011</t>
  </si>
  <si>
    <t>Výztuž kompletních konstrukcí ČOV, nádrží nebo vodojemů ze svařovaných sítí KARI</t>
  </si>
  <si>
    <t>44415191R</t>
  </si>
  <si>
    <t>Dodávka a montáž zastřešení</t>
  </si>
  <si>
    <t>76</t>
  </si>
  <si>
    <t>Vodorovné konstrukce</t>
  </si>
  <si>
    <t>57</t>
  </si>
  <si>
    <t>411121121AR</t>
  </si>
  <si>
    <t>Montáž prefabrikovaných ŽB stropů ze stropních panelů š 1200 mm dl do 3800 mm</t>
  </si>
  <si>
    <t>78</t>
  </si>
  <si>
    <t>RMAT0001</t>
  </si>
  <si>
    <t>prefabrikát rošt pro skot</t>
  </si>
  <si>
    <t>80</t>
  </si>
  <si>
    <t>59</t>
  </si>
  <si>
    <t>451541111</t>
  </si>
  <si>
    <t>Lože pod potrubí otevřený výkop ze štěrkodrtě</t>
  </si>
  <si>
    <t>82</t>
  </si>
  <si>
    <t>451573111</t>
  </si>
  <si>
    <t>Lože pod potrubí otevřený výkop ze štěrkopísku</t>
  </si>
  <si>
    <t>84</t>
  </si>
  <si>
    <t>Komunikace pozemní</t>
  </si>
  <si>
    <t>61</t>
  </si>
  <si>
    <t>566901133</t>
  </si>
  <si>
    <t>Vyspravení podkladu po překopech inženýrských sítí plochy do 15 m2 štěrkodrtí tl. 200 mm</t>
  </si>
  <si>
    <t>86</t>
  </si>
  <si>
    <t>581131211</t>
  </si>
  <si>
    <t>Kryt cementobetonový vozovek skupiny CB II tl 200 mm</t>
  </si>
  <si>
    <t>88</t>
  </si>
  <si>
    <t>Úpravy povrchů, podlahy a osazování výplní</t>
  </si>
  <si>
    <t>63</t>
  </si>
  <si>
    <t>631311234</t>
  </si>
  <si>
    <t>Mazanina tl přes 120 do 240 mm z betonu prostého se zvýšenými nároky na prostředí tř. C 25/30</t>
  </si>
  <si>
    <t>90</t>
  </si>
  <si>
    <t>631312141</t>
  </si>
  <si>
    <t>Doplnění rýh v dosavadních mazaninách betonem prostým</t>
  </si>
  <si>
    <t>92</t>
  </si>
  <si>
    <t>65</t>
  </si>
  <si>
    <t>631319013</t>
  </si>
  <si>
    <t>Příplatek k mazanině tl přes 120 do 240 mm za přehlazení povrchu</t>
  </si>
  <si>
    <t>94</t>
  </si>
  <si>
    <t>631319175</t>
  </si>
  <si>
    <t>Příplatek k mazanině tl přes 120 do 240 mm za stržení povrchu spodní vrstvy před vložením výztuže</t>
  </si>
  <si>
    <t>96</t>
  </si>
  <si>
    <t>67</t>
  </si>
  <si>
    <t>6313291R</t>
  </si>
  <si>
    <t>Provedení kanálků včetně šachtičky a roštu nad ní</t>
  </si>
  <si>
    <t>98</t>
  </si>
  <si>
    <t>631351101</t>
  </si>
  <si>
    <t>Zřízení bednění rýh a hran v podlahách</t>
  </si>
  <si>
    <t>100</t>
  </si>
  <si>
    <t>69</t>
  </si>
  <si>
    <t>631351102</t>
  </si>
  <si>
    <t>Odstranění bednění rýh a hran v podlahách</t>
  </si>
  <si>
    <t>102</t>
  </si>
  <si>
    <t>631351111</t>
  </si>
  <si>
    <t>Zřízení bednění otvorů a prostupů v podlahách</t>
  </si>
  <si>
    <t>104</t>
  </si>
  <si>
    <t>71</t>
  </si>
  <si>
    <t>631351112</t>
  </si>
  <si>
    <t>Odstranění bednění otvorů a prostupů v podlahách</t>
  </si>
  <si>
    <t>106</t>
  </si>
  <si>
    <t>63135981R</t>
  </si>
  <si>
    <t>Příplatek za vyspádování v robotech a koupališti</t>
  </si>
  <si>
    <t>soubor</t>
  </si>
  <si>
    <t>108</t>
  </si>
  <si>
    <t>73</t>
  </si>
  <si>
    <t>631362021</t>
  </si>
  <si>
    <t>Výztuž mazanin svařovanými sítěmi Kari</t>
  </si>
  <si>
    <t>110</t>
  </si>
  <si>
    <t>632451457</t>
  </si>
  <si>
    <t>Potěr pískocementový tl přes 40 do 50 mm tř. C 30 běžný</t>
  </si>
  <si>
    <t>112</t>
  </si>
  <si>
    <t>75</t>
  </si>
  <si>
    <t>632451491</t>
  </si>
  <si>
    <t>Příplatek k potěrům za přehlazení povrchu</t>
  </si>
  <si>
    <t>114</t>
  </si>
  <si>
    <t>634112117</t>
  </si>
  <si>
    <t>Obvodová dilatace podlahovým páskem z pěnového PE mezi stěnou a mazaninou nebo potěrem v 200 mm</t>
  </si>
  <si>
    <t>116</t>
  </si>
  <si>
    <t>77</t>
  </si>
  <si>
    <t>642942111</t>
  </si>
  <si>
    <t>Osazování zárubní nebo rámů dveřních kovových do 2,5 m2 na MC</t>
  </si>
  <si>
    <t>118</t>
  </si>
  <si>
    <t>55331497</t>
  </si>
  <si>
    <t>120</t>
  </si>
  <si>
    <t>Trubní vedení</t>
  </si>
  <si>
    <t>79</t>
  </si>
  <si>
    <t>857212122</t>
  </si>
  <si>
    <t>Montáž litinových tvarovek jednoosých přírubových otevřený výkop DN 50</t>
  </si>
  <si>
    <t>122</t>
  </si>
  <si>
    <t>55253502</t>
  </si>
  <si>
    <t>tvarovka přírubová litinová s přírubovou odbočkou,práškový epoxid tl 250µm T-kus DN 50/50</t>
  </si>
  <si>
    <t>124</t>
  </si>
  <si>
    <t>81</t>
  </si>
  <si>
    <t>871171211</t>
  </si>
  <si>
    <t>Montáž potrubí z PE100 RC SDR 11 otevřený výkop svařovaných elektrotvarovkou d 40 x 3,7 mm</t>
  </si>
  <si>
    <t>126</t>
  </si>
  <si>
    <t>28613501</t>
  </si>
  <si>
    <t>potrubí vodovodní dvouvrstvé PE100 RC SDR11 40x3,7mm</t>
  </si>
  <si>
    <t>128</t>
  </si>
  <si>
    <t>83</t>
  </si>
  <si>
    <t>871181211</t>
  </si>
  <si>
    <t>Montáž potrubí z PE100 RC SDR 11 otevřený výkop svařovaných elektrotvarovkou d 50 x 4,6 mm</t>
  </si>
  <si>
    <t>130</t>
  </si>
  <si>
    <t>28613502</t>
  </si>
  <si>
    <t>potrubí vodovodní dvouvrstvé PE100 RC SDR11 50x4,6mm</t>
  </si>
  <si>
    <t>132</t>
  </si>
  <si>
    <t>85</t>
  </si>
  <si>
    <t>87126191R</t>
  </si>
  <si>
    <t>Přípojky kanalizace od vpustí do podroštového prostoru včetně zemních prací a montář a dodávku potrubí</t>
  </si>
  <si>
    <t>134</t>
  </si>
  <si>
    <t>871263121</t>
  </si>
  <si>
    <t>Montáž kanalizačního potrubí hladkého plnostěnného SN 8 z PVC-U DN 110</t>
  </si>
  <si>
    <t>136</t>
  </si>
  <si>
    <t>87</t>
  </si>
  <si>
    <t>28611118</t>
  </si>
  <si>
    <t>trubka kanalizační PVC-U plnostěnná jednovrstvá DN 110x1000mm SN8</t>
  </si>
  <si>
    <t>138</t>
  </si>
  <si>
    <t>871313122</t>
  </si>
  <si>
    <t>Montáž kanalizačního potrubí hladkého plnostěnného SN 10 z PVC-U DN 160</t>
  </si>
  <si>
    <t>140</t>
  </si>
  <si>
    <t>89</t>
  </si>
  <si>
    <t>28611173</t>
  </si>
  <si>
    <t>trubka kanalizační PVC-U plnostěnná jednovrstvá DN 160x1000mm SN10</t>
  </si>
  <si>
    <t>142</t>
  </si>
  <si>
    <t>871350310</t>
  </si>
  <si>
    <t>Montáž kanalizačního potrubí hladkého plnostěnného SN 10 z polypropylenu DN 200</t>
  </si>
  <si>
    <t>91</t>
  </si>
  <si>
    <t>28614329</t>
  </si>
  <si>
    <t>trubka kanalizační PP plnostěnná jednovrstvá DN 200x5000mm SN10</t>
  </si>
  <si>
    <t>28614228</t>
  </si>
  <si>
    <t>trubka kanalizační PP plnostěnná jednovrstvá DN 250x6000mm SN12</t>
  </si>
  <si>
    <t>93</t>
  </si>
  <si>
    <t>871353122</t>
  </si>
  <si>
    <t>Montáž kanalizačního potrubí hladkého plnostěnného SN 10 z PVC-U DN 200</t>
  </si>
  <si>
    <t>144</t>
  </si>
  <si>
    <t>141</t>
  </si>
  <si>
    <t>28611176</t>
  </si>
  <si>
    <t>trubka kanalizační PVC-U plnostěnná jednovrstvá DN 200x1000mm SN10</t>
  </si>
  <si>
    <t>146</t>
  </si>
  <si>
    <t>95</t>
  </si>
  <si>
    <t>28611177</t>
  </si>
  <si>
    <t>trubka kanalizační PVC-U plnostěnná jednovrstvá DN 200x3000mm SN10</t>
  </si>
  <si>
    <t>148</t>
  </si>
  <si>
    <t>28611178</t>
  </si>
  <si>
    <t>trubka kanalizační PVC-U plnostěnná jednovrstvá DN 200x6000mm SN10</t>
  </si>
  <si>
    <t>150</t>
  </si>
  <si>
    <t>97</t>
  </si>
  <si>
    <t>871360320</t>
  </si>
  <si>
    <t>Montáž kanalizačního potrubí hladkého plnostěnného SN 12 z polypropylenu DN 250</t>
  </si>
  <si>
    <t>871373122</t>
  </si>
  <si>
    <t>Montáž kanalizačního potrubí hladkého plnostěnného SN 10 z PVC-U DN 315</t>
  </si>
  <si>
    <t>152</t>
  </si>
  <si>
    <t>99</t>
  </si>
  <si>
    <t>28611181</t>
  </si>
  <si>
    <t>trubka kanalizační PVC-U plnostěnná jednovrstvá DN 315x3000mm SN10</t>
  </si>
  <si>
    <t>154</t>
  </si>
  <si>
    <t>28611182</t>
  </si>
  <si>
    <t>trubka kanalizační PVC-U plnostěnná jednovrstvá DN 315x6000mm SN10</t>
  </si>
  <si>
    <t>156</t>
  </si>
  <si>
    <t>101</t>
  </si>
  <si>
    <t>877171101</t>
  </si>
  <si>
    <t>Montáž elektrospojek na vodovodním potrubí z PE trub d 40</t>
  </si>
  <si>
    <t>158</t>
  </si>
  <si>
    <t>28615970</t>
  </si>
  <si>
    <t>elektrospojka SDR11 PE 100 PN16 D 40mm</t>
  </si>
  <si>
    <t>160</t>
  </si>
  <si>
    <t>103</t>
  </si>
  <si>
    <t>877171112</t>
  </si>
  <si>
    <t>Montáž elektrokolen 90° na vodovodním potrubí z PE trub d 40</t>
  </si>
  <si>
    <t>162</t>
  </si>
  <si>
    <t>28653053</t>
  </si>
  <si>
    <t>elektrokoleno 90° PE 100 D 40mm</t>
  </si>
  <si>
    <t>164</t>
  </si>
  <si>
    <t>105</t>
  </si>
  <si>
    <t>877181101</t>
  </si>
  <si>
    <t>Montáž elektrospojek na vodovodním potrubí z PE trub d 50</t>
  </si>
  <si>
    <t>166</t>
  </si>
  <si>
    <t>28615971</t>
  </si>
  <si>
    <t>elektrospojka SDR11 PE 100 PN16 D 50mm</t>
  </si>
  <si>
    <t>168</t>
  </si>
  <si>
    <t>107</t>
  </si>
  <si>
    <t>28614973</t>
  </si>
  <si>
    <t>elektroredukce PE 100 PN16 D 50-40mm</t>
  </si>
  <si>
    <t>170</t>
  </si>
  <si>
    <t>877181112</t>
  </si>
  <si>
    <t>Montáž elektrokolen 90° na vodovodním potrubí z PE trub d 50</t>
  </si>
  <si>
    <t>172</t>
  </si>
  <si>
    <t>109</t>
  </si>
  <si>
    <t>28653054</t>
  </si>
  <si>
    <t>elektrokoleno 90° PE 100 D 50mm</t>
  </si>
  <si>
    <t>174</t>
  </si>
  <si>
    <t>877181113</t>
  </si>
  <si>
    <t>Montáž elektro T-kusů na vodovodním potrubí z PE trub d 50</t>
  </si>
  <si>
    <t>176</t>
  </si>
  <si>
    <t>111</t>
  </si>
  <si>
    <t>28614957</t>
  </si>
  <si>
    <t>elektrotvarovka T-kus rovnoramenný PE 100 PN16 D 50mm</t>
  </si>
  <si>
    <t>178</t>
  </si>
  <si>
    <t>877260310</t>
  </si>
  <si>
    <t>Montáž kolen na kanalizačním potrubí z PP nebo tvrdého PVC-U trub hladkých plnostěnných DN 100</t>
  </si>
  <si>
    <t>180</t>
  </si>
  <si>
    <t>113</t>
  </si>
  <si>
    <t>OSM.220240</t>
  </si>
  <si>
    <t>KGB koleno DN 110/87st SN8</t>
  </si>
  <si>
    <t>182</t>
  </si>
  <si>
    <t>877260341</t>
  </si>
  <si>
    <t>Montáž lapačů střešních splavenin na kanalizačním potrubí z PP nebo tvrdého PVC-U trub hladkých plnostěnných DN 100</t>
  </si>
  <si>
    <t>184</t>
  </si>
  <si>
    <t>115</t>
  </si>
  <si>
    <t>56231163</t>
  </si>
  <si>
    <t>lapač střešních splavenin se zápachovou klapkou a lapacím košem DN 125/110</t>
  </si>
  <si>
    <t>186</t>
  </si>
  <si>
    <t>877275211</t>
  </si>
  <si>
    <t>Montáž tvarovek z tvrdého PVC-systém KG nebo z polypropylenu-systém KG 2000 jednoosé DN 125</t>
  </si>
  <si>
    <t>117</t>
  </si>
  <si>
    <t>28611368R00</t>
  </si>
  <si>
    <t>kolena kanalizační PVC KG</t>
  </si>
  <si>
    <t>kplt</t>
  </si>
  <si>
    <t>28611914R00</t>
  </si>
  <si>
    <t>odbočky kanalizační plastové s hrdlem KG</t>
  </si>
  <si>
    <t>119</t>
  </si>
  <si>
    <t>877310310</t>
  </si>
  <si>
    <t>Montáž kolen na kanalizačním potrubí z PP nebo tvrdého PVC-U trub hladkých plnostěnných DN 150</t>
  </si>
  <si>
    <t>188</t>
  </si>
  <si>
    <t>28651012</t>
  </si>
  <si>
    <t>koleno kanalizační PVC-U plnostěnné s rázovou odolností 160x45°</t>
  </si>
  <si>
    <t>190</t>
  </si>
  <si>
    <t>121</t>
  </si>
  <si>
    <t>877310330</t>
  </si>
  <si>
    <t>Montáž spojek na kanalizačním potrubí z PP nebo tvrdého PVC-U trub hladkých plnostěnných DN 150</t>
  </si>
  <si>
    <t>192</t>
  </si>
  <si>
    <t>RMAT0001.1</t>
  </si>
  <si>
    <t>redukce  160/110</t>
  </si>
  <si>
    <t>194</t>
  </si>
  <si>
    <t>123</t>
  </si>
  <si>
    <t>877350320</t>
  </si>
  <si>
    <t>Montáž odboček na kanalizačním potrubí z PP nebo tvrdého PVC-U trub hladkých plnostěnných DN 200</t>
  </si>
  <si>
    <t>196</t>
  </si>
  <si>
    <t>OSM.223310</t>
  </si>
  <si>
    <t>KGEA 45st odbočka DN 200/160 SN8</t>
  </si>
  <si>
    <t>198</t>
  </si>
  <si>
    <t>125</t>
  </si>
  <si>
    <t>879211111</t>
  </si>
  <si>
    <t>Montáž vodovodní přípojky na potrubí DN 50</t>
  </si>
  <si>
    <t>200</t>
  </si>
  <si>
    <t>891182122R00</t>
  </si>
  <si>
    <t>Úprava a dopojení výstupního stávajícího kanálu vč prodloužení</t>
  </si>
  <si>
    <t>127</t>
  </si>
  <si>
    <t>891211222</t>
  </si>
  <si>
    <t>Montáž vodovodních šoupátek s ručním kolečkem v šachtách DN 50</t>
  </si>
  <si>
    <t>202</t>
  </si>
  <si>
    <t>42221301</t>
  </si>
  <si>
    <t>šoupátko pitná voda litina GGG 50 krátká stavební dl PN10/16 DN 50x150mm</t>
  </si>
  <si>
    <t>204</t>
  </si>
  <si>
    <t>129</t>
  </si>
  <si>
    <t>42210100</t>
  </si>
  <si>
    <t>kolo ruční pro DN 40-50 D 150mm</t>
  </si>
  <si>
    <t>206</t>
  </si>
  <si>
    <t>891211324</t>
  </si>
  <si>
    <t>Montáž vodovodních šoupátek domovní přípojky s nástrčnými konci PN16 otevřený výkop DN 50</t>
  </si>
  <si>
    <t>208</t>
  </si>
  <si>
    <t>131</t>
  </si>
  <si>
    <t>42223012</t>
  </si>
  <si>
    <t>šoupátko domovní přípojky litinové ISO hrdlo PN16 50x50</t>
  </si>
  <si>
    <t>210</t>
  </si>
  <si>
    <t>891212312</t>
  </si>
  <si>
    <t>Montáž přírubového vodoměru DN 50 v šachtě</t>
  </si>
  <si>
    <t>212</t>
  </si>
  <si>
    <t>133</t>
  </si>
  <si>
    <t>38821715</t>
  </si>
  <si>
    <t>vodoměr šroubový přírubový na studenou vodu PN16 DN 50</t>
  </si>
  <si>
    <t>214</t>
  </si>
  <si>
    <t>891214121</t>
  </si>
  <si>
    <t>Montáž kompenzátorů nebo montážních vložek DN 50</t>
  </si>
  <si>
    <t>135</t>
  </si>
  <si>
    <t>42273004</t>
  </si>
  <si>
    <t>montážní vložka přírubová litinová DN 50 PN 16</t>
  </si>
  <si>
    <t>218</t>
  </si>
  <si>
    <t>891215321</t>
  </si>
  <si>
    <t>Montáž zpětných klapek DN 50</t>
  </si>
  <si>
    <t>220</t>
  </si>
  <si>
    <t>137</t>
  </si>
  <si>
    <t>42283041</t>
  </si>
  <si>
    <t>klapka zpětná samočinná přírubová litinová PN 16 pro vodu DN 50</t>
  </si>
  <si>
    <t>222</t>
  </si>
  <si>
    <t>892233122</t>
  </si>
  <si>
    <t>Proplach a dezinfekce vodovodního potrubí DN od 40 do 70</t>
  </si>
  <si>
    <t>224</t>
  </si>
  <si>
    <t>139</t>
  </si>
  <si>
    <t>892241111</t>
  </si>
  <si>
    <t>Tlaková zkouška vodou potrubí DN do 80</t>
  </si>
  <si>
    <t>226</t>
  </si>
  <si>
    <t>892352121</t>
  </si>
  <si>
    <t>Tlaková zkouška vzduchem potrubí DN 200 těsnícím vakem ucpávkovým</t>
  </si>
  <si>
    <t>úsek</t>
  </si>
  <si>
    <t>228</t>
  </si>
  <si>
    <t>892372121</t>
  </si>
  <si>
    <t>Tlaková zkouška vzduchem potrubí DN 300 těsnícím vakem ucpávkovým</t>
  </si>
  <si>
    <t>230</t>
  </si>
  <si>
    <t>893420101</t>
  </si>
  <si>
    <t>Osazení vodoměrné šachty z betonových dílců pojížděné pl do 2,5 m2 šachtové dno</t>
  </si>
  <si>
    <t>232</t>
  </si>
  <si>
    <t>143</t>
  </si>
  <si>
    <t>59224454</t>
  </si>
  <si>
    <t>dno vodoměrné šachty 144x114x201cm pojížděné D400</t>
  </si>
  <si>
    <t>893420103</t>
  </si>
  <si>
    <t>Osazení vodoměrné šachty z betonových dílců pojížděné pl do 2,5 m2 zákrytová deska</t>
  </si>
  <si>
    <t>145</t>
  </si>
  <si>
    <t>59224457</t>
  </si>
  <si>
    <t>deska zákrytová vodoměrné šachty s otvorem DN600 144x114x20cm pojížděné D400</t>
  </si>
  <si>
    <t>894411111</t>
  </si>
  <si>
    <t>Zřízení šachet kanalizačních z betonových dílců na potrubí DN do 200 dno beton tř. C 25/30</t>
  </si>
  <si>
    <t>147</t>
  </si>
  <si>
    <t>59224014</t>
  </si>
  <si>
    <t>prstenec šachtový vyrovnávací betonový 625x100x120mm</t>
  </si>
  <si>
    <t>894811123</t>
  </si>
  <si>
    <t>Revizní šachta z PVC typ přímý, DN 315/200 hl od 1410 do 1780 mm</t>
  </si>
  <si>
    <t>149</t>
  </si>
  <si>
    <t>894811131</t>
  </si>
  <si>
    <t>Revizní šachta z PVC typ přímý, DN 400/160 tlak 12,5 t hl od 860 do 1230 mm</t>
  </si>
  <si>
    <t>894812163</t>
  </si>
  <si>
    <t>Revizní a čistící šachta z PP DN 315 poklop litinový plný do teleskopické trubky pro třídu zatížení D400</t>
  </si>
  <si>
    <t>151</t>
  </si>
  <si>
    <t>894812267</t>
  </si>
  <si>
    <t>Revizní a čistící šachta z PP DN 425 mříž litinová do teleskopu čtvercová pro třídu zatížení D400</t>
  </si>
  <si>
    <t>894812315</t>
  </si>
  <si>
    <t>Revizní a čistící šachta z PP typ DN 600/200 šachtové dno průtočné</t>
  </si>
  <si>
    <t>153</t>
  </si>
  <si>
    <t>894812318</t>
  </si>
  <si>
    <t>Revizní a čistící šachta z PP typ DN 600/200 šachtové dno s přítokem tvaru X</t>
  </si>
  <si>
    <t>894812322</t>
  </si>
  <si>
    <t>Revizní a čistící šachta z PP typ DN 600/250 šachtové dno průtočné 30°, 60°, 90°</t>
  </si>
  <si>
    <t>155</t>
  </si>
  <si>
    <t>894812325</t>
  </si>
  <si>
    <t>Revizní a čistící šachta z PP typ DN 600/315 šachtové dno průtočné</t>
  </si>
  <si>
    <t>894812331</t>
  </si>
  <si>
    <t>Revizní a čistící šachta z PP DN 600 šachtová roura korugovaná světlé hloubky 1000 mm</t>
  </si>
  <si>
    <t>157</t>
  </si>
  <si>
    <t>894812332</t>
  </si>
  <si>
    <t>Revizní a čistící šachta z PP DN 600 šachtová roura korugovaná světlé hloubky 2000 mm</t>
  </si>
  <si>
    <t>159</t>
  </si>
  <si>
    <t>894812339</t>
  </si>
  <si>
    <t>Příplatek k rourám revizní a čistící šachty z PP DN 600 za uříznutí šachtové roury</t>
  </si>
  <si>
    <t>161</t>
  </si>
  <si>
    <t>894812351</t>
  </si>
  <si>
    <t>Revizní a čistící šachta z PP DN 600 poklop litinový pro třídu zatížení A15 s betonovým prstencem</t>
  </si>
  <si>
    <t>894812352R</t>
  </si>
  <si>
    <t>Výustní objekt do rybníka</t>
  </si>
  <si>
    <t>163</t>
  </si>
  <si>
    <t>894812356</t>
  </si>
  <si>
    <t>Revizní a čistící šachta z PP DN 600 poklop litinový pro třídu zatížení B125 s betonovým prstencem</t>
  </si>
  <si>
    <t>89481235R.</t>
  </si>
  <si>
    <t>Revizní a čistící šachta z PP DN 600 poklop litinový pro třídu zatížení B125 s betonovým prstencem a teleskopickým adaptérem</t>
  </si>
  <si>
    <t>165</t>
  </si>
  <si>
    <t>R-871X01</t>
  </si>
  <si>
    <t>Napojení nové kanalizace do  stávající kanalizaci</t>
  </si>
  <si>
    <t>ks</t>
  </si>
  <si>
    <t>894812377</t>
  </si>
  <si>
    <t>Revizní a čistící šachta z PP DN 600 poklop litinový pro třídu zatížení D400 s teleskopickým adaptérem</t>
  </si>
  <si>
    <t>167</t>
  </si>
  <si>
    <t>895941341</t>
  </si>
  <si>
    <t>Osazení vpusti uliční DN 500 z betonových dílců dno s výtokem</t>
  </si>
  <si>
    <t>59224476</t>
  </si>
  <si>
    <t>vpusť uliční DN 500 kaliště s odtokem 2x150mm 500/245x65mm</t>
  </si>
  <si>
    <t>169</t>
  </si>
  <si>
    <t>895941351</t>
  </si>
  <si>
    <t>Osazení vpusti uliční DN 500 z betonových dílců skruž horní pro čtvercovou vtokovou mříž</t>
  </si>
  <si>
    <t>59224460</t>
  </si>
  <si>
    <t>vpusť uliční DN 500 betonová 500x190x65mm čtvercový poklop</t>
  </si>
  <si>
    <t>171</t>
  </si>
  <si>
    <t>895941362</t>
  </si>
  <si>
    <t>Osazení vpusti uliční DN 500 z betonových dílců skruž středová 590 mm</t>
  </si>
  <si>
    <t>59224462</t>
  </si>
  <si>
    <t>vpusť uliční DN 500 skruž průběžná vysoká betonová 500/590x65mm</t>
  </si>
  <si>
    <t>173</t>
  </si>
  <si>
    <t>899104112</t>
  </si>
  <si>
    <t>Osazení poklopů litinových, ocelových nebo železobetonových včetně rámů pro třídu zatížení D400, E600</t>
  </si>
  <si>
    <t>59224661</t>
  </si>
  <si>
    <t>poklop šachtový betonový, litinový rám 785(610)x160mm D400 s odvětráním</t>
  </si>
  <si>
    <t>175</t>
  </si>
  <si>
    <t>899202112</t>
  </si>
  <si>
    <t>Osazení mříží litinových včetně rámů a košů na bahno pro třídu zatížení A15</t>
  </si>
  <si>
    <t>RMAT0002</t>
  </si>
  <si>
    <t>mříž litinová</t>
  </si>
  <si>
    <t>177</t>
  </si>
  <si>
    <t>899203112</t>
  </si>
  <si>
    <t>Osazení mříží litinových včetně rámů a košů na bahno pro třídu zatížení B125, C250</t>
  </si>
  <si>
    <t>55241042</t>
  </si>
  <si>
    <t>mříž šachtová dešťová litinová DN 425 pro třídu zatížení B125 kruhová</t>
  </si>
  <si>
    <t>179</t>
  </si>
  <si>
    <t>899721111</t>
  </si>
  <si>
    <t>Signalizační vodič DN do 150 mm na potrubí</t>
  </si>
  <si>
    <t>899722112</t>
  </si>
  <si>
    <t>Krytí potrubí z plastů výstražnou fólií z PVC přes 20 do 25 cm</t>
  </si>
  <si>
    <t>181</t>
  </si>
  <si>
    <t>899722113</t>
  </si>
  <si>
    <t>Krytí potrubí z plastů výstražnou fólií z PVC 34cm</t>
  </si>
  <si>
    <t>899722114</t>
  </si>
  <si>
    <t>Krytí potrubí z plastů výstražnou fólií z PVC přes 34 do 40 cm</t>
  </si>
  <si>
    <t>Ostatní konstrukce a práce-bourání</t>
  </si>
  <si>
    <t>183</t>
  </si>
  <si>
    <t>919735124</t>
  </si>
  <si>
    <t>Řezání stávajícího betonového krytu hl přes 150 do 200 mm</t>
  </si>
  <si>
    <t>935112311</t>
  </si>
  <si>
    <t>Osazení příkopového žlabu do betonu tl 100 mm z betonových tvárnic šířky přes 800 do 1200 mm</t>
  </si>
  <si>
    <t>185</t>
  </si>
  <si>
    <t>59227036</t>
  </si>
  <si>
    <t>žlab odvodňovací betonový 515x1100x328,5mm</t>
  </si>
  <si>
    <t>935113111</t>
  </si>
  <si>
    <t>Osazení odvodňovacího polymerbetonového žlabu s krycím roštem šířky do 210 mm</t>
  </si>
  <si>
    <t>187</t>
  </si>
  <si>
    <t>59227010</t>
  </si>
  <si>
    <t>žlab odvodňovací z polymerbetonu se spádem dna 0,5% 130x175/180mm</t>
  </si>
  <si>
    <t>941111121</t>
  </si>
  <si>
    <t>Montáž lešení řadového trubkového lehkého s podlahami zatížení do 200 kg/m2 š od 0,9 do 1,2 m v do 10 m</t>
  </si>
  <si>
    <t>189</t>
  </si>
  <si>
    <t>941111221</t>
  </si>
  <si>
    <t>Příplatek k lešení řadovému trubkovému lehkému s podlahami do 200 kg/m2 š od 0,9 do 1,2 m v 10 m za každý den použití</t>
  </si>
  <si>
    <t>941111821</t>
  </si>
  <si>
    <t>Demontáž lešení řadového trubkového lehkého s podlahami zatížení do 200 kg/m2 š od 0,9 do 1,2 m v do 10 m</t>
  </si>
  <si>
    <t>191</t>
  </si>
  <si>
    <t>945412111</t>
  </si>
  <si>
    <t>Teleskopická hydraulická montážní plošina výška zdvihu do 8 m</t>
  </si>
  <si>
    <t>den</t>
  </si>
  <si>
    <t>949101112</t>
  </si>
  <si>
    <t>Lešení pomocné pro objekty pozemních staveb s lešeňovou podlahou v přes 1,9 do 3,5 m zatížení do 150 kg/m2</t>
  </si>
  <si>
    <t>193</t>
  </si>
  <si>
    <t>952901311</t>
  </si>
  <si>
    <t>Vyčištění budov zemědělských objektů při jakékoliv výšce podlaží</t>
  </si>
  <si>
    <t>952901411R01</t>
  </si>
  <si>
    <t>Vyčištění ostatních objektů (kanálů, zásobníků, kůlen) při jakékoliv výšce podlaží</t>
  </si>
  <si>
    <t>195</t>
  </si>
  <si>
    <t>953112232</t>
  </si>
  <si>
    <t>Stykovací (vylamovací) výztuž oboustranná D 12 mm rozteč 150 mm pro stěnu tl přes 220 do 300 mm</t>
  </si>
  <si>
    <t>953334115</t>
  </si>
  <si>
    <t>Bobtnavý pásek do pracovních spar betonových kcí bentonitový 20 x 5 mm se samolepící vrstvou</t>
  </si>
  <si>
    <t>197</t>
  </si>
  <si>
    <t>953334423</t>
  </si>
  <si>
    <t>Těsnící plech do pracovních spar betonových kcí s bitumenovým povrchem oboustranným š 160 mm</t>
  </si>
  <si>
    <t>953334657</t>
  </si>
  <si>
    <t>Kruhový PVC profil do řízených smršťovacích spar betonových kcí š přes 350 do 500 mm</t>
  </si>
  <si>
    <t>199</t>
  </si>
  <si>
    <t>953943124</t>
  </si>
  <si>
    <t>Osazení sloupků technolgie</t>
  </si>
  <si>
    <t>953945231</t>
  </si>
  <si>
    <t>Kotva mechanická M 12 dl 135 mm pro těžká kotvení do betonu, ŽB nebo kamene s vyvrtáním otvoru</t>
  </si>
  <si>
    <t>201</t>
  </si>
  <si>
    <t>963191R</t>
  </si>
  <si>
    <t>Stavební úprava včetně mycího roštu v chodbě</t>
  </si>
  <si>
    <t>965043331</t>
  </si>
  <si>
    <t>Bourání podkladů pod dlažby betonových s potěrem nebo teracem tl do 100 mm pl do 4 m2</t>
  </si>
  <si>
    <t>203</t>
  </si>
  <si>
    <t>965046111</t>
  </si>
  <si>
    <t>Broušení stávajících betonových podlah úběr do 3 mm</t>
  </si>
  <si>
    <t>965049112</t>
  </si>
  <si>
    <t>Příplatek k bourání betonových mazanin za bourání mazanin se svařovanou sítí tl přes 100 mm</t>
  </si>
  <si>
    <t>205</t>
  </si>
  <si>
    <t>977151122</t>
  </si>
  <si>
    <t>Jádrové vrty diamantovými korunkami do stavebních materiálů D přes 120 do 130 mm</t>
  </si>
  <si>
    <t>977312114</t>
  </si>
  <si>
    <t>Řezání stávajících betonových mazanin vyztužených hl do 200 mm</t>
  </si>
  <si>
    <t>207</t>
  </si>
  <si>
    <t>985324211</t>
  </si>
  <si>
    <t>Ochranný akrylátový nátěr betonu dvojnásobný s impregnací S2 (OS-B)</t>
  </si>
  <si>
    <t>997</t>
  </si>
  <si>
    <t>Doprava suti a vybouraných hmot</t>
  </si>
  <si>
    <t>997013152</t>
  </si>
  <si>
    <t>Vnitrostaveništní doprava suti a vybouraných hmot pro budovy v přes 6 do 9 m s omezením mechanizace</t>
  </si>
  <si>
    <t>209</t>
  </si>
  <si>
    <t>997221141</t>
  </si>
  <si>
    <t>Vodorovná doprava suti ze sypkých materiálů stavebním kolečkem do 50 m</t>
  </si>
  <si>
    <t>997221571</t>
  </si>
  <si>
    <t>Vodorovná doprava vybouraných hmot do 1 km</t>
  </si>
  <si>
    <t>211</t>
  </si>
  <si>
    <t>997221612</t>
  </si>
  <si>
    <t>Nakládání vybouraných hmot na dopravní prostředky pro vodorovnou dopravu</t>
  </si>
  <si>
    <t>998</t>
  </si>
  <si>
    <t>Přesun hmot</t>
  </si>
  <si>
    <t>998014211</t>
  </si>
  <si>
    <t>Přesun hmot pro budovy jednopodlažní z kovových dílců</t>
  </si>
  <si>
    <t>213</t>
  </si>
  <si>
    <t>998142251</t>
  </si>
  <si>
    <t>Přesun hmot pro nádrže, jímky, zásobníky a jámy betonové monolitické v do 25 m</t>
  </si>
  <si>
    <t>PSV</t>
  </si>
  <si>
    <t>Práce a dodávky PSV</t>
  </si>
  <si>
    <t>711</t>
  </si>
  <si>
    <t>Izolace proti vodě, vlhkosti a plynům</t>
  </si>
  <si>
    <t>215</t>
  </si>
  <si>
    <t>711461201</t>
  </si>
  <si>
    <t>Provedení izolace proti tlakové vodě vodorovné fólií zesílením spojů páskem</t>
  </si>
  <si>
    <t>2635101010</t>
  </si>
  <si>
    <t>Fólie polyethylenová tl. 0,2 mm (100 m2/role)</t>
  </si>
  <si>
    <t>217</t>
  </si>
  <si>
    <t>711491172</t>
  </si>
  <si>
    <t>Provedení doplňků izolace proti vodě na vodorovné ploše z textilií vrstva ochranná</t>
  </si>
  <si>
    <t>69311035</t>
  </si>
  <si>
    <t>geotextilie tkaná separační, filtrační, výztužná PP pevnost v tahu 30kN/m</t>
  </si>
  <si>
    <t>721</t>
  </si>
  <si>
    <t>Zdravotechnika - vnitřní kanalizace</t>
  </si>
  <si>
    <t>219</t>
  </si>
  <si>
    <t>721219128</t>
  </si>
  <si>
    <t>Montáž odtokového sprchového žlabu délky do 1050 mm</t>
  </si>
  <si>
    <t>56241202</t>
  </si>
  <si>
    <t>žlab odvodňovací PE/PP zátěž A15-C250 světlá š 150mm</t>
  </si>
  <si>
    <t>221</t>
  </si>
  <si>
    <t>56241455</t>
  </si>
  <si>
    <t>čelo plné na začátek a konec odvodňovacího žlabu PE/PP š 150 mm</t>
  </si>
  <si>
    <t>55241025</t>
  </si>
  <si>
    <t>tvarovka  odvodňovači délka 1m F DN100</t>
  </si>
  <si>
    <t>223</t>
  </si>
  <si>
    <t>56241024</t>
  </si>
  <si>
    <t>rošt můstkový C250 litina pro žlab š 150mm</t>
  </si>
  <si>
    <t>72122191R</t>
  </si>
  <si>
    <t>Vpusť u robotu včetně mříží</t>
  </si>
  <si>
    <t>741</t>
  </si>
  <si>
    <t>Elektroinstalace - silnoproud</t>
  </si>
  <si>
    <t>225</t>
  </si>
  <si>
    <t>741119R</t>
  </si>
  <si>
    <t>Elektroinstalace komplet dle samostatného rozpočtu v SO 01</t>
  </si>
  <si>
    <t>762</t>
  </si>
  <si>
    <t>Konstrukce tesařské</t>
  </si>
  <si>
    <t>762112110</t>
  </si>
  <si>
    <t>Montáž tesařských stěn na hladko z hraněného řeziva průřezové pl do 120 cm2</t>
  </si>
  <si>
    <t>227</t>
  </si>
  <si>
    <t>60512125</t>
  </si>
  <si>
    <t>hranol stavební řezivo průřezu do 120cm2 do dl 6m</t>
  </si>
  <si>
    <t>762331821</t>
  </si>
  <si>
    <t>Demontáž vázaných kcí krovů k dalšímu použití z hranolů průřezové pl do 120 cm2</t>
  </si>
  <si>
    <t>762332120</t>
  </si>
  <si>
    <t>Montáž vázaných kcí krovů pravidelných pomocí ocelových spojek z hraněného řeziva pl do 50 cm2</t>
  </si>
  <si>
    <t>762342214</t>
  </si>
  <si>
    <t>Montáž laťování na střechách jednoduchých sklonu do 60° osové vzdálenosti přes 150 do 360 mm</t>
  </si>
  <si>
    <t>231</t>
  </si>
  <si>
    <t>60514101</t>
  </si>
  <si>
    <t>řezivo jehličnaté lať 10-25cm2</t>
  </si>
  <si>
    <t>762346812</t>
  </si>
  <si>
    <t>Demontáž laťování střech k dalšímu použití z latí osové vzdálenosti přes 0,22 do 0,50 m</t>
  </si>
  <si>
    <t>233</t>
  </si>
  <si>
    <t>762395000</t>
  </si>
  <si>
    <t>Spojovací prostředky krovů, bednění, laťování, nadstřešních konstrukcí</t>
  </si>
  <si>
    <t>764</t>
  </si>
  <si>
    <t>Konstrukce klempířské</t>
  </si>
  <si>
    <t>764001833</t>
  </si>
  <si>
    <t>Demontáž krytiny z taškových tabulí k dalšímu použití</t>
  </si>
  <si>
    <t>764001911</t>
  </si>
  <si>
    <t>Napojení klempířských konstrukcí na stávající délky spoje přes 0,5 m</t>
  </si>
  <si>
    <t>764011614</t>
  </si>
  <si>
    <t>Podkladní plech z Pz s upraveným povrchem rš 330 mm</t>
  </si>
  <si>
    <t>764101131</t>
  </si>
  <si>
    <t>Montáž krytiny střechy rovné drážkováním z tabulí sklonu do 30°</t>
  </si>
  <si>
    <t>764212635</t>
  </si>
  <si>
    <t>Oplechování štítu závětrnou lištou z Pz s povrchovou úpravou rš 400 mm</t>
  </si>
  <si>
    <t>764212664</t>
  </si>
  <si>
    <t>Oplechování rovné okapové hrany z Pz s povrchovou úpravou rš 330 mm</t>
  </si>
  <si>
    <t>764511602</t>
  </si>
  <si>
    <t>Žlab podokapní půlkruhový z Pz s povrchovou úpravou rš 330 mm</t>
  </si>
  <si>
    <t>764511643</t>
  </si>
  <si>
    <t>Kotlík oválný (trychtýřový) pro podokapní žlaby z Pz s povrchovou úpravou 330/120 mm</t>
  </si>
  <si>
    <t>764518623</t>
  </si>
  <si>
    <t>Svody kruhové včetně objímek, kolen, odskoků z Pz s povrchovou úpravou průměru 120 mm</t>
  </si>
  <si>
    <t>76452191R</t>
  </si>
  <si>
    <t>Ukončení PIR panelů lištou</t>
  </si>
  <si>
    <t>998764203</t>
  </si>
  <si>
    <t>Přesun hmot procentní pro konstrukce klempířské v objektech v přes 12 do 24 m</t>
  </si>
  <si>
    <t>%</t>
  </si>
  <si>
    <t>998764311</t>
  </si>
  <si>
    <t>Přesun hmot procentní pro konstrukce klempířské ruční v objektech v do 6 m</t>
  </si>
  <si>
    <t>766</t>
  </si>
  <si>
    <t>Konstrukce truhlářské</t>
  </si>
  <si>
    <t>766660002</t>
  </si>
  <si>
    <t>Montáž dveřních křídel otvíravých jednokřídlových š přes 0,8 m do ocelové zárubně</t>
  </si>
  <si>
    <t>RMAT0009</t>
  </si>
  <si>
    <t>dveře plastové stájové 900x1970 mm</t>
  </si>
  <si>
    <t>998766203</t>
  </si>
  <si>
    <t>Přesun hmot procentní pro kce truhlářské v objektech v přes 12 do 24 m</t>
  </si>
  <si>
    <t>767</t>
  </si>
  <si>
    <t>Konstrukce zámečnické</t>
  </si>
  <si>
    <t>998767202</t>
  </si>
  <si>
    <t>Přesun hmot procentní pro zámečnické konstrukce v objektech v přes 6 do 12 m</t>
  </si>
  <si>
    <t>777</t>
  </si>
  <si>
    <t>Podlahy lité</t>
  </si>
  <si>
    <t>777111111</t>
  </si>
  <si>
    <t>Vysátí podkladu před provedením lité podlahy</t>
  </si>
  <si>
    <t>777111121</t>
  </si>
  <si>
    <t>Ruční broušení podkladu před provedením lité podlahy</t>
  </si>
  <si>
    <t>777131113</t>
  </si>
  <si>
    <t>Penetrační polyuretanový nátěr podlahy na vlhký nebo nenasákavý podklad</t>
  </si>
  <si>
    <t>777511107</t>
  </si>
  <si>
    <t>Protiskluzná úprava prosyp krycí stěrky lité podlahy pískem</t>
  </si>
  <si>
    <t>777521105AR</t>
  </si>
  <si>
    <t>Krycí polyuretanová stěrka tloušťky do 3 mm dekorativní lité podlahy- specielní</t>
  </si>
  <si>
    <t>998777203</t>
  </si>
  <si>
    <t>Přesun hmot procentní pro podlahy lité v objektech v přes 12 do 24 m</t>
  </si>
  <si>
    <t>783</t>
  </si>
  <si>
    <t>Dokončovací práce - nátěry</t>
  </si>
  <si>
    <t>783827 pre</t>
  </si>
  <si>
    <t>Nátěr hladkých betonových povrchů vč. penetrace na bázi vody a modifik. pryskyřice</t>
  </si>
  <si>
    <t>Ostatní</t>
  </si>
  <si>
    <t>992</t>
  </si>
  <si>
    <t>Technologie</t>
  </si>
  <si>
    <t>9923</t>
  </si>
  <si>
    <t>VRN</t>
  </si>
  <si>
    <t>Vedlejší rozpočtové náklady</t>
  </si>
  <si>
    <t>VRN1</t>
  </si>
  <si>
    <t>Průzkumné, zeměměřičské a projektové práce</t>
  </si>
  <si>
    <t>012344000</t>
  </si>
  <si>
    <t>Vytyčovací práce</t>
  </si>
  <si>
    <t>012414000</t>
  </si>
  <si>
    <t>Geometrický plán</t>
  </si>
  <si>
    <t>013002000</t>
  </si>
  <si>
    <t>Projektové práce- prováděcí dokumentace</t>
  </si>
  <si>
    <t>VRN3</t>
  </si>
  <si>
    <t>Zařízení staveniště</t>
  </si>
  <si>
    <t>030001000</t>
  </si>
  <si>
    <t>VRN4</t>
  </si>
  <si>
    <t>Inženýrská činnost</t>
  </si>
  <si>
    <t>043134000</t>
  </si>
  <si>
    <t>Zkoušky zatěžovací</t>
  </si>
  <si>
    <t>VRN9</t>
  </si>
  <si>
    <t>Ostatní náklady</t>
  </si>
  <si>
    <t>094002000</t>
  </si>
  <si>
    <t>Ostatní náklady související s výstavbou-nejasné práce - zmenšení jímky, základ pod sila ap.</t>
  </si>
  <si>
    <t>229 - SO 229 Oprava hnojiště a jímky</t>
  </si>
  <si>
    <t xml:space="preserve">    9 - Ostatní konstrukce a práce, bourání</t>
  </si>
  <si>
    <t>631312131</t>
  </si>
  <si>
    <t>Doplnění dosavadních mazanin betonem prostým plochy do 4 m2 tloušťky přes 80 mm</t>
  </si>
  <si>
    <t>Ostatní konstrukce a práce, bourání</t>
  </si>
  <si>
    <t>965043431</t>
  </si>
  <si>
    <t>Bourání podkladů pod dlažby betonových s potěrem nebo teracem tl do 150 mm pl do 4 m2</t>
  </si>
  <si>
    <t>997013111</t>
  </si>
  <si>
    <t>Vnitrostaveništní doprava suti a vybouraných hmot pro budovy v do 6 m</t>
  </si>
  <si>
    <t>997013511</t>
  </si>
  <si>
    <t>Odvoz suti a vybouraných hmot z meziskládky na skládku do 1 km s naložením a se složením</t>
  </si>
  <si>
    <t>SO 01 Elektroinstalace</t>
  </si>
  <si>
    <t>Uchazeč:</t>
  </si>
  <si>
    <t>Uchazeč</t>
  </si>
  <si>
    <t>Silnoproudé elektro</t>
  </si>
  <si>
    <t>Kabel CYKY 5C*16</t>
  </si>
  <si>
    <t>Kabel CYKY 5Cx10</t>
  </si>
  <si>
    <t>Kabel CYKY 5Cx1,5</t>
  </si>
  <si>
    <t>Kabel CYKY 5Cx2,5</t>
  </si>
  <si>
    <t>Kabel CYKY 3Cx2,5</t>
  </si>
  <si>
    <t>Kabel CYKY 3C*1,5</t>
  </si>
  <si>
    <t>Kabel CYKY 3A*1,5</t>
  </si>
  <si>
    <t>Kabel CYKY 2A*1,5</t>
  </si>
  <si>
    <t>Kabel 1-CXKE-V 2*1,5</t>
  </si>
  <si>
    <t>vodič CY 16 z/ž</t>
  </si>
  <si>
    <t>Kabelový žlab pozinkovaný 100X250X0.80
včetně víka, nosných, spojovacích prvků</t>
  </si>
  <si>
    <t>Kabelový žlab pozinkovaný  50X62X0.70
včetně víka, nosných, spojovacích prvků</t>
  </si>
  <si>
    <t>Zásuvková skříň, IP44 32A/3f,400V + 16A/3f,400V + 3* 16A/1f, 230, 50Hz</t>
  </si>
  <si>
    <t>Elektroinstalační krabice nástěnná 400V, 16A, 50hz, IP65</t>
  </si>
  <si>
    <t>Zásuvka nástěnná 3F 400V,16A,50Hz, IP44</t>
  </si>
  <si>
    <t xml:space="preserve">Kabelový vývod 2m </t>
  </si>
  <si>
    <t>Vývod doplňujícího ochranného pospojení 2m</t>
  </si>
  <si>
    <t>Zásuvka nástěnná  230V,16A,50Hz, IP55</t>
  </si>
  <si>
    <t>Vypínač nástěnný v krabici  230V,10A,50Hz, IP55</t>
  </si>
  <si>
    <t>Vypínač sériový vestavný  230V,10A,50Hz
včetně instalační krabice</t>
  </si>
  <si>
    <t>Ovládací tlačítko v krabici pro nouzového vypnutí
spínací kontakt, 230V,10A,50Hz,IP55</t>
  </si>
  <si>
    <t>Revize vnitřní elektroinstalace</t>
  </si>
  <si>
    <t>Montáž vč dopravy</t>
  </si>
  <si>
    <t>Kabelová příruba IP66, plastová, s otvory pro průchodky 4xM16, 6xM25/16, 8xM32/20</t>
  </si>
  <si>
    <t>Sada pro montáž rozváděče na stěnu</t>
  </si>
  <si>
    <t>Držák DIN lišty, pevná hloubka (sada 1pár)</t>
  </si>
  <si>
    <t>Osvětlení</t>
  </si>
  <si>
    <t>hlavní lano 8mm D+M</t>
  </si>
  <si>
    <t>kotevní lano 8mm D+M</t>
  </si>
  <si>
    <t>závěsné lano 3mm D+M</t>
  </si>
  <si>
    <t>svorka závěsná 8mm</t>
  </si>
  <si>
    <t>lanové příslušenstvní (svorky, očnice, napínáky)</t>
  </si>
  <si>
    <t xml:space="preserve">Žlab 50/50 ZZ </t>
  </si>
  <si>
    <t>Příslušenství na 1,5 m žlabu</t>
  </si>
  <si>
    <t>CYKY-J 5x1.5</t>
  </si>
  <si>
    <t>Skříň rozvaděče včetně výzbroje</t>
  </si>
  <si>
    <t>Řídící jednotka</t>
  </si>
  <si>
    <t>Svítidlo přeháněcí koridor 40W, 6631lm,230V,50Hz</t>
  </si>
  <si>
    <t>Ovládací tlačítkový panel</t>
  </si>
  <si>
    <t>Coupler</t>
  </si>
  <si>
    <t>Světelný senzor</t>
  </si>
  <si>
    <t>Programování jednotky - tvorba světelné scény</t>
  </si>
  <si>
    <t>h</t>
  </si>
  <si>
    <t>Dílčí revize</t>
  </si>
  <si>
    <t>Podružný materiál</t>
  </si>
  <si>
    <t>Montáž</t>
  </si>
  <si>
    <t xml:space="preserve">Doprava, ubytování </t>
  </si>
  <si>
    <t>Bleskosvod a ochranné pospojování</t>
  </si>
  <si>
    <t xml:space="preserve">Zkušební svorka </t>
  </si>
  <si>
    <t>Ochranný úhelník</t>
  </si>
  <si>
    <t>Držák ochranného úhelníku</t>
  </si>
  <si>
    <t>Označovací štítek pro svod ke ZS</t>
  </si>
  <si>
    <t>Zemnící pásek FeZn 30*4</t>
  </si>
  <si>
    <t xml:space="preserve">Zemnící vodič FeZn 10 </t>
  </si>
  <si>
    <t>Svorka pro zemnící pásku a drát</t>
  </si>
  <si>
    <t>Svorka okapová</t>
  </si>
  <si>
    <t>Svorka spojovací</t>
  </si>
  <si>
    <t>Svorka k jímací tyči</t>
  </si>
  <si>
    <t>Podpěra na střechu</t>
  </si>
  <si>
    <t>Podpěra na stěnu</t>
  </si>
  <si>
    <t>Jímací tyč - 2 m včetně upevnění</t>
  </si>
  <si>
    <t>Pomocný jímač 0,5m</t>
  </si>
  <si>
    <t>Vodič FeZn 8 pro dodatečné pospojení</t>
  </si>
  <si>
    <t>Ochrana proti korozi</t>
  </si>
  <si>
    <t>Revize hromosvodové soustavy</t>
  </si>
  <si>
    <t>SO 01 Technologie</t>
  </si>
  <si>
    <t>Napájecí žlaby</t>
  </si>
  <si>
    <t>Hrazení</t>
  </si>
  <si>
    <r>
      <t>trubka ocelová svař.</t>
    </r>
    <r>
      <rPr>
        <sz val="9"/>
        <color indexed="8"/>
        <rFont val="Arial"/>
        <family val="2"/>
        <charset val="238"/>
      </rPr>
      <t>pozinkovaná 60 (2") x 3,65</t>
    </r>
  </si>
  <si>
    <t>T spojka 76/60</t>
  </si>
  <si>
    <t>Šroub M12x85</t>
  </si>
  <si>
    <t>Matice M12</t>
  </si>
  <si>
    <t>plastové víčko - 76mm,černé</t>
  </si>
  <si>
    <t>brána 2m - 3m</t>
  </si>
  <si>
    <t>brána 3m - 4m</t>
  </si>
  <si>
    <t>pant</t>
  </si>
  <si>
    <t>kroužek + nos</t>
  </si>
  <si>
    <t>tyč zajišťovací</t>
  </si>
  <si>
    <t>kroužek s matici M12</t>
  </si>
  <si>
    <t>X spojka 76/60</t>
  </si>
  <si>
    <t>Plachtová vrata</t>
  </si>
  <si>
    <t>Hřebenová štěrbina</t>
  </si>
  <si>
    <t>doprava</t>
  </si>
  <si>
    <t>Doprava</t>
  </si>
  <si>
    <t>Dodávka a montáž technologie v SO 01- dle samostatného rozpočtu</t>
  </si>
  <si>
    <t xml:space="preserve">ROZVADĚČ RP - doplnění stávajícího rozvaděče </t>
  </si>
  <si>
    <t>ROZVADĚČ RJ jímka</t>
  </si>
  <si>
    <t>napěť. soustava 3+N+PE stř., 50Hz, 400/230V-TN-S</t>
  </si>
  <si>
    <t>Chránič Ir=250A, typ A, 4-pól, Idn=0.30A, In=25A</t>
  </si>
  <si>
    <t>Jistič PL7, char B, 3+N-pólový, Icn=10kA, In=16A</t>
  </si>
  <si>
    <t>Jistič PL7, char B, 3+N-pólový, Icn=10kA, In=10A</t>
  </si>
  <si>
    <t>Jistič PL7, char B, 3+N-pólový, Icn=10kA, In=40A</t>
  </si>
  <si>
    <t>Chránič Ir=250A, typ A, 4-pól, Idn=0.03A, In=25A</t>
  </si>
  <si>
    <t>Chránič Ir=250A, typ A, 4-pól, Idn=0.30A, In=40A</t>
  </si>
  <si>
    <t>Jistič PL7, char B, 3+N-pólový, Icn=10kA, In=25A</t>
  </si>
  <si>
    <t>Jistič PL7, char B, 1+N-pólový, Icn=10kA, In=10A</t>
  </si>
  <si>
    <t>Chránič s nadproudovou ochranou, Ir=250A+puls.SS, A, 1+N, 10kA, char.B, Idn=0.03A, In=16A</t>
  </si>
  <si>
    <t>Chránič Ir=250A, typ A, 4-pól, Idn=0.03A, In=40A</t>
  </si>
  <si>
    <t>Jistič AZ, char C, 3+N-pólový, In=80A, Icu=20kA (ČSN EN 60947-2)</t>
  </si>
  <si>
    <t>Chránič Ir=250A, typ A, 4-pól, Idn=0.30A, In=80A</t>
  </si>
  <si>
    <t>napěť. soustava 3+N+PE stř., 50Hz, 400/230V-TN-S, plastová nástěnná rozvodnice, včetně přístrojového  vybavení  a vnitřního propojení</t>
  </si>
  <si>
    <t>DIN lišta přístrojová hliníková, šířka skříně = 400, šířka lišty = 288 (13 modulů)</t>
  </si>
  <si>
    <t>Zaslepovací pás max. délka 1m, pro výřezy 45mm, šedý</t>
  </si>
  <si>
    <t>Vypínač, 3+N pól, In=80A</t>
  </si>
  <si>
    <t>Svodič přepětí třídy T1+T2 (B+C), 3-pól+N/PE, TN-S, TT</t>
  </si>
  <si>
    <t>Jistič PL7, char C, 3+N-pólový, Icn=10kA, In=32A</t>
  </si>
  <si>
    <t>Jistič PL7, char C, 3+N-pólový, Icn=10kA, In=25A</t>
  </si>
  <si>
    <t>Krycí deska, bez výřezu, plechová, šedá, V=50, skříň Š=400</t>
  </si>
  <si>
    <t>Krycí deska s výřezem 45mm, plechová, šedá, V=150, skříň Š=400</t>
  </si>
  <si>
    <t>Držák krycích desek, výška 350, sada 1 pár</t>
  </si>
  <si>
    <t>Skříň s dveřmi, zámek (motýlek 3mm), IP55, šedá, NA omítku, ŠxVxH=400x460x270</t>
  </si>
  <si>
    <t>Vodič AlMgSi 50</t>
  </si>
  <si>
    <t>Kabel CYKY 5Cx6</t>
  </si>
  <si>
    <t>Kabel JISTY 5*0,75</t>
  </si>
  <si>
    <t>Elektroinstalační trubka ocelová</t>
  </si>
  <si>
    <t>Elektroinstalační chránička 40</t>
  </si>
  <si>
    <t>Vypínač střídavý vestavný  230V,10A,50Hz
včetně instalační krabice</t>
  </si>
  <si>
    <t>Elektrický boiler 400V, 10kW, 50Hz</t>
  </si>
  <si>
    <t>Napájeci žlab miskový + noha</t>
  </si>
  <si>
    <t>Sloupek 76x4x2000 + PLO</t>
  </si>
  <si>
    <t xml:space="preserve">Brány </t>
  </si>
  <si>
    <t>brána 1,2m - 2m</t>
  </si>
  <si>
    <t>brána 4m - 5m</t>
  </si>
  <si>
    <t>brána pevná do 1,2m</t>
  </si>
  <si>
    <t>Sloupek 102x6x3000 +  PLO</t>
  </si>
  <si>
    <t>Sloupek 76x5x2000 + PLO</t>
  </si>
  <si>
    <t>Řetězový dopravník + silo</t>
  </si>
  <si>
    <t>Pohonná jednotka 1,5kW</t>
  </si>
  <si>
    <t>příjmová násypka s motor vyběračem</t>
  </si>
  <si>
    <t>kryt násypky</t>
  </si>
  <si>
    <t>Dopravníková trubka vč. Řetězu</t>
  </si>
  <si>
    <t>Průzor dopravníku</t>
  </si>
  <si>
    <t>Rohová kladka</t>
  </si>
  <si>
    <t>spoj trubek</t>
  </si>
  <si>
    <t>spoj řetězu</t>
  </si>
  <si>
    <t>spínací hodiny</t>
  </si>
  <si>
    <t>časové relé</t>
  </si>
  <si>
    <t xml:space="preserve">senzor čidlo </t>
  </si>
  <si>
    <t>objimka pro senzor</t>
  </si>
  <si>
    <t>T-výpad</t>
  </si>
  <si>
    <t>trubka spádová T výpadu</t>
  </si>
  <si>
    <t>spojovací mat.</t>
  </si>
  <si>
    <t>konzole dopravníku</t>
  </si>
  <si>
    <t>nerez přechod pod silo</t>
  </si>
  <si>
    <t>montáž</t>
  </si>
  <si>
    <t>elektro rozvadeč + montáž</t>
  </si>
  <si>
    <t>Silo 15t</t>
  </si>
  <si>
    <t>konzole pohonu</t>
  </si>
  <si>
    <t>Míchání</t>
  </si>
  <si>
    <t>Čerpání</t>
  </si>
  <si>
    <t>Míchadlo 11kW</t>
  </si>
  <si>
    <t>Elektrorozvaděč  se sondou</t>
  </si>
  <si>
    <t>nerezový tunel pro slalom systém</t>
  </si>
  <si>
    <t>naviják</t>
  </si>
  <si>
    <t>čerpadlo magnum 18</t>
  </si>
  <si>
    <t>elektromotor 18kW</t>
  </si>
  <si>
    <t>Elektrorozvadeč + ovládání</t>
  </si>
  <si>
    <t>konzole + montážní materiál + vedení</t>
  </si>
  <si>
    <t>Slalom systém příslušenství + montáž</t>
  </si>
  <si>
    <t>ultrazvuk</t>
  </si>
  <si>
    <t>elektro instalace</t>
  </si>
  <si>
    <t>podhladinový výtlak - nerez</t>
  </si>
  <si>
    <t>Gumové rohože</t>
  </si>
  <si>
    <t xml:space="preserve">Gumové rohože </t>
  </si>
  <si>
    <t>Potrubí mezi slalomem a jímkou</t>
  </si>
  <si>
    <t>Potrubní trasa</t>
  </si>
  <si>
    <t>Sekční vrata</t>
  </si>
  <si>
    <t xml:space="preserve">Sekční vrata 2,32 x 2,8 </t>
  </si>
  <si>
    <t>Sekční vrata3,32 x 2,8</t>
  </si>
  <si>
    <t xml:space="preserve">Sekční vrata 4,32 x 2,8 </t>
  </si>
  <si>
    <t>Plachtová vrata elektrická 2,72x4</t>
  </si>
  <si>
    <t>Plachtová vrata elektrická 4,2x4</t>
  </si>
  <si>
    <t>Plachtová vrata elektrická 4,02x4,5</t>
  </si>
  <si>
    <t>Plachtová vrata elektrická 5x4</t>
  </si>
  <si>
    <t>Plachtová vrata elektrická 4,72x4</t>
  </si>
  <si>
    <t>ovládaná šterbina</t>
  </si>
  <si>
    <t>vytěsnění horní vlny + oplechování</t>
  </si>
  <si>
    <t>příplatek polykarbonát šterbina</t>
  </si>
  <si>
    <t>doprava + manipulační technika</t>
  </si>
  <si>
    <t>Svítidlo stáje IP69K, 60W,9825lm,230V,50Hz</t>
  </si>
  <si>
    <t>Plošina teleskopická/nůžková</t>
  </si>
  <si>
    <t>Svítidlo LED 38W, 5740lm, 230V,50Hz, IP69K, PP+nerez</t>
  </si>
  <si>
    <t>Svítidlo LED 35W, 4760lm, 230V,50Hz, IP69K, PP+nerez</t>
  </si>
  <si>
    <t>Svítidlo LED 10W, 1430lm, 230V,50Hz, IP69K, PP+nerez</t>
  </si>
  <si>
    <t>-1736936671</t>
  </si>
  <si>
    <t>Plastové stěny</t>
  </si>
  <si>
    <t>Plastová stěna MODRÁ 50mm vč sloupků, průchozích branek</t>
  </si>
  <si>
    <t>zárubeň jednokřídlá ocelová pro zdění tl stěny 210-250mm rozměru 900/1970, 2100mm</t>
  </si>
  <si>
    <t>dveře plastové venkovní 900x2000 mm, vč zárubně D+M</t>
  </si>
  <si>
    <t>RMAT0010</t>
  </si>
  <si>
    <t>RMAT0011</t>
  </si>
  <si>
    <t>RMAT0012</t>
  </si>
  <si>
    <t>dveře plastové venkovní 1800x2000 DVOJKŘÍDLÉ, vč zárubně D+M</t>
  </si>
  <si>
    <t>dveře plastové venkovní 1600x2000 DVOJKŘÍDLÉ, vč zárubně D+M</t>
  </si>
  <si>
    <t>767651220</t>
  </si>
  <si>
    <t>Montáž vrat garážových nebo průmyslových otvíravých do ocelové zárubně z dílů, plochy přes 6 do 9 m2</t>
  </si>
  <si>
    <t>vrata stájová otevíravá dvoukřídlá 3000x2500mm</t>
  </si>
  <si>
    <t>Modernizace farmy Tuněchody</t>
  </si>
  <si>
    <t>SO 01 Přístřešek pro mléčný skot</t>
  </si>
  <si>
    <t>1 - SO 01 Přístřešek pro mléčný skot</t>
  </si>
  <si>
    <t>58344171</t>
  </si>
  <si>
    <t xml:space="preserve">štěrkodrť frakce 0/32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</si>
</sst>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b/>
      <sz val="12"/>
      <color rgb="FF8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003366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Arial CE"/>
      <charset val="238"/>
    </font>
    <font>
      <sz val="9"/>
      <name val="Arial CE"/>
      <family val="2"/>
    </font>
    <font>
      <sz val="9"/>
      <name val="Arial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i/>
      <sz val="9"/>
      <color indexed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31" fillId="0" borderId="0"/>
  </cellStyleXfs>
  <cellXfs count="2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" fontId="17" fillId="0" borderId="0" xfId="0" applyNumberFormat="1" applyFont="1"/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49" fontId="16" fillId="0" borderId="16" xfId="0" applyNumberFormat="1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166" fontId="16" fillId="0" borderId="16" xfId="0" applyNumberFormat="1" applyFont="1" applyBorder="1" applyAlignment="1" applyProtection="1">
      <alignment vertical="center"/>
      <protection locked="0"/>
    </xf>
    <xf numFmtId="4" fontId="16" fillId="0" borderId="16" xfId="0" applyNumberFormat="1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16" xfId="0" applyFont="1" applyBorder="1" applyAlignment="1" applyProtection="1">
      <alignment horizontal="center" vertical="center"/>
      <protection locked="0"/>
    </xf>
    <xf numFmtId="49" fontId="23" fillId="0" borderId="16" xfId="0" applyNumberFormat="1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Border="1" applyAlignment="1" applyProtection="1">
      <alignment vertical="center"/>
      <protection locked="0"/>
    </xf>
    <xf numFmtId="4" fontId="23" fillId="0" borderId="16" xfId="0" applyNumberFormat="1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5" fontId="2" fillId="0" borderId="21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" fontId="17" fillId="0" borderId="21" xfId="0" applyNumberFormat="1" applyFont="1" applyBorder="1"/>
    <xf numFmtId="166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4" fontId="7" fillId="0" borderId="21" xfId="0" applyNumberFormat="1" applyFont="1" applyBorder="1"/>
    <xf numFmtId="0" fontId="16" fillId="0" borderId="21" xfId="0" applyFont="1" applyBorder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8" fillId="0" borderId="20" xfId="0" applyFont="1" applyBorder="1"/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left" vertical="center" wrapText="1" shrinkToFit="1"/>
    </xf>
    <xf numFmtId="0" fontId="16" fillId="0" borderId="25" xfId="0" applyFont="1" applyBorder="1"/>
    <xf numFmtId="0" fontId="16" fillId="0" borderId="26" xfId="0" applyFont="1" applyBorder="1" applyAlignment="1">
      <alignment horizontal="center" vertical="center" wrapText="1" shrinkToFit="1"/>
    </xf>
    <xf numFmtId="166" fontId="16" fillId="0" borderId="23" xfId="0" applyNumberFormat="1" applyFont="1" applyBorder="1" applyAlignment="1">
      <alignment vertical="center"/>
    </xf>
    <xf numFmtId="4" fontId="16" fillId="4" borderId="23" xfId="0" applyNumberFormat="1" applyFont="1" applyFill="1" applyBorder="1" applyAlignment="1" applyProtection="1">
      <alignment vertical="center" shrinkToFit="1"/>
      <protection locked="0"/>
    </xf>
    <xf numFmtId="4" fontId="16" fillId="0" borderId="27" xfId="0" applyNumberFormat="1" applyFont="1" applyBorder="1" applyAlignment="1">
      <alignment vertical="center"/>
    </xf>
    <xf numFmtId="0" fontId="8" fillId="0" borderId="21" xfId="0" applyFont="1" applyBorder="1"/>
    <xf numFmtId="0" fontId="16" fillId="0" borderId="25" xfId="0" applyFont="1" applyBorder="1" applyAlignment="1">
      <alignment wrapText="1"/>
    </xf>
    <xf numFmtId="0" fontId="16" fillId="0" borderId="28" xfId="0" applyFont="1" applyBorder="1" applyAlignment="1">
      <alignment wrapText="1"/>
    </xf>
    <xf numFmtId="2" fontId="16" fillId="0" borderId="24" xfId="0" applyNumberFormat="1" applyFont="1" applyBorder="1" applyAlignment="1">
      <alignment horizontal="left" vertical="center" wrapText="1" shrinkToFit="1"/>
    </xf>
    <xf numFmtId="0" fontId="16" fillId="0" borderId="29" xfId="0" applyFont="1" applyBorder="1" applyAlignment="1">
      <alignment horizontal="left" vertical="center" wrapText="1" shrinkToFit="1"/>
    </xf>
    <xf numFmtId="0" fontId="16" fillId="0" borderId="23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6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16" fillId="0" borderId="21" xfId="0" applyNumberFormat="1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7" fillId="0" borderId="30" xfId="0" applyFont="1" applyBorder="1" applyAlignment="1">
      <alignment vertical="center" wrapText="1" shrinkToFit="1"/>
    </xf>
    <xf numFmtId="0" fontId="28" fillId="0" borderId="30" xfId="0" applyFont="1" applyBorder="1" applyAlignment="1">
      <alignment horizontal="center" vertical="center" wrapText="1" shrinkToFit="1"/>
    </xf>
    <xf numFmtId="166" fontId="28" fillId="0" borderId="30" xfId="0" applyNumberFormat="1" applyFont="1" applyBorder="1" applyAlignment="1">
      <alignment vertical="center"/>
    </xf>
    <xf numFmtId="4" fontId="29" fillId="4" borderId="31" xfId="0" applyNumberFormat="1" applyFont="1" applyFill="1" applyBorder="1" applyAlignment="1" applyProtection="1">
      <alignment horizontal="right" vertical="center"/>
      <protection locked="0"/>
    </xf>
    <xf numFmtId="4" fontId="27" fillId="0" borderId="27" xfId="0" applyNumberFormat="1" applyFont="1" applyBorder="1" applyAlignment="1">
      <alignment vertical="center"/>
    </xf>
    <xf numFmtId="0" fontId="27" fillId="0" borderId="25" xfId="0" applyFont="1" applyBorder="1" applyAlignment="1">
      <alignment wrapText="1"/>
    </xf>
    <xf numFmtId="0" fontId="27" fillId="0" borderId="25" xfId="0" applyFont="1" applyBorder="1" applyAlignment="1">
      <alignment horizontal="center" vertical="center" wrapText="1" shrinkToFit="1"/>
    </xf>
    <xf numFmtId="4" fontId="27" fillId="0" borderId="32" xfId="0" applyNumberFormat="1" applyFont="1" applyBorder="1" applyAlignment="1">
      <alignment vertical="center"/>
    </xf>
    <xf numFmtId="0" fontId="23" fillId="0" borderId="21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49" fontId="27" fillId="0" borderId="25" xfId="0" applyNumberFormat="1" applyFont="1" applyBorder="1" applyAlignment="1">
      <alignment horizontal="left" vertical="center" wrapText="1" shrinkToFit="1"/>
    </xf>
    <xf numFmtId="0" fontId="30" fillId="6" borderId="25" xfId="0" applyFont="1" applyFill="1" applyBorder="1" applyAlignment="1">
      <alignment horizontal="left" vertical="center"/>
    </xf>
    <xf numFmtId="166" fontId="27" fillId="0" borderId="25" xfId="0" applyNumberFormat="1" applyFont="1" applyBorder="1" applyAlignment="1">
      <alignment vertical="center"/>
    </xf>
    <xf numFmtId="4" fontId="16" fillId="4" borderId="26" xfId="0" applyNumberFormat="1" applyFont="1" applyFill="1" applyBorder="1" applyAlignment="1" applyProtection="1">
      <alignment vertical="center" shrinkToFit="1"/>
      <protection locked="0"/>
    </xf>
    <xf numFmtId="49" fontId="30" fillId="6" borderId="25" xfId="0" applyNumberFormat="1" applyFont="1" applyFill="1" applyBorder="1" applyAlignment="1">
      <alignment horizontal="left" vertical="center"/>
    </xf>
    <xf numFmtId="0" fontId="32" fillId="7" borderId="25" xfId="0" applyFont="1" applyFill="1" applyBorder="1" applyAlignment="1">
      <alignment horizontal="left" vertical="center"/>
    </xf>
    <xf numFmtId="0" fontId="33" fillId="0" borderId="25" xfId="0" applyFont="1" applyBorder="1" applyAlignment="1">
      <alignment vertical="center" wrapText="1"/>
    </xf>
    <xf numFmtId="49" fontId="30" fillId="6" borderId="25" xfId="0" applyNumberFormat="1" applyFont="1" applyFill="1" applyBorder="1" applyAlignment="1">
      <alignment horizontal="left" vertical="center" wrapText="1"/>
    </xf>
    <xf numFmtId="49" fontId="30" fillId="0" borderId="25" xfId="0" applyNumberFormat="1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/>
    </xf>
    <xf numFmtId="3" fontId="34" fillId="0" borderId="0" xfId="2" applyNumberFormat="1" applyFont="1" applyAlignment="1">
      <alignment horizontal="center" vertical="center"/>
    </xf>
    <xf numFmtId="166" fontId="29" fillId="0" borderId="0" xfId="2" applyNumberFormat="1" applyFont="1" applyAlignment="1">
      <alignment horizontal="right" vertical="center"/>
    </xf>
    <xf numFmtId="4" fontId="34" fillId="0" borderId="0" xfId="0" applyNumberFormat="1" applyFont="1"/>
    <xf numFmtId="4" fontId="27" fillId="0" borderId="21" xfId="0" applyNumberFormat="1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/>
    <xf numFmtId="4" fontId="28" fillId="4" borderId="26" xfId="0" applyNumberFormat="1" applyFont="1" applyFill="1" applyBorder="1" applyAlignment="1" applyProtection="1">
      <alignment vertical="center" shrinkToFit="1"/>
      <protection locked="0"/>
    </xf>
    <xf numFmtId="1" fontId="27" fillId="0" borderId="25" xfId="0" applyNumberFormat="1" applyFont="1" applyBorder="1" applyAlignment="1">
      <alignment horizontal="left" vertical="center" wrapText="1" shrinkToFit="1"/>
    </xf>
    <xf numFmtId="166" fontId="27" fillId="0" borderId="25" xfId="0" applyNumberFormat="1" applyFont="1" applyBorder="1" applyAlignment="1">
      <alignment vertical="center" wrapText="1" shrinkToFit="1"/>
    </xf>
    <xf numFmtId="0" fontId="27" fillId="0" borderId="25" xfId="0" applyFont="1" applyBorder="1" applyAlignment="1">
      <alignment horizontal="left" vertical="center" wrapText="1" shrinkToFit="1"/>
    </xf>
    <xf numFmtId="2" fontId="28" fillId="4" borderId="26" xfId="0" applyNumberFormat="1" applyFont="1" applyFill="1" applyBorder="1" applyAlignment="1" applyProtection="1">
      <alignment vertical="center"/>
      <protection locked="0"/>
    </xf>
    <xf numFmtId="2" fontId="27" fillId="0" borderId="25" xfId="0" applyNumberFormat="1" applyFont="1" applyBorder="1" applyAlignment="1">
      <alignment horizontal="left" vertical="center" wrapText="1" shrinkToFit="1"/>
    </xf>
    <xf numFmtId="49" fontId="28" fillId="0" borderId="29" xfId="0" applyNumberFormat="1" applyFont="1" applyBorder="1" applyAlignment="1">
      <alignment horizontal="left" vertical="center" wrapText="1" shrinkToFit="1"/>
    </xf>
    <xf numFmtId="0" fontId="29" fillId="0" borderId="29" xfId="0" applyFont="1" applyBorder="1" applyAlignment="1">
      <alignment horizontal="left" vertical="center" wrapText="1"/>
    </xf>
    <xf numFmtId="3" fontId="34" fillId="0" borderId="29" xfId="2" applyNumberFormat="1" applyFont="1" applyBorder="1" applyAlignment="1">
      <alignment horizontal="center" vertical="center"/>
    </xf>
    <xf numFmtId="166" fontId="29" fillId="0" borderId="29" xfId="0" applyNumberFormat="1" applyFont="1" applyBorder="1" applyAlignment="1">
      <alignment horizontal="right"/>
    </xf>
    <xf numFmtId="4" fontId="28" fillId="4" borderId="23" xfId="0" applyNumberFormat="1" applyFont="1" applyFill="1" applyBorder="1" applyAlignment="1" applyProtection="1">
      <alignment vertical="center" shrinkToFit="1"/>
      <protection locked="0"/>
    </xf>
    <xf numFmtId="49" fontId="28" fillId="0" borderId="23" xfId="0" applyNumberFormat="1" applyFont="1" applyBorder="1" applyAlignment="1">
      <alignment horizontal="left" vertical="center" wrapText="1" shrinkToFit="1"/>
    </xf>
    <xf numFmtId="0" fontId="28" fillId="0" borderId="23" xfId="0" applyFont="1" applyBorder="1" applyAlignment="1">
      <alignment vertical="center" wrapText="1" shrinkToFit="1"/>
    </xf>
    <xf numFmtId="0" fontId="28" fillId="0" borderId="23" xfId="0" applyFont="1" applyBorder="1" applyAlignment="1">
      <alignment horizontal="center" vertical="center" wrapText="1" shrinkToFit="1"/>
    </xf>
    <xf numFmtId="166" fontId="28" fillId="0" borderId="23" xfId="0" applyNumberFormat="1" applyFont="1" applyBorder="1" applyAlignment="1">
      <alignment vertical="center"/>
    </xf>
    <xf numFmtId="0" fontId="0" fillId="0" borderId="33" xfId="0" applyBorder="1" applyAlignment="1">
      <alignment vertical="center"/>
    </xf>
    <xf numFmtId="0" fontId="35" fillId="0" borderId="34" xfId="0" applyFont="1" applyBorder="1" applyAlignment="1">
      <alignment vertical="center"/>
    </xf>
    <xf numFmtId="0" fontId="36" fillId="0" borderId="34" xfId="0" applyFont="1" applyBorder="1" applyAlignment="1">
      <alignment horizontal="left" vertical="center"/>
    </xf>
    <xf numFmtId="0" fontId="27" fillId="0" borderId="34" xfId="0" applyFont="1" applyBorder="1" applyAlignment="1">
      <alignment vertical="center" wrapText="1"/>
    </xf>
    <xf numFmtId="0" fontId="27" fillId="0" borderId="34" xfId="0" applyFont="1" applyBorder="1" applyAlignment="1">
      <alignment horizontal="center" vertical="center"/>
    </xf>
    <xf numFmtId="166" fontId="27" fillId="0" borderId="34" xfId="0" applyNumberFormat="1" applyFont="1" applyBorder="1" applyAlignment="1">
      <alignment vertical="center"/>
    </xf>
    <xf numFmtId="4" fontId="27" fillId="0" borderId="34" xfId="0" applyNumberFormat="1" applyFont="1" applyBorder="1" applyAlignment="1">
      <alignment vertical="center"/>
    </xf>
    <xf numFmtId="0" fontId="35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49" fontId="27" fillId="0" borderId="24" xfId="0" applyNumberFormat="1" applyFont="1" applyBorder="1" applyAlignment="1">
      <alignment horizontal="left" vertical="center" wrapText="1" shrinkToFit="1"/>
    </xf>
    <xf numFmtId="0" fontId="37" fillId="0" borderId="25" xfId="0" applyFont="1" applyBorder="1" applyAlignment="1">
      <alignment horizontal="left"/>
    </xf>
    <xf numFmtId="0" fontId="27" fillId="0" borderId="26" xfId="0" applyFont="1" applyBorder="1" applyAlignment="1">
      <alignment horizontal="center" vertical="center" wrapText="1" shrinkToFit="1"/>
    </xf>
    <xf numFmtId="166" fontId="27" fillId="0" borderId="23" xfId="0" applyNumberFormat="1" applyFont="1" applyBorder="1" applyAlignment="1">
      <alignment vertical="center"/>
    </xf>
    <xf numFmtId="4" fontId="27" fillId="4" borderId="23" xfId="0" applyNumberFormat="1" applyFont="1" applyFill="1" applyBorder="1" applyAlignment="1" applyProtection="1">
      <alignment vertical="center" shrinkToFit="1"/>
      <protection locked="0"/>
    </xf>
    <xf numFmtId="49" fontId="27" fillId="0" borderId="0" xfId="0" applyNumberFormat="1" applyFont="1" applyAlignment="1">
      <alignment horizontal="left" vertical="center" wrapText="1" shrinkToFit="1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 shrinkToFit="1"/>
    </xf>
    <xf numFmtId="166" fontId="27" fillId="0" borderId="0" xfId="0" applyNumberFormat="1" applyFont="1" applyAlignment="1">
      <alignment vertical="center"/>
    </xf>
    <xf numFmtId="4" fontId="27" fillId="0" borderId="0" xfId="0" applyNumberFormat="1" applyFont="1" applyAlignment="1" applyProtection="1">
      <alignment vertical="center" shrinkToFit="1"/>
      <protection locked="0"/>
    </xf>
    <xf numFmtId="0" fontId="29" fillId="0" borderId="25" xfId="0" applyFont="1" applyBorder="1" applyAlignment="1">
      <alignment horizontal="left" vertical="center" wrapText="1"/>
    </xf>
    <xf numFmtId="166" fontId="27" fillId="0" borderId="24" xfId="0" applyNumberFormat="1" applyFont="1" applyBorder="1" applyAlignment="1">
      <alignment vertical="center"/>
    </xf>
    <xf numFmtId="4" fontId="37" fillId="4" borderId="25" xfId="0" applyNumberFormat="1" applyFont="1" applyFill="1" applyBorder="1"/>
    <xf numFmtId="0" fontId="29" fillId="0" borderId="25" xfId="0" applyFont="1" applyBorder="1" applyAlignment="1">
      <alignment horizontal="left"/>
    </xf>
    <xf numFmtId="4" fontId="37" fillId="4" borderId="25" xfId="0" applyNumberFormat="1" applyFont="1" applyFill="1" applyBorder="1" applyAlignment="1">
      <alignment horizontal="right"/>
    </xf>
    <xf numFmtId="0" fontId="29" fillId="0" borderId="25" xfId="0" applyFont="1" applyBorder="1" applyAlignment="1">
      <alignment horizontal="left" vertical="center"/>
    </xf>
    <xf numFmtId="4" fontId="37" fillId="4" borderId="25" xfId="0" applyNumberFormat="1" applyFont="1" applyFill="1" applyBorder="1" applyAlignment="1">
      <alignment horizontal="right" vertical="center" wrapText="1"/>
    </xf>
    <xf numFmtId="4" fontId="39" fillId="4" borderId="25" xfId="0" applyNumberFormat="1" applyFont="1" applyFill="1" applyBorder="1"/>
    <xf numFmtId="4" fontId="39" fillId="4" borderId="25" xfId="0" applyNumberFormat="1" applyFont="1" applyFill="1" applyBorder="1" applyAlignment="1">
      <alignment horizontal="right" vertical="center"/>
    </xf>
    <xf numFmtId="4" fontId="37" fillId="4" borderId="25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4" fontId="30" fillId="0" borderId="36" xfId="0" applyNumberFormat="1" applyFont="1" applyBorder="1" applyAlignment="1">
      <alignment horizontal="right"/>
    </xf>
    <xf numFmtId="49" fontId="27" fillId="0" borderId="37" xfId="0" applyNumberFormat="1" applyFont="1" applyBorder="1" applyAlignment="1">
      <alignment horizontal="left" vertical="center" wrapText="1"/>
    </xf>
    <xf numFmtId="49" fontId="27" fillId="0" borderId="23" xfId="0" applyNumberFormat="1" applyFont="1" applyBorder="1" applyAlignment="1">
      <alignment horizontal="left" vertical="center" wrapText="1"/>
    </xf>
    <xf numFmtId="0" fontId="27" fillId="0" borderId="23" xfId="0" applyFont="1" applyBorder="1" applyAlignment="1">
      <alignment wrapText="1"/>
    </xf>
    <xf numFmtId="0" fontId="27" fillId="0" borderId="23" xfId="0" applyFont="1" applyBorder="1" applyAlignment="1">
      <alignment horizontal="center" vertical="center" wrapText="1" shrinkToFit="1"/>
    </xf>
    <xf numFmtId="166" fontId="27" fillId="0" borderId="23" xfId="0" applyNumberFormat="1" applyFont="1" applyBorder="1" applyAlignment="1">
      <alignment horizontal="right" vertical="center"/>
    </xf>
    <xf numFmtId="166" fontId="30" fillId="5" borderId="23" xfId="2" applyNumberFormat="1" applyFont="1" applyFill="1" applyBorder="1" applyAlignment="1">
      <alignment horizontal="right" vertical="center"/>
    </xf>
    <xf numFmtId="4" fontId="30" fillId="0" borderId="23" xfId="0" applyNumberFormat="1" applyFont="1" applyBorder="1" applyAlignment="1">
      <alignment horizontal="right"/>
    </xf>
    <xf numFmtId="49" fontId="27" fillId="0" borderId="23" xfId="0" applyNumberFormat="1" applyFont="1" applyBorder="1" applyAlignment="1">
      <alignment horizontal="left" vertical="center" wrapText="1" shrinkToFit="1"/>
    </xf>
    <xf numFmtId="49" fontId="27" fillId="5" borderId="23" xfId="0" applyNumberFormat="1" applyFont="1" applyFill="1" applyBorder="1" applyAlignment="1">
      <alignment horizontal="left" vertical="top" wrapText="1"/>
    </xf>
    <xf numFmtId="0" fontId="30" fillId="0" borderId="23" xfId="0" applyFont="1" applyBorder="1" applyAlignment="1">
      <alignment horizontal="left"/>
    </xf>
    <xf numFmtId="4" fontId="30" fillId="4" borderId="23" xfId="0" applyNumberFormat="1" applyFont="1" applyFill="1" applyBorder="1" applyAlignment="1">
      <alignment horizontal="right"/>
    </xf>
    <xf numFmtId="0" fontId="30" fillId="0" borderId="23" xfId="0" applyFont="1" applyBorder="1" applyAlignment="1">
      <alignment horizontal="left" vertical="center"/>
    </xf>
    <xf numFmtId="4" fontId="30" fillId="4" borderId="23" xfId="0" applyNumberFormat="1" applyFont="1" applyFill="1" applyBorder="1" applyAlignment="1">
      <alignment horizontal="right" vertical="center" wrapText="1"/>
    </xf>
    <xf numFmtId="0" fontId="30" fillId="0" borderId="23" xfId="0" applyFont="1" applyBorder="1" applyAlignment="1">
      <alignment horizontal="left" vertical="center" wrapText="1"/>
    </xf>
    <xf numFmtId="0" fontId="27" fillId="0" borderId="23" xfId="0" applyFont="1" applyBorder="1"/>
    <xf numFmtId="4" fontId="27" fillId="0" borderId="23" xfId="0" applyNumberFormat="1" applyFont="1" applyBorder="1" applyAlignment="1">
      <alignment vertical="center"/>
    </xf>
    <xf numFmtId="4" fontId="37" fillId="4" borderId="36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4" fontId="30" fillId="0" borderId="0" xfId="0" applyNumberFormat="1" applyFont="1" applyAlignment="1">
      <alignment horizontal="right"/>
    </xf>
    <xf numFmtId="4" fontId="34" fillId="4" borderId="23" xfId="0" applyNumberFormat="1" applyFont="1" applyFill="1" applyBorder="1" applyAlignment="1" applyProtection="1">
      <alignment vertical="center"/>
      <protection locked="0"/>
    </xf>
    <xf numFmtId="166" fontId="29" fillId="0" borderId="23" xfId="0" applyNumberFormat="1" applyFont="1" applyBorder="1" applyAlignment="1">
      <alignment horizontal="right" vertical="center" wrapText="1"/>
    </xf>
    <xf numFmtId="3" fontId="34" fillId="0" borderId="23" xfId="2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4" fontId="16" fillId="4" borderId="16" xfId="0" applyNumberFormat="1" applyFont="1" applyFill="1" applyBorder="1" applyAlignment="1" applyProtection="1">
      <alignment vertical="center"/>
      <protection locked="0"/>
    </xf>
    <xf numFmtId="4" fontId="23" fillId="4" borderId="16" xfId="0" applyNumberFormat="1" applyFont="1" applyFill="1" applyBorder="1" applyAlignment="1" applyProtection="1">
      <alignment vertical="center"/>
      <protection locked="0"/>
    </xf>
    <xf numFmtId="166" fontId="16" fillId="4" borderId="16" xfId="0" applyNumberFormat="1" applyFont="1" applyFill="1" applyBorder="1" applyAlignment="1" applyProtection="1">
      <alignment vertical="center"/>
      <protection locked="0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49" fontId="23" fillId="0" borderId="38" xfId="0" applyNumberFormat="1" applyFont="1" applyBorder="1" applyAlignment="1" applyProtection="1">
      <alignment horizontal="left" vertical="center" wrapText="1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 customBuiltin="1"/>
    <cellStyle name="Normální 2" xfId="2" xr:uid="{FC492A84-8E29-4F7F-A3B9-734F978D8B9B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elB\Documents\Klu&#269;ov\V&#344;\Polo&#382;kov&#253;%20rozpo&#269;et.xlsx" TargetMode="External"/><Relationship Id="rId1" Type="http://schemas.openxmlformats.org/officeDocument/2006/relationships/externalLinkPath" Target="/Users/PavelB/Documents/Klu&#269;ov/V&#344;/Polo&#382;kov&#253;%20roz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1 - SO 01 Stáj"/>
      <sheetName val="2 - SO 02 Kanalizace spla..."/>
      <sheetName val="3 - SO 03 Kanalizace dešť..."/>
      <sheetName val="4 - Bourání stávajícího o..."/>
      <sheetName val="5 - VRN"/>
      <sheetName val="SO 01 Elektroinstalace"/>
      <sheetName val="SO 01 Technologie"/>
    </sheetNames>
    <sheetDataSet>
      <sheetData sheetId="0"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98"/>
  <sheetViews>
    <sheetView showGridLines="0" tabSelected="1" workbookViewId="0">
      <selection activeCell="AC97" sqref="AC9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5.83203125" customWidth="1"/>
    <col min="51" max="71" width="9.33203125" hidden="1"/>
  </cols>
  <sheetData>
    <row r="1" spans="1:54" x14ac:dyDescent="0.2">
      <c r="A1" s="12" t="s">
        <v>0</v>
      </c>
      <c r="AZ1" s="12" t="s">
        <v>2</v>
      </c>
      <c r="BA1" s="12" t="s">
        <v>2</v>
      </c>
      <c r="BB1" s="12" t="s">
        <v>3</v>
      </c>
    </row>
    <row r="2" spans="1:54" ht="36.950000000000003" customHeight="1" x14ac:dyDescent="0.2">
      <c r="AR2" s="115"/>
      <c r="AY2" s="13" t="s">
        <v>4</v>
      </c>
      <c r="AZ2" s="13" t="s">
        <v>5</v>
      </c>
    </row>
    <row r="3" spans="1:5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AY3" s="13" t="s">
        <v>4</v>
      </c>
      <c r="AZ3" s="13" t="s">
        <v>6</v>
      </c>
    </row>
    <row r="4" spans="1:54" ht="24.95" customHeight="1" x14ac:dyDescent="0.2">
      <c r="B4" s="16"/>
      <c r="D4" s="17" t="s">
        <v>7</v>
      </c>
      <c r="AR4" s="16"/>
      <c r="AY4" s="13" t="s">
        <v>8</v>
      </c>
    </row>
    <row r="5" spans="1:54" ht="12" customHeight="1" x14ac:dyDescent="0.2">
      <c r="B5" s="16"/>
      <c r="D5" s="18" t="s">
        <v>9</v>
      </c>
      <c r="K5" s="284" t="s">
        <v>10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R5" s="16"/>
      <c r="AY5" s="13" t="s">
        <v>4</v>
      </c>
    </row>
    <row r="6" spans="1:54" ht="36.950000000000003" customHeight="1" x14ac:dyDescent="0.2">
      <c r="B6" s="16"/>
      <c r="D6" s="20" t="s">
        <v>11</v>
      </c>
      <c r="K6" s="286" t="s">
        <v>1101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R6" s="16"/>
      <c r="AY6" s="13" t="s">
        <v>4</v>
      </c>
    </row>
    <row r="7" spans="1:54" ht="12" customHeight="1" x14ac:dyDescent="0.2">
      <c r="B7" s="16"/>
      <c r="D7" s="21" t="s">
        <v>12</v>
      </c>
      <c r="K7" s="19" t="s">
        <v>1</v>
      </c>
      <c r="AK7" s="21" t="s">
        <v>13</v>
      </c>
      <c r="AN7" s="19" t="s">
        <v>1</v>
      </c>
      <c r="AR7" s="16"/>
      <c r="AY7" s="13" t="s">
        <v>4</v>
      </c>
    </row>
    <row r="8" spans="1:54" ht="12" customHeight="1" x14ac:dyDescent="0.2">
      <c r="B8" s="16"/>
      <c r="D8" s="21" t="s">
        <v>14</v>
      </c>
      <c r="K8" s="19" t="s">
        <v>15</v>
      </c>
      <c r="AK8" s="21" t="s">
        <v>16</v>
      </c>
      <c r="AN8" s="226">
        <v>46036</v>
      </c>
      <c r="AR8" s="16"/>
      <c r="AY8" s="13" t="s">
        <v>4</v>
      </c>
    </row>
    <row r="9" spans="1:54" ht="14.45" customHeight="1" x14ac:dyDescent="0.2">
      <c r="B9" s="16"/>
      <c r="AR9" s="16"/>
      <c r="AY9" s="13" t="s">
        <v>4</v>
      </c>
    </row>
    <row r="10" spans="1:54" ht="12" customHeight="1" x14ac:dyDescent="0.2">
      <c r="B10" s="16"/>
      <c r="D10" s="21" t="s">
        <v>17</v>
      </c>
      <c r="AK10" s="21" t="s">
        <v>18</v>
      </c>
      <c r="AN10" s="19" t="s">
        <v>1</v>
      </c>
      <c r="AR10" s="16"/>
      <c r="AY10" s="13" t="s">
        <v>4</v>
      </c>
    </row>
    <row r="11" spans="1:54" ht="18.399999999999999" customHeight="1" x14ac:dyDescent="0.2">
      <c r="B11" s="16"/>
      <c r="E11" s="19" t="s">
        <v>15</v>
      </c>
      <c r="AK11" s="21" t="s">
        <v>19</v>
      </c>
      <c r="AN11" s="19" t="s">
        <v>1</v>
      </c>
      <c r="AR11" s="16"/>
      <c r="AY11" s="13" t="s">
        <v>4</v>
      </c>
    </row>
    <row r="12" spans="1:54" ht="6.95" customHeight="1" x14ac:dyDescent="0.2">
      <c r="B12" s="16"/>
      <c r="AR12" s="16"/>
      <c r="AY12" s="13" t="s">
        <v>4</v>
      </c>
    </row>
    <row r="13" spans="1:54" ht="12" customHeight="1" x14ac:dyDescent="0.2">
      <c r="B13" s="16"/>
      <c r="D13" s="21" t="s">
        <v>20</v>
      </c>
      <c r="AK13" s="21" t="s">
        <v>18</v>
      </c>
      <c r="AN13" s="19" t="s">
        <v>1</v>
      </c>
      <c r="AR13" s="16"/>
      <c r="AY13" s="13" t="s">
        <v>4</v>
      </c>
    </row>
    <row r="14" spans="1:54" ht="12.75" x14ac:dyDescent="0.2">
      <c r="B14" s="16"/>
      <c r="E14" s="19" t="s">
        <v>15</v>
      </c>
      <c r="AK14" s="21" t="s">
        <v>19</v>
      </c>
      <c r="AN14" s="19" t="s">
        <v>1</v>
      </c>
      <c r="AR14" s="16"/>
      <c r="AY14" s="13" t="s">
        <v>4</v>
      </c>
    </row>
    <row r="15" spans="1:54" ht="6.95" customHeight="1" x14ac:dyDescent="0.2">
      <c r="B15" s="16"/>
      <c r="AR15" s="16"/>
      <c r="AY15" s="13" t="s">
        <v>2</v>
      </c>
    </row>
    <row r="16" spans="1:54" ht="12" customHeight="1" x14ac:dyDescent="0.2">
      <c r="B16" s="16"/>
      <c r="D16" s="21" t="s">
        <v>21</v>
      </c>
      <c r="AK16" s="21" t="s">
        <v>18</v>
      </c>
      <c r="AN16" s="19" t="s">
        <v>1</v>
      </c>
      <c r="AR16" s="16"/>
      <c r="AY16" s="13" t="s">
        <v>2</v>
      </c>
    </row>
    <row r="17" spans="2:51" ht="18.399999999999999" customHeight="1" x14ac:dyDescent="0.2">
      <c r="B17" s="16"/>
      <c r="E17" s="19" t="s">
        <v>15</v>
      </c>
      <c r="AK17" s="21" t="s">
        <v>19</v>
      </c>
      <c r="AN17" s="19" t="s">
        <v>1</v>
      </c>
      <c r="AR17" s="16"/>
      <c r="AY17" s="13" t="s">
        <v>22</v>
      </c>
    </row>
    <row r="18" spans="2:51" ht="6.95" customHeight="1" x14ac:dyDescent="0.2">
      <c r="B18" s="16"/>
      <c r="AR18" s="16"/>
      <c r="AY18" s="13" t="s">
        <v>4</v>
      </c>
    </row>
    <row r="19" spans="2:51" ht="12" customHeight="1" x14ac:dyDescent="0.2">
      <c r="B19" s="16"/>
      <c r="D19" s="21" t="s">
        <v>23</v>
      </c>
      <c r="AK19" s="21" t="s">
        <v>18</v>
      </c>
      <c r="AN19" s="19" t="s">
        <v>1</v>
      </c>
      <c r="AR19" s="16"/>
      <c r="AY19" s="13" t="s">
        <v>4</v>
      </c>
    </row>
    <row r="20" spans="2:51" ht="18.399999999999999" customHeight="1" x14ac:dyDescent="0.2">
      <c r="B20" s="16"/>
      <c r="E20" s="19" t="s">
        <v>15</v>
      </c>
      <c r="AK20" s="21" t="s">
        <v>19</v>
      </c>
      <c r="AN20" s="19" t="s">
        <v>1</v>
      </c>
      <c r="AR20" s="16"/>
      <c r="AY20" s="13" t="s">
        <v>22</v>
      </c>
    </row>
    <row r="21" spans="2:51" ht="6.95" customHeight="1" x14ac:dyDescent="0.2">
      <c r="B21" s="16"/>
      <c r="AR21" s="16"/>
    </row>
    <row r="22" spans="2:51" ht="12" customHeight="1" x14ac:dyDescent="0.2">
      <c r="B22" s="16"/>
      <c r="D22" s="21" t="s">
        <v>24</v>
      </c>
      <c r="AR22" s="16"/>
    </row>
    <row r="23" spans="2:51" ht="16.5" customHeight="1" x14ac:dyDescent="0.2">
      <c r="B23" s="16"/>
      <c r="E23" s="287" t="s">
        <v>1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R23" s="16"/>
    </row>
    <row r="24" spans="2:51" ht="6.95" customHeight="1" x14ac:dyDescent="0.2">
      <c r="B24" s="16"/>
      <c r="AR24" s="16"/>
    </row>
    <row r="25" spans="2:51" ht="6.95" customHeight="1" x14ac:dyDescent="0.2">
      <c r="B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6"/>
    </row>
    <row r="26" spans="2:51" s="1" customFormat="1" ht="25.9" customHeight="1" x14ac:dyDescent="0.2">
      <c r="B26" s="24"/>
      <c r="D26" s="25" t="s">
        <v>25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88">
        <f>ROUND(AG94,2)</f>
        <v>0</v>
      </c>
      <c r="AL26" s="289"/>
      <c r="AM26" s="289"/>
      <c r="AN26" s="289"/>
      <c r="AO26" s="289"/>
      <c r="AR26" s="24"/>
    </row>
    <row r="27" spans="2:51" s="1" customFormat="1" ht="6.95" customHeight="1" x14ac:dyDescent="0.2">
      <c r="B27" s="24"/>
      <c r="AR27" s="24"/>
    </row>
    <row r="28" spans="2:51" s="1" customFormat="1" ht="12.75" x14ac:dyDescent="0.2">
      <c r="B28" s="24"/>
      <c r="L28" s="290" t="s">
        <v>26</v>
      </c>
      <c r="M28" s="290"/>
      <c r="N28" s="290"/>
      <c r="O28" s="290"/>
      <c r="P28" s="290"/>
      <c r="W28" s="290" t="s">
        <v>27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28</v>
      </c>
      <c r="AL28" s="290"/>
      <c r="AM28" s="290"/>
      <c r="AN28" s="290"/>
      <c r="AO28" s="290"/>
      <c r="AR28" s="24"/>
    </row>
    <row r="29" spans="2:51" s="2" customFormat="1" ht="14.45" customHeight="1" x14ac:dyDescent="0.2">
      <c r="B29" s="28"/>
      <c r="D29" s="21" t="s">
        <v>29</v>
      </c>
      <c r="F29" s="21" t="s">
        <v>30</v>
      </c>
      <c r="L29" s="279">
        <v>0.21</v>
      </c>
      <c r="M29" s="278"/>
      <c r="N29" s="278"/>
      <c r="O29" s="278"/>
      <c r="P29" s="278"/>
      <c r="W29" s="277">
        <f>AK26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SUM(W29*0.21)</f>
        <v>0</v>
      </c>
      <c r="AL29" s="278"/>
      <c r="AM29" s="278"/>
      <c r="AN29" s="278"/>
      <c r="AO29" s="278"/>
      <c r="AR29" s="28"/>
    </row>
    <row r="30" spans="2:51" s="2" customFormat="1" ht="14.45" customHeight="1" x14ac:dyDescent="0.2">
      <c r="B30" s="28"/>
      <c r="F30" s="21" t="s">
        <v>31</v>
      </c>
      <c r="L30" s="279">
        <v>0.12</v>
      </c>
      <c r="M30" s="278"/>
      <c r="N30" s="278"/>
      <c r="O30" s="278"/>
      <c r="P30" s="278"/>
      <c r="W30" s="277"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v>0</v>
      </c>
      <c r="AL30" s="278"/>
      <c r="AM30" s="278"/>
      <c r="AN30" s="278"/>
      <c r="AO30" s="278"/>
      <c r="AR30" s="28"/>
    </row>
    <row r="31" spans="2:51" s="2" customFormat="1" ht="14.45" hidden="1" customHeight="1" x14ac:dyDescent="0.2">
      <c r="B31" s="28"/>
      <c r="F31" s="21" t="s">
        <v>32</v>
      </c>
      <c r="L31" s="279">
        <v>0.21</v>
      </c>
      <c r="M31" s="278"/>
      <c r="N31" s="278"/>
      <c r="O31" s="278"/>
      <c r="P31" s="278"/>
      <c r="W31" s="277" t="e">
        <f>ROUND(#REF!, 2)</f>
        <v>#REF!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28"/>
    </row>
    <row r="32" spans="2:51" s="2" customFormat="1" ht="14.45" hidden="1" customHeight="1" x14ac:dyDescent="0.2">
      <c r="B32" s="28"/>
      <c r="F32" s="21" t="s">
        <v>33</v>
      </c>
      <c r="L32" s="279">
        <v>0.12</v>
      </c>
      <c r="M32" s="278"/>
      <c r="N32" s="278"/>
      <c r="O32" s="278"/>
      <c r="P32" s="278"/>
      <c r="W32" s="277" t="e">
        <f>ROUND(#REF!, 2)</f>
        <v>#REF!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28"/>
    </row>
    <row r="33" spans="2:44" s="2" customFormat="1" ht="14.45" hidden="1" customHeight="1" x14ac:dyDescent="0.2">
      <c r="B33" s="28"/>
      <c r="F33" s="21" t="s">
        <v>34</v>
      </c>
      <c r="L33" s="279">
        <v>0</v>
      </c>
      <c r="M33" s="278"/>
      <c r="N33" s="278"/>
      <c r="O33" s="278"/>
      <c r="P33" s="278"/>
      <c r="W33" s="277" t="e">
        <f>ROUND(#REF!, 2)</f>
        <v>#REF!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28"/>
    </row>
    <row r="34" spans="2:44" s="1" customFormat="1" ht="6.95" customHeight="1" x14ac:dyDescent="0.2">
      <c r="B34" s="24"/>
      <c r="AR34" s="24"/>
    </row>
    <row r="35" spans="2:44" s="1" customFormat="1" ht="25.9" customHeight="1" x14ac:dyDescent="0.2">
      <c r="B35" s="24"/>
      <c r="C35" s="29"/>
      <c r="D35" s="30" t="s">
        <v>35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36</v>
      </c>
      <c r="U35" s="31"/>
      <c r="V35" s="31"/>
      <c r="W35" s="31"/>
      <c r="X35" s="280" t="s">
        <v>37</v>
      </c>
      <c r="Y35" s="281"/>
      <c r="Z35" s="281"/>
      <c r="AA35" s="281"/>
      <c r="AB35" s="281"/>
      <c r="AC35" s="31"/>
      <c r="AD35" s="31"/>
      <c r="AE35" s="31"/>
      <c r="AF35" s="31"/>
      <c r="AG35" s="31"/>
      <c r="AH35" s="31"/>
      <c r="AI35" s="31"/>
      <c r="AJ35" s="31"/>
      <c r="AK35" s="282">
        <f>SUM(AK26:AK33)</f>
        <v>0</v>
      </c>
      <c r="AL35" s="281"/>
      <c r="AM35" s="281"/>
      <c r="AN35" s="281"/>
      <c r="AO35" s="283"/>
      <c r="AP35" s="29"/>
      <c r="AQ35" s="29"/>
      <c r="AR35" s="24"/>
    </row>
    <row r="36" spans="2:44" s="1" customFormat="1" ht="6.95" customHeight="1" x14ac:dyDescent="0.2">
      <c r="B36" s="24"/>
      <c r="AR36" s="24"/>
    </row>
    <row r="37" spans="2:44" s="1" customFormat="1" ht="14.45" customHeight="1" x14ac:dyDescent="0.2">
      <c r="B37" s="24"/>
      <c r="AR37" s="24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4"/>
      <c r="D49" s="33" t="s">
        <v>38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39</v>
      </c>
      <c r="AI49" s="34"/>
      <c r="AJ49" s="34"/>
      <c r="AK49" s="34"/>
      <c r="AL49" s="34"/>
      <c r="AM49" s="34"/>
      <c r="AN49" s="34"/>
      <c r="AO49" s="34"/>
      <c r="AR49" s="24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4"/>
      <c r="D60" s="35" t="s">
        <v>40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5" t="s">
        <v>41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5" t="s">
        <v>40</v>
      </c>
      <c r="AI60" s="26"/>
      <c r="AJ60" s="26"/>
      <c r="AK60" s="26"/>
      <c r="AL60" s="26"/>
      <c r="AM60" s="35" t="s">
        <v>41</v>
      </c>
      <c r="AN60" s="26"/>
      <c r="AO60" s="26"/>
      <c r="AR60" s="24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4"/>
      <c r="D64" s="33" t="s">
        <v>42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43</v>
      </c>
      <c r="AI64" s="34"/>
      <c r="AJ64" s="34"/>
      <c r="AK64" s="34"/>
      <c r="AL64" s="34"/>
      <c r="AM64" s="34"/>
      <c r="AN64" s="34"/>
      <c r="AO64" s="34"/>
      <c r="AR64" s="24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4"/>
      <c r="D75" s="35" t="s">
        <v>40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5" t="s">
        <v>41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5" t="s">
        <v>40</v>
      </c>
      <c r="AI75" s="26"/>
      <c r="AJ75" s="26"/>
      <c r="AK75" s="26"/>
      <c r="AL75" s="26"/>
      <c r="AM75" s="35" t="s">
        <v>41</v>
      </c>
      <c r="AN75" s="26"/>
      <c r="AO75" s="26"/>
      <c r="AR75" s="24"/>
    </row>
    <row r="76" spans="2:44" s="1" customFormat="1" x14ac:dyDescent="0.2">
      <c r="B76" s="24"/>
      <c r="AR76" s="24"/>
    </row>
    <row r="77" spans="2:44" s="1" customFormat="1" ht="6.9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4"/>
    </row>
    <row r="81" spans="1:71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4"/>
    </row>
    <row r="82" spans="1:71" s="1" customFormat="1" ht="24.95" customHeight="1" x14ac:dyDescent="0.2">
      <c r="B82" s="24"/>
      <c r="C82" s="17" t="s">
        <v>44</v>
      </c>
      <c r="AR82" s="24"/>
    </row>
    <row r="83" spans="1:71" s="1" customFormat="1" ht="6.95" customHeight="1" x14ac:dyDescent="0.2">
      <c r="B83" s="24"/>
      <c r="AR83" s="24"/>
    </row>
    <row r="84" spans="1:71" s="3" customFormat="1" ht="12" customHeight="1" x14ac:dyDescent="0.2">
      <c r="B84" s="40"/>
      <c r="C84" s="21" t="s">
        <v>9</v>
      </c>
      <c r="L84" s="3" t="str">
        <f>K5</f>
        <v>IMPORT</v>
      </c>
      <c r="AR84" s="40"/>
    </row>
    <row r="85" spans="1:71" s="4" customFormat="1" ht="36.950000000000003" customHeight="1" x14ac:dyDescent="0.2">
      <c r="B85" s="41"/>
      <c r="C85" s="42" t="s">
        <v>11</v>
      </c>
      <c r="L85" s="272" t="str">
        <f>K6</f>
        <v>Modernizace farmy Tuněchody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R85" s="41"/>
    </row>
    <row r="86" spans="1:71" s="1" customFormat="1" ht="6.95" customHeight="1" x14ac:dyDescent="0.2">
      <c r="B86" s="24"/>
      <c r="AR86" s="24"/>
    </row>
    <row r="87" spans="1:71" s="1" customFormat="1" ht="12" customHeight="1" x14ac:dyDescent="0.2">
      <c r="B87" s="24"/>
      <c r="C87" s="21" t="s">
        <v>14</v>
      </c>
      <c r="L87" s="43" t="str">
        <f>IF(K8="","",K8)</f>
        <v xml:space="preserve"> </v>
      </c>
      <c r="AI87" s="21" t="s">
        <v>16</v>
      </c>
      <c r="AM87" s="274">
        <f>IF(AN8= "","",AN8)</f>
        <v>46036</v>
      </c>
      <c r="AN87" s="274"/>
      <c r="AR87" s="24"/>
    </row>
    <row r="88" spans="1:71" s="1" customFormat="1" ht="6.95" customHeight="1" x14ac:dyDescent="0.2">
      <c r="B88" s="24"/>
      <c r="AR88" s="24"/>
    </row>
    <row r="89" spans="1:71" s="1" customFormat="1" ht="15.2" customHeight="1" x14ac:dyDescent="0.2">
      <c r="B89" s="24"/>
      <c r="C89" s="21" t="s">
        <v>17</v>
      </c>
      <c r="L89" s="3" t="str">
        <f>IF(E11= "","",E11)</f>
        <v xml:space="preserve"> </v>
      </c>
      <c r="AI89" s="21" t="s">
        <v>21</v>
      </c>
      <c r="AM89" s="275" t="str">
        <f>IF(E17="","",E17)</f>
        <v xml:space="preserve"> </v>
      </c>
      <c r="AN89" s="276"/>
      <c r="AO89" s="276"/>
      <c r="AP89" s="276"/>
      <c r="AR89" s="24"/>
    </row>
    <row r="90" spans="1:71" s="1" customFormat="1" ht="15.2" customHeight="1" x14ac:dyDescent="0.2">
      <c r="B90" s="24"/>
      <c r="C90" s="21" t="s">
        <v>20</v>
      </c>
      <c r="L90" s="3" t="str">
        <f>IF(E14="","",E14)</f>
        <v xml:space="preserve"> </v>
      </c>
      <c r="AI90" s="21" t="s">
        <v>23</v>
      </c>
      <c r="AM90" s="275" t="str">
        <f>IF(E20="","",E20)</f>
        <v xml:space="preserve"> </v>
      </c>
      <c r="AN90" s="276"/>
      <c r="AO90" s="276"/>
      <c r="AP90" s="276"/>
      <c r="AR90" s="24"/>
    </row>
    <row r="91" spans="1:71" s="1" customFormat="1" ht="10.9" customHeight="1" x14ac:dyDescent="0.2">
      <c r="B91" s="24"/>
      <c r="AR91" s="24"/>
    </row>
    <row r="92" spans="1:71" s="1" customFormat="1" ht="29.25" customHeight="1" x14ac:dyDescent="0.2">
      <c r="B92" s="24"/>
      <c r="C92" s="267" t="s">
        <v>45</v>
      </c>
      <c r="D92" s="268"/>
      <c r="E92" s="268"/>
      <c r="F92" s="268"/>
      <c r="G92" s="268"/>
      <c r="H92" s="47"/>
      <c r="I92" s="269" t="s">
        <v>46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70" t="s">
        <v>47</v>
      </c>
      <c r="AH92" s="268"/>
      <c r="AI92" s="268"/>
      <c r="AJ92" s="268"/>
      <c r="AK92" s="268"/>
      <c r="AL92" s="268"/>
      <c r="AM92" s="268"/>
      <c r="AN92" s="269" t="s">
        <v>48</v>
      </c>
      <c r="AO92" s="268"/>
      <c r="AP92" s="271"/>
      <c r="AQ92" s="48" t="s">
        <v>49</v>
      </c>
      <c r="AR92" s="24"/>
    </row>
    <row r="93" spans="1:71" s="1" customFormat="1" ht="10.9" customHeight="1" x14ac:dyDescent="0.2">
      <c r="B93" s="24"/>
      <c r="AR93" s="24"/>
    </row>
    <row r="94" spans="1:71" s="5" customFormat="1" ht="32.450000000000003" customHeight="1" x14ac:dyDescent="0.2">
      <c r="B94" s="49"/>
      <c r="C94" s="50" t="s">
        <v>50</v>
      </c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265">
        <f>ROUND(SUM(AG95:AG96),2)</f>
        <v>0</v>
      </c>
      <c r="AH94" s="265"/>
      <c r="AI94" s="265"/>
      <c r="AJ94" s="265"/>
      <c r="AK94" s="265"/>
      <c r="AL94" s="265"/>
      <c r="AM94" s="265"/>
      <c r="AN94" s="266">
        <f>SUM(AN95:AP96)</f>
        <v>0</v>
      </c>
      <c r="AO94" s="266"/>
      <c r="AP94" s="266"/>
      <c r="AQ94" s="53" t="s">
        <v>1</v>
      </c>
      <c r="AR94" s="49"/>
      <c r="AY94" s="54" t="s">
        <v>51</v>
      </c>
      <c r="AZ94" s="54" t="s">
        <v>52</v>
      </c>
      <c r="BA94" s="55" t="s">
        <v>53</v>
      </c>
      <c r="BB94" s="54" t="s">
        <v>10</v>
      </c>
      <c r="BC94" s="54" t="s">
        <v>3</v>
      </c>
      <c r="BD94" s="54" t="s">
        <v>54</v>
      </c>
      <c r="BR94" s="54" t="s">
        <v>1</v>
      </c>
    </row>
    <row r="95" spans="1:71" s="6" customFormat="1" ht="16.5" customHeight="1" x14ac:dyDescent="0.2">
      <c r="A95" s="56" t="s">
        <v>55</v>
      </c>
      <c r="B95" s="57"/>
      <c r="C95" s="58"/>
      <c r="D95" s="264" t="s">
        <v>56</v>
      </c>
      <c r="E95" s="264"/>
      <c r="F95" s="264"/>
      <c r="G95" s="264"/>
      <c r="H95" s="264"/>
      <c r="I95" s="59"/>
      <c r="J95" s="264" t="s">
        <v>1102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2">
        <f>'1 - SO 01 Přístřešek pro skot'!J30</f>
        <v>0</v>
      </c>
      <c r="AH95" s="263"/>
      <c r="AI95" s="263"/>
      <c r="AJ95" s="263"/>
      <c r="AK95" s="263"/>
      <c r="AL95" s="263"/>
      <c r="AM95" s="263"/>
      <c r="AN95" s="262">
        <f>SUM(AG95*1.21)</f>
        <v>0</v>
      </c>
      <c r="AO95" s="263"/>
      <c r="AP95" s="263"/>
      <c r="AQ95" s="60" t="s">
        <v>57</v>
      </c>
      <c r="AR95" s="57"/>
      <c r="AZ95" s="61" t="s">
        <v>56</v>
      </c>
      <c r="BB95" s="61" t="s">
        <v>10</v>
      </c>
      <c r="BC95" s="61" t="s">
        <v>58</v>
      </c>
      <c r="BD95" s="61" t="s">
        <v>3</v>
      </c>
      <c r="BR95" s="61" t="s">
        <v>1</v>
      </c>
      <c r="BS95" s="61" t="s">
        <v>59</v>
      </c>
    </row>
    <row r="96" spans="1:71" s="6" customFormat="1" ht="16.5" customHeight="1" x14ac:dyDescent="0.2">
      <c r="A96" s="56" t="s">
        <v>55</v>
      </c>
      <c r="B96" s="57"/>
      <c r="C96" s="58"/>
      <c r="D96" s="264" t="s">
        <v>60</v>
      </c>
      <c r="E96" s="264"/>
      <c r="F96" s="264"/>
      <c r="G96" s="264"/>
      <c r="H96" s="264"/>
      <c r="I96" s="59"/>
      <c r="J96" s="264" t="s">
        <v>61</v>
      </c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2">
        <f>'229 - SO 229 Oprava hnoji...'!J30</f>
        <v>0</v>
      </c>
      <c r="AH96" s="263"/>
      <c r="AI96" s="263"/>
      <c r="AJ96" s="263"/>
      <c r="AK96" s="263"/>
      <c r="AL96" s="263"/>
      <c r="AM96" s="263"/>
      <c r="AN96" s="262">
        <f>SUM(AG96*1.21)</f>
        <v>0</v>
      </c>
      <c r="AO96" s="263"/>
      <c r="AP96" s="263"/>
      <c r="AQ96" s="60" t="s">
        <v>57</v>
      </c>
      <c r="AR96" s="57"/>
      <c r="AZ96" s="61" t="s">
        <v>56</v>
      </c>
      <c r="BB96" s="61" t="s">
        <v>10</v>
      </c>
      <c r="BC96" s="61" t="s">
        <v>62</v>
      </c>
      <c r="BD96" s="61" t="s">
        <v>3</v>
      </c>
      <c r="BR96" s="61" t="s">
        <v>1</v>
      </c>
      <c r="BS96" s="61" t="s">
        <v>59</v>
      </c>
    </row>
    <row r="97" spans="2:44" s="1" customFormat="1" ht="30" customHeight="1" x14ac:dyDescent="0.2">
      <c r="B97" s="24"/>
      <c r="AR97" s="24"/>
    </row>
    <row r="98" spans="2:44" s="1" customFormat="1" ht="6.95" customHeight="1" x14ac:dyDescent="0.2"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24"/>
    </row>
  </sheetData>
  <mergeCells count="42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L85:AJ85"/>
    <mergeCell ref="AM87:AN87"/>
    <mergeCell ref="AM89:AP89"/>
    <mergeCell ref="AM90:AP90"/>
    <mergeCell ref="W33:AE33"/>
    <mergeCell ref="AK33:AO33"/>
    <mergeCell ref="L33:P33"/>
    <mergeCell ref="X35:AB35"/>
    <mergeCell ref="AK35:AO35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</mergeCells>
  <hyperlinks>
    <hyperlink ref="A95" location="'1 - SO 01 Hala robotů'!C2" display="/" xr:uid="{00000000-0004-0000-0000-000000000000}"/>
    <hyperlink ref="A96" location="'229 - SO 229 Oprava hnoji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442"/>
  <sheetViews>
    <sheetView showGridLines="0" workbookViewId="0">
      <selection activeCell="F21" sqref="F21"/>
    </sheetView>
  </sheetViews>
  <sheetFormatPr defaultRowHeight="11.25" x14ac:dyDescent="0.2"/>
  <cols>
    <col min="1" max="1" width="8.33203125" customWidth="1"/>
    <col min="2" max="2" width="1.1640625" customWidth="1"/>
    <col min="3" max="3" width="5.332031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4" width="15.83203125" customWidth="1"/>
    <col min="15" max="15" width="16.33203125" customWidth="1"/>
    <col min="16" max="16" width="12.33203125" customWidth="1"/>
    <col min="17" max="17" width="15" customWidth="1"/>
    <col min="18" max="18" width="11" customWidth="1"/>
    <col min="19" max="19" width="15" customWidth="1"/>
    <col min="20" max="20" width="16.33203125" customWidth="1"/>
    <col min="21" max="21" width="11" customWidth="1"/>
    <col min="22" max="22" width="15" customWidth="1"/>
    <col min="23" max="23" width="16.33203125" customWidth="1"/>
  </cols>
  <sheetData>
    <row r="2" spans="2:12" ht="36.950000000000003" customHeight="1" x14ac:dyDescent="0.2">
      <c r="L2" s="115"/>
    </row>
    <row r="3" spans="2:12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24.95" customHeight="1" x14ac:dyDescent="0.2">
      <c r="B4" s="16"/>
      <c r="D4" s="17" t="s">
        <v>63</v>
      </c>
      <c r="L4" s="16"/>
    </row>
    <row r="5" spans="2:12" ht="6.95" customHeight="1" x14ac:dyDescent="0.2">
      <c r="B5" s="16"/>
      <c r="L5" s="16"/>
    </row>
    <row r="6" spans="2:12" ht="12" customHeight="1" x14ac:dyDescent="0.2">
      <c r="B6" s="16"/>
      <c r="D6" s="21" t="s">
        <v>11</v>
      </c>
      <c r="L6" s="16"/>
    </row>
    <row r="7" spans="2:12" ht="16.5" customHeight="1" x14ac:dyDescent="0.2">
      <c r="B7" s="16"/>
      <c r="E7" s="292" t="str">
        <f>'Rekapitulace stavby'!K6</f>
        <v>Modernizace farmy Tuněchody</v>
      </c>
      <c r="F7" s="293"/>
      <c r="G7" s="293"/>
      <c r="H7" s="293"/>
      <c r="L7" s="16"/>
    </row>
    <row r="8" spans="2:12" s="1" customFormat="1" ht="12" customHeight="1" x14ac:dyDescent="0.2">
      <c r="B8" s="24"/>
      <c r="D8" s="21" t="s">
        <v>64</v>
      </c>
      <c r="L8" s="24"/>
    </row>
    <row r="9" spans="2:12" s="1" customFormat="1" ht="16.5" customHeight="1" x14ac:dyDescent="0.2">
      <c r="B9" s="24"/>
      <c r="E9" s="272" t="s">
        <v>1103</v>
      </c>
      <c r="F9" s="291"/>
      <c r="G9" s="291"/>
      <c r="H9" s="291"/>
      <c r="L9" s="24"/>
    </row>
    <row r="10" spans="2:12" s="1" customFormat="1" x14ac:dyDescent="0.2">
      <c r="B10" s="24"/>
      <c r="L10" s="24"/>
    </row>
    <row r="11" spans="2:12" s="1" customFormat="1" ht="12" customHeight="1" x14ac:dyDescent="0.2">
      <c r="B11" s="24"/>
      <c r="D11" s="21" t="s">
        <v>12</v>
      </c>
      <c r="F11" s="19" t="s">
        <v>1</v>
      </c>
      <c r="I11" s="21" t="s">
        <v>13</v>
      </c>
      <c r="J11" s="19" t="s">
        <v>1</v>
      </c>
      <c r="L11" s="24"/>
    </row>
    <row r="12" spans="2:12" s="1" customFormat="1" ht="12" customHeight="1" x14ac:dyDescent="0.2">
      <c r="B12" s="24"/>
      <c r="D12" s="21" t="s">
        <v>14</v>
      </c>
      <c r="F12" s="19" t="s">
        <v>15</v>
      </c>
      <c r="I12" s="21" t="s">
        <v>16</v>
      </c>
      <c r="J12" s="44">
        <f>'Rekapitulace stavby'!AN8</f>
        <v>46036</v>
      </c>
      <c r="L12" s="24"/>
    </row>
    <row r="13" spans="2:12" s="1" customFormat="1" ht="10.9" customHeight="1" x14ac:dyDescent="0.2">
      <c r="B13" s="24"/>
      <c r="L13" s="24"/>
    </row>
    <row r="14" spans="2:12" s="1" customFormat="1" ht="12" customHeight="1" x14ac:dyDescent="0.2">
      <c r="B14" s="24"/>
      <c r="D14" s="21" t="s">
        <v>17</v>
      </c>
      <c r="I14" s="21" t="s">
        <v>18</v>
      </c>
      <c r="J14" s="19" t="str">
        <f>IF('Rekapitulace stavby'!AN10="","",'Rekapitulace stavby'!AN10)</f>
        <v/>
      </c>
      <c r="L14" s="24"/>
    </row>
    <row r="15" spans="2:12" s="1" customFormat="1" ht="18" customHeight="1" x14ac:dyDescent="0.2">
      <c r="B15" s="24"/>
      <c r="E15" s="19" t="str">
        <f>IF('Rekapitulace stavby'!E11="","",'Rekapitulace stavby'!E11)</f>
        <v xml:space="preserve"> </v>
      </c>
      <c r="I15" s="21" t="s">
        <v>19</v>
      </c>
      <c r="J15" s="19" t="str">
        <f>IF('Rekapitulace stavby'!AN11="","",'Rekapitulace stavby'!AN11)</f>
        <v/>
      </c>
      <c r="L15" s="24"/>
    </row>
    <row r="16" spans="2:12" s="1" customFormat="1" ht="6.95" customHeight="1" x14ac:dyDescent="0.2">
      <c r="B16" s="24"/>
      <c r="L16" s="24"/>
    </row>
    <row r="17" spans="2:12" s="1" customFormat="1" ht="12" customHeight="1" x14ac:dyDescent="0.2">
      <c r="B17" s="24"/>
      <c r="D17" s="21" t="s">
        <v>20</v>
      </c>
      <c r="I17" s="21" t="s">
        <v>18</v>
      </c>
      <c r="J17" s="19" t="str">
        <f>'Rekapitulace stavby'!AN13</f>
        <v/>
      </c>
      <c r="L17" s="24"/>
    </row>
    <row r="18" spans="2:12" s="1" customFormat="1" ht="18" customHeight="1" x14ac:dyDescent="0.2">
      <c r="B18" s="24"/>
      <c r="E18" s="284" t="str">
        <f>'Rekapitulace stavby'!E14</f>
        <v xml:space="preserve"> </v>
      </c>
      <c r="F18" s="284"/>
      <c r="G18" s="284"/>
      <c r="H18" s="284"/>
      <c r="I18" s="21" t="s">
        <v>19</v>
      </c>
      <c r="J18" s="19" t="str">
        <f>'Rekapitulace stavby'!AN14</f>
        <v/>
      </c>
      <c r="L18" s="24"/>
    </row>
    <row r="19" spans="2:12" s="1" customFormat="1" ht="6.95" customHeight="1" x14ac:dyDescent="0.2">
      <c r="B19" s="24"/>
      <c r="L19" s="24"/>
    </row>
    <row r="20" spans="2:12" s="1" customFormat="1" ht="12" customHeight="1" x14ac:dyDescent="0.2">
      <c r="B20" s="24"/>
      <c r="D20" s="21" t="s">
        <v>21</v>
      </c>
      <c r="I20" s="21" t="s">
        <v>18</v>
      </c>
      <c r="J20" s="19" t="str">
        <f>IF('Rekapitulace stavby'!AN16="","",'Rekapitulace stavby'!AN16)</f>
        <v/>
      </c>
      <c r="L20" s="24"/>
    </row>
    <row r="21" spans="2:12" s="1" customFormat="1" ht="18" customHeight="1" x14ac:dyDescent="0.2">
      <c r="B21" s="24"/>
      <c r="E21" s="19" t="str">
        <f>IF('Rekapitulace stavby'!E17="","",'Rekapitulace stavby'!E17)</f>
        <v xml:space="preserve"> </v>
      </c>
      <c r="I21" s="21" t="s">
        <v>19</v>
      </c>
      <c r="J21" s="19" t="str">
        <f>IF('Rekapitulace stavby'!AN17="","",'Rekapitulace stavby'!AN17)</f>
        <v/>
      </c>
      <c r="L21" s="24"/>
    </row>
    <row r="22" spans="2:12" s="1" customFormat="1" ht="6.95" customHeight="1" x14ac:dyDescent="0.2">
      <c r="B22" s="24"/>
      <c r="L22" s="24"/>
    </row>
    <row r="23" spans="2:12" s="1" customFormat="1" ht="12" customHeight="1" x14ac:dyDescent="0.2">
      <c r="B23" s="24"/>
      <c r="D23" s="21" t="s">
        <v>23</v>
      </c>
      <c r="I23" s="21" t="s">
        <v>18</v>
      </c>
      <c r="J23" s="19" t="str">
        <f>IF('Rekapitulace stavby'!AN19="","",'Rekapitulace stavby'!AN19)</f>
        <v/>
      </c>
      <c r="L23" s="24"/>
    </row>
    <row r="24" spans="2:12" s="1" customFormat="1" ht="18" customHeight="1" x14ac:dyDescent="0.2">
      <c r="B24" s="24"/>
      <c r="E24" s="19" t="str">
        <f>IF('Rekapitulace stavby'!E20="","",'Rekapitulace stavby'!E20)</f>
        <v xml:space="preserve"> </v>
      </c>
      <c r="I24" s="21" t="s">
        <v>19</v>
      </c>
      <c r="J24" s="19" t="str">
        <f>IF('Rekapitulace stavby'!AN20="","",'Rekapitulace stavby'!AN20)</f>
        <v/>
      </c>
      <c r="L24" s="24"/>
    </row>
    <row r="25" spans="2:12" s="1" customFormat="1" ht="6.95" customHeight="1" x14ac:dyDescent="0.2">
      <c r="B25" s="24"/>
      <c r="L25" s="24"/>
    </row>
    <row r="26" spans="2:12" s="1" customFormat="1" ht="12" customHeight="1" x14ac:dyDescent="0.2">
      <c r="B26" s="24"/>
      <c r="D26" s="21" t="s">
        <v>24</v>
      </c>
      <c r="L26" s="24"/>
    </row>
    <row r="27" spans="2:12" s="7" customFormat="1" ht="16.5" customHeight="1" x14ac:dyDescent="0.2">
      <c r="B27" s="62"/>
      <c r="E27" s="287" t="s">
        <v>1</v>
      </c>
      <c r="F27" s="287"/>
      <c r="G27" s="287"/>
      <c r="H27" s="287"/>
      <c r="L27" s="62"/>
    </row>
    <row r="28" spans="2:12" s="1" customFormat="1" ht="6.95" customHeight="1" x14ac:dyDescent="0.2">
      <c r="B28" s="24"/>
      <c r="L28" s="24"/>
    </row>
    <row r="29" spans="2:12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 x14ac:dyDescent="0.2">
      <c r="B30" s="24"/>
      <c r="D30" s="63" t="s">
        <v>25</v>
      </c>
      <c r="J30" s="52">
        <f>ROUND(J144, 2)</f>
        <v>0</v>
      </c>
      <c r="L30" s="24"/>
    </row>
    <row r="31" spans="2:12" s="1" customFormat="1" ht="6.95" customHeight="1" x14ac:dyDescent="0.2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 x14ac:dyDescent="0.2">
      <c r="B32" s="24"/>
      <c r="F32" s="27" t="s">
        <v>27</v>
      </c>
      <c r="I32" s="27" t="s">
        <v>26</v>
      </c>
      <c r="J32" s="27" t="s">
        <v>28</v>
      </c>
      <c r="L32" s="24"/>
    </row>
    <row r="33" spans="2:12" s="1" customFormat="1" ht="14.45" customHeight="1" x14ac:dyDescent="0.2">
      <c r="B33" s="24"/>
      <c r="D33" s="46" t="s">
        <v>29</v>
      </c>
      <c r="E33" s="21" t="s">
        <v>30</v>
      </c>
      <c r="F33" s="64">
        <f>J30</f>
        <v>0</v>
      </c>
      <c r="I33" s="65">
        <v>0.21</v>
      </c>
      <c r="J33" s="64">
        <f>SUM(F33*0.21)</f>
        <v>0</v>
      </c>
      <c r="L33" s="24"/>
    </row>
    <row r="34" spans="2:12" s="1" customFormat="1" ht="14.45" customHeight="1" x14ac:dyDescent="0.2">
      <c r="B34" s="24"/>
      <c r="E34" s="21" t="s">
        <v>31</v>
      </c>
      <c r="F34" s="64">
        <v>0</v>
      </c>
      <c r="I34" s="65">
        <v>0.12</v>
      </c>
      <c r="J34" s="64">
        <v>0</v>
      </c>
      <c r="L34" s="24"/>
    </row>
    <row r="35" spans="2:12" s="1" customFormat="1" ht="14.45" hidden="1" customHeight="1" x14ac:dyDescent="0.2">
      <c r="B35" s="24"/>
      <c r="E35" s="21" t="s">
        <v>32</v>
      </c>
      <c r="F35" s="64" t="e">
        <f>ROUND((SUM(#REF!)),  2)</f>
        <v>#REF!</v>
      </c>
      <c r="I35" s="65">
        <v>0.21</v>
      </c>
      <c r="J35" s="64">
        <f>0</f>
        <v>0</v>
      </c>
      <c r="L35" s="24"/>
    </row>
    <row r="36" spans="2:12" s="1" customFormat="1" ht="14.45" hidden="1" customHeight="1" x14ac:dyDescent="0.2">
      <c r="B36" s="24"/>
      <c r="E36" s="21" t="s">
        <v>33</v>
      </c>
      <c r="F36" s="64" t="e">
        <f>ROUND((SUM(#REF!)),  2)</f>
        <v>#REF!</v>
      </c>
      <c r="I36" s="65">
        <v>0.12</v>
      </c>
      <c r="J36" s="64">
        <f>0</f>
        <v>0</v>
      </c>
      <c r="L36" s="24"/>
    </row>
    <row r="37" spans="2:12" s="1" customFormat="1" ht="14.45" hidden="1" customHeight="1" x14ac:dyDescent="0.2">
      <c r="B37" s="24"/>
      <c r="E37" s="21" t="s">
        <v>34</v>
      </c>
      <c r="F37" s="64" t="e">
        <f>ROUND((SUM(#REF!)),  2)</f>
        <v>#REF!</v>
      </c>
      <c r="I37" s="65">
        <v>0</v>
      </c>
      <c r="J37" s="64">
        <f>0</f>
        <v>0</v>
      </c>
      <c r="L37" s="24"/>
    </row>
    <row r="38" spans="2:12" s="1" customFormat="1" ht="6.95" customHeight="1" x14ac:dyDescent="0.2">
      <c r="B38" s="24"/>
      <c r="L38" s="24"/>
    </row>
    <row r="39" spans="2:12" s="1" customFormat="1" ht="25.35" customHeight="1" x14ac:dyDescent="0.2">
      <c r="B39" s="24"/>
      <c r="C39" s="66"/>
      <c r="D39" s="67" t="s">
        <v>35</v>
      </c>
      <c r="E39" s="47"/>
      <c r="F39" s="47"/>
      <c r="G39" s="68" t="s">
        <v>36</v>
      </c>
      <c r="H39" s="69" t="s">
        <v>37</v>
      </c>
      <c r="I39" s="47"/>
      <c r="J39" s="70">
        <f>SUM(J30:J37)</f>
        <v>0</v>
      </c>
      <c r="K39" s="71"/>
      <c r="L39" s="24"/>
    </row>
    <row r="40" spans="2:12" s="1" customFormat="1" ht="14.45" customHeight="1" x14ac:dyDescent="0.2">
      <c r="B40" s="24"/>
      <c r="L40" s="24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4"/>
      <c r="D50" s="33" t="s">
        <v>38</v>
      </c>
      <c r="E50" s="34"/>
      <c r="F50" s="34"/>
      <c r="G50" s="33" t="s">
        <v>39</v>
      </c>
      <c r="H50" s="34"/>
      <c r="I50" s="34"/>
      <c r="J50" s="34"/>
      <c r="K50" s="34"/>
      <c r="L50" s="24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4"/>
      <c r="D61" s="35" t="s">
        <v>40</v>
      </c>
      <c r="E61" s="26"/>
      <c r="F61" s="72" t="s">
        <v>41</v>
      </c>
      <c r="G61" s="35" t="s">
        <v>40</v>
      </c>
      <c r="H61" s="26"/>
      <c r="I61" s="26"/>
      <c r="J61" s="73" t="s">
        <v>41</v>
      </c>
      <c r="K61" s="26"/>
      <c r="L61" s="24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4"/>
      <c r="D65" s="33" t="s">
        <v>42</v>
      </c>
      <c r="E65" s="34"/>
      <c r="F65" s="34"/>
      <c r="G65" s="33" t="s">
        <v>43</v>
      </c>
      <c r="H65" s="34"/>
      <c r="I65" s="34"/>
      <c r="J65" s="34"/>
      <c r="K65" s="34"/>
      <c r="L65" s="24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4"/>
      <c r="D76" s="35" t="s">
        <v>40</v>
      </c>
      <c r="E76" s="26"/>
      <c r="F76" s="72" t="s">
        <v>41</v>
      </c>
      <c r="G76" s="35" t="s">
        <v>40</v>
      </c>
      <c r="H76" s="26"/>
      <c r="I76" s="26"/>
      <c r="J76" s="73" t="s">
        <v>41</v>
      </c>
      <c r="K76" s="26"/>
      <c r="L76" s="24"/>
    </row>
    <row r="77" spans="2:12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12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12" s="1" customFormat="1" ht="24.95" customHeight="1" x14ac:dyDescent="0.2">
      <c r="B82" s="24"/>
      <c r="C82" s="17" t="s">
        <v>65</v>
      </c>
      <c r="L82" s="24"/>
    </row>
    <row r="83" spans="2:12" s="1" customFormat="1" ht="6.95" customHeight="1" x14ac:dyDescent="0.2">
      <c r="B83" s="24"/>
      <c r="L83" s="24"/>
    </row>
    <row r="84" spans="2:12" s="1" customFormat="1" ht="12" customHeight="1" x14ac:dyDescent="0.2">
      <c r="B84" s="24"/>
      <c r="C84" s="21" t="s">
        <v>11</v>
      </c>
      <c r="L84" s="24"/>
    </row>
    <row r="85" spans="2:12" s="1" customFormat="1" ht="16.5" customHeight="1" x14ac:dyDescent="0.2">
      <c r="B85" s="24"/>
      <c r="E85" s="292" t="str">
        <f>E7</f>
        <v>Modernizace farmy Tuněchody</v>
      </c>
      <c r="F85" s="293"/>
      <c r="G85" s="293"/>
      <c r="H85" s="293"/>
      <c r="L85" s="24"/>
    </row>
    <row r="86" spans="2:12" s="1" customFormat="1" ht="12" customHeight="1" x14ac:dyDescent="0.2">
      <c r="B86" s="24"/>
      <c r="C86" s="21" t="s">
        <v>64</v>
      </c>
      <c r="L86" s="24"/>
    </row>
    <row r="87" spans="2:12" s="1" customFormat="1" ht="16.5" customHeight="1" x14ac:dyDescent="0.2">
      <c r="B87" s="24"/>
      <c r="E87" s="272" t="str">
        <f>E9</f>
        <v>1 - SO 01 Přístřešek pro mléčný skot</v>
      </c>
      <c r="F87" s="291"/>
      <c r="G87" s="291"/>
      <c r="H87" s="291"/>
      <c r="L87" s="24"/>
    </row>
    <row r="88" spans="2:12" s="1" customFormat="1" ht="6.95" customHeight="1" x14ac:dyDescent="0.2">
      <c r="B88" s="24"/>
      <c r="L88" s="24"/>
    </row>
    <row r="89" spans="2:12" s="1" customFormat="1" ht="12" customHeight="1" x14ac:dyDescent="0.2">
      <c r="B89" s="24"/>
      <c r="C89" s="21" t="s">
        <v>14</v>
      </c>
      <c r="F89" s="19" t="str">
        <f>F12</f>
        <v xml:space="preserve"> </v>
      </c>
      <c r="I89" s="21" t="s">
        <v>16</v>
      </c>
      <c r="J89" s="44">
        <f>IF(J12="","",J12)</f>
        <v>46036</v>
      </c>
      <c r="L89" s="24"/>
    </row>
    <row r="90" spans="2:12" s="1" customFormat="1" ht="6.95" customHeight="1" x14ac:dyDescent="0.2">
      <c r="B90" s="24"/>
      <c r="L90" s="24"/>
    </row>
    <row r="91" spans="2:12" s="1" customFormat="1" ht="15.2" customHeight="1" x14ac:dyDescent="0.2">
      <c r="B91" s="24"/>
      <c r="C91" s="21" t="s">
        <v>17</v>
      </c>
      <c r="F91" s="19" t="str">
        <f>E15</f>
        <v xml:space="preserve"> </v>
      </c>
      <c r="I91" s="21" t="s">
        <v>21</v>
      </c>
      <c r="J91" s="22" t="str">
        <f>E21</f>
        <v xml:space="preserve"> </v>
      </c>
      <c r="L91" s="24"/>
    </row>
    <row r="92" spans="2:12" s="1" customFormat="1" ht="15.2" customHeight="1" x14ac:dyDescent="0.2">
      <c r="B92" s="24"/>
      <c r="C92" s="21" t="s">
        <v>20</v>
      </c>
      <c r="F92" s="19" t="str">
        <f>IF(E18="","",E18)</f>
        <v xml:space="preserve"> </v>
      </c>
      <c r="I92" s="21" t="s">
        <v>23</v>
      </c>
      <c r="J92" s="22" t="str">
        <f>E24</f>
        <v xml:space="preserve"> </v>
      </c>
      <c r="L92" s="24"/>
    </row>
    <row r="93" spans="2:12" s="1" customFormat="1" ht="10.35" customHeight="1" x14ac:dyDescent="0.2">
      <c r="B93" s="24"/>
      <c r="L93" s="24"/>
    </row>
    <row r="94" spans="2:12" s="1" customFormat="1" ht="29.25" customHeight="1" x14ac:dyDescent="0.2">
      <c r="B94" s="24"/>
      <c r="C94" s="74" t="s">
        <v>66</v>
      </c>
      <c r="D94" s="66"/>
      <c r="E94" s="66"/>
      <c r="F94" s="66"/>
      <c r="G94" s="66"/>
      <c r="H94" s="66"/>
      <c r="I94" s="66"/>
      <c r="J94" s="75" t="s">
        <v>67</v>
      </c>
      <c r="K94" s="66"/>
      <c r="L94" s="24"/>
    </row>
    <row r="95" spans="2:12" s="1" customFormat="1" ht="10.35" customHeight="1" x14ac:dyDescent="0.2">
      <c r="B95" s="24"/>
      <c r="L95" s="24"/>
    </row>
    <row r="96" spans="2:12" s="1" customFormat="1" ht="22.9" customHeight="1" x14ac:dyDescent="0.2">
      <c r="B96" s="24"/>
      <c r="C96" s="76" t="s">
        <v>68</v>
      </c>
      <c r="J96" s="52">
        <f>J144</f>
        <v>0</v>
      </c>
      <c r="L96" s="24"/>
    </row>
    <row r="97" spans="2:12" s="8" customFormat="1" ht="24.95" customHeight="1" x14ac:dyDescent="0.2">
      <c r="B97" s="77"/>
      <c r="D97" s="78" t="s">
        <v>69</v>
      </c>
      <c r="E97" s="79"/>
      <c r="F97" s="79"/>
      <c r="G97" s="79"/>
      <c r="H97" s="79"/>
      <c r="I97" s="79"/>
      <c r="J97" s="80">
        <f>J145</f>
        <v>0</v>
      </c>
      <c r="L97" s="77"/>
    </row>
    <row r="98" spans="2:12" s="9" customFormat="1" ht="19.899999999999999" customHeight="1" x14ac:dyDescent="0.2">
      <c r="B98" s="81"/>
      <c r="D98" s="82" t="s">
        <v>70</v>
      </c>
      <c r="E98" s="83"/>
      <c r="F98" s="83"/>
      <c r="G98" s="83"/>
      <c r="H98" s="83"/>
      <c r="I98" s="83"/>
      <c r="J98" s="84">
        <f>J146</f>
        <v>0</v>
      </c>
      <c r="L98" s="81"/>
    </row>
    <row r="99" spans="2:12" s="9" customFormat="1" ht="19.899999999999999" customHeight="1" x14ac:dyDescent="0.2">
      <c r="B99" s="81"/>
      <c r="D99" s="82" t="s">
        <v>71</v>
      </c>
      <c r="E99" s="83"/>
      <c r="F99" s="83"/>
      <c r="G99" s="83"/>
      <c r="H99" s="83"/>
      <c r="I99" s="83"/>
      <c r="J99" s="84">
        <f>J176</f>
        <v>0</v>
      </c>
      <c r="L99" s="81"/>
    </row>
    <row r="100" spans="2:12" s="9" customFormat="1" ht="19.899999999999999" customHeight="1" x14ac:dyDescent="0.2">
      <c r="B100" s="81"/>
      <c r="D100" s="82" t="s">
        <v>72</v>
      </c>
      <c r="E100" s="83"/>
      <c r="F100" s="83"/>
      <c r="G100" s="83"/>
      <c r="H100" s="83"/>
      <c r="I100" s="83"/>
      <c r="J100" s="84">
        <f>J180</f>
        <v>0</v>
      </c>
      <c r="L100" s="81"/>
    </row>
    <row r="101" spans="2:12" s="9" customFormat="1" ht="19.899999999999999" customHeight="1" x14ac:dyDescent="0.2">
      <c r="B101" s="81"/>
      <c r="D101" s="82" t="s">
        <v>73</v>
      </c>
      <c r="E101" s="83"/>
      <c r="F101" s="83"/>
      <c r="G101" s="83"/>
      <c r="H101" s="83"/>
      <c r="I101" s="83"/>
      <c r="J101" s="84">
        <f>J206</f>
        <v>0</v>
      </c>
      <c r="L101" s="81"/>
    </row>
    <row r="102" spans="2:12" s="9" customFormat="1" ht="19.899999999999999" customHeight="1" x14ac:dyDescent="0.2">
      <c r="B102" s="81"/>
      <c r="D102" s="82" t="s">
        <v>74</v>
      </c>
      <c r="E102" s="83"/>
      <c r="F102" s="83"/>
      <c r="G102" s="83"/>
      <c r="H102" s="83"/>
      <c r="I102" s="83"/>
      <c r="J102" s="84">
        <f>J211</f>
        <v>0</v>
      </c>
      <c r="L102" s="81"/>
    </row>
    <row r="103" spans="2:12" s="9" customFormat="1" ht="19.899999999999999" customHeight="1" x14ac:dyDescent="0.2">
      <c r="B103" s="81"/>
      <c r="D103" s="82" t="s">
        <v>75</v>
      </c>
      <c r="E103" s="83"/>
      <c r="F103" s="83"/>
      <c r="G103" s="83"/>
      <c r="H103" s="83"/>
      <c r="I103" s="83"/>
      <c r="J103" s="84">
        <f>J214</f>
        <v>0</v>
      </c>
      <c r="L103" s="81"/>
    </row>
    <row r="104" spans="2:12" s="9" customFormat="1" ht="19.899999999999999" customHeight="1" x14ac:dyDescent="0.2">
      <c r="B104" s="81"/>
      <c r="D104" s="82" t="s">
        <v>76</v>
      </c>
      <c r="E104" s="83"/>
      <c r="F104" s="83"/>
      <c r="G104" s="83"/>
      <c r="H104" s="83"/>
      <c r="I104" s="83"/>
      <c r="J104" s="84">
        <f>J231</f>
        <v>0</v>
      </c>
      <c r="L104" s="81"/>
    </row>
    <row r="105" spans="2:12" s="9" customFormat="1" ht="19.899999999999999" customHeight="1" x14ac:dyDescent="0.2">
      <c r="B105" s="81"/>
      <c r="D105" s="82" t="s">
        <v>77</v>
      </c>
      <c r="E105" s="83"/>
      <c r="F105" s="83"/>
      <c r="G105" s="83"/>
      <c r="H105" s="83"/>
      <c r="I105" s="83"/>
      <c r="J105" s="84">
        <f>J336</f>
        <v>0</v>
      </c>
      <c r="L105" s="81"/>
    </row>
    <row r="106" spans="2:12" s="9" customFormat="1" ht="19.899999999999999" customHeight="1" x14ac:dyDescent="0.2">
      <c r="B106" s="81"/>
      <c r="D106" s="82" t="s">
        <v>78</v>
      </c>
      <c r="E106" s="83"/>
      <c r="F106" s="83"/>
      <c r="G106" s="83"/>
      <c r="H106" s="83"/>
      <c r="I106" s="83"/>
      <c r="J106" s="84">
        <f>J362</f>
        <v>0</v>
      </c>
      <c r="L106" s="81"/>
    </row>
    <row r="107" spans="2:12" s="9" customFormat="1" ht="19.899999999999999" customHeight="1" x14ac:dyDescent="0.2">
      <c r="B107" s="81"/>
      <c r="D107" s="82" t="s">
        <v>79</v>
      </c>
      <c r="E107" s="83"/>
      <c r="F107" s="83"/>
      <c r="G107" s="83"/>
      <c r="H107" s="83"/>
      <c r="I107" s="83"/>
      <c r="J107" s="84">
        <f>J367</f>
        <v>0</v>
      </c>
      <c r="L107" s="81"/>
    </row>
    <row r="108" spans="2:12" s="8" customFormat="1" ht="24.95" customHeight="1" x14ac:dyDescent="0.2">
      <c r="B108" s="77"/>
      <c r="D108" s="78" t="s">
        <v>80</v>
      </c>
      <c r="E108" s="79"/>
      <c r="F108" s="79"/>
      <c r="G108" s="79"/>
      <c r="H108" s="79"/>
      <c r="I108" s="79"/>
      <c r="J108" s="80">
        <f>J371</f>
        <v>0</v>
      </c>
      <c r="L108" s="77"/>
    </row>
    <row r="109" spans="2:12" s="9" customFormat="1" ht="19.899999999999999" customHeight="1" x14ac:dyDescent="0.2">
      <c r="B109" s="81"/>
      <c r="D109" s="82" t="s">
        <v>81</v>
      </c>
      <c r="E109" s="83"/>
      <c r="F109" s="83"/>
      <c r="G109" s="83"/>
      <c r="H109" s="83"/>
      <c r="I109" s="83"/>
      <c r="J109" s="84">
        <f>J372</f>
        <v>0</v>
      </c>
      <c r="L109" s="81"/>
    </row>
    <row r="110" spans="2:12" s="9" customFormat="1" ht="19.899999999999999" customHeight="1" x14ac:dyDescent="0.2">
      <c r="B110" s="81"/>
      <c r="D110" s="82" t="s">
        <v>82</v>
      </c>
      <c r="E110" s="83"/>
      <c r="F110" s="83"/>
      <c r="G110" s="83"/>
      <c r="H110" s="83"/>
      <c r="I110" s="83"/>
      <c r="J110" s="84">
        <f>J377</f>
        <v>0</v>
      </c>
      <c r="L110" s="81"/>
    </row>
    <row r="111" spans="2:12" s="9" customFormat="1" ht="19.899999999999999" customHeight="1" x14ac:dyDescent="0.2">
      <c r="B111" s="81"/>
      <c r="D111" s="82" t="s">
        <v>83</v>
      </c>
      <c r="E111" s="83"/>
      <c r="F111" s="83"/>
      <c r="G111" s="83"/>
      <c r="H111" s="83"/>
      <c r="I111" s="83"/>
      <c r="J111" s="84">
        <f>J384</f>
        <v>0</v>
      </c>
      <c r="L111" s="81"/>
    </row>
    <row r="112" spans="2:12" s="9" customFormat="1" ht="19.899999999999999" customHeight="1" x14ac:dyDescent="0.2">
      <c r="B112" s="81"/>
      <c r="D112" s="82" t="s">
        <v>84</v>
      </c>
      <c r="E112" s="83"/>
      <c r="F112" s="83"/>
      <c r="G112" s="83"/>
      <c r="H112" s="83"/>
      <c r="I112" s="83"/>
      <c r="J112" s="84">
        <f>J386</f>
        <v>0</v>
      </c>
      <c r="L112" s="81"/>
    </row>
    <row r="113" spans="2:12" s="9" customFormat="1" ht="19.899999999999999" customHeight="1" x14ac:dyDescent="0.2">
      <c r="B113" s="81"/>
      <c r="D113" s="82" t="s">
        <v>85</v>
      </c>
      <c r="E113" s="83"/>
      <c r="F113" s="83"/>
      <c r="G113" s="83"/>
      <c r="H113" s="83"/>
      <c r="I113" s="83"/>
      <c r="J113" s="84">
        <f>J395</f>
        <v>0</v>
      </c>
      <c r="L113" s="81"/>
    </row>
    <row r="114" spans="2:12" s="9" customFormat="1" ht="19.899999999999999" customHeight="1" x14ac:dyDescent="0.2">
      <c r="B114" s="81"/>
      <c r="D114" s="82" t="s">
        <v>86</v>
      </c>
      <c r="E114" s="83"/>
      <c r="F114" s="83"/>
      <c r="G114" s="83"/>
      <c r="H114" s="83"/>
      <c r="I114" s="83"/>
      <c r="J114" s="84">
        <f>J408</f>
        <v>0</v>
      </c>
      <c r="L114" s="81"/>
    </row>
    <row r="115" spans="2:12" s="9" customFormat="1" ht="19.899999999999999" customHeight="1" x14ac:dyDescent="0.2">
      <c r="B115" s="81"/>
      <c r="D115" s="82" t="s">
        <v>87</v>
      </c>
      <c r="E115" s="83"/>
      <c r="F115" s="83"/>
      <c r="G115" s="83"/>
      <c r="H115" s="83"/>
      <c r="I115" s="83"/>
      <c r="J115" s="84">
        <f>J415</f>
        <v>0</v>
      </c>
      <c r="L115" s="81"/>
    </row>
    <row r="116" spans="2:12" s="9" customFormat="1" ht="19.899999999999999" customHeight="1" x14ac:dyDescent="0.2">
      <c r="B116" s="81"/>
      <c r="D116" s="82" t="s">
        <v>88</v>
      </c>
      <c r="E116" s="83"/>
      <c r="F116" s="83"/>
      <c r="G116" s="83"/>
      <c r="H116" s="83"/>
      <c r="I116" s="83"/>
      <c r="J116" s="84">
        <f>J419</f>
        <v>0</v>
      </c>
      <c r="L116" s="81"/>
    </row>
    <row r="117" spans="2:12" s="9" customFormat="1" ht="19.899999999999999" customHeight="1" x14ac:dyDescent="0.2">
      <c r="B117" s="81"/>
      <c r="D117" s="82" t="s">
        <v>89</v>
      </c>
      <c r="E117" s="83"/>
      <c r="F117" s="83"/>
      <c r="G117" s="83"/>
      <c r="H117" s="83"/>
      <c r="I117" s="83"/>
      <c r="J117" s="84">
        <f>J426</f>
        <v>0</v>
      </c>
      <c r="L117" s="81"/>
    </row>
    <row r="118" spans="2:12" s="8" customFormat="1" ht="24.95" customHeight="1" x14ac:dyDescent="0.2">
      <c r="B118" s="77"/>
      <c r="D118" s="78" t="s">
        <v>90</v>
      </c>
      <c r="E118" s="79"/>
      <c r="F118" s="79"/>
      <c r="G118" s="79"/>
      <c r="H118" s="79"/>
      <c r="I118" s="79"/>
      <c r="J118" s="80">
        <f>J428</f>
        <v>0</v>
      </c>
      <c r="L118" s="77"/>
    </row>
    <row r="119" spans="2:12" s="9" customFormat="1" ht="19.899999999999999" customHeight="1" x14ac:dyDescent="0.2">
      <c r="B119" s="81"/>
      <c r="D119" s="82" t="s">
        <v>91</v>
      </c>
      <c r="E119" s="83"/>
      <c r="F119" s="83"/>
      <c r="G119" s="83"/>
      <c r="H119" s="83"/>
      <c r="I119" s="83"/>
      <c r="J119" s="84">
        <f>J429</f>
        <v>0</v>
      </c>
      <c r="L119" s="81"/>
    </row>
    <row r="120" spans="2:12" s="8" customFormat="1" ht="24.95" customHeight="1" x14ac:dyDescent="0.2">
      <c r="B120" s="77"/>
      <c r="D120" s="78" t="s">
        <v>92</v>
      </c>
      <c r="E120" s="79"/>
      <c r="F120" s="79"/>
      <c r="G120" s="79"/>
      <c r="H120" s="79"/>
      <c r="I120" s="79"/>
      <c r="J120" s="80">
        <f>J431</f>
        <v>0</v>
      </c>
      <c r="L120" s="77"/>
    </row>
    <row r="121" spans="2:12" s="9" customFormat="1" ht="19.899999999999999" customHeight="1" x14ac:dyDescent="0.2">
      <c r="B121" s="81"/>
      <c r="D121" s="82" t="s">
        <v>93</v>
      </c>
      <c r="E121" s="83"/>
      <c r="F121" s="83"/>
      <c r="G121" s="83"/>
      <c r="H121" s="83"/>
      <c r="I121" s="83"/>
      <c r="J121" s="84">
        <f>J432</f>
        <v>0</v>
      </c>
      <c r="L121" s="81"/>
    </row>
    <row r="122" spans="2:12" s="9" customFormat="1" ht="19.899999999999999" customHeight="1" x14ac:dyDescent="0.2">
      <c r="B122" s="81"/>
      <c r="D122" s="82" t="s">
        <v>94</v>
      </c>
      <c r="E122" s="83"/>
      <c r="F122" s="83"/>
      <c r="G122" s="83"/>
      <c r="H122" s="83"/>
      <c r="I122" s="83"/>
      <c r="J122" s="84">
        <f>J436</f>
        <v>0</v>
      </c>
      <c r="L122" s="81"/>
    </row>
    <row r="123" spans="2:12" s="9" customFormat="1" ht="19.899999999999999" customHeight="1" x14ac:dyDescent="0.2">
      <c r="B123" s="81"/>
      <c r="D123" s="82" t="s">
        <v>95</v>
      </c>
      <c r="E123" s="83"/>
      <c r="F123" s="83"/>
      <c r="G123" s="83"/>
      <c r="H123" s="83"/>
      <c r="I123" s="83"/>
      <c r="J123" s="84">
        <f>J438</f>
        <v>0</v>
      </c>
      <c r="L123" s="81"/>
    </row>
    <row r="124" spans="2:12" s="9" customFormat="1" ht="19.899999999999999" customHeight="1" x14ac:dyDescent="0.2">
      <c r="B124" s="81"/>
      <c r="D124" s="82" t="s">
        <v>96</v>
      </c>
      <c r="E124" s="83"/>
      <c r="F124" s="83"/>
      <c r="G124" s="83"/>
      <c r="H124" s="83"/>
      <c r="I124" s="83"/>
      <c r="J124" s="84">
        <f>J440</f>
        <v>0</v>
      </c>
      <c r="L124" s="81"/>
    </row>
    <row r="125" spans="2:12" s="1" customFormat="1" ht="21.75" customHeight="1" x14ac:dyDescent="0.2">
      <c r="B125" s="24"/>
      <c r="L125" s="24"/>
    </row>
    <row r="126" spans="2:12" s="1" customFormat="1" ht="6.95" customHeight="1" x14ac:dyDescent="0.2"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24"/>
    </row>
    <row r="130" spans="2:12" s="1" customFormat="1" ht="6.95" customHeight="1" x14ac:dyDescent="0.2"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24"/>
    </row>
    <row r="131" spans="2:12" s="1" customFormat="1" ht="24.95" customHeight="1" x14ac:dyDescent="0.2">
      <c r="B131" s="24"/>
      <c r="C131" s="17" t="s">
        <v>97</v>
      </c>
      <c r="L131" s="24"/>
    </row>
    <row r="132" spans="2:12" s="1" customFormat="1" ht="6.95" customHeight="1" x14ac:dyDescent="0.2">
      <c r="B132" s="24"/>
      <c r="L132" s="24"/>
    </row>
    <row r="133" spans="2:12" s="1" customFormat="1" ht="12" customHeight="1" x14ac:dyDescent="0.2">
      <c r="B133" s="24"/>
      <c r="C133" s="21" t="s">
        <v>11</v>
      </c>
      <c r="L133" s="24"/>
    </row>
    <row r="134" spans="2:12" s="1" customFormat="1" ht="16.5" customHeight="1" x14ac:dyDescent="0.2">
      <c r="B134" s="24"/>
      <c r="E134" s="292" t="str">
        <f>E7</f>
        <v>Modernizace farmy Tuněchody</v>
      </c>
      <c r="F134" s="293"/>
      <c r="G134" s="293"/>
      <c r="H134" s="293"/>
      <c r="L134" s="24"/>
    </row>
    <row r="135" spans="2:12" s="1" customFormat="1" ht="12" customHeight="1" x14ac:dyDescent="0.2">
      <c r="B135" s="24"/>
      <c r="C135" s="21" t="s">
        <v>64</v>
      </c>
      <c r="L135" s="24"/>
    </row>
    <row r="136" spans="2:12" s="1" customFormat="1" ht="16.5" customHeight="1" x14ac:dyDescent="0.2">
      <c r="B136" s="24"/>
      <c r="E136" s="272" t="str">
        <f>E9</f>
        <v>1 - SO 01 Přístřešek pro mléčný skot</v>
      </c>
      <c r="F136" s="291"/>
      <c r="G136" s="291"/>
      <c r="H136" s="291"/>
      <c r="L136" s="24"/>
    </row>
    <row r="137" spans="2:12" s="1" customFormat="1" ht="6.95" customHeight="1" x14ac:dyDescent="0.2">
      <c r="B137" s="24"/>
      <c r="L137" s="24"/>
    </row>
    <row r="138" spans="2:12" s="1" customFormat="1" ht="12" customHeight="1" x14ac:dyDescent="0.2">
      <c r="B138" s="24"/>
      <c r="C138" s="21" t="s">
        <v>14</v>
      </c>
      <c r="F138" s="19" t="str">
        <f>F12</f>
        <v xml:space="preserve"> </v>
      </c>
      <c r="I138" s="21" t="s">
        <v>16</v>
      </c>
      <c r="J138" s="44">
        <f>IF(J12="","",J12)</f>
        <v>46036</v>
      </c>
      <c r="L138" s="24"/>
    </row>
    <row r="139" spans="2:12" s="1" customFormat="1" ht="6.95" customHeight="1" x14ac:dyDescent="0.2">
      <c r="B139" s="24"/>
      <c r="L139" s="24"/>
    </row>
    <row r="140" spans="2:12" s="1" customFormat="1" ht="15.2" customHeight="1" x14ac:dyDescent="0.2">
      <c r="B140" s="24"/>
      <c r="C140" s="21" t="s">
        <v>17</v>
      </c>
      <c r="F140" s="19" t="str">
        <f>E15</f>
        <v xml:space="preserve"> </v>
      </c>
      <c r="I140" s="21" t="s">
        <v>21</v>
      </c>
      <c r="J140" s="22" t="str">
        <f>E21</f>
        <v xml:space="preserve"> </v>
      </c>
      <c r="L140" s="24"/>
    </row>
    <row r="141" spans="2:12" s="1" customFormat="1" ht="15.2" customHeight="1" x14ac:dyDescent="0.2">
      <c r="B141" s="24"/>
      <c r="C141" s="21" t="s">
        <v>20</v>
      </c>
      <c r="F141" s="19" t="str">
        <f>IF(E18="","",E18)</f>
        <v xml:space="preserve"> </v>
      </c>
      <c r="I141" s="21" t="s">
        <v>23</v>
      </c>
      <c r="J141" s="22" t="str">
        <f>E24</f>
        <v xml:space="preserve"> </v>
      </c>
      <c r="L141" s="24"/>
    </row>
    <row r="142" spans="2:12" s="1" customFormat="1" ht="10.35" customHeight="1" x14ac:dyDescent="0.2">
      <c r="B142" s="24"/>
      <c r="L142" s="24"/>
    </row>
    <row r="143" spans="2:12" s="10" customFormat="1" ht="29.25" customHeight="1" x14ac:dyDescent="0.2">
      <c r="B143" s="85"/>
      <c r="C143" s="86" t="s">
        <v>98</v>
      </c>
      <c r="D143" s="87" t="s">
        <v>49</v>
      </c>
      <c r="E143" s="87" t="s">
        <v>45</v>
      </c>
      <c r="F143" s="87" t="s">
        <v>46</v>
      </c>
      <c r="G143" s="87" t="s">
        <v>99</v>
      </c>
      <c r="H143" s="87" t="s">
        <v>100</v>
      </c>
      <c r="I143" s="87" t="s">
        <v>101</v>
      </c>
      <c r="J143" s="88" t="s">
        <v>67</v>
      </c>
      <c r="K143" s="89" t="s">
        <v>102</v>
      </c>
      <c r="L143" s="85"/>
    </row>
    <row r="144" spans="2:12" s="1" customFormat="1" ht="22.9" customHeight="1" x14ac:dyDescent="0.25">
      <c r="B144" s="24"/>
      <c r="C144" s="50" t="s">
        <v>103</v>
      </c>
      <c r="J144" s="90">
        <f>SUM(J145+J371+J428+J431)</f>
        <v>0</v>
      </c>
      <c r="L144" s="24"/>
    </row>
    <row r="145" spans="2:12" s="11" customFormat="1" ht="25.9" customHeight="1" x14ac:dyDescent="0.2">
      <c r="B145" s="91"/>
      <c r="D145" s="92" t="s">
        <v>51</v>
      </c>
      <c r="E145" s="93" t="s">
        <v>104</v>
      </c>
      <c r="F145" s="93" t="s">
        <v>105</v>
      </c>
      <c r="J145" s="94">
        <f>SUM(J146+J176+J180+J206+J211+J214+J231+J336+J362+J367)</f>
        <v>0</v>
      </c>
      <c r="L145" s="91"/>
    </row>
    <row r="146" spans="2:12" s="11" customFormat="1" ht="22.9" customHeight="1" x14ac:dyDescent="0.2">
      <c r="B146" s="91"/>
      <c r="D146" s="92" t="s">
        <v>51</v>
      </c>
      <c r="E146" s="95" t="s">
        <v>56</v>
      </c>
      <c r="F146" s="95" t="s">
        <v>107</v>
      </c>
      <c r="J146" s="96">
        <f>SUM(J147:J175)</f>
        <v>0</v>
      </c>
      <c r="L146" s="91"/>
    </row>
    <row r="147" spans="2:12" s="1" customFormat="1" ht="24.2" customHeight="1" x14ac:dyDescent="0.2">
      <c r="B147" s="97"/>
      <c r="C147" s="98" t="s">
        <v>56</v>
      </c>
      <c r="D147" s="98" t="s">
        <v>108</v>
      </c>
      <c r="E147" s="99" t="s">
        <v>109</v>
      </c>
      <c r="F147" s="100" t="s">
        <v>110</v>
      </c>
      <c r="G147" s="101" t="s">
        <v>111</v>
      </c>
      <c r="H147" s="102">
        <v>21.6</v>
      </c>
      <c r="I147" s="259">
        <v>0</v>
      </c>
      <c r="J147" s="103">
        <f t="shared" ref="J147:J175" si="0">ROUND(I147*H147,2)</f>
        <v>0</v>
      </c>
      <c r="K147" s="104"/>
      <c r="L147" s="24"/>
    </row>
    <row r="148" spans="2:12" s="1" customFormat="1" ht="16.5" customHeight="1" x14ac:dyDescent="0.2">
      <c r="B148" s="97"/>
      <c r="C148" s="98" t="s">
        <v>59</v>
      </c>
      <c r="D148" s="98" t="s">
        <v>108</v>
      </c>
      <c r="E148" s="99" t="s">
        <v>114</v>
      </c>
      <c r="F148" s="100" t="s">
        <v>115</v>
      </c>
      <c r="G148" s="101" t="s">
        <v>116</v>
      </c>
      <c r="H148" s="102">
        <v>20</v>
      </c>
      <c r="I148" s="259">
        <v>0</v>
      </c>
      <c r="J148" s="103">
        <f t="shared" si="0"/>
        <v>0</v>
      </c>
      <c r="K148" s="104"/>
      <c r="L148" s="24"/>
    </row>
    <row r="149" spans="2:12" s="1" customFormat="1" ht="24.2" customHeight="1" x14ac:dyDescent="0.2">
      <c r="B149" s="97"/>
      <c r="C149" s="98" t="s">
        <v>117</v>
      </c>
      <c r="D149" s="98" t="s">
        <v>108</v>
      </c>
      <c r="E149" s="99" t="s">
        <v>118</v>
      </c>
      <c r="F149" s="100" t="s">
        <v>119</v>
      </c>
      <c r="G149" s="101" t="s">
        <v>116</v>
      </c>
      <c r="H149" s="102">
        <v>10</v>
      </c>
      <c r="I149" s="259">
        <v>0</v>
      </c>
      <c r="J149" s="103">
        <f t="shared" si="0"/>
        <v>0</v>
      </c>
      <c r="K149" s="104"/>
      <c r="L149" s="24"/>
    </row>
    <row r="150" spans="2:12" s="1" customFormat="1" ht="16.5" customHeight="1" x14ac:dyDescent="0.2">
      <c r="B150" s="97"/>
      <c r="C150" s="98" t="s">
        <v>112</v>
      </c>
      <c r="D150" s="98" t="s">
        <v>108</v>
      </c>
      <c r="E150" s="99" t="s">
        <v>120</v>
      </c>
      <c r="F150" s="100" t="s">
        <v>121</v>
      </c>
      <c r="G150" s="101" t="s">
        <v>116</v>
      </c>
      <c r="H150" s="102">
        <v>20</v>
      </c>
      <c r="I150" s="259">
        <v>0</v>
      </c>
      <c r="J150" s="103">
        <f t="shared" si="0"/>
        <v>0</v>
      </c>
      <c r="K150" s="104"/>
      <c r="L150" s="24"/>
    </row>
    <row r="151" spans="2:12" s="1" customFormat="1" ht="24.2" customHeight="1" x14ac:dyDescent="0.2">
      <c r="B151" s="97"/>
      <c r="C151" s="98" t="s">
        <v>122</v>
      </c>
      <c r="D151" s="98" t="s">
        <v>108</v>
      </c>
      <c r="E151" s="99" t="s">
        <v>123</v>
      </c>
      <c r="F151" s="100" t="s">
        <v>124</v>
      </c>
      <c r="G151" s="101" t="s">
        <v>116</v>
      </c>
      <c r="H151" s="102">
        <v>3</v>
      </c>
      <c r="I151" s="259">
        <v>0</v>
      </c>
      <c r="J151" s="103">
        <f t="shared" si="0"/>
        <v>0</v>
      </c>
      <c r="K151" s="104"/>
      <c r="L151" s="24"/>
    </row>
    <row r="152" spans="2:12" s="1" customFormat="1" ht="24.2" customHeight="1" x14ac:dyDescent="0.2">
      <c r="B152" s="97"/>
      <c r="C152" s="98" t="s">
        <v>125</v>
      </c>
      <c r="D152" s="98" t="s">
        <v>108</v>
      </c>
      <c r="E152" s="99" t="s">
        <v>126</v>
      </c>
      <c r="F152" s="100" t="s">
        <v>127</v>
      </c>
      <c r="G152" s="101" t="s">
        <v>116</v>
      </c>
      <c r="H152" s="102">
        <v>3</v>
      </c>
      <c r="I152" s="259">
        <v>0</v>
      </c>
      <c r="J152" s="103">
        <f t="shared" si="0"/>
        <v>0</v>
      </c>
      <c r="K152" s="104"/>
      <c r="L152" s="24"/>
    </row>
    <row r="153" spans="2:12" s="1" customFormat="1" ht="33" customHeight="1" x14ac:dyDescent="0.2">
      <c r="B153" s="97"/>
      <c r="C153" s="98" t="s">
        <v>128</v>
      </c>
      <c r="D153" s="98" t="s">
        <v>108</v>
      </c>
      <c r="E153" s="99" t="s">
        <v>129</v>
      </c>
      <c r="F153" s="100" t="s">
        <v>130</v>
      </c>
      <c r="G153" s="101" t="s">
        <v>131</v>
      </c>
      <c r="H153" s="102">
        <v>11.25</v>
      </c>
      <c r="I153" s="259">
        <v>0</v>
      </c>
      <c r="J153" s="103">
        <f t="shared" si="0"/>
        <v>0</v>
      </c>
      <c r="K153" s="104"/>
      <c r="L153" s="24"/>
    </row>
    <row r="154" spans="2:12" s="1" customFormat="1" ht="33" customHeight="1" x14ac:dyDescent="0.2">
      <c r="B154" s="97"/>
      <c r="C154" s="98" t="s">
        <v>132</v>
      </c>
      <c r="D154" s="98" t="s">
        <v>108</v>
      </c>
      <c r="E154" s="99" t="s">
        <v>133</v>
      </c>
      <c r="F154" s="100" t="s">
        <v>134</v>
      </c>
      <c r="G154" s="101" t="s">
        <v>131</v>
      </c>
      <c r="H154" s="102">
        <v>2865.9</v>
      </c>
      <c r="I154" s="259">
        <v>0</v>
      </c>
      <c r="J154" s="103">
        <f t="shared" si="0"/>
        <v>0</v>
      </c>
      <c r="K154" s="104"/>
      <c r="L154" s="24"/>
    </row>
    <row r="155" spans="2:12" s="1" customFormat="1" ht="33" customHeight="1" x14ac:dyDescent="0.2">
      <c r="B155" s="97"/>
      <c r="C155" s="98" t="s">
        <v>135</v>
      </c>
      <c r="D155" s="98" t="s">
        <v>108</v>
      </c>
      <c r="E155" s="99" t="s">
        <v>136</v>
      </c>
      <c r="F155" s="100" t="s">
        <v>137</v>
      </c>
      <c r="G155" s="101" t="s">
        <v>131</v>
      </c>
      <c r="H155" s="102">
        <v>2.5920000000000001</v>
      </c>
      <c r="I155" s="259">
        <v>0</v>
      </c>
      <c r="J155" s="103">
        <f t="shared" si="0"/>
        <v>0</v>
      </c>
      <c r="K155" s="104"/>
      <c r="L155" s="24"/>
    </row>
    <row r="156" spans="2:12" s="1" customFormat="1" ht="33" customHeight="1" x14ac:dyDescent="0.2">
      <c r="B156" s="97"/>
      <c r="C156" s="98" t="s">
        <v>138</v>
      </c>
      <c r="D156" s="98" t="s">
        <v>108</v>
      </c>
      <c r="E156" s="99" t="s">
        <v>139</v>
      </c>
      <c r="F156" s="100" t="s">
        <v>140</v>
      </c>
      <c r="G156" s="101" t="s">
        <v>131</v>
      </c>
      <c r="H156" s="102">
        <v>326.21600000000001</v>
      </c>
      <c r="I156" s="259">
        <v>0</v>
      </c>
      <c r="J156" s="103">
        <f t="shared" si="0"/>
        <v>0</v>
      </c>
      <c r="K156" s="104"/>
      <c r="L156" s="24"/>
    </row>
    <row r="157" spans="2:12" s="1" customFormat="1" ht="37.9" customHeight="1" x14ac:dyDescent="0.2">
      <c r="B157" s="97"/>
      <c r="C157" s="98" t="s">
        <v>141</v>
      </c>
      <c r="D157" s="98" t="s">
        <v>108</v>
      </c>
      <c r="E157" s="99" t="s">
        <v>142</v>
      </c>
      <c r="F157" s="100" t="s">
        <v>143</v>
      </c>
      <c r="G157" s="101" t="s">
        <v>131</v>
      </c>
      <c r="H157" s="102">
        <v>2.5920000000000001</v>
      </c>
      <c r="I157" s="259">
        <v>0</v>
      </c>
      <c r="J157" s="103">
        <f t="shared" si="0"/>
        <v>0</v>
      </c>
      <c r="K157" s="104"/>
      <c r="L157" s="24"/>
    </row>
    <row r="158" spans="2:12" s="1" customFormat="1" ht="37.9" customHeight="1" x14ac:dyDescent="0.2">
      <c r="B158" s="97"/>
      <c r="C158" s="98" t="s">
        <v>6</v>
      </c>
      <c r="D158" s="98" t="s">
        <v>108</v>
      </c>
      <c r="E158" s="99" t="s">
        <v>144</v>
      </c>
      <c r="F158" s="100" t="s">
        <v>145</v>
      </c>
      <c r="G158" s="101" t="s">
        <v>131</v>
      </c>
      <c r="H158" s="102">
        <v>2.5920000000000001</v>
      </c>
      <c r="I158" s="259">
        <v>0</v>
      </c>
      <c r="J158" s="103">
        <f t="shared" si="0"/>
        <v>0</v>
      </c>
      <c r="K158" s="104"/>
      <c r="L158" s="24"/>
    </row>
    <row r="159" spans="2:12" s="1" customFormat="1" ht="37.9" customHeight="1" x14ac:dyDescent="0.2">
      <c r="B159" s="97"/>
      <c r="C159" s="98" t="s">
        <v>147</v>
      </c>
      <c r="D159" s="98" t="s">
        <v>108</v>
      </c>
      <c r="E159" s="99" t="s">
        <v>148</v>
      </c>
      <c r="F159" s="100" t="s">
        <v>149</v>
      </c>
      <c r="G159" s="101" t="s">
        <v>131</v>
      </c>
      <c r="H159" s="102">
        <v>3552.3</v>
      </c>
      <c r="I159" s="259">
        <v>0</v>
      </c>
      <c r="J159" s="103">
        <f t="shared" si="0"/>
        <v>0</v>
      </c>
      <c r="K159" s="104"/>
      <c r="L159" s="24"/>
    </row>
    <row r="160" spans="2:12" s="1" customFormat="1" ht="37.9" customHeight="1" x14ac:dyDescent="0.2">
      <c r="B160" s="97"/>
      <c r="C160" s="98" t="s">
        <v>146</v>
      </c>
      <c r="D160" s="98" t="s">
        <v>108</v>
      </c>
      <c r="E160" s="99" t="s">
        <v>148</v>
      </c>
      <c r="F160" s="100" t="s">
        <v>149</v>
      </c>
      <c r="G160" s="101" t="s">
        <v>131</v>
      </c>
      <c r="H160" s="102">
        <v>213</v>
      </c>
      <c r="I160" s="259">
        <v>0</v>
      </c>
      <c r="J160" s="103">
        <f t="shared" si="0"/>
        <v>0</v>
      </c>
      <c r="K160" s="104"/>
      <c r="L160" s="24"/>
    </row>
    <row r="161" spans="2:12" s="1" customFormat="1" ht="24.2" customHeight="1" x14ac:dyDescent="0.2">
      <c r="B161" s="97"/>
      <c r="C161" s="98" t="s">
        <v>152</v>
      </c>
      <c r="D161" s="98" t="s">
        <v>108</v>
      </c>
      <c r="E161" s="99" t="s">
        <v>153</v>
      </c>
      <c r="F161" s="100" t="s">
        <v>154</v>
      </c>
      <c r="G161" s="101" t="s">
        <v>131</v>
      </c>
      <c r="H161" s="102">
        <v>686.4</v>
      </c>
      <c r="I161" s="259">
        <v>0</v>
      </c>
      <c r="J161" s="103">
        <f t="shared" si="0"/>
        <v>0</v>
      </c>
      <c r="K161" s="104"/>
      <c r="L161" s="24"/>
    </row>
    <row r="162" spans="2:12" s="1" customFormat="1" ht="16.5" customHeight="1" x14ac:dyDescent="0.2">
      <c r="B162" s="97"/>
      <c r="C162" s="98" t="s">
        <v>150</v>
      </c>
      <c r="D162" s="98" t="s">
        <v>108</v>
      </c>
      <c r="E162" s="99" t="s">
        <v>155</v>
      </c>
      <c r="F162" s="100" t="s">
        <v>156</v>
      </c>
      <c r="G162" s="101" t="s">
        <v>131</v>
      </c>
      <c r="H162" s="102">
        <v>2865.9</v>
      </c>
      <c r="I162" s="259">
        <v>0</v>
      </c>
      <c r="J162" s="103">
        <f t="shared" si="0"/>
        <v>0</v>
      </c>
      <c r="K162" s="104"/>
      <c r="L162" s="24"/>
    </row>
    <row r="163" spans="2:12" s="1" customFormat="1" ht="16.5" customHeight="1" x14ac:dyDescent="0.2">
      <c r="B163" s="97"/>
      <c r="C163" s="98" t="s">
        <v>157</v>
      </c>
      <c r="D163" s="98" t="s">
        <v>108</v>
      </c>
      <c r="E163" s="99" t="s">
        <v>155</v>
      </c>
      <c r="F163" s="100" t="s">
        <v>156</v>
      </c>
      <c r="G163" s="101" t="s">
        <v>131</v>
      </c>
      <c r="H163" s="102">
        <v>213</v>
      </c>
      <c r="I163" s="259">
        <v>0</v>
      </c>
      <c r="J163" s="103">
        <f t="shared" si="0"/>
        <v>0</v>
      </c>
      <c r="K163" s="104"/>
      <c r="L163" s="24"/>
    </row>
    <row r="164" spans="2:12" s="1" customFormat="1" ht="24.2" customHeight="1" x14ac:dyDescent="0.2">
      <c r="B164" s="97"/>
      <c r="C164" s="98" t="s">
        <v>151</v>
      </c>
      <c r="D164" s="98" t="s">
        <v>108</v>
      </c>
      <c r="E164" s="99" t="s">
        <v>158</v>
      </c>
      <c r="F164" s="100" t="s">
        <v>159</v>
      </c>
      <c r="G164" s="101" t="s">
        <v>131</v>
      </c>
      <c r="H164" s="102">
        <v>686.4</v>
      </c>
      <c r="I164" s="259">
        <v>0</v>
      </c>
      <c r="J164" s="103">
        <f t="shared" si="0"/>
        <v>0</v>
      </c>
      <c r="K164" s="104"/>
      <c r="L164" s="24"/>
    </row>
    <row r="165" spans="2:12" s="1" customFormat="1" ht="24.2" customHeight="1" x14ac:dyDescent="0.2">
      <c r="B165" s="97"/>
      <c r="C165" s="98" t="s">
        <v>151</v>
      </c>
      <c r="D165" s="98" t="s">
        <v>108</v>
      </c>
      <c r="E165" s="99" t="s">
        <v>158</v>
      </c>
      <c r="F165" s="100" t="s">
        <v>159</v>
      </c>
      <c r="G165" s="101" t="s">
        <v>131</v>
      </c>
      <c r="H165" s="102">
        <v>686.4</v>
      </c>
      <c r="I165" s="259">
        <v>0</v>
      </c>
      <c r="J165" s="103">
        <f t="shared" si="0"/>
        <v>0</v>
      </c>
      <c r="K165" s="104"/>
      <c r="L165" s="24"/>
    </row>
    <row r="166" spans="2:12" s="1" customFormat="1" ht="24.2" customHeight="1" x14ac:dyDescent="0.2">
      <c r="B166" s="97"/>
      <c r="C166" s="98" t="s">
        <v>160</v>
      </c>
      <c r="D166" s="98" t="s">
        <v>108</v>
      </c>
      <c r="E166" s="99" t="s">
        <v>158</v>
      </c>
      <c r="F166" s="100" t="s">
        <v>159</v>
      </c>
      <c r="G166" s="101" t="s">
        <v>131</v>
      </c>
      <c r="H166" s="102">
        <v>594.33000000000004</v>
      </c>
      <c r="I166" s="259">
        <v>0</v>
      </c>
      <c r="J166" s="103">
        <f t="shared" si="0"/>
        <v>0</v>
      </c>
      <c r="K166" s="104"/>
      <c r="L166" s="24"/>
    </row>
    <row r="167" spans="2:12" s="1" customFormat="1" ht="16.5" customHeight="1" x14ac:dyDescent="0.2">
      <c r="B167" s="97"/>
      <c r="C167" s="98">
        <v>20</v>
      </c>
      <c r="D167" s="98" t="s">
        <v>108</v>
      </c>
      <c r="E167" s="99" t="s">
        <v>162</v>
      </c>
      <c r="F167" s="100" t="s">
        <v>163</v>
      </c>
      <c r="G167" s="101" t="s">
        <v>56</v>
      </c>
      <c r="H167" s="102">
        <v>1</v>
      </c>
      <c r="I167" s="259">
        <v>0</v>
      </c>
      <c r="J167" s="103">
        <f t="shared" si="0"/>
        <v>0</v>
      </c>
      <c r="K167" s="104"/>
      <c r="L167" s="24"/>
    </row>
    <row r="168" spans="2:12" s="1" customFormat="1" ht="24.2" customHeight="1" x14ac:dyDescent="0.2">
      <c r="B168" s="97"/>
      <c r="C168" s="98">
        <v>21</v>
      </c>
      <c r="D168" s="98" t="s">
        <v>108</v>
      </c>
      <c r="E168" s="99" t="s">
        <v>165</v>
      </c>
      <c r="F168" s="100" t="s">
        <v>166</v>
      </c>
      <c r="G168" s="101" t="s">
        <v>131</v>
      </c>
      <c r="H168" s="102">
        <v>3</v>
      </c>
      <c r="I168" s="259">
        <v>0</v>
      </c>
      <c r="J168" s="103">
        <f t="shared" si="0"/>
        <v>0</v>
      </c>
      <c r="K168" s="104"/>
      <c r="L168" s="24"/>
    </row>
    <row r="169" spans="2:12" s="1" customFormat="1" ht="24.2" customHeight="1" x14ac:dyDescent="0.2">
      <c r="B169" s="97"/>
      <c r="C169" s="98">
        <v>22</v>
      </c>
      <c r="D169" s="98" t="s">
        <v>108</v>
      </c>
      <c r="E169" s="99" t="s">
        <v>167</v>
      </c>
      <c r="F169" s="100" t="s">
        <v>168</v>
      </c>
      <c r="G169" s="101" t="s">
        <v>131</v>
      </c>
      <c r="H169" s="102">
        <v>225</v>
      </c>
      <c r="I169" s="259">
        <v>0</v>
      </c>
      <c r="J169" s="103">
        <f t="shared" si="0"/>
        <v>0</v>
      </c>
      <c r="K169" s="104"/>
      <c r="L169" s="24"/>
    </row>
    <row r="170" spans="2:12" s="1" customFormat="1" ht="24.2" customHeight="1" x14ac:dyDescent="0.2">
      <c r="B170" s="97"/>
      <c r="C170" s="98">
        <v>23</v>
      </c>
      <c r="D170" s="98" t="s">
        <v>108</v>
      </c>
      <c r="E170" s="99" t="s">
        <v>169</v>
      </c>
      <c r="F170" s="100" t="s">
        <v>170</v>
      </c>
      <c r="G170" s="101" t="s">
        <v>131</v>
      </c>
      <c r="H170" s="102">
        <v>113.29600000000001</v>
      </c>
      <c r="I170" s="259">
        <v>0</v>
      </c>
      <c r="J170" s="103">
        <f t="shared" si="0"/>
        <v>0</v>
      </c>
      <c r="K170" s="104"/>
      <c r="L170" s="24"/>
    </row>
    <row r="171" spans="2:12" s="1" customFormat="1" ht="16.5" customHeight="1" x14ac:dyDescent="0.2">
      <c r="B171" s="97"/>
      <c r="C171" s="107">
        <v>24</v>
      </c>
      <c r="D171" s="107" t="s">
        <v>172</v>
      </c>
      <c r="E171" s="108" t="s">
        <v>173</v>
      </c>
      <c r="F171" s="109" t="s">
        <v>174</v>
      </c>
      <c r="G171" s="110" t="s">
        <v>175</v>
      </c>
      <c r="H171" s="111">
        <v>226.59200000000001</v>
      </c>
      <c r="I171" s="260">
        <v>0</v>
      </c>
      <c r="J171" s="112">
        <f t="shared" si="0"/>
        <v>0</v>
      </c>
      <c r="K171" s="113"/>
      <c r="L171" s="114"/>
    </row>
    <row r="172" spans="2:12" s="1" customFormat="1" ht="24.2" customHeight="1" x14ac:dyDescent="0.2">
      <c r="B172" s="97"/>
      <c r="C172" s="98">
        <v>25</v>
      </c>
      <c r="D172" s="98" t="s">
        <v>108</v>
      </c>
      <c r="E172" s="99" t="s">
        <v>169</v>
      </c>
      <c r="F172" s="100" t="s">
        <v>170</v>
      </c>
      <c r="G172" s="101" t="s">
        <v>131</v>
      </c>
      <c r="H172" s="102">
        <v>1.2</v>
      </c>
      <c r="I172" s="259">
        <v>0</v>
      </c>
      <c r="J172" s="103">
        <f t="shared" si="0"/>
        <v>0</v>
      </c>
      <c r="K172" s="104"/>
      <c r="L172" s="24"/>
    </row>
    <row r="173" spans="2:12" s="1" customFormat="1" ht="16.5" customHeight="1" x14ac:dyDescent="0.2">
      <c r="B173" s="97"/>
      <c r="C173" s="107">
        <v>26</v>
      </c>
      <c r="D173" s="107" t="s">
        <v>172</v>
      </c>
      <c r="E173" s="295" t="s">
        <v>177</v>
      </c>
      <c r="F173" s="296" t="s">
        <v>178</v>
      </c>
      <c r="G173" s="110" t="s">
        <v>175</v>
      </c>
      <c r="H173" s="111">
        <v>2.16</v>
      </c>
      <c r="I173" s="260">
        <v>0</v>
      </c>
      <c r="J173" s="112">
        <f t="shared" si="0"/>
        <v>0</v>
      </c>
      <c r="K173" s="113"/>
      <c r="L173" s="114"/>
    </row>
    <row r="174" spans="2:12" s="1" customFormat="1" ht="16.5" customHeight="1" x14ac:dyDescent="0.2">
      <c r="B174" s="97"/>
      <c r="C174" s="107">
        <v>27</v>
      </c>
      <c r="D174" s="107" t="s">
        <v>172</v>
      </c>
      <c r="E174" s="297" t="s">
        <v>1104</v>
      </c>
      <c r="F174" s="297" t="s">
        <v>1105</v>
      </c>
      <c r="G174" s="298" t="s">
        <v>175</v>
      </c>
      <c r="H174" s="111">
        <v>288.75</v>
      </c>
      <c r="I174" s="260">
        <v>0</v>
      </c>
      <c r="J174" s="112">
        <f t="shared" ref="J174" si="1">ROUND(I174*H174,2)</f>
        <v>0</v>
      </c>
      <c r="K174" s="113"/>
      <c r="L174" s="114"/>
    </row>
    <row r="175" spans="2:12" s="1" customFormat="1" ht="24.2" customHeight="1" x14ac:dyDescent="0.2">
      <c r="B175" s="97"/>
      <c r="C175" s="98" t="s">
        <v>161</v>
      </c>
      <c r="D175" s="98" t="s">
        <v>108</v>
      </c>
      <c r="E175" s="99" t="s">
        <v>179</v>
      </c>
      <c r="F175" s="100" t="s">
        <v>180</v>
      </c>
      <c r="G175" s="101" t="s">
        <v>111</v>
      </c>
      <c r="H175" s="102">
        <v>941.78</v>
      </c>
      <c r="I175" s="259">
        <v>0</v>
      </c>
      <c r="J175" s="103">
        <f t="shared" si="0"/>
        <v>0</v>
      </c>
      <c r="K175" s="104"/>
      <c r="L175" s="24"/>
    </row>
    <row r="176" spans="2:12" s="11" customFormat="1" ht="22.9" customHeight="1" x14ac:dyDescent="0.2">
      <c r="B176" s="91"/>
      <c r="D176" s="92" t="s">
        <v>51</v>
      </c>
      <c r="E176" s="95" t="s">
        <v>59</v>
      </c>
      <c r="F176" s="95" t="s">
        <v>182</v>
      </c>
      <c r="J176" s="96">
        <f>SUM(J177:J179)</f>
        <v>0</v>
      </c>
      <c r="L176" s="91"/>
    </row>
    <row r="177" spans="2:12" s="1" customFormat="1" ht="24.2" customHeight="1" x14ac:dyDescent="0.2">
      <c r="B177" s="97"/>
      <c r="C177" s="98" t="s">
        <v>183</v>
      </c>
      <c r="D177" s="98" t="s">
        <v>108</v>
      </c>
      <c r="E177" s="99" t="s">
        <v>184</v>
      </c>
      <c r="F177" s="100" t="s">
        <v>185</v>
      </c>
      <c r="G177" s="101" t="s">
        <v>131</v>
      </c>
      <c r="H177" s="102">
        <v>180.52600000000001</v>
      </c>
      <c r="I177" s="259">
        <v>0</v>
      </c>
      <c r="J177" s="103">
        <f>ROUND(I177*H177,2)</f>
        <v>0</v>
      </c>
      <c r="K177" s="104"/>
      <c r="L177" s="24"/>
    </row>
    <row r="178" spans="2:12" s="1" customFormat="1" ht="16.5" customHeight="1" x14ac:dyDescent="0.2">
      <c r="B178" s="97"/>
      <c r="C178" s="98" t="s">
        <v>164</v>
      </c>
      <c r="D178" s="98" t="s">
        <v>108</v>
      </c>
      <c r="E178" s="99" t="s">
        <v>187</v>
      </c>
      <c r="F178" s="100" t="s">
        <v>188</v>
      </c>
      <c r="G178" s="101" t="s">
        <v>131</v>
      </c>
      <c r="H178" s="102">
        <v>112.82899999999999</v>
      </c>
      <c r="I178" s="259">
        <v>0</v>
      </c>
      <c r="J178" s="103">
        <f>ROUND(I178*H178,2)</f>
        <v>0</v>
      </c>
      <c r="K178" s="104"/>
      <c r="L178" s="24"/>
    </row>
    <row r="179" spans="2:12" s="1" customFormat="1" ht="33" customHeight="1" x14ac:dyDescent="0.2">
      <c r="B179" s="97"/>
      <c r="C179" s="98" t="s">
        <v>190</v>
      </c>
      <c r="D179" s="98" t="s">
        <v>108</v>
      </c>
      <c r="E179" s="99" t="s">
        <v>191</v>
      </c>
      <c r="F179" s="100" t="s">
        <v>192</v>
      </c>
      <c r="G179" s="101" t="s">
        <v>193</v>
      </c>
      <c r="H179" s="102">
        <v>216</v>
      </c>
      <c r="I179" s="259">
        <v>0</v>
      </c>
      <c r="J179" s="103">
        <f>ROUND(I179*H179,2)</f>
        <v>0</v>
      </c>
      <c r="K179" s="104"/>
      <c r="L179" s="24"/>
    </row>
    <row r="180" spans="2:12" s="11" customFormat="1" ht="22.9" customHeight="1" x14ac:dyDescent="0.2">
      <c r="B180" s="91"/>
      <c r="D180" s="92" t="s">
        <v>51</v>
      </c>
      <c r="E180" s="95" t="s">
        <v>117</v>
      </c>
      <c r="F180" s="95" t="s">
        <v>196</v>
      </c>
      <c r="J180" s="96">
        <f>SUM(J181:J205)</f>
        <v>0</v>
      </c>
      <c r="L180" s="91"/>
    </row>
    <row r="181" spans="2:12" s="1" customFormat="1" ht="37.9" customHeight="1" x14ac:dyDescent="0.2">
      <c r="B181" s="97"/>
      <c r="C181" s="98" t="s">
        <v>171</v>
      </c>
      <c r="D181" s="98" t="s">
        <v>108</v>
      </c>
      <c r="E181" s="99" t="s">
        <v>197</v>
      </c>
      <c r="F181" s="100" t="s">
        <v>198</v>
      </c>
      <c r="G181" s="101" t="s">
        <v>199</v>
      </c>
      <c r="H181" s="102">
        <v>1</v>
      </c>
      <c r="I181" s="259">
        <v>0</v>
      </c>
      <c r="J181" s="103">
        <f t="shared" ref="J181:J205" si="2">ROUND(I181*H181,2)</f>
        <v>0</v>
      </c>
      <c r="K181" s="104"/>
      <c r="L181" s="24"/>
    </row>
    <row r="182" spans="2:12" s="1" customFormat="1" ht="37.9" customHeight="1" x14ac:dyDescent="0.2">
      <c r="B182" s="97"/>
      <c r="C182" s="98" t="s">
        <v>201</v>
      </c>
      <c r="D182" s="98" t="s">
        <v>108</v>
      </c>
      <c r="E182" s="99" t="s">
        <v>202</v>
      </c>
      <c r="F182" s="100" t="s">
        <v>203</v>
      </c>
      <c r="G182" s="101" t="s">
        <v>193</v>
      </c>
      <c r="H182" s="102">
        <v>1</v>
      </c>
      <c r="I182" s="259">
        <v>0</v>
      </c>
      <c r="J182" s="103">
        <f t="shared" si="2"/>
        <v>0</v>
      </c>
      <c r="K182" s="104"/>
      <c r="L182" s="24"/>
    </row>
    <row r="183" spans="2:12" s="1" customFormat="1" ht="16.5" customHeight="1" x14ac:dyDescent="0.2">
      <c r="B183" s="97"/>
      <c r="C183" s="107" t="s">
        <v>176</v>
      </c>
      <c r="D183" s="107" t="s">
        <v>172</v>
      </c>
      <c r="E183" s="108" t="s">
        <v>204</v>
      </c>
      <c r="F183" s="109" t="s">
        <v>205</v>
      </c>
      <c r="G183" s="110" t="s">
        <v>193</v>
      </c>
      <c r="H183" s="111">
        <v>1</v>
      </c>
      <c r="I183" s="260">
        <v>0</v>
      </c>
      <c r="J183" s="112">
        <f t="shared" si="2"/>
        <v>0</v>
      </c>
      <c r="K183" s="113"/>
      <c r="L183" s="114"/>
    </row>
    <row r="184" spans="2:12" s="1" customFormat="1" ht="24.2" customHeight="1" x14ac:dyDescent="0.2">
      <c r="B184" s="97"/>
      <c r="C184" s="98" t="s">
        <v>206</v>
      </c>
      <c r="D184" s="98" t="s">
        <v>108</v>
      </c>
      <c r="E184" s="99" t="s">
        <v>207</v>
      </c>
      <c r="F184" s="100" t="s">
        <v>208</v>
      </c>
      <c r="G184" s="101" t="s">
        <v>131</v>
      </c>
      <c r="H184" s="102">
        <v>38.963000000000001</v>
      </c>
      <c r="I184" s="259">
        <v>0</v>
      </c>
      <c r="J184" s="103">
        <f t="shared" si="2"/>
        <v>0</v>
      </c>
      <c r="K184" s="104"/>
      <c r="L184" s="24"/>
    </row>
    <row r="185" spans="2:12" s="1" customFormat="1" ht="24.2" customHeight="1" x14ac:dyDescent="0.2">
      <c r="B185" s="97"/>
      <c r="C185" s="98" t="s">
        <v>181</v>
      </c>
      <c r="D185" s="98" t="s">
        <v>108</v>
      </c>
      <c r="E185" s="99" t="s">
        <v>210</v>
      </c>
      <c r="F185" s="100" t="s">
        <v>211</v>
      </c>
      <c r="G185" s="101" t="s">
        <v>111</v>
      </c>
      <c r="H185" s="102">
        <v>375.351</v>
      </c>
      <c r="I185" s="259">
        <v>0</v>
      </c>
      <c r="J185" s="103">
        <f t="shared" si="2"/>
        <v>0</v>
      </c>
      <c r="K185" s="104"/>
      <c r="L185" s="24"/>
    </row>
    <row r="186" spans="2:12" s="1" customFormat="1" ht="24.2" customHeight="1" x14ac:dyDescent="0.2">
      <c r="B186" s="97"/>
      <c r="C186" s="98" t="s">
        <v>213</v>
      </c>
      <c r="D186" s="98" t="s">
        <v>108</v>
      </c>
      <c r="E186" s="99" t="s">
        <v>214</v>
      </c>
      <c r="F186" s="100" t="s">
        <v>215</v>
      </c>
      <c r="G186" s="101" t="s">
        <v>111</v>
      </c>
      <c r="H186" s="102">
        <v>375.36099999999999</v>
      </c>
      <c r="I186" s="259">
        <v>0</v>
      </c>
      <c r="J186" s="103">
        <f t="shared" si="2"/>
        <v>0</v>
      </c>
      <c r="K186" s="104"/>
      <c r="L186" s="24"/>
    </row>
    <row r="187" spans="2:12" s="1" customFormat="1" ht="24.2" customHeight="1" x14ac:dyDescent="0.2">
      <c r="B187" s="97"/>
      <c r="C187" s="98" t="s">
        <v>186</v>
      </c>
      <c r="D187" s="98" t="s">
        <v>108</v>
      </c>
      <c r="E187" s="99" t="s">
        <v>217</v>
      </c>
      <c r="F187" s="100" t="s">
        <v>218</v>
      </c>
      <c r="G187" s="101" t="s">
        <v>111</v>
      </c>
      <c r="H187" s="102">
        <v>179.13499999999999</v>
      </c>
      <c r="I187" s="259">
        <v>0</v>
      </c>
      <c r="J187" s="103">
        <f t="shared" si="2"/>
        <v>0</v>
      </c>
      <c r="K187" s="104"/>
      <c r="L187" s="24"/>
    </row>
    <row r="188" spans="2:12" s="1" customFormat="1" ht="16.5" customHeight="1" x14ac:dyDescent="0.2">
      <c r="B188" s="97"/>
      <c r="C188" s="98" t="s">
        <v>220</v>
      </c>
      <c r="D188" s="98" t="s">
        <v>108</v>
      </c>
      <c r="E188" s="99" t="s">
        <v>221</v>
      </c>
      <c r="F188" s="100" t="s">
        <v>222</v>
      </c>
      <c r="G188" s="101" t="s">
        <v>175</v>
      </c>
      <c r="H188" s="102">
        <v>3.5070000000000001</v>
      </c>
      <c r="I188" s="259">
        <v>0</v>
      </c>
      <c r="J188" s="103">
        <f t="shared" si="2"/>
        <v>0</v>
      </c>
      <c r="K188" s="104"/>
      <c r="L188" s="24"/>
    </row>
    <row r="189" spans="2:12" s="1" customFormat="1" ht="24.2" customHeight="1" x14ac:dyDescent="0.2">
      <c r="B189" s="97"/>
      <c r="C189" s="98" t="s">
        <v>189</v>
      </c>
      <c r="D189" s="98" t="s">
        <v>108</v>
      </c>
      <c r="E189" s="99" t="s">
        <v>224</v>
      </c>
      <c r="F189" s="100" t="s">
        <v>225</v>
      </c>
      <c r="G189" s="101" t="s">
        <v>131</v>
      </c>
      <c r="H189" s="102">
        <v>9.5609999999999999</v>
      </c>
      <c r="I189" s="259">
        <v>0</v>
      </c>
      <c r="J189" s="103">
        <f t="shared" si="2"/>
        <v>0</v>
      </c>
      <c r="K189" s="104"/>
      <c r="L189" s="24"/>
    </row>
    <row r="190" spans="2:12" s="1" customFormat="1" ht="24.2" customHeight="1" x14ac:dyDescent="0.2">
      <c r="B190" s="97"/>
      <c r="C190" s="98" t="s">
        <v>227</v>
      </c>
      <c r="D190" s="98" t="s">
        <v>108</v>
      </c>
      <c r="E190" s="99" t="s">
        <v>228</v>
      </c>
      <c r="F190" s="100" t="s">
        <v>229</v>
      </c>
      <c r="G190" s="101" t="s">
        <v>111</v>
      </c>
      <c r="H190" s="102">
        <v>112.617</v>
      </c>
      <c r="I190" s="259">
        <v>0</v>
      </c>
      <c r="J190" s="103">
        <f t="shared" si="2"/>
        <v>0</v>
      </c>
      <c r="K190" s="104"/>
      <c r="L190" s="24"/>
    </row>
    <row r="191" spans="2:12" s="1" customFormat="1" ht="24.2" customHeight="1" x14ac:dyDescent="0.2">
      <c r="B191" s="97"/>
      <c r="C191" s="98" t="s">
        <v>194</v>
      </c>
      <c r="D191" s="98" t="s">
        <v>108</v>
      </c>
      <c r="E191" s="99" t="s">
        <v>231</v>
      </c>
      <c r="F191" s="100" t="s">
        <v>232</v>
      </c>
      <c r="G191" s="101" t="s">
        <v>111</v>
      </c>
      <c r="H191" s="102">
        <v>112.617</v>
      </c>
      <c r="I191" s="259">
        <v>0</v>
      </c>
      <c r="J191" s="103">
        <f t="shared" si="2"/>
        <v>0</v>
      </c>
      <c r="K191" s="104"/>
      <c r="L191" s="24"/>
    </row>
    <row r="192" spans="2:12" s="1" customFormat="1" ht="16.5" customHeight="1" x14ac:dyDescent="0.2">
      <c r="B192" s="97"/>
      <c r="C192" s="98" t="s">
        <v>234</v>
      </c>
      <c r="D192" s="98" t="s">
        <v>108</v>
      </c>
      <c r="E192" s="99" t="s">
        <v>235</v>
      </c>
      <c r="F192" s="100" t="s">
        <v>236</v>
      </c>
      <c r="G192" s="101" t="s">
        <v>175</v>
      </c>
      <c r="H192" s="102">
        <v>2.7549999999999999</v>
      </c>
      <c r="I192" s="259">
        <v>0</v>
      </c>
      <c r="J192" s="103">
        <f t="shared" si="2"/>
        <v>0</v>
      </c>
      <c r="K192" s="104"/>
      <c r="L192" s="24"/>
    </row>
    <row r="193" spans="2:12" s="1" customFormat="1" ht="24.2" customHeight="1" x14ac:dyDescent="0.2">
      <c r="B193" s="97"/>
      <c r="C193" s="98" t="s">
        <v>200</v>
      </c>
      <c r="D193" s="98" t="s">
        <v>108</v>
      </c>
      <c r="E193" s="99" t="s">
        <v>238</v>
      </c>
      <c r="F193" s="100" t="s">
        <v>239</v>
      </c>
      <c r="G193" s="101" t="s">
        <v>199</v>
      </c>
      <c r="H193" s="102">
        <v>1</v>
      </c>
      <c r="I193" s="259">
        <v>0</v>
      </c>
      <c r="J193" s="103">
        <f t="shared" si="2"/>
        <v>0</v>
      </c>
      <c r="K193" s="104"/>
      <c r="L193" s="24"/>
    </row>
    <row r="194" spans="2:12" s="1" customFormat="1" ht="37.9" customHeight="1" x14ac:dyDescent="0.2">
      <c r="B194" s="97"/>
      <c r="C194" s="98" t="s">
        <v>241</v>
      </c>
      <c r="D194" s="98" t="s">
        <v>108</v>
      </c>
      <c r="E194" s="99" t="s">
        <v>242</v>
      </c>
      <c r="F194" s="100" t="s">
        <v>243</v>
      </c>
      <c r="G194" s="101" t="s">
        <v>131</v>
      </c>
      <c r="H194" s="102">
        <v>159.214</v>
      </c>
      <c r="I194" s="259">
        <v>0</v>
      </c>
      <c r="J194" s="103">
        <f t="shared" si="2"/>
        <v>0</v>
      </c>
      <c r="K194" s="104"/>
      <c r="L194" s="24"/>
    </row>
    <row r="195" spans="2:12" s="1" customFormat="1" ht="33" customHeight="1" x14ac:dyDescent="0.2">
      <c r="B195" s="97"/>
      <c r="C195" s="98" t="s">
        <v>209</v>
      </c>
      <c r="D195" s="98" t="s">
        <v>108</v>
      </c>
      <c r="E195" s="99" t="s">
        <v>245</v>
      </c>
      <c r="F195" s="100" t="s">
        <v>246</v>
      </c>
      <c r="G195" s="101" t="s">
        <v>131</v>
      </c>
      <c r="H195" s="102">
        <v>310</v>
      </c>
      <c r="I195" s="259">
        <v>0</v>
      </c>
      <c r="J195" s="103">
        <f t="shared" si="2"/>
        <v>0</v>
      </c>
      <c r="K195" s="104"/>
      <c r="L195" s="24"/>
    </row>
    <row r="196" spans="2:12" s="1" customFormat="1" ht="33" customHeight="1" x14ac:dyDescent="0.2">
      <c r="B196" s="97"/>
      <c r="C196" s="98" t="s">
        <v>248</v>
      </c>
      <c r="D196" s="98" t="s">
        <v>108</v>
      </c>
      <c r="E196" s="99" t="s">
        <v>249</v>
      </c>
      <c r="F196" s="100" t="s">
        <v>250</v>
      </c>
      <c r="G196" s="101" t="s">
        <v>131</v>
      </c>
      <c r="H196" s="102">
        <v>6.84</v>
      </c>
      <c r="I196" s="259">
        <v>0</v>
      </c>
      <c r="J196" s="103">
        <f t="shared" si="2"/>
        <v>0</v>
      </c>
      <c r="K196" s="104"/>
      <c r="L196" s="24"/>
    </row>
    <row r="197" spans="2:12" s="1" customFormat="1" ht="33" customHeight="1" x14ac:dyDescent="0.2">
      <c r="B197" s="97"/>
      <c r="C197" s="98" t="s">
        <v>212</v>
      </c>
      <c r="D197" s="98" t="s">
        <v>108</v>
      </c>
      <c r="E197" s="99" t="s">
        <v>251</v>
      </c>
      <c r="F197" s="100" t="s">
        <v>252</v>
      </c>
      <c r="G197" s="101" t="s">
        <v>131</v>
      </c>
      <c r="H197" s="102">
        <v>1.26</v>
      </c>
      <c r="I197" s="259">
        <v>0</v>
      </c>
      <c r="J197" s="103">
        <f t="shared" si="2"/>
        <v>0</v>
      </c>
      <c r="K197" s="104"/>
      <c r="L197" s="24"/>
    </row>
    <row r="198" spans="2:12" s="1" customFormat="1" ht="33" customHeight="1" x14ac:dyDescent="0.2">
      <c r="B198" s="97"/>
      <c r="C198" s="98" t="s">
        <v>253</v>
      </c>
      <c r="D198" s="98" t="s">
        <v>108</v>
      </c>
      <c r="E198" s="99" t="s">
        <v>254</v>
      </c>
      <c r="F198" s="100" t="s">
        <v>255</v>
      </c>
      <c r="G198" s="101" t="s">
        <v>111</v>
      </c>
      <c r="H198" s="102">
        <v>2653</v>
      </c>
      <c r="I198" s="259">
        <v>0</v>
      </c>
      <c r="J198" s="103">
        <f t="shared" si="2"/>
        <v>0</v>
      </c>
      <c r="K198" s="104"/>
      <c r="L198" s="24"/>
    </row>
    <row r="199" spans="2:12" s="1" customFormat="1" ht="33" customHeight="1" x14ac:dyDescent="0.2">
      <c r="B199" s="97"/>
      <c r="C199" s="98" t="s">
        <v>216</v>
      </c>
      <c r="D199" s="98" t="s">
        <v>108</v>
      </c>
      <c r="E199" s="99" t="s">
        <v>254</v>
      </c>
      <c r="F199" s="100" t="s">
        <v>255</v>
      </c>
      <c r="G199" s="101" t="s">
        <v>111</v>
      </c>
      <c r="H199" s="102">
        <v>30.1</v>
      </c>
      <c r="I199" s="259">
        <v>0</v>
      </c>
      <c r="J199" s="103">
        <f t="shared" si="2"/>
        <v>0</v>
      </c>
      <c r="K199" s="104"/>
      <c r="L199" s="24"/>
    </row>
    <row r="200" spans="2:12" s="1" customFormat="1" ht="33" customHeight="1" x14ac:dyDescent="0.2">
      <c r="B200" s="97"/>
      <c r="C200" s="98" t="s">
        <v>257</v>
      </c>
      <c r="D200" s="98" t="s">
        <v>108</v>
      </c>
      <c r="E200" s="99" t="s">
        <v>258</v>
      </c>
      <c r="F200" s="100" t="s">
        <v>259</v>
      </c>
      <c r="G200" s="101" t="s">
        <v>111</v>
      </c>
      <c r="H200" s="102">
        <v>2653</v>
      </c>
      <c r="I200" s="259">
        <v>0</v>
      </c>
      <c r="J200" s="103">
        <f t="shared" si="2"/>
        <v>0</v>
      </c>
      <c r="K200" s="104"/>
      <c r="L200" s="24"/>
    </row>
    <row r="201" spans="2:12" s="1" customFormat="1" ht="33" customHeight="1" x14ac:dyDescent="0.2">
      <c r="B201" s="97"/>
      <c r="C201" s="98" t="s">
        <v>219</v>
      </c>
      <c r="D201" s="98" t="s">
        <v>108</v>
      </c>
      <c r="E201" s="99" t="s">
        <v>258</v>
      </c>
      <c r="F201" s="100" t="s">
        <v>259</v>
      </c>
      <c r="G201" s="101" t="s">
        <v>111</v>
      </c>
      <c r="H201" s="102">
        <v>30.1</v>
      </c>
      <c r="I201" s="259">
        <v>0</v>
      </c>
      <c r="J201" s="103">
        <f t="shared" si="2"/>
        <v>0</v>
      </c>
      <c r="K201" s="104"/>
      <c r="L201" s="24"/>
    </row>
    <row r="202" spans="2:12" s="1" customFormat="1" ht="24.2" customHeight="1" x14ac:dyDescent="0.2">
      <c r="B202" s="97"/>
      <c r="C202" s="98" t="s">
        <v>261</v>
      </c>
      <c r="D202" s="98" t="s">
        <v>108</v>
      </c>
      <c r="E202" s="99" t="s">
        <v>262</v>
      </c>
      <c r="F202" s="100" t="s">
        <v>263</v>
      </c>
      <c r="G202" s="101" t="s">
        <v>175</v>
      </c>
      <c r="H202" s="102">
        <v>41.484999999999999</v>
      </c>
      <c r="I202" s="259">
        <v>0</v>
      </c>
      <c r="J202" s="103">
        <f t="shared" si="2"/>
        <v>0</v>
      </c>
      <c r="K202" s="104"/>
      <c r="L202" s="24"/>
    </row>
    <row r="203" spans="2:12" s="1" customFormat="1" ht="24.2" customHeight="1" x14ac:dyDescent="0.2">
      <c r="B203" s="97"/>
      <c r="C203" s="98" t="s">
        <v>223</v>
      </c>
      <c r="D203" s="98" t="s">
        <v>108</v>
      </c>
      <c r="E203" s="99" t="s">
        <v>262</v>
      </c>
      <c r="F203" s="100" t="s">
        <v>263</v>
      </c>
      <c r="G203" s="101" t="s">
        <v>175</v>
      </c>
      <c r="H203" s="102">
        <v>0.53700000000000003</v>
      </c>
      <c r="I203" s="259">
        <v>0</v>
      </c>
      <c r="J203" s="103">
        <f t="shared" si="2"/>
        <v>0</v>
      </c>
      <c r="K203" s="104"/>
      <c r="L203" s="24"/>
    </row>
    <row r="204" spans="2:12" s="1" customFormat="1" ht="24.2" customHeight="1" x14ac:dyDescent="0.2">
      <c r="B204" s="97"/>
      <c r="C204" s="98" t="s">
        <v>265</v>
      </c>
      <c r="D204" s="98" t="s">
        <v>108</v>
      </c>
      <c r="E204" s="99" t="s">
        <v>266</v>
      </c>
      <c r="F204" s="100" t="s">
        <v>267</v>
      </c>
      <c r="G204" s="101" t="s">
        <v>175</v>
      </c>
      <c r="H204" s="102">
        <v>0.19700000000000001</v>
      </c>
      <c r="I204" s="259">
        <v>0</v>
      </c>
      <c r="J204" s="103">
        <f t="shared" si="2"/>
        <v>0</v>
      </c>
      <c r="K204" s="104"/>
      <c r="L204" s="24"/>
    </row>
    <row r="205" spans="2:12" s="1" customFormat="1" ht="16.5" customHeight="1" x14ac:dyDescent="0.2">
      <c r="B205" s="97"/>
      <c r="C205" s="98" t="s">
        <v>226</v>
      </c>
      <c r="D205" s="98" t="s">
        <v>108</v>
      </c>
      <c r="E205" s="99" t="s">
        <v>268</v>
      </c>
      <c r="F205" s="100" t="s">
        <v>269</v>
      </c>
      <c r="G205" s="101" t="s">
        <v>199</v>
      </c>
      <c r="H205" s="102">
        <v>1</v>
      </c>
      <c r="I205" s="259">
        <v>0</v>
      </c>
      <c r="J205" s="103">
        <f t="shared" si="2"/>
        <v>0</v>
      </c>
      <c r="K205" s="104"/>
      <c r="L205" s="24"/>
    </row>
    <row r="206" spans="2:12" s="11" customFormat="1" ht="22.9" customHeight="1" x14ac:dyDescent="0.2">
      <c r="B206" s="91"/>
      <c r="D206" s="92" t="s">
        <v>51</v>
      </c>
      <c r="E206" s="95" t="s">
        <v>112</v>
      </c>
      <c r="F206" s="95" t="s">
        <v>271</v>
      </c>
      <c r="J206" s="96">
        <f>SUM(J207:J210)</f>
        <v>0</v>
      </c>
      <c r="L206" s="91"/>
    </row>
    <row r="207" spans="2:12" s="1" customFormat="1" ht="24.2" customHeight="1" x14ac:dyDescent="0.2">
      <c r="B207" s="97"/>
      <c r="C207" s="98" t="s">
        <v>272</v>
      </c>
      <c r="D207" s="98" t="s">
        <v>108</v>
      </c>
      <c r="E207" s="99" t="s">
        <v>273</v>
      </c>
      <c r="F207" s="100" t="s">
        <v>274</v>
      </c>
      <c r="G207" s="101" t="s">
        <v>111</v>
      </c>
      <c r="H207" s="102">
        <v>566</v>
      </c>
      <c r="I207" s="259">
        <v>0</v>
      </c>
      <c r="J207" s="103">
        <f>ROUND(I207*H207,2)</f>
        <v>0</v>
      </c>
      <c r="K207" s="104"/>
      <c r="L207" s="24"/>
    </row>
    <row r="208" spans="2:12" s="1" customFormat="1" ht="16.5" customHeight="1" x14ac:dyDescent="0.2">
      <c r="B208" s="97"/>
      <c r="C208" s="107" t="s">
        <v>230</v>
      </c>
      <c r="D208" s="107" t="s">
        <v>172</v>
      </c>
      <c r="E208" s="108" t="s">
        <v>276</v>
      </c>
      <c r="F208" s="109" t="s">
        <v>277</v>
      </c>
      <c r="G208" s="110" t="s">
        <v>111</v>
      </c>
      <c r="H208" s="111">
        <v>566</v>
      </c>
      <c r="I208" s="260">
        <v>0</v>
      </c>
      <c r="J208" s="112">
        <f>ROUND(I208*H208,2)</f>
        <v>0</v>
      </c>
      <c r="K208" s="113"/>
      <c r="L208" s="114"/>
    </row>
    <row r="209" spans="2:12" s="1" customFormat="1" ht="16.5" customHeight="1" x14ac:dyDescent="0.2">
      <c r="B209" s="97"/>
      <c r="C209" s="98" t="s">
        <v>279</v>
      </c>
      <c r="D209" s="98" t="s">
        <v>108</v>
      </c>
      <c r="E209" s="99" t="s">
        <v>280</v>
      </c>
      <c r="F209" s="100" t="s">
        <v>281</v>
      </c>
      <c r="G209" s="101" t="s">
        <v>131</v>
      </c>
      <c r="H209" s="102">
        <v>0.6</v>
      </c>
      <c r="I209" s="259">
        <v>0</v>
      </c>
      <c r="J209" s="103">
        <f>ROUND(I209*H209,2)</f>
        <v>0</v>
      </c>
      <c r="K209" s="104"/>
      <c r="L209" s="24"/>
    </row>
    <row r="210" spans="2:12" s="1" customFormat="1" ht="16.5" customHeight="1" x14ac:dyDescent="0.2">
      <c r="B210" s="97"/>
      <c r="C210" s="98" t="s">
        <v>233</v>
      </c>
      <c r="D210" s="98" t="s">
        <v>108</v>
      </c>
      <c r="E210" s="99" t="s">
        <v>283</v>
      </c>
      <c r="F210" s="100" t="s">
        <v>284</v>
      </c>
      <c r="G210" s="101" t="s">
        <v>131</v>
      </c>
      <c r="H210" s="102">
        <v>25.411999999999999</v>
      </c>
      <c r="I210" s="259">
        <v>0</v>
      </c>
      <c r="J210" s="103">
        <f>ROUND(I210*H210,2)</f>
        <v>0</v>
      </c>
      <c r="K210" s="104"/>
      <c r="L210" s="24"/>
    </row>
    <row r="211" spans="2:12" s="11" customFormat="1" ht="22.9" customHeight="1" x14ac:dyDescent="0.2">
      <c r="B211" s="91"/>
      <c r="D211" s="92" t="s">
        <v>51</v>
      </c>
      <c r="E211" s="95" t="s">
        <v>122</v>
      </c>
      <c r="F211" s="95" t="s">
        <v>286</v>
      </c>
      <c r="J211" s="96">
        <f>SUM(J212:J213)</f>
        <v>0</v>
      </c>
      <c r="L211" s="91"/>
    </row>
    <row r="212" spans="2:12" s="1" customFormat="1" ht="24.2" customHeight="1" x14ac:dyDescent="0.2">
      <c r="B212" s="97"/>
      <c r="C212" s="98" t="s">
        <v>287</v>
      </c>
      <c r="D212" s="98" t="s">
        <v>108</v>
      </c>
      <c r="E212" s="99" t="s">
        <v>288</v>
      </c>
      <c r="F212" s="100" t="s">
        <v>289</v>
      </c>
      <c r="G212" s="101" t="s">
        <v>111</v>
      </c>
      <c r="H212" s="102">
        <v>21.6</v>
      </c>
      <c r="I212" s="259">
        <v>0</v>
      </c>
      <c r="J212" s="103">
        <f>ROUND(I212*H212,2)</f>
        <v>0</v>
      </c>
      <c r="K212" s="104"/>
      <c r="L212" s="24"/>
    </row>
    <row r="213" spans="2:12" s="1" customFormat="1" ht="21.75" customHeight="1" x14ac:dyDescent="0.2">
      <c r="B213" s="97"/>
      <c r="C213" s="98" t="s">
        <v>237</v>
      </c>
      <c r="D213" s="98" t="s">
        <v>108</v>
      </c>
      <c r="E213" s="99" t="s">
        <v>291</v>
      </c>
      <c r="F213" s="100" t="s">
        <v>292</v>
      </c>
      <c r="G213" s="101" t="s">
        <v>111</v>
      </c>
      <c r="H213" s="102">
        <v>4.32</v>
      </c>
      <c r="I213" s="259">
        <v>0</v>
      </c>
      <c r="J213" s="103">
        <f>ROUND(I213*H213,2)</f>
        <v>0</v>
      </c>
      <c r="K213" s="104"/>
      <c r="L213" s="24"/>
    </row>
    <row r="214" spans="2:12" s="11" customFormat="1" ht="22.9" customHeight="1" x14ac:dyDescent="0.2">
      <c r="B214" s="91"/>
      <c r="D214" s="92" t="s">
        <v>51</v>
      </c>
      <c r="E214" s="95" t="s">
        <v>125</v>
      </c>
      <c r="F214" s="95" t="s">
        <v>294</v>
      </c>
      <c r="J214" s="96">
        <f>SUM(J215:J230)</f>
        <v>0</v>
      </c>
      <c r="L214" s="91"/>
    </row>
    <row r="215" spans="2:12" s="1" customFormat="1" ht="33" customHeight="1" x14ac:dyDescent="0.2">
      <c r="B215" s="97"/>
      <c r="C215" s="98" t="s">
        <v>295</v>
      </c>
      <c r="D215" s="98" t="s">
        <v>108</v>
      </c>
      <c r="E215" s="99" t="s">
        <v>296</v>
      </c>
      <c r="F215" s="100" t="s">
        <v>297</v>
      </c>
      <c r="G215" s="101" t="s">
        <v>131</v>
      </c>
      <c r="H215" s="102">
        <v>55.164000000000001</v>
      </c>
      <c r="I215" s="259">
        <v>0</v>
      </c>
      <c r="J215" s="103">
        <f t="shared" ref="J215:J230" si="3">ROUND(I215*H215,2)</f>
        <v>0</v>
      </c>
      <c r="K215" s="104"/>
      <c r="L215" s="24"/>
    </row>
    <row r="216" spans="2:12" s="1" customFormat="1" ht="24.2" customHeight="1" x14ac:dyDescent="0.2">
      <c r="B216" s="97"/>
      <c r="C216" s="98" t="s">
        <v>240</v>
      </c>
      <c r="D216" s="98" t="s">
        <v>108</v>
      </c>
      <c r="E216" s="99" t="s">
        <v>299</v>
      </c>
      <c r="F216" s="100" t="s">
        <v>300</v>
      </c>
      <c r="G216" s="101" t="s">
        <v>131</v>
      </c>
      <c r="H216" s="102">
        <v>0.6</v>
      </c>
      <c r="I216" s="259">
        <v>0</v>
      </c>
      <c r="J216" s="103">
        <f t="shared" si="3"/>
        <v>0</v>
      </c>
      <c r="K216" s="104"/>
      <c r="L216" s="24"/>
    </row>
    <row r="217" spans="2:12" s="1" customFormat="1" ht="24.2" customHeight="1" x14ac:dyDescent="0.2">
      <c r="B217" s="97"/>
      <c r="C217" s="98" t="s">
        <v>302</v>
      </c>
      <c r="D217" s="98" t="s">
        <v>108</v>
      </c>
      <c r="E217" s="99" t="s">
        <v>303</v>
      </c>
      <c r="F217" s="100" t="s">
        <v>304</v>
      </c>
      <c r="G217" s="101" t="s">
        <v>131</v>
      </c>
      <c r="H217" s="102">
        <v>55.164000000000001</v>
      </c>
      <c r="I217" s="259">
        <v>0</v>
      </c>
      <c r="J217" s="103">
        <f t="shared" si="3"/>
        <v>0</v>
      </c>
      <c r="K217" s="104"/>
      <c r="L217" s="24"/>
    </row>
    <row r="218" spans="2:12" s="1" customFormat="1" ht="33" customHeight="1" x14ac:dyDescent="0.2">
      <c r="B218" s="97"/>
      <c r="C218" s="98" t="s">
        <v>244</v>
      </c>
      <c r="D218" s="98" t="s">
        <v>108</v>
      </c>
      <c r="E218" s="99" t="s">
        <v>306</v>
      </c>
      <c r="F218" s="100" t="s">
        <v>307</v>
      </c>
      <c r="G218" s="101" t="s">
        <v>131</v>
      </c>
      <c r="H218" s="102">
        <v>501</v>
      </c>
      <c r="I218" s="259">
        <v>0</v>
      </c>
      <c r="J218" s="103">
        <f t="shared" si="3"/>
        <v>0</v>
      </c>
      <c r="K218" s="104"/>
      <c r="L218" s="24"/>
    </row>
    <row r="219" spans="2:12" s="1" customFormat="1" ht="21.75" customHeight="1" x14ac:dyDescent="0.2">
      <c r="B219" s="97"/>
      <c r="C219" s="98" t="s">
        <v>309</v>
      </c>
      <c r="D219" s="98" t="s">
        <v>108</v>
      </c>
      <c r="E219" s="99" t="s">
        <v>310</v>
      </c>
      <c r="F219" s="100" t="s">
        <v>311</v>
      </c>
      <c r="G219" s="101" t="s">
        <v>193</v>
      </c>
      <c r="H219" s="102">
        <v>10</v>
      </c>
      <c r="I219" s="259">
        <v>0</v>
      </c>
      <c r="J219" s="103">
        <f t="shared" si="3"/>
        <v>0</v>
      </c>
      <c r="K219" s="104"/>
      <c r="L219" s="24"/>
    </row>
    <row r="220" spans="2:12" s="1" customFormat="1" ht="16.5" customHeight="1" x14ac:dyDescent="0.2">
      <c r="B220" s="97"/>
      <c r="C220" s="98" t="s">
        <v>247</v>
      </c>
      <c r="D220" s="98" t="s">
        <v>108</v>
      </c>
      <c r="E220" s="99" t="s">
        <v>313</v>
      </c>
      <c r="F220" s="100" t="s">
        <v>314</v>
      </c>
      <c r="G220" s="101" t="s">
        <v>111</v>
      </c>
      <c r="H220" s="102">
        <v>127.5</v>
      </c>
      <c r="I220" s="259">
        <v>0</v>
      </c>
      <c r="J220" s="103">
        <f t="shared" si="3"/>
        <v>0</v>
      </c>
      <c r="K220" s="104"/>
      <c r="L220" s="24"/>
    </row>
    <row r="221" spans="2:12" s="1" customFormat="1" ht="16.5" customHeight="1" x14ac:dyDescent="0.2">
      <c r="B221" s="97"/>
      <c r="C221" s="98" t="s">
        <v>316</v>
      </c>
      <c r="D221" s="98" t="s">
        <v>108</v>
      </c>
      <c r="E221" s="99" t="s">
        <v>317</v>
      </c>
      <c r="F221" s="100" t="s">
        <v>318</v>
      </c>
      <c r="G221" s="101" t="s">
        <v>111</v>
      </c>
      <c r="H221" s="102">
        <v>127.5</v>
      </c>
      <c r="I221" s="259">
        <v>0</v>
      </c>
      <c r="J221" s="103">
        <f t="shared" si="3"/>
        <v>0</v>
      </c>
      <c r="K221" s="104"/>
      <c r="L221" s="24"/>
    </row>
    <row r="222" spans="2:12" s="1" customFormat="1" ht="16.5" customHeight="1" x14ac:dyDescent="0.2">
      <c r="B222" s="97"/>
      <c r="C222" s="98" t="s">
        <v>256</v>
      </c>
      <c r="D222" s="98" t="s">
        <v>108</v>
      </c>
      <c r="E222" s="99" t="s">
        <v>320</v>
      </c>
      <c r="F222" s="100" t="s">
        <v>321</v>
      </c>
      <c r="G222" s="101" t="s">
        <v>111</v>
      </c>
      <c r="H222" s="102">
        <v>6.5</v>
      </c>
      <c r="I222" s="259">
        <v>0</v>
      </c>
      <c r="J222" s="103">
        <f t="shared" si="3"/>
        <v>0</v>
      </c>
      <c r="K222" s="104"/>
      <c r="L222" s="24"/>
    </row>
    <row r="223" spans="2:12" s="1" customFormat="1" ht="21.75" customHeight="1" x14ac:dyDescent="0.2">
      <c r="B223" s="97"/>
      <c r="C223" s="98" t="s">
        <v>323</v>
      </c>
      <c r="D223" s="98" t="s">
        <v>108</v>
      </c>
      <c r="E223" s="99" t="s">
        <v>324</v>
      </c>
      <c r="F223" s="100" t="s">
        <v>325</v>
      </c>
      <c r="G223" s="101" t="s">
        <v>111</v>
      </c>
      <c r="H223" s="102">
        <v>6.5</v>
      </c>
      <c r="I223" s="259">
        <v>0</v>
      </c>
      <c r="J223" s="103">
        <f t="shared" si="3"/>
        <v>0</v>
      </c>
      <c r="K223" s="104"/>
      <c r="L223" s="24"/>
    </row>
    <row r="224" spans="2:12" s="1" customFormat="1" ht="16.5" customHeight="1" x14ac:dyDescent="0.2">
      <c r="B224" s="97"/>
      <c r="C224" s="98" t="s">
        <v>260</v>
      </c>
      <c r="D224" s="98" t="s">
        <v>108</v>
      </c>
      <c r="E224" s="99" t="s">
        <v>327</v>
      </c>
      <c r="F224" s="100" t="s">
        <v>328</v>
      </c>
      <c r="G224" s="101" t="s">
        <v>329</v>
      </c>
      <c r="H224" s="102">
        <v>1</v>
      </c>
      <c r="I224" s="259">
        <v>0</v>
      </c>
      <c r="J224" s="103">
        <f t="shared" si="3"/>
        <v>0</v>
      </c>
      <c r="K224" s="104"/>
      <c r="L224" s="24"/>
    </row>
    <row r="225" spans="2:12" s="1" customFormat="1" ht="16.5" customHeight="1" x14ac:dyDescent="0.2">
      <c r="B225" s="97"/>
      <c r="C225" s="98" t="s">
        <v>331</v>
      </c>
      <c r="D225" s="98" t="s">
        <v>108</v>
      </c>
      <c r="E225" s="99" t="s">
        <v>332</v>
      </c>
      <c r="F225" s="100" t="s">
        <v>333</v>
      </c>
      <c r="G225" s="101" t="s">
        <v>175</v>
      </c>
      <c r="H225" s="102">
        <v>3.8780000000000001</v>
      </c>
      <c r="I225" s="259">
        <v>0</v>
      </c>
      <c r="J225" s="103">
        <f t="shared" si="3"/>
        <v>0</v>
      </c>
      <c r="K225" s="104"/>
      <c r="L225" s="24"/>
    </row>
    <row r="226" spans="2:12" s="1" customFormat="1" ht="24.2" customHeight="1" x14ac:dyDescent="0.2">
      <c r="B226" s="97"/>
      <c r="C226" s="98" t="s">
        <v>264</v>
      </c>
      <c r="D226" s="98" t="s">
        <v>108</v>
      </c>
      <c r="E226" s="99" t="s">
        <v>335</v>
      </c>
      <c r="F226" s="100" t="s">
        <v>336</v>
      </c>
      <c r="G226" s="101" t="s">
        <v>111</v>
      </c>
      <c r="H226" s="102">
        <v>52.8</v>
      </c>
      <c r="I226" s="259">
        <v>0</v>
      </c>
      <c r="J226" s="103">
        <f t="shared" si="3"/>
        <v>0</v>
      </c>
      <c r="K226" s="104"/>
      <c r="L226" s="24"/>
    </row>
    <row r="227" spans="2:12" s="1" customFormat="1" ht="16.5" customHeight="1" x14ac:dyDescent="0.2">
      <c r="B227" s="97"/>
      <c r="C227" s="98" t="s">
        <v>338</v>
      </c>
      <c r="D227" s="98" t="s">
        <v>108</v>
      </c>
      <c r="E227" s="99" t="s">
        <v>339</v>
      </c>
      <c r="F227" s="100" t="s">
        <v>340</v>
      </c>
      <c r="G227" s="101" t="s">
        <v>111</v>
      </c>
      <c r="H227" s="102">
        <v>52.8</v>
      </c>
      <c r="I227" s="259">
        <v>0</v>
      </c>
      <c r="J227" s="103">
        <f t="shared" si="3"/>
        <v>0</v>
      </c>
      <c r="K227" s="104"/>
      <c r="L227" s="24"/>
    </row>
    <row r="228" spans="2:12" s="1" customFormat="1" ht="33" customHeight="1" x14ac:dyDescent="0.2">
      <c r="B228" s="97"/>
      <c r="C228" s="98" t="s">
        <v>270</v>
      </c>
      <c r="D228" s="98" t="s">
        <v>108</v>
      </c>
      <c r="E228" s="99" t="s">
        <v>342</v>
      </c>
      <c r="F228" s="100" t="s">
        <v>343</v>
      </c>
      <c r="G228" s="101" t="s">
        <v>116</v>
      </c>
      <c r="H228" s="102">
        <v>120</v>
      </c>
      <c r="I228" s="259">
        <v>0</v>
      </c>
      <c r="J228" s="103">
        <f t="shared" si="3"/>
        <v>0</v>
      </c>
      <c r="K228" s="104"/>
      <c r="L228" s="24"/>
    </row>
    <row r="229" spans="2:12" s="1" customFormat="1" ht="24.2" customHeight="1" x14ac:dyDescent="0.2">
      <c r="B229" s="97"/>
      <c r="C229" s="98" t="s">
        <v>345</v>
      </c>
      <c r="D229" s="98" t="s">
        <v>108</v>
      </c>
      <c r="E229" s="99" t="s">
        <v>346</v>
      </c>
      <c r="F229" s="100" t="s">
        <v>347</v>
      </c>
      <c r="G229" s="101" t="s">
        <v>193</v>
      </c>
      <c r="H229" s="102">
        <v>2</v>
      </c>
      <c r="I229" s="259">
        <v>0</v>
      </c>
      <c r="J229" s="103">
        <f t="shared" si="3"/>
        <v>0</v>
      </c>
      <c r="K229" s="104"/>
      <c r="L229" s="24"/>
    </row>
    <row r="230" spans="2:12" s="1" customFormat="1" ht="24.2" customHeight="1" x14ac:dyDescent="0.2">
      <c r="B230" s="97"/>
      <c r="C230" s="107" t="s">
        <v>275</v>
      </c>
      <c r="D230" s="107" t="s">
        <v>172</v>
      </c>
      <c r="E230" s="108" t="s">
        <v>349</v>
      </c>
      <c r="F230" s="109" t="s">
        <v>1091</v>
      </c>
      <c r="G230" s="110" t="s">
        <v>193</v>
      </c>
      <c r="H230" s="111">
        <v>2</v>
      </c>
      <c r="I230" s="260">
        <v>0</v>
      </c>
      <c r="J230" s="112">
        <f t="shared" si="3"/>
        <v>0</v>
      </c>
      <c r="K230" s="113"/>
      <c r="L230" s="114"/>
    </row>
    <row r="231" spans="2:12" s="11" customFormat="1" ht="22.9" customHeight="1" x14ac:dyDescent="0.2">
      <c r="B231" s="91"/>
      <c r="D231" s="92" t="s">
        <v>51</v>
      </c>
      <c r="E231" s="95" t="s">
        <v>132</v>
      </c>
      <c r="F231" s="95" t="s">
        <v>351</v>
      </c>
      <c r="J231" s="96">
        <f>SUM(J232:J335)</f>
        <v>0</v>
      </c>
      <c r="L231" s="91"/>
    </row>
    <row r="232" spans="2:12" s="1" customFormat="1" ht="24.2" customHeight="1" x14ac:dyDescent="0.2">
      <c r="B232" s="97"/>
      <c r="C232" s="98" t="s">
        <v>352</v>
      </c>
      <c r="D232" s="98" t="s">
        <v>108</v>
      </c>
      <c r="E232" s="99" t="s">
        <v>353</v>
      </c>
      <c r="F232" s="100" t="s">
        <v>354</v>
      </c>
      <c r="G232" s="101" t="s">
        <v>193</v>
      </c>
      <c r="H232" s="102">
        <v>2</v>
      </c>
      <c r="I232" s="259">
        <v>0</v>
      </c>
      <c r="J232" s="103">
        <f t="shared" ref="J232:J263" si="4">ROUND(I232*H232,2)</f>
        <v>0</v>
      </c>
      <c r="K232" s="104"/>
      <c r="L232" s="24"/>
    </row>
    <row r="233" spans="2:12" s="1" customFormat="1" ht="33" customHeight="1" x14ac:dyDescent="0.2">
      <c r="B233" s="97"/>
      <c r="C233" s="107" t="s">
        <v>278</v>
      </c>
      <c r="D233" s="107" t="s">
        <v>172</v>
      </c>
      <c r="E233" s="108" t="s">
        <v>356</v>
      </c>
      <c r="F233" s="109" t="s">
        <v>357</v>
      </c>
      <c r="G233" s="110" t="s">
        <v>193</v>
      </c>
      <c r="H233" s="111">
        <v>2</v>
      </c>
      <c r="I233" s="260">
        <v>0</v>
      </c>
      <c r="J233" s="112">
        <f t="shared" si="4"/>
        <v>0</v>
      </c>
      <c r="K233" s="113"/>
      <c r="L233" s="114"/>
    </row>
    <row r="234" spans="2:12" s="1" customFormat="1" ht="33" customHeight="1" x14ac:dyDescent="0.2">
      <c r="B234" s="97"/>
      <c r="C234" s="98" t="s">
        <v>359</v>
      </c>
      <c r="D234" s="98" t="s">
        <v>108</v>
      </c>
      <c r="E234" s="99" t="s">
        <v>360</v>
      </c>
      <c r="F234" s="100" t="s">
        <v>361</v>
      </c>
      <c r="G234" s="101" t="s">
        <v>116</v>
      </c>
      <c r="H234" s="102">
        <v>7.4</v>
      </c>
      <c r="I234" s="259">
        <v>0</v>
      </c>
      <c r="J234" s="103">
        <f t="shared" si="4"/>
        <v>0</v>
      </c>
      <c r="K234" s="104"/>
      <c r="L234" s="24"/>
    </row>
    <row r="235" spans="2:12" s="1" customFormat="1" ht="24.2" customHeight="1" x14ac:dyDescent="0.2">
      <c r="B235" s="97"/>
      <c r="C235" s="107" t="s">
        <v>282</v>
      </c>
      <c r="D235" s="107" t="s">
        <v>172</v>
      </c>
      <c r="E235" s="108" t="s">
        <v>363</v>
      </c>
      <c r="F235" s="109" t="s">
        <v>364</v>
      </c>
      <c r="G235" s="110" t="s">
        <v>116</v>
      </c>
      <c r="H235" s="111">
        <v>7.5110000000000001</v>
      </c>
      <c r="I235" s="260">
        <v>0</v>
      </c>
      <c r="J235" s="112">
        <f t="shared" si="4"/>
        <v>0</v>
      </c>
      <c r="K235" s="113"/>
      <c r="L235" s="114"/>
    </row>
    <row r="236" spans="2:12" s="1" customFormat="1" ht="33" customHeight="1" x14ac:dyDescent="0.2">
      <c r="B236" s="97"/>
      <c r="C236" s="98" t="s">
        <v>366</v>
      </c>
      <c r="D236" s="98" t="s">
        <v>108</v>
      </c>
      <c r="E236" s="99" t="s">
        <v>367</v>
      </c>
      <c r="F236" s="100" t="s">
        <v>368</v>
      </c>
      <c r="G236" s="101" t="s">
        <v>116</v>
      </c>
      <c r="H236" s="102">
        <v>68</v>
      </c>
      <c r="I236" s="259">
        <v>0</v>
      </c>
      <c r="J236" s="103">
        <f t="shared" si="4"/>
        <v>0</v>
      </c>
      <c r="K236" s="104"/>
      <c r="L236" s="24"/>
    </row>
    <row r="237" spans="2:12" s="1" customFormat="1" ht="24.2" customHeight="1" x14ac:dyDescent="0.2">
      <c r="B237" s="97"/>
      <c r="C237" s="107" t="s">
        <v>285</v>
      </c>
      <c r="D237" s="107" t="s">
        <v>172</v>
      </c>
      <c r="E237" s="108" t="s">
        <v>370</v>
      </c>
      <c r="F237" s="109" t="s">
        <v>371</v>
      </c>
      <c r="G237" s="110" t="s">
        <v>116</v>
      </c>
      <c r="H237" s="111">
        <v>69.02</v>
      </c>
      <c r="I237" s="260">
        <v>0</v>
      </c>
      <c r="J237" s="112">
        <f t="shared" si="4"/>
        <v>0</v>
      </c>
      <c r="K237" s="113"/>
      <c r="L237" s="114"/>
    </row>
    <row r="238" spans="2:12" s="1" customFormat="1" ht="33" customHeight="1" x14ac:dyDescent="0.2">
      <c r="B238" s="97"/>
      <c r="C238" s="98" t="s">
        <v>373</v>
      </c>
      <c r="D238" s="98" t="s">
        <v>108</v>
      </c>
      <c r="E238" s="99" t="s">
        <v>374</v>
      </c>
      <c r="F238" s="100" t="s">
        <v>375</v>
      </c>
      <c r="G238" s="101" t="s">
        <v>199</v>
      </c>
      <c r="H238" s="102">
        <v>1</v>
      </c>
      <c r="I238" s="259">
        <v>0</v>
      </c>
      <c r="J238" s="103">
        <f t="shared" si="4"/>
        <v>0</v>
      </c>
      <c r="K238" s="104"/>
      <c r="L238" s="24"/>
    </row>
    <row r="239" spans="2:12" s="1" customFormat="1" ht="24.2" customHeight="1" x14ac:dyDescent="0.2">
      <c r="B239" s="97"/>
      <c r="C239" s="98" t="s">
        <v>290</v>
      </c>
      <c r="D239" s="98" t="s">
        <v>108</v>
      </c>
      <c r="E239" s="99" t="s">
        <v>377</v>
      </c>
      <c r="F239" s="100" t="s">
        <v>378</v>
      </c>
      <c r="G239" s="101" t="s">
        <v>116</v>
      </c>
      <c r="H239" s="102">
        <v>10</v>
      </c>
      <c r="I239" s="259">
        <v>0</v>
      </c>
      <c r="J239" s="103">
        <f t="shared" si="4"/>
        <v>0</v>
      </c>
      <c r="K239" s="104"/>
      <c r="L239" s="24"/>
    </row>
    <row r="240" spans="2:12" s="1" customFormat="1" ht="24.2" customHeight="1" x14ac:dyDescent="0.2">
      <c r="B240" s="97"/>
      <c r="C240" s="107" t="s">
        <v>380</v>
      </c>
      <c r="D240" s="107" t="s">
        <v>172</v>
      </c>
      <c r="E240" s="108" t="s">
        <v>381</v>
      </c>
      <c r="F240" s="109" t="s">
        <v>382</v>
      </c>
      <c r="G240" s="110" t="s">
        <v>116</v>
      </c>
      <c r="H240" s="111">
        <v>10.3</v>
      </c>
      <c r="I240" s="260">
        <v>0</v>
      </c>
      <c r="J240" s="112">
        <f t="shared" si="4"/>
        <v>0</v>
      </c>
      <c r="K240" s="113"/>
      <c r="L240" s="114"/>
    </row>
    <row r="241" spans="2:12" s="1" customFormat="1" ht="24.2" customHeight="1" x14ac:dyDescent="0.2">
      <c r="B241" s="97"/>
      <c r="C241" s="98" t="s">
        <v>293</v>
      </c>
      <c r="D241" s="98" t="s">
        <v>108</v>
      </c>
      <c r="E241" s="99" t="s">
        <v>384</v>
      </c>
      <c r="F241" s="100" t="s">
        <v>385</v>
      </c>
      <c r="G241" s="101" t="s">
        <v>116</v>
      </c>
      <c r="H241" s="102">
        <v>12</v>
      </c>
      <c r="I241" s="259">
        <v>0</v>
      </c>
      <c r="J241" s="103">
        <f t="shared" si="4"/>
        <v>0</v>
      </c>
      <c r="K241" s="104"/>
      <c r="L241" s="24"/>
    </row>
    <row r="242" spans="2:12" s="1" customFormat="1" ht="24.2" customHeight="1" x14ac:dyDescent="0.2">
      <c r="B242" s="97"/>
      <c r="C242" s="107" t="s">
        <v>387</v>
      </c>
      <c r="D242" s="107" t="s">
        <v>172</v>
      </c>
      <c r="E242" s="108" t="s">
        <v>388</v>
      </c>
      <c r="F242" s="109" t="s">
        <v>389</v>
      </c>
      <c r="G242" s="110" t="s">
        <v>116</v>
      </c>
      <c r="H242" s="111">
        <v>12.36</v>
      </c>
      <c r="I242" s="260">
        <v>0</v>
      </c>
      <c r="J242" s="112">
        <f t="shared" si="4"/>
        <v>0</v>
      </c>
      <c r="K242" s="113"/>
      <c r="L242" s="114"/>
    </row>
    <row r="243" spans="2:12" s="1" customFormat="1" ht="24.2" customHeight="1" x14ac:dyDescent="0.2">
      <c r="B243" s="97"/>
      <c r="C243" s="98" t="s">
        <v>298</v>
      </c>
      <c r="D243" s="98" t="s">
        <v>108</v>
      </c>
      <c r="E243" s="99" t="s">
        <v>391</v>
      </c>
      <c r="F243" s="100" t="s">
        <v>392</v>
      </c>
      <c r="G243" s="101" t="s">
        <v>116</v>
      </c>
      <c r="H243" s="102">
        <v>20</v>
      </c>
      <c r="I243" s="259">
        <v>0</v>
      </c>
      <c r="J243" s="103">
        <f t="shared" si="4"/>
        <v>0</v>
      </c>
      <c r="K243" s="104"/>
      <c r="L243" s="24"/>
    </row>
    <row r="244" spans="2:12" s="1" customFormat="1" ht="24.2" customHeight="1" x14ac:dyDescent="0.2">
      <c r="B244" s="97"/>
      <c r="C244" s="107" t="s">
        <v>393</v>
      </c>
      <c r="D244" s="107" t="s">
        <v>172</v>
      </c>
      <c r="E244" s="108" t="s">
        <v>394</v>
      </c>
      <c r="F244" s="109" t="s">
        <v>395</v>
      </c>
      <c r="G244" s="110" t="s">
        <v>116</v>
      </c>
      <c r="H244" s="111">
        <v>20.3</v>
      </c>
      <c r="I244" s="260">
        <v>0</v>
      </c>
      <c r="J244" s="112">
        <f t="shared" si="4"/>
        <v>0</v>
      </c>
      <c r="K244" s="113"/>
      <c r="L244" s="114"/>
    </row>
    <row r="245" spans="2:12" s="1" customFormat="1" ht="24.2" customHeight="1" x14ac:dyDescent="0.2">
      <c r="B245" s="97"/>
      <c r="C245" s="107" t="s">
        <v>301</v>
      </c>
      <c r="D245" s="107" t="s">
        <v>172</v>
      </c>
      <c r="E245" s="108" t="s">
        <v>396</v>
      </c>
      <c r="F245" s="109" t="s">
        <v>397</v>
      </c>
      <c r="G245" s="110" t="s">
        <v>116</v>
      </c>
      <c r="H245" s="111">
        <v>10.15</v>
      </c>
      <c r="I245" s="260">
        <v>0</v>
      </c>
      <c r="J245" s="112">
        <f t="shared" si="4"/>
        <v>0</v>
      </c>
      <c r="K245" s="113"/>
      <c r="L245" s="114"/>
    </row>
    <row r="246" spans="2:12" s="1" customFormat="1" ht="24.2" customHeight="1" x14ac:dyDescent="0.2">
      <c r="B246" s="97"/>
      <c r="C246" s="98" t="s">
        <v>398</v>
      </c>
      <c r="D246" s="98" t="s">
        <v>108</v>
      </c>
      <c r="E246" s="99" t="s">
        <v>399</v>
      </c>
      <c r="F246" s="100" t="s">
        <v>400</v>
      </c>
      <c r="G246" s="101" t="s">
        <v>116</v>
      </c>
      <c r="H246" s="102">
        <v>141</v>
      </c>
      <c r="I246" s="259">
        <v>0</v>
      </c>
      <c r="J246" s="103">
        <f t="shared" si="4"/>
        <v>0</v>
      </c>
      <c r="K246" s="104"/>
      <c r="L246" s="24"/>
    </row>
    <row r="247" spans="2:12" s="1" customFormat="1" ht="24.2" customHeight="1" x14ac:dyDescent="0.2">
      <c r="B247" s="97"/>
      <c r="C247" s="107" t="s">
        <v>305</v>
      </c>
      <c r="D247" s="107" t="s">
        <v>172</v>
      </c>
      <c r="E247" s="108" t="s">
        <v>403</v>
      </c>
      <c r="F247" s="109" t="s">
        <v>404</v>
      </c>
      <c r="G247" s="110" t="s">
        <v>116</v>
      </c>
      <c r="H247" s="111">
        <v>6.18</v>
      </c>
      <c r="I247" s="260">
        <v>0</v>
      </c>
      <c r="J247" s="112">
        <f t="shared" si="4"/>
        <v>0</v>
      </c>
      <c r="K247" s="113"/>
      <c r="L247" s="114"/>
    </row>
    <row r="248" spans="2:12" s="1" customFormat="1" ht="24.2" customHeight="1" x14ac:dyDescent="0.2">
      <c r="B248" s="97"/>
      <c r="C248" s="107" t="s">
        <v>406</v>
      </c>
      <c r="D248" s="107" t="s">
        <v>172</v>
      </c>
      <c r="E248" s="108" t="s">
        <v>407</v>
      </c>
      <c r="F248" s="109" t="s">
        <v>408</v>
      </c>
      <c r="G248" s="110" t="s">
        <v>116</v>
      </c>
      <c r="H248" s="111">
        <v>21.63</v>
      </c>
      <c r="I248" s="260">
        <v>0</v>
      </c>
      <c r="J248" s="112">
        <f t="shared" si="4"/>
        <v>0</v>
      </c>
      <c r="K248" s="113"/>
      <c r="L248" s="114"/>
    </row>
    <row r="249" spans="2:12" s="1" customFormat="1" ht="24.2" customHeight="1" x14ac:dyDescent="0.2">
      <c r="B249" s="97"/>
      <c r="C249" s="107" t="s">
        <v>308</v>
      </c>
      <c r="D249" s="107" t="s">
        <v>172</v>
      </c>
      <c r="E249" s="108" t="s">
        <v>410</v>
      </c>
      <c r="F249" s="109" t="s">
        <v>411</v>
      </c>
      <c r="G249" s="110" t="s">
        <v>116</v>
      </c>
      <c r="H249" s="111">
        <v>119.48</v>
      </c>
      <c r="I249" s="260">
        <v>0</v>
      </c>
      <c r="J249" s="112">
        <f t="shared" si="4"/>
        <v>0</v>
      </c>
      <c r="K249" s="113"/>
      <c r="L249" s="114"/>
    </row>
    <row r="250" spans="2:12" s="1" customFormat="1" ht="24.2" customHeight="1" x14ac:dyDescent="0.2">
      <c r="B250" s="97"/>
      <c r="C250" s="98" t="s">
        <v>413</v>
      </c>
      <c r="D250" s="98" t="s">
        <v>108</v>
      </c>
      <c r="E250" s="99" t="s">
        <v>414</v>
      </c>
      <c r="F250" s="100" t="s">
        <v>415</v>
      </c>
      <c r="G250" s="101" t="s">
        <v>116</v>
      </c>
      <c r="H250" s="102">
        <v>10</v>
      </c>
      <c r="I250" s="259">
        <v>0</v>
      </c>
      <c r="J250" s="103">
        <f t="shared" si="4"/>
        <v>0</v>
      </c>
      <c r="K250" s="104"/>
      <c r="L250" s="24"/>
    </row>
    <row r="251" spans="2:12" s="1" customFormat="1" ht="24.2" customHeight="1" x14ac:dyDescent="0.2">
      <c r="B251" s="97"/>
      <c r="C251" s="98" t="s">
        <v>312</v>
      </c>
      <c r="D251" s="98" t="s">
        <v>108</v>
      </c>
      <c r="E251" s="99" t="s">
        <v>416</v>
      </c>
      <c r="F251" s="100" t="s">
        <v>417</v>
      </c>
      <c r="G251" s="101" t="s">
        <v>116</v>
      </c>
      <c r="H251" s="102">
        <v>76</v>
      </c>
      <c r="I251" s="259">
        <v>0</v>
      </c>
      <c r="J251" s="103">
        <f t="shared" si="4"/>
        <v>0</v>
      </c>
      <c r="K251" s="104"/>
      <c r="L251" s="24"/>
    </row>
    <row r="252" spans="2:12" s="1" customFormat="1" ht="24.2" customHeight="1" x14ac:dyDescent="0.2">
      <c r="B252" s="97"/>
      <c r="C252" s="107" t="s">
        <v>419</v>
      </c>
      <c r="D252" s="107" t="s">
        <v>172</v>
      </c>
      <c r="E252" s="108" t="s">
        <v>420</v>
      </c>
      <c r="F252" s="109" t="s">
        <v>421</v>
      </c>
      <c r="G252" s="110" t="s">
        <v>116</v>
      </c>
      <c r="H252" s="111">
        <v>12.36</v>
      </c>
      <c r="I252" s="260">
        <v>0</v>
      </c>
      <c r="J252" s="112">
        <f t="shared" si="4"/>
        <v>0</v>
      </c>
      <c r="K252" s="113"/>
      <c r="L252" s="114"/>
    </row>
    <row r="253" spans="2:12" s="1" customFormat="1" ht="24.2" customHeight="1" x14ac:dyDescent="0.2">
      <c r="B253" s="97"/>
      <c r="C253" s="107" t="s">
        <v>315</v>
      </c>
      <c r="D253" s="107" t="s">
        <v>172</v>
      </c>
      <c r="E253" s="108" t="s">
        <v>423</v>
      </c>
      <c r="F253" s="109" t="s">
        <v>424</v>
      </c>
      <c r="G253" s="110" t="s">
        <v>116</v>
      </c>
      <c r="H253" s="111">
        <v>65.92</v>
      </c>
      <c r="I253" s="260">
        <v>0</v>
      </c>
      <c r="J253" s="112">
        <f t="shared" si="4"/>
        <v>0</v>
      </c>
      <c r="K253" s="113"/>
      <c r="L253" s="114"/>
    </row>
    <row r="254" spans="2:12" s="1" customFormat="1" ht="24.2" customHeight="1" x14ac:dyDescent="0.2">
      <c r="B254" s="97"/>
      <c r="C254" s="98" t="s">
        <v>426</v>
      </c>
      <c r="D254" s="98" t="s">
        <v>108</v>
      </c>
      <c r="E254" s="99" t="s">
        <v>427</v>
      </c>
      <c r="F254" s="100" t="s">
        <v>428</v>
      </c>
      <c r="G254" s="101" t="s">
        <v>193</v>
      </c>
      <c r="H254" s="102">
        <v>6</v>
      </c>
      <c r="I254" s="259">
        <v>0</v>
      </c>
      <c r="J254" s="103">
        <f t="shared" si="4"/>
        <v>0</v>
      </c>
      <c r="K254" s="104"/>
      <c r="L254" s="24"/>
    </row>
    <row r="255" spans="2:12" s="1" customFormat="1" ht="16.5" customHeight="1" x14ac:dyDescent="0.2">
      <c r="B255" s="97"/>
      <c r="C255" s="107" t="s">
        <v>319</v>
      </c>
      <c r="D255" s="107" t="s">
        <v>172</v>
      </c>
      <c r="E255" s="108" t="s">
        <v>430</v>
      </c>
      <c r="F255" s="109" t="s">
        <v>431</v>
      </c>
      <c r="G255" s="110" t="s">
        <v>193</v>
      </c>
      <c r="H255" s="111">
        <v>6</v>
      </c>
      <c r="I255" s="260">
        <v>0</v>
      </c>
      <c r="J255" s="112">
        <f t="shared" si="4"/>
        <v>0</v>
      </c>
      <c r="K255" s="113"/>
      <c r="L255" s="114"/>
    </row>
    <row r="256" spans="2:12" s="1" customFormat="1" ht="24.2" customHeight="1" x14ac:dyDescent="0.2">
      <c r="B256" s="97"/>
      <c r="C256" s="98" t="s">
        <v>433</v>
      </c>
      <c r="D256" s="98" t="s">
        <v>108</v>
      </c>
      <c r="E256" s="99" t="s">
        <v>434</v>
      </c>
      <c r="F256" s="100" t="s">
        <v>435</v>
      </c>
      <c r="G256" s="101" t="s">
        <v>193</v>
      </c>
      <c r="H256" s="102">
        <v>4</v>
      </c>
      <c r="I256" s="259">
        <v>0</v>
      </c>
      <c r="J256" s="103">
        <f t="shared" si="4"/>
        <v>0</v>
      </c>
      <c r="K256" s="104"/>
      <c r="L256" s="24"/>
    </row>
    <row r="257" spans="2:12" s="1" customFormat="1" ht="16.5" customHeight="1" x14ac:dyDescent="0.2">
      <c r="B257" s="97"/>
      <c r="C257" s="107" t="s">
        <v>322</v>
      </c>
      <c r="D257" s="107" t="s">
        <v>172</v>
      </c>
      <c r="E257" s="108" t="s">
        <v>437</v>
      </c>
      <c r="F257" s="109" t="s">
        <v>438</v>
      </c>
      <c r="G257" s="110" t="s">
        <v>193</v>
      </c>
      <c r="H257" s="111">
        <v>4</v>
      </c>
      <c r="I257" s="260">
        <v>0</v>
      </c>
      <c r="J257" s="112">
        <f t="shared" si="4"/>
        <v>0</v>
      </c>
      <c r="K257" s="113"/>
      <c r="L257" s="114"/>
    </row>
    <row r="258" spans="2:12" s="1" customFormat="1" ht="24.2" customHeight="1" x14ac:dyDescent="0.2">
      <c r="B258" s="97"/>
      <c r="C258" s="98" t="s">
        <v>440</v>
      </c>
      <c r="D258" s="98" t="s">
        <v>108</v>
      </c>
      <c r="E258" s="99" t="s">
        <v>441</v>
      </c>
      <c r="F258" s="100" t="s">
        <v>442</v>
      </c>
      <c r="G258" s="101" t="s">
        <v>193</v>
      </c>
      <c r="H258" s="102">
        <v>12</v>
      </c>
      <c r="I258" s="259">
        <v>0</v>
      </c>
      <c r="J258" s="103">
        <f t="shared" si="4"/>
        <v>0</v>
      </c>
      <c r="K258" s="104"/>
      <c r="L258" s="24"/>
    </row>
    <row r="259" spans="2:12" s="1" customFormat="1" ht="16.5" customHeight="1" x14ac:dyDescent="0.2">
      <c r="B259" s="97"/>
      <c r="C259" s="107" t="s">
        <v>326</v>
      </c>
      <c r="D259" s="107" t="s">
        <v>172</v>
      </c>
      <c r="E259" s="108" t="s">
        <v>444</v>
      </c>
      <c r="F259" s="109" t="s">
        <v>445</v>
      </c>
      <c r="G259" s="110" t="s">
        <v>193</v>
      </c>
      <c r="H259" s="111">
        <v>12</v>
      </c>
      <c r="I259" s="260">
        <v>0</v>
      </c>
      <c r="J259" s="112">
        <f t="shared" si="4"/>
        <v>0</v>
      </c>
      <c r="K259" s="113"/>
      <c r="L259" s="114"/>
    </row>
    <row r="260" spans="2:12" s="1" customFormat="1" ht="16.5" customHeight="1" x14ac:dyDescent="0.2">
      <c r="B260" s="97"/>
      <c r="C260" s="107" t="s">
        <v>447</v>
      </c>
      <c r="D260" s="107" t="s">
        <v>172</v>
      </c>
      <c r="E260" s="108" t="s">
        <v>448</v>
      </c>
      <c r="F260" s="109" t="s">
        <v>449</v>
      </c>
      <c r="G260" s="110" t="s">
        <v>193</v>
      </c>
      <c r="H260" s="111">
        <v>1</v>
      </c>
      <c r="I260" s="260">
        <v>0</v>
      </c>
      <c r="J260" s="112">
        <f t="shared" si="4"/>
        <v>0</v>
      </c>
      <c r="K260" s="113"/>
      <c r="L260" s="114"/>
    </row>
    <row r="261" spans="2:12" s="1" customFormat="1" ht="24.2" customHeight="1" x14ac:dyDescent="0.2">
      <c r="B261" s="97"/>
      <c r="C261" s="98" t="s">
        <v>330</v>
      </c>
      <c r="D261" s="98" t="s">
        <v>108</v>
      </c>
      <c r="E261" s="99" t="s">
        <v>451</v>
      </c>
      <c r="F261" s="100" t="s">
        <v>452</v>
      </c>
      <c r="G261" s="101" t="s">
        <v>193</v>
      </c>
      <c r="H261" s="102">
        <v>8</v>
      </c>
      <c r="I261" s="259">
        <v>0</v>
      </c>
      <c r="J261" s="103">
        <f t="shared" si="4"/>
        <v>0</v>
      </c>
      <c r="K261" s="104"/>
      <c r="L261" s="24"/>
    </row>
    <row r="262" spans="2:12" s="1" customFormat="1" ht="16.5" customHeight="1" x14ac:dyDescent="0.2">
      <c r="B262" s="97"/>
      <c r="C262" s="107" t="s">
        <v>454</v>
      </c>
      <c r="D262" s="107" t="s">
        <v>172</v>
      </c>
      <c r="E262" s="108" t="s">
        <v>455</v>
      </c>
      <c r="F262" s="109" t="s">
        <v>456</v>
      </c>
      <c r="G262" s="110" t="s">
        <v>193</v>
      </c>
      <c r="H262" s="111">
        <v>8</v>
      </c>
      <c r="I262" s="260">
        <v>0</v>
      </c>
      <c r="J262" s="112">
        <f t="shared" si="4"/>
        <v>0</v>
      </c>
      <c r="K262" s="113"/>
      <c r="L262" s="114"/>
    </row>
    <row r="263" spans="2:12" s="1" customFormat="1" ht="24.2" customHeight="1" x14ac:dyDescent="0.2">
      <c r="B263" s="97"/>
      <c r="C263" s="98" t="s">
        <v>334</v>
      </c>
      <c r="D263" s="98" t="s">
        <v>108</v>
      </c>
      <c r="E263" s="99" t="s">
        <v>458</v>
      </c>
      <c r="F263" s="100" t="s">
        <v>459</v>
      </c>
      <c r="G263" s="101" t="s">
        <v>193</v>
      </c>
      <c r="H263" s="102">
        <v>2</v>
      </c>
      <c r="I263" s="259">
        <v>0</v>
      </c>
      <c r="J263" s="103">
        <f t="shared" si="4"/>
        <v>0</v>
      </c>
      <c r="K263" s="104"/>
      <c r="L263" s="24"/>
    </row>
    <row r="264" spans="2:12" s="1" customFormat="1" ht="24.2" customHeight="1" x14ac:dyDescent="0.2">
      <c r="B264" s="97"/>
      <c r="C264" s="107" t="s">
        <v>461</v>
      </c>
      <c r="D264" s="107" t="s">
        <v>172</v>
      </c>
      <c r="E264" s="108" t="s">
        <v>462</v>
      </c>
      <c r="F264" s="109" t="s">
        <v>463</v>
      </c>
      <c r="G264" s="110" t="s">
        <v>193</v>
      </c>
      <c r="H264" s="111">
        <v>2</v>
      </c>
      <c r="I264" s="260">
        <v>0</v>
      </c>
      <c r="J264" s="112">
        <f t="shared" ref="J264:J295" si="5">ROUND(I264*H264,2)</f>
        <v>0</v>
      </c>
      <c r="K264" s="113"/>
      <c r="L264" s="114"/>
    </row>
    <row r="265" spans="2:12" s="1" customFormat="1" ht="33" customHeight="1" x14ac:dyDescent="0.2">
      <c r="B265" s="97"/>
      <c r="C265" s="98" t="s">
        <v>337</v>
      </c>
      <c r="D265" s="98" t="s">
        <v>108</v>
      </c>
      <c r="E265" s="99" t="s">
        <v>465</v>
      </c>
      <c r="F265" s="100" t="s">
        <v>466</v>
      </c>
      <c r="G265" s="101" t="s">
        <v>193</v>
      </c>
      <c r="H265" s="102">
        <v>10</v>
      </c>
      <c r="I265" s="259">
        <v>0</v>
      </c>
      <c r="J265" s="103">
        <f t="shared" si="5"/>
        <v>0</v>
      </c>
      <c r="K265" s="104"/>
      <c r="L265" s="24"/>
    </row>
    <row r="266" spans="2:12" s="1" customFormat="1" ht="16.5" customHeight="1" x14ac:dyDescent="0.2">
      <c r="B266" s="97"/>
      <c r="C266" s="107" t="s">
        <v>468</v>
      </c>
      <c r="D266" s="107" t="s">
        <v>172</v>
      </c>
      <c r="E266" s="108" t="s">
        <v>469</v>
      </c>
      <c r="F266" s="109" t="s">
        <v>470</v>
      </c>
      <c r="G266" s="110" t="s">
        <v>193</v>
      </c>
      <c r="H266" s="111">
        <v>10</v>
      </c>
      <c r="I266" s="260">
        <v>0</v>
      </c>
      <c r="J266" s="112">
        <f t="shared" si="5"/>
        <v>0</v>
      </c>
      <c r="K266" s="113"/>
      <c r="L266" s="114"/>
    </row>
    <row r="267" spans="2:12" s="1" customFormat="1" ht="37.9" customHeight="1" x14ac:dyDescent="0.2">
      <c r="B267" s="97"/>
      <c r="C267" s="98" t="s">
        <v>341</v>
      </c>
      <c r="D267" s="98" t="s">
        <v>108</v>
      </c>
      <c r="E267" s="99" t="s">
        <v>472</v>
      </c>
      <c r="F267" s="100" t="s">
        <v>473</v>
      </c>
      <c r="G267" s="101" t="s">
        <v>193</v>
      </c>
      <c r="H267" s="102">
        <v>6</v>
      </c>
      <c r="I267" s="259">
        <v>0</v>
      </c>
      <c r="J267" s="103">
        <f t="shared" si="5"/>
        <v>0</v>
      </c>
      <c r="K267" s="104"/>
      <c r="L267" s="24"/>
    </row>
    <row r="268" spans="2:12" s="1" customFormat="1" ht="24.2" customHeight="1" x14ac:dyDescent="0.2">
      <c r="B268" s="97"/>
      <c r="C268" s="107" t="s">
        <v>475</v>
      </c>
      <c r="D268" s="107" t="s">
        <v>172</v>
      </c>
      <c r="E268" s="108" t="s">
        <v>476</v>
      </c>
      <c r="F268" s="109" t="s">
        <v>477</v>
      </c>
      <c r="G268" s="110" t="s">
        <v>193</v>
      </c>
      <c r="H268" s="111">
        <v>6</v>
      </c>
      <c r="I268" s="260">
        <v>0</v>
      </c>
      <c r="J268" s="112">
        <f t="shared" si="5"/>
        <v>0</v>
      </c>
      <c r="K268" s="113"/>
      <c r="L268" s="114"/>
    </row>
    <row r="269" spans="2:12" s="1" customFormat="1" ht="33" customHeight="1" x14ac:dyDescent="0.2">
      <c r="B269" s="97"/>
      <c r="C269" s="98" t="s">
        <v>344</v>
      </c>
      <c r="D269" s="98" t="s">
        <v>108</v>
      </c>
      <c r="E269" s="99" t="s">
        <v>479</v>
      </c>
      <c r="F269" s="100" t="s">
        <v>480</v>
      </c>
      <c r="G269" s="101" t="s">
        <v>193</v>
      </c>
      <c r="H269" s="102">
        <v>10</v>
      </c>
      <c r="I269" s="259">
        <v>0</v>
      </c>
      <c r="J269" s="103">
        <f t="shared" si="5"/>
        <v>0</v>
      </c>
      <c r="K269" s="104"/>
      <c r="L269" s="24"/>
    </row>
    <row r="270" spans="2:12" s="1" customFormat="1" ht="16.5" customHeight="1" x14ac:dyDescent="0.2">
      <c r="B270" s="97"/>
      <c r="C270" s="107" t="s">
        <v>481</v>
      </c>
      <c r="D270" s="107" t="s">
        <v>172</v>
      </c>
      <c r="E270" s="108" t="s">
        <v>482</v>
      </c>
      <c r="F270" s="109" t="s">
        <v>483</v>
      </c>
      <c r="G270" s="110" t="s">
        <v>484</v>
      </c>
      <c r="H270" s="111">
        <v>8</v>
      </c>
      <c r="I270" s="260">
        <v>0</v>
      </c>
      <c r="J270" s="112">
        <f t="shared" si="5"/>
        <v>0</v>
      </c>
      <c r="K270" s="113"/>
      <c r="L270" s="114"/>
    </row>
    <row r="271" spans="2:12" s="1" customFormat="1" ht="16.5" customHeight="1" x14ac:dyDescent="0.2">
      <c r="B271" s="97"/>
      <c r="C271" s="107" t="s">
        <v>348</v>
      </c>
      <c r="D271" s="107" t="s">
        <v>172</v>
      </c>
      <c r="E271" s="108" t="s">
        <v>485</v>
      </c>
      <c r="F271" s="109" t="s">
        <v>486</v>
      </c>
      <c r="G271" s="110" t="s">
        <v>193</v>
      </c>
      <c r="H271" s="111">
        <v>2</v>
      </c>
      <c r="I271" s="260">
        <v>0</v>
      </c>
      <c r="J271" s="112">
        <f t="shared" si="5"/>
        <v>0</v>
      </c>
      <c r="K271" s="113"/>
      <c r="L271" s="114"/>
    </row>
    <row r="272" spans="2:12" s="1" customFormat="1" ht="33" customHeight="1" x14ac:dyDescent="0.2">
      <c r="B272" s="97"/>
      <c r="C272" s="98" t="s">
        <v>487</v>
      </c>
      <c r="D272" s="98" t="s">
        <v>108</v>
      </c>
      <c r="E272" s="99" t="s">
        <v>488</v>
      </c>
      <c r="F272" s="100" t="s">
        <v>489</v>
      </c>
      <c r="G272" s="101" t="s">
        <v>193</v>
      </c>
      <c r="H272" s="102">
        <v>12</v>
      </c>
      <c r="I272" s="259">
        <v>0</v>
      </c>
      <c r="J272" s="103">
        <f t="shared" si="5"/>
        <v>0</v>
      </c>
      <c r="K272" s="104"/>
      <c r="L272" s="24"/>
    </row>
    <row r="273" spans="2:12" s="1" customFormat="1" ht="24.2" customHeight="1" x14ac:dyDescent="0.2">
      <c r="B273" s="97"/>
      <c r="C273" s="107" t="s">
        <v>350</v>
      </c>
      <c r="D273" s="107" t="s">
        <v>172</v>
      </c>
      <c r="E273" s="108" t="s">
        <v>491</v>
      </c>
      <c r="F273" s="109" t="s">
        <v>492</v>
      </c>
      <c r="G273" s="110" t="s">
        <v>193</v>
      </c>
      <c r="H273" s="111">
        <v>12</v>
      </c>
      <c r="I273" s="260">
        <v>0</v>
      </c>
      <c r="J273" s="112">
        <f t="shared" si="5"/>
        <v>0</v>
      </c>
      <c r="K273" s="113"/>
      <c r="L273" s="114"/>
    </row>
    <row r="274" spans="2:12" s="1" customFormat="1" ht="33" customHeight="1" x14ac:dyDescent="0.2">
      <c r="B274" s="97"/>
      <c r="C274" s="98" t="s">
        <v>494</v>
      </c>
      <c r="D274" s="98" t="s">
        <v>108</v>
      </c>
      <c r="E274" s="99" t="s">
        <v>495</v>
      </c>
      <c r="F274" s="100" t="s">
        <v>496</v>
      </c>
      <c r="G274" s="101" t="s">
        <v>193</v>
      </c>
      <c r="H274" s="102">
        <v>10</v>
      </c>
      <c r="I274" s="259">
        <v>0</v>
      </c>
      <c r="J274" s="103">
        <f t="shared" si="5"/>
        <v>0</v>
      </c>
      <c r="K274" s="104"/>
      <c r="L274" s="24"/>
    </row>
    <row r="275" spans="2:12" s="1" customFormat="1" ht="16.5" customHeight="1" x14ac:dyDescent="0.2">
      <c r="B275" s="97"/>
      <c r="C275" s="107" t="s">
        <v>355</v>
      </c>
      <c r="D275" s="107" t="s">
        <v>172</v>
      </c>
      <c r="E275" s="108" t="s">
        <v>498</v>
      </c>
      <c r="F275" s="109" t="s">
        <v>499</v>
      </c>
      <c r="G275" s="110" t="s">
        <v>193</v>
      </c>
      <c r="H275" s="111">
        <v>10</v>
      </c>
      <c r="I275" s="260">
        <v>0</v>
      </c>
      <c r="J275" s="112">
        <f t="shared" si="5"/>
        <v>0</v>
      </c>
      <c r="K275" s="113"/>
      <c r="L275" s="114"/>
    </row>
    <row r="276" spans="2:12" s="1" customFormat="1" ht="33" customHeight="1" x14ac:dyDescent="0.2">
      <c r="B276" s="97"/>
      <c r="C276" s="98" t="s">
        <v>501</v>
      </c>
      <c r="D276" s="98" t="s">
        <v>108</v>
      </c>
      <c r="E276" s="99" t="s">
        <v>502</v>
      </c>
      <c r="F276" s="100" t="s">
        <v>503</v>
      </c>
      <c r="G276" s="101" t="s">
        <v>193</v>
      </c>
      <c r="H276" s="102">
        <v>12</v>
      </c>
      <c r="I276" s="259">
        <v>0</v>
      </c>
      <c r="J276" s="103">
        <f t="shared" si="5"/>
        <v>0</v>
      </c>
      <c r="K276" s="104"/>
      <c r="L276" s="24"/>
    </row>
    <row r="277" spans="2:12" s="1" customFormat="1" ht="16.5" customHeight="1" x14ac:dyDescent="0.2">
      <c r="B277" s="97"/>
      <c r="C277" s="107" t="s">
        <v>358</v>
      </c>
      <c r="D277" s="107" t="s">
        <v>172</v>
      </c>
      <c r="E277" s="108" t="s">
        <v>505</v>
      </c>
      <c r="F277" s="109" t="s">
        <v>506</v>
      </c>
      <c r="G277" s="110" t="s">
        <v>193</v>
      </c>
      <c r="H277" s="111">
        <v>12</v>
      </c>
      <c r="I277" s="260">
        <v>0</v>
      </c>
      <c r="J277" s="112">
        <f t="shared" si="5"/>
        <v>0</v>
      </c>
      <c r="K277" s="113"/>
      <c r="L277" s="114"/>
    </row>
    <row r="278" spans="2:12" s="1" customFormat="1" ht="16.5" customHeight="1" x14ac:dyDescent="0.2">
      <c r="B278" s="97"/>
      <c r="C278" s="98" t="s">
        <v>508</v>
      </c>
      <c r="D278" s="98" t="s">
        <v>108</v>
      </c>
      <c r="E278" s="99" t="s">
        <v>509</v>
      </c>
      <c r="F278" s="100" t="s">
        <v>510</v>
      </c>
      <c r="G278" s="101" t="s">
        <v>193</v>
      </c>
      <c r="H278" s="102">
        <v>1</v>
      </c>
      <c r="I278" s="259">
        <v>0</v>
      </c>
      <c r="J278" s="103">
        <f t="shared" si="5"/>
        <v>0</v>
      </c>
      <c r="K278" s="104"/>
      <c r="L278" s="24"/>
    </row>
    <row r="279" spans="2:12" s="1" customFormat="1" ht="24.2" customHeight="1" x14ac:dyDescent="0.2">
      <c r="B279" s="97"/>
      <c r="C279" s="98" t="s">
        <v>362</v>
      </c>
      <c r="D279" s="98" t="s">
        <v>108</v>
      </c>
      <c r="E279" s="99" t="s">
        <v>512</v>
      </c>
      <c r="F279" s="100" t="s">
        <v>513</v>
      </c>
      <c r="G279" s="101" t="s">
        <v>484</v>
      </c>
      <c r="H279" s="102">
        <v>1</v>
      </c>
      <c r="I279" s="259">
        <v>0</v>
      </c>
      <c r="J279" s="103">
        <f t="shared" si="5"/>
        <v>0</v>
      </c>
      <c r="K279" s="104"/>
      <c r="L279" s="24"/>
    </row>
    <row r="280" spans="2:12" s="1" customFormat="1" ht="24.2" customHeight="1" x14ac:dyDescent="0.2">
      <c r="B280" s="97"/>
      <c r="C280" s="98" t="s">
        <v>514</v>
      </c>
      <c r="D280" s="98" t="s">
        <v>108</v>
      </c>
      <c r="E280" s="99" t="s">
        <v>515</v>
      </c>
      <c r="F280" s="100" t="s">
        <v>516</v>
      </c>
      <c r="G280" s="101" t="s">
        <v>193</v>
      </c>
      <c r="H280" s="102">
        <v>4</v>
      </c>
      <c r="I280" s="259">
        <v>0</v>
      </c>
      <c r="J280" s="103">
        <f t="shared" si="5"/>
        <v>0</v>
      </c>
      <c r="K280" s="104"/>
      <c r="L280" s="24"/>
    </row>
    <row r="281" spans="2:12" s="1" customFormat="1" ht="24.2" customHeight="1" x14ac:dyDescent="0.2">
      <c r="B281" s="97"/>
      <c r="C281" s="107" t="s">
        <v>365</v>
      </c>
      <c r="D281" s="107" t="s">
        <v>172</v>
      </c>
      <c r="E281" s="108" t="s">
        <v>518</v>
      </c>
      <c r="F281" s="109" t="s">
        <v>519</v>
      </c>
      <c r="G281" s="110" t="s">
        <v>193</v>
      </c>
      <c r="H281" s="111">
        <v>4</v>
      </c>
      <c r="I281" s="260">
        <v>0</v>
      </c>
      <c r="J281" s="112">
        <f t="shared" si="5"/>
        <v>0</v>
      </c>
      <c r="K281" s="113"/>
      <c r="L281" s="114"/>
    </row>
    <row r="282" spans="2:12" s="1" customFormat="1" ht="16.5" customHeight="1" x14ac:dyDescent="0.2">
      <c r="B282" s="97"/>
      <c r="C282" s="107" t="s">
        <v>521</v>
      </c>
      <c r="D282" s="107" t="s">
        <v>172</v>
      </c>
      <c r="E282" s="108" t="s">
        <v>522</v>
      </c>
      <c r="F282" s="109" t="s">
        <v>523</v>
      </c>
      <c r="G282" s="110" t="s">
        <v>193</v>
      </c>
      <c r="H282" s="111">
        <v>4</v>
      </c>
      <c r="I282" s="260">
        <v>0</v>
      </c>
      <c r="J282" s="112">
        <f t="shared" si="5"/>
        <v>0</v>
      </c>
      <c r="K282" s="113"/>
      <c r="L282" s="114"/>
    </row>
    <row r="283" spans="2:12" s="1" customFormat="1" ht="24.2" customHeight="1" x14ac:dyDescent="0.2">
      <c r="B283" s="97"/>
      <c r="C283" s="98" t="s">
        <v>369</v>
      </c>
      <c r="D283" s="98" t="s">
        <v>108</v>
      </c>
      <c r="E283" s="99" t="s">
        <v>525</v>
      </c>
      <c r="F283" s="100" t="s">
        <v>526</v>
      </c>
      <c r="G283" s="101" t="s">
        <v>193</v>
      </c>
      <c r="H283" s="102">
        <v>1</v>
      </c>
      <c r="I283" s="259">
        <v>0</v>
      </c>
      <c r="J283" s="103">
        <f t="shared" si="5"/>
        <v>0</v>
      </c>
      <c r="K283" s="104"/>
      <c r="L283" s="24"/>
    </row>
    <row r="284" spans="2:12" s="1" customFormat="1" ht="24.2" customHeight="1" x14ac:dyDescent="0.2">
      <c r="B284" s="97"/>
      <c r="C284" s="107" t="s">
        <v>528</v>
      </c>
      <c r="D284" s="107" t="s">
        <v>172</v>
      </c>
      <c r="E284" s="108" t="s">
        <v>529</v>
      </c>
      <c r="F284" s="109" t="s">
        <v>530</v>
      </c>
      <c r="G284" s="110" t="s">
        <v>193</v>
      </c>
      <c r="H284" s="111">
        <v>1</v>
      </c>
      <c r="I284" s="260">
        <v>0</v>
      </c>
      <c r="J284" s="112">
        <f t="shared" si="5"/>
        <v>0</v>
      </c>
      <c r="K284" s="113"/>
      <c r="L284" s="114"/>
    </row>
    <row r="285" spans="2:12" s="1" customFormat="1" ht="16.5" customHeight="1" x14ac:dyDescent="0.2">
      <c r="B285" s="97"/>
      <c r="C285" s="98" t="s">
        <v>372</v>
      </c>
      <c r="D285" s="98" t="s">
        <v>108</v>
      </c>
      <c r="E285" s="99" t="s">
        <v>532</v>
      </c>
      <c r="F285" s="100" t="s">
        <v>533</v>
      </c>
      <c r="G285" s="101" t="s">
        <v>193</v>
      </c>
      <c r="H285" s="102">
        <v>1</v>
      </c>
      <c r="I285" s="259">
        <v>0</v>
      </c>
      <c r="J285" s="103">
        <f t="shared" si="5"/>
        <v>0</v>
      </c>
      <c r="K285" s="104"/>
      <c r="L285" s="24"/>
    </row>
    <row r="286" spans="2:12" s="1" customFormat="1" ht="24.2" customHeight="1" x14ac:dyDescent="0.2">
      <c r="B286" s="97"/>
      <c r="C286" s="107" t="s">
        <v>535</v>
      </c>
      <c r="D286" s="107" t="s">
        <v>172</v>
      </c>
      <c r="E286" s="108" t="s">
        <v>536</v>
      </c>
      <c r="F286" s="109" t="s">
        <v>537</v>
      </c>
      <c r="G286" s="110" t="s">
        <v>193</v>
      </c>
      <c r="H286" s="111">
        <v>1</v>
      </c>
      <c r="I286" s="260">
        <v>0</v>
      </c>
      <c r="J286" s="112">
        <f t="shared" si="5"/>
        <v>0</v>
      </c>
      <c r="K286" s="113"/>
      <c r="L286" s="114"/>
    </row>
    <row r="287" spans="2:12" s="1" customFormat="1" ht="21.75" customHeight="1" x14ac:dyDescent="0.2">
      <c r="B287" s="97"/>
      <c r="C287" s="98" t="s">
        <v>376</v>
      </c>
      <c r="D287" s="98" t="s">
        <v>108</v>
      </c>
      <c r="E287" s="99" t="s">
        <v>539</v>
      </c>
      <c r="F287" s="100" t="s">
        <v>540</v>
      </c>
      <c r="G287" s="101" t="s">
        <v>193</v>
      </c>
      <c r="H287" s="102">
        <v>1</v>
      </c>
      <c r="I287" s="259">
        <v>0</v>
      </c>
      <c r="J287" s="103">
        <f t="shared" si="5"/>
        <v>0</v>
      </c>
      <c r="K287" s="104"/>
      <c r="L287" s="24"/>
    </row>
    <row r="288" spans="2:12" s="1" customFormat="1" ht="16.5" customHeight="1" x14ac:dyDescent="0.2">
      <c r="B288" s="97"/>
      <c r="C288" s="107" t="s">
        <v>541</v>
      </c>
      <c r="D288" s="107" t="s">
        <v>172</v>
      </c>
      <c r="E288" s="108" t="s">
        <v>542</v>
      </c>
      <c r="F288" s="109" t="s">
        <v>543</v>
      </c>
      <c r="G288" s="110" t="s">
        <v>193</v>
      </c>
      <c r="H288" s="111">
        <v>1</v>
      </c>
      <c r="I288" s="260">
        <v>0</v>
      </c>
      <c r="J288" s="112">
        <f t="shared" si="5"/>
        <v>0</v>
      </c>
      <c r="K288" s="113"/>
      <c r="L288" s="114"/>
    </row>
    <row r="289" spans="2:12" s="1" customFormat="1" ht="16.5" customHeight="1" x14ac:dyDescent="0.2">
      <c r="B289" s="97"/>
      <c r="C289" s="98" t="s">
        <v>379</v>
      </c>
      <c r="D289" s="98" t="s">
        <v>108</v>
      </c>
      <c r="E289" s="99" t="s">
        <v>545</v>
      </c>
      <c r="F289" s="100" t="s">
        <v>546</v>
      </c>
      <c r="G289" s="101" t="s">
        <v>193</v>
      </c>
      <c r="H289" s="102">
        <v>1</v>
      </c>
      <c r="I289" s="259">
        <v>0</v>
      </c>
      <c r="J289" s="103">
        <f t="shared" si="5"/>
        <v>0</v>
      </c>
      <c r="K289" s="104"/>
      <c r="L289" s="24"/>
    </row>
    <row r="290" spans="2:12" s="1" customFormat="1" ht="24.2" customHeight="1" x14ac:dyDescent="0.2">
      <c r="B290" s="97"/>
      <c r="C290" s="107" t="s">
        <v>548</v>
      </c>
      <c r="D290" s="107" t="s">
        <v>172</v>
      </c>
      <c r="E290" s="108" t="s">
        <v>549</v>
      </c>
      <c r="F290" s="109" t="s">
        <v>550</v>
      </c>
      <c r="G290" s="110" t="s">
        <v>193</v>
      </c>
      <c r="H290" s="111">
        <v>1</v>
      </c>
      <c r="I290" s="260">
        <v>0</v>
      </c>
      <c r="J290" s="112">
        <f t="shared" si="5"/>
        <v>0</v>
      </c>
      <c r="K290" s="113"/>
      <c r="L290" s="114"/>
    </row>
    <row r="291" spans="2:12" s="1" customFormat="1" ht="24.2" customHeight="1" x14ac:dyDescent="0.2">
      <c r="B291" s="97"/>
      <c r="C291" s="98" t="s">
        <v>383</v>
      </c>
      <c r="D291" s="98" t="s">
        <v>108</v>
      </c>
      <c r="E291" s="99" t="s">
        <v>552</v>
      </c>
      <c r="F291" s="100" t="s">
        <v>553</v>
      </c>
      <c r="G291" s="101" t="s">
        <v>116</v>
      </c>
      <c r="H291" s="102">
        <v>75.400000000000006</v>
      </c>
      <c r="I291" s="259">
        <v>0</v>
      </c>
      <c r="J291" s="103">
        <f t="shared" si="5"/>
        <v>0</v>
      </c>
      <c r="K291" s="104"/>
      <c r="L291" s="24"/>
    </row>
    <row r="292" spans="2:12" s="1" customFormat="1" ht="16.5" customHeight="1" x14ac:dyDescent="0.2">
      <c r="B292" s="97"/>
      <c r="C292" s="98" t="s">
        <v>555</v>
      </c>
      <c r="D292" s="98" t="s">
        <v>108</v>
      </c>
      <c r="E292" s="99" t="s">
        <v>556</v>
      </c>
      <c r="F292" s="100" t="s">
        <v>557</v>
      </c>
      <c r="G292" s="101" t="s">
        <v>116</v>
      </c>
      <c r="H292" s="102">
        <v>75.400000000000006</v>
      </c>
      <c r="I292" s="259">
        <v>0</v>
      </c>
      <c r="J292" s="103">
        <f t="shared" si="5"/>
        <v>0</v>
      </c>
      <c r="K292" s="104"/>
      <c r="L292" s="24"/>
    </row>
    <row r="293" spans="2:12" s="1" customFormat="1" ht="24.2" customHeight="1" x14ac:dyDescent="0.2">
      <c r="B293" s="97"/>
      <c r="C293" s="98" t="s">
        <v>386</v>
      </c>
      <c r="D293" s="98" t="s">
        <v>108</v>
      </c>
      <c r="E293" s="99" t="s">
        <v>559</v>
      </c>
      <c r="F293" s="100" t="s">
        <v>560</v>
      </c>
      <c r="G293" s="101" t="s">
        <v>561</v>
      </c>
      <c r="H293" s="102">
        <v>6</v>
      </c>
      <c r="I293" s="259">
        <v>0</v>
      </c>
      <c r="J293" s="103">
        <f t="shared" si="5"/>
        <v>0</v>
      </c>
      <c r="K293" s="104"/>
      <c r="L293" s="24"/>
    </row>
    <row r="294" spans="2:12" s="1" customFormat="1" ht="24.2" customHeight="1" x14ac:dyDescent="0.2">
      <c r="B294" s="97"/>
      <c r="C294" s="98" t="s">
        <v>402</v>
      </c>
      <c r="D294" s="98" t="s">
        <v>108</v>
      </c>
      <c r="E294" s="99" t="s">
        <v>563</v>
      </c>
      <c r="F294" s="100" t="s">
        <v>564</v>
      </c>
      <c r="G294" s="101" t="s">
        <v>561</v>
      </c>
      <c r="H294" s="102">
        <v>2</v>
      </c>
      <c r="I294" s="259">
        <v>0</v>
      </c>
      <c r="J294" s="103">
        <f t="shared" si="5"/>
        <v>0</v>
      </c>
      <c r="K294" s="104"/>
      <c r="L294" s="24"/>
    </row>
    <row r="295" spans="2:12" s="1" customFormat="1" ht="24.2" customHeight="1" x14ac:dyDescent="0.2">
      <c r="B295" s="97"/>
      <c r="C295" s="98" t="s">
        <v>390</v>
      </c>
      <c r="D295" s="98" t="s">
        <v>108</v>
      </c>
      <c r="E295" s="99" t="s">
        <v>566</v>
      </c>
      <c r="F295" s="100" t="s">
        <v>567</v>
      </c>
      <c r="G295" s="101" t="s">
        <v>193</v>
      </c>
      <c r="H295" s="102">
        <v>1</v>
      </c>
      <c r="I295" s="259">
        <v>0</v>
      </c>
      <c r="J295" s="103">
        <f t="shared" si="5"/>
        <v>0</v>
      </c>
      <c r="K295" s="104"/>
      <c r="L295" s="24"/>
    </row>
    <row r="296" spans="2:12" s="1" customFormat="1" ht="24.2" customHeight="1" x14ac:dyDescent="0.2">
      <c r="B296" s="97"/>
      <c r="C296" s="107" t="s">
        <v>569</v>
      </c>
      <c r="D296" s="107" t="s">
        <v>172</v>
      </c>
      <c r="E296" s="108" t="s">
        <v>570</v>
      </c>
      <c r="F296" s="109" t="s">
        <v>571</v>
      </c>
      <c r="G296" s="110" t="s">
        <v>193</v>
      </c>
      <c r="H296" s="111">
        <v>1</v>
      </c>
      <c r="I296" s="260">
        <v>0</v>
      </c>
      <c r="J296" s="112">
        <f t="shared" ref="J296:J327" si="6">ROUND(I296*H296,2)</f>
        <v>0</v>
      </c>
      <c r="K296" s="113"/>
      <c r="L296" s="114"/>
    </row>
    <row r="297" spans="2:12" s="1" customFormat="1" ht="24.2" customHeight="1" x14ac:dyDescent="0.2">
      <c r="B297" s="97"/>
      <c r="C297" s="98" t="s">
        <v>401</v>
      </c>
      <c r="D297" s="98" t="s">
        <v>108</v>
      </c>
      <c r="E297" s="99" t="s">
        <v>572</v>
      </c>
      <c r="F297" s="100" t="s">
        <v>573</v>
      </c>
      <c r="G297" s="101" t="s">
        <v>193</v>
      </c>
      <c r="H297" s="102">
        <v>1</v>
      </c>
      <c r="I297" s="259">
        <v>0</v>
      </c>
      <c r="J297" s="103">
        <f t="shared" si="6"/>
        <v>0</v>
      </c>
      <c r="K297" s="104"/>
      <c r="L297" s="24"/>
    </row>
    <row r="298" spans="2:12" s="1" customFormat="1" ht="24.2" customHeight="1" x14ac:dyDescent="0.2">
      <c r="B298" s="97"/>
      <c r="C298" s="107" t="s">
        <v>574</v>
      </c>
      <c r="D298" s="107" t="s">
        <v>172</v>
      </c>
      <c r="E298" s="108" t="s">
        <v>575</v>
      </c>
      <c r="F298" s="109" t="s">
        <v>576</v>
      </c>
      <c r="G298" s="110" t="s">
        <v>193</v>
      </c>
      <c r="H298" s="111">
        <v>1</v>
      </c>
      <c r="I298" s="260">
        <v>0</v>
      </c>
      <c r="J298" s="112">
        <f t="shared" si="6"/>
        <v>0</v>
      </c>
      <c r="K298" s="113"/>
      <c r="L298" s="114"/>
    </row>
    <row r="299" spans="2:12" s="1" customFormat="1" ht="24.2" customHeight="1" x14ac:dyDescent="0.2">
      <c r="B299" s="97"/>
      <c r="C299" s="98" t="s">
        <v>405</v>
      </c>
      <c r="D299" s="98" t="s">
        <v>108</v>
      </c>
      <c r="E299" s="99" t="s">
        <v>577</v>
      </c>
      <c r="F299" s="100" t="s">
        <v>578</v>
      </c>
      <c r="G299" s="101" t="s">
        <v>193</v>
      </c>
      <c r="H299" s="102">
        <v>4</v>
      </c>
      <c r="I299" s="259">
        <v>0</v>
      </c>
      <c r="J299" s="103">
        <f t="shared" si="6"/>
        <v>0</v>
      </c>
      <c r="K299" s="104"/>
      <c r="L299" s="24"/>
    </row>
    <row r="300" spans="2:12" s="1" customFormat="1" ht="24.2" customHeight="1" x14ac:dyDescent="0.2">
      <c r="B300" s="97"/>
      <c r="C300" s="107" t="s">
        <v>579</v>
      </c>
      <c r="D300" s="107" t="s">
        <v>172</v>
      </c>
      <c r="E300" s="108" t="s">
        <v>580</v>
      </c>
      <c r="F300" s="109" t="s">
        <v>581</v>
      </c>
      <c r="G300" s="110" t="s">
        <v>193</v>
      </c>
      <c r="H300" s="111">
        <v>4</v>
      </c>
      <c r="I300" s="260">
        <v>0</v>
      </c>
      <c r="J300" s="112">
        <f t="shared" si="6"/>
        <v>0</v>
      </c>
      <c r="K300" s="113"/>
      <c r="L300" s="114"/>
    </row>
    <row r="301" spans="2:12" s="1" customFormat="1" ht="24.2" customHeight="1" x14ac:dyDescent="0.2">
      <c r="B301" s="97"/>
      <c r="C301" s="98" t="s">
        <v>409</v>
      </c>
      <c r="D301" s="98" t="s">
        <v>108</v>
      </c>
      <c r="E301" s="99" t="s">
        <v>582</v>
      </c>
      <c r="F301" s="100" t="s">
        <v>583</v>
      </c>
      <c r="G301" s="101" t="s">
        <v>193</v>
      </c>
      <c r="H301" s="102">
        <v>1</v>
      </c>
      <c r="I301" s="259">
        <v>0</v>
      </c>
      <c r="J301" s="103">
        <f t="shared" si="6"/>
        <v>0</v>
      </c>
      <c r="K301" s="104"/>
      <c r="L301" s="24"/>
    </row>
    <row r="302" spans="2:12" s="1" customFormat="1" ht="24.2" customHeight="1" x14ac:dyDescent="0.2">
      <c r="B302" s="97"/>
      <c r="C302" s="98" t="s">
        <v>584</v>
      </c>
      <c r="D302" s="98" t="s">
        <v>108</v>
      </c>
      <c r="E302" s="99" t="s">
        <v>585</v>
      </c>
      <c r="F302" s="100" t="s">
        <v>586</v>
      </c>
      <c r="G302" s="101" t="s">
        <v>193</v>
      </c>
      <c r="H302" s="102">
        <v>2</v>
      </c>
      <c r="I302" s="259">
        <v>0</v>
      </c>
      <c r="J302" s="103">
        <f t="shared" si="6"/>
        <v>0</v>
      </c>
      <c r="K302" s="104"/>
      <c r="L302" s="24"/>
    </row>
    <row r="303" spans="2:12" s="1" customFormat="1" ht="33" customHeight="1" x14ac:dyDescent="0.2">
      <c r="B303" s="97"/>
      <c r="C303" s="98" t="s">
        <v>412</v>
      </c>
      <c r="D303" s="98" t="s">
        <v>108</v>
      </c>
      <c r="E303" s="99" t="s">
        <v>587</v>
      </c>
      <c r="F303" s="100" t="s">
        <v>588</v>
      </c>
      <c r="G303" s="101" t="s">
        <v>193</v>
      </c>
      <c r="H303" s="102">
        <v>1</v>
      </c>
      <c r="I303" s="259">
        <v>0</v>
      </c>
      <c r="J303" s="103">
        <f t="shared" si="6"/>
        <v>0</v>
      </c>
      <c r="K303" s="104"/>
      <c r="L303" s="24"/>
    </row>
    <row r="304" spans="2:12" s="1" customFormat="1" ht="33" customHeight="1" x14ac:dyDescent="0.2">
      <c r="B304" s="97"/>
      <c r="C304" s="98" t="s">
        <v>589</v>
      </c>
      <c r="D304" s="98" t="s">
        <v>108</v>
      </c>
      <c r="E304" s="99" t="s">
        <v>590</v>
      </c>
      <c r="F304" s="100" t="s">
        <v>591</v>
      </c>
      <c r="G304" s="101" t="s">
        <v>193</v>
      </c>
      <c r="H304" s="102">
        <v>2</v>
      </c>
      <c r="I304" s="259">
        <v>0</v>
      </c>
      <c r="J304" s="103">
        <f t="shared" si="6"/>
        <v>0</v>
      </c>
      <c r="K304" s="104"/>
      <c r="L304" s="24"/>
    </row>
    <row r="305" spans="2:12" s="1" customFormat="1" ht="24.2" customHeight="1" x14ac:dyDescent="0.2">
      <c r="B305" s="97"/>
      <c r="C305" s="98" t="s">
        <v>418</v>
      </c>
      <c r="D305" s="98" t="s">
        <v>108</v>
      </c>
      <c r="E305" s="99" t="s">
        <v>592</v>
      </c>
      <c r="F305" s="100" t="s">
        <v>593</v>
      </c>
      <c r="G305" s="101" t="s">
        <v>193</v>
      </c>
      <c r="H305" s="102">
        <v>1</v>
      </c>
      <c r="I305" s="259">
        <v>0</v>
      </c>
      <c r="J305" s="103">
        <f t="shared" si="6"/>
        <v>0</v>
      </c>
      <c r="K305" s="104"/>
      <c r="L305" s="24"/>
    </row>
    <row r="306" spans="2:12" s="1" customFormat="1" ht="24.2" customHeight="1" x14ac:dyDescent="0.2">
      <c r="B306" s="97"/>
      <c r="C306" s="98" t="s">
        <v>594</v>
      </c>
      <c r="D306" s="98" t="s">
        <v>108</v>
      </c>
      <c r="E306" s="99" t="s">
        <v>595</v>
      </c>
      <c r="F306" s="100" t="s">
        <v>596</v>
      </c>
      <c r="G306" s="101" t="s">
        <v>193</v>
      </c>
      <c r="H306" s="102">
        <v>5</v>
      </c>
      <c r="I306" s="259">
        <v>0</v>
      </c>
      <c r="J306" s="103">
        <f t="shared" si="6"/>
        <v>0</v>
      </c>
      <c r="K306" s="104"/>
      <c r="L306" s="24"/>
    </row>
    <row r="307" spans="2:12" s="1" customFormat="1" ht="24.2" customHeight="1" x14ac:dyDescent="0.2">
      <c r="B307" s="97"/>
      <c r="C307" s="98" t="s">
        <v>422</v>
      </c>
      <c r="D307" s="98" t="s">
        <v>108</v>
      </c>
      <c r="E307" s="99" t="s">
        <v>597</v>
      </c>
      <c r="F307" s="100" t="s">
        <v>598</v>
      </c>
      <c r="G307" s="101" t="s">
        <v>193</v>
      </c>
      <c r="H307" s="102">
        <v>1</v>
      </c>
      <c r="I307" s="259">
        <v>0</v>
      </c>
      <c r="J307" s="103">
        <f t="shared" si="6"/>
        <v>0</v>
      </c>
      <c r="K307" s="104"/>
      <c r="L307" s="24"/>
    </row>
    <row r="308" spans="2:12" s="1" customFormat="1" ht="24.2" customHeight="1" x14ac:dyDescent="0.2">
      <c r="B308" s="97"/>
      <c r="C308" s="98" t="s">
        <v>599</v>
      </c>
      <c r="D308" s="98" t="s">
        <v>108</v>
      </c>
      <c r="E308" s="99" t="s">
        <v>600</v>
      </c>
      <c r="F308" s="100" t="s">
        <v>601</v>
      </c>
      <c r="G308" s="101" t="s">
        <v>193</v>
      </c>
      <c r="H308" s="102">
        <v>1</v>
      </c>
      <c r="I308" s="259">
        <v>0</v>
      </c>
      <c r="J308" s="103">
        <f t="shared" si="6"/>
        <v>0</v>
      </c>
      <c r="K308" s="104"/>
      <c r="L308" s="24"/>
    </row>
    <row r="309" spans="2:12" s="1" customFormat="1" ht="24.2" customHeight="1" x14ac:dyDescent="0.2">
      <c r="B309" s="97"/>
      <c r="C309" s="98" t="s">
        <v>425</v>
      </c>
      <c r="D309" s="98" t="s">
        <v>108</v>
      </c>
      <c r="E309" s="99" t="s">
        <v>602</v>
      </c>
      <c r="F309" s="100" t="s">
        <v>603</v>
      </c>
      <c r="G309" s="101" t="s">
        <v>193</v>
      </c>
      <c r="H309" s="102">
        <v>5</v>
      </c>
      <c r="I309" s="259">
        <v>0</v>
      </c>
      <c r="J309" s="103">
        <f t="shared" si="6"/>
        <v>0</v>
      </c>
      <c r="K309" s="104"/>
      <c r="L309" s="24"/>
    </row>
    <row r="310" spans="2:12" s="1" customFormat="1" ht="24.2" customHeight="1" x14ac:dyDescent="0.2">
      <c r="B310" s="97"/>
      <c r="C310" s="98" t="s">
        <v>604</v>
      </c>
      <c r="D310" s="98" t="s">
        <v>108</v>
      </c>
      <c r="E310" s="99" t="s">
        <v>605</v>
      </c>
      <c r="F310" s="100" t="s">
        <v>606</v>
      </c>
      <c r="G310" s="101" t="s">
        <v>193</v>
      </c>
      <c r="H310" s="102">
        <v>1</v>
      </c>
      <c r="I310" s="259">
        <v>0</v>
      </c>
      <c r="J310" s="103">
        <f t="shared" si="6"/>
        <v>0</v>
      </c>
      <c r="K310" s="104"/>
      <c r="L310" s="24"/>
    </row>
    <row r="311" spans="2:12" s="1" customFormat="1" ht="24.2" customHeight="1" x14ac:dyDescent="0.2">
      <c r="B311" s="97"/>
      <c r="C311" s="98" t="s">
        <v>429</v>
      </c>
      <c r="D311" s="98" t="s">
        <v>108</v>
      </c>
      <c r="E311" s="99" t="s">
        <v>605</v>
      </c>
      <c r="F311" s="100" t="s">
        <v>606</v>
      </c>
      <c r="G311" s="101" t="s">
        <v>193</v>
      </c>
      <c r="H311" s="102">
        <v>1</v>
      </c>
      <c r="I311" s="259">
        <v>0</v>
      </c>
      <c r="J311" s="103">
        <f t="shared" si="6"/>
        <v>0</v>
      </c>
      <c r="K311" s="104"/>
      <c r="L311" s="24"/>
    </row>
    <row r="312" spans="2:12" s="1" customFormat="1" ht="24.2" customHeight="1" x14ac:dyDescent="0.2">
      <c r="B312" s="97"/>
      <c r="C312" s="98" t="s">
        <v>607</v>
      </c>
      <c r="D312" s="98" t="s">
        <v>108</v>
      </c>
      <c r="E312" s="99" t="s">
        <v>608</v>
      </c>
      <c r="F312" s="100" t="s">
        <v>609</v>
      </c>
      <c r="G312" s="101" t="s">
        <v>193</v>
      </c>
      <c r="H312" s="102">
        <v>5</v>
      </c>
      <c r="I312" s="259">
        <v>0</v>
      </c>
      <c r="J312" s="103">
        <f t="shared" si="6"/>
        <v>0</v>
      </c>
      <c r="K312" s="104"/>
      <c r="L312" s="24"/>
    </row>
    <row r="313" spans="2:12" s="1" customFormat="1" ht="24.2" customHeight="1" x14ac:dyDescent="0.2">
      <c r="B313" s="97"/>
      <c r="C313" s="98" t="s">
        <v>432</v>
      </c>
      <c r="D313" s="98" t="s">
        <v>108</v>
      </c>
      <c r="E313" s="99" t="s">
        <v>608</v>
      </c>
      <c r="F313" s="100" t="s">
        <v>609</v>
      </c>
      <c r="G313" s="101" t="s">
        <v>193</v>
      </c>
      <c r="H313" s="102">
        <v>1</v>
      </c>
      <c r="I313" s="259">
        <v>0</v>
      </c>
      <c r="J313" s="103">
        <f t="shared" si="6"/>
        <v>0</v>
      </c>
      <c r="K313" s="104"/>
      <c r="L313" s="24"/>
    </row>
    <row r="314" spans="2:12" s="1" customFormat="1" ht="33" customHeight="1" x14ac:dyDescent="0.2">
      <c r="B314" s="97"/>
      <c r="C314" s="98" t="s">
        <v>610</v>
      </c>
      <c r="D314" s="98" t="s">
        <v>108</v>
      </c>
      <c r="E314" s="99" t="s">
        <v>611</v>
      </c>
      <c r="F314" s="100" t="s">
        <v>612</v>
      </c>
      <c r="G314" s="101" t="s">
        <v>193</v>
      </c>
      <c r="H314" s="102">
        <v>1</v>
      </c>
      <c r="I314" s="259">
        <v>0</v>
      </c>
      <c r="J314" s="103">
        <f t="shared" si="6"/>
        <v>0</v>
      </c>
      <c r="K314" s="104"/>
      <c r="L314" s="24"/>
    </row>
    <row r="315" spans="2:12" s="1" customFormat="1" ht="16.5" customHeight="1" x14ac:dyDescent="0.2">
      <c r="B315" s="97"/>
      <c r="C315" s="98" t="s">
        <v>436</v>
      </c>
      <c r="D315" s="98" t="s">
        <v>108</v>
      </c>
      <c r="E315" s="99" t="s">
        <v>613</v>
      </c>
      <c r="F315" s="100" t="s">
        <v>614</v>
      </c>
      <c r="G315" s="101" t="s">
        <v>199</v>
      </c>
      <c r="H315" s="102">
        <v>1</v>
      </c>
      <c r="I315" s="259">
        <v>0</v>
      </c>
      <c r="J315" s="103">
        <f t="shared" si="6"/>
        <v>0</v>
      </c>
      <c r="K315" s="104"/>
      <c r="L315" s="24"/>
    </row>
    <row r="316" spans="2:12" s="1" customFormat="1" ht="33" customHeight="1" x14ac:dyDescent="0.2">
      <c r="B316" s="97"/>
      <c r="C316" s="98" t="s">
        <v>615</v>
      </c>
      <c r="D316" s="98" t="s">
        <v>108</v>
      </c>
      <c r="E316" s="99" t="s">
        <v>616</v>
      </c>
      <c r="F316" s="100" t="s">
        <v>617</v>
      </c>
      <c r="G316" s="101" t="s">
        <v>193</v>
      </c>
      <c r="H316" s="102">
        <v>1</v>
      </c>
      <c r="I316" s="259">
        <v>0</v>
      </c>
      <c r="J316" s="103">
        <f t="shared" si="6"/>
        <v>0</v>
      </c>
      <c r="K316" s="104"/>
      <c r="L316" s="24"/>
    </row>
    <row r="317" spans="2:12" s="1" customFormat="1" ht="37.9" customHeight="1" x14ac:dyDescent="0.2">
      <c r="B317" s="97"/>
      <c r="C317" s="98" t="s">
        <v>439</v>
      </c>
      <c r="D317" s="98" t="s">
        <v>108</v>
      </c>
      <c r="E317" s="99" t="s">
        <v>618</v>
      </c>
      <c r="F317" s="100" t="s">
        <v>619</v>
      </c>
      <c r="G317" s="101" t="s">
        <v>193</v>
      </c>
      <c r="H317" s="102">
        <v>1</v>
      </c>
      <c r="I317" s="259">
        <v>0</v>
      </c>
      <c r="J317" s="103">
        <f t="shared" si="6"/>
        <v>0</v>
      </c>
      <c r="K317" s="104"/>
      <c r="L317" s="24"/>
    </row>
    <row r="318" spans="2:12" s="1" customFormat="1" ht="16.5" customHeight="1" x14ac:dyDescent="0.2">
      <c r="B318" s="97"/>
      <c r="C318" s="107" t="s">
        <v>620</v>
      </c>
      <c r="D318" s="107" t="s">
        <v>172</v>
      </c>
      <c r="E318" s="108" t="s">
        <v>621</v>
      </c>
      <c r="F318" s="109" t="s">
        <v>622</v>
      </c>
      <c r="G318" s="110" t="s">
        <v>623</v>
      </c>
      <c r="H318" s="111">
        <v>3</v>
      </c>
      <c r="I318" s="260">
        <v>0</v>
      </c>
      <c r="J318" s="112">
        <f t="shared" si="6"/>
        <v>0</v>
      </c>
      <c r="K318" s="113"/>
      <c r="L318" s="114"/>
    </row>
    <row r="319" spans="2:12" s="1" customFormat="1" ht="33" customHeight="1" x14ac:dyDescent="0.2">
      <c r="B319" s="97"/>
      <c r="C319" s="98" t="s">
        <v>443</v>
      </c>
      <c r="D319" s="98" t="s">
        <v>108</v>
      </c>
      <c r="E319" s="99" t="s">
        <v>624</v>
      </c>
      <c r="F319" s="100" t="s">
        <v>625</v>
      </c>
      <c r="G319" s="101" t="s">
        <v>193</v>
      </c>
      <c r="H319" s="102">
        <v>5</v>
      </c>
      <c r="I319" s="259">
        <v>0</v>
      </c>
      <c r="J319" s="103">
        <f t="shared" si="6"/>
        <v>0</v>
      </c>
      <c r="K319" s="104"/>
      <c r="L319" s="24"/>
    </row>
    <row r="320" spans="2:12" s="1" customFormat="1" ht="24.2" customHeight="1" x14ac:dyDescent="0.2">
      <c r="B320" s="97"/>
      <c r="C320" s="98" t="s">
        <v>626</v>
      </c>
      <c r="D320" s="98" t="s">
        <v>108</v>
      </c>
      <c r="E320" s="99" t="s">
        <v>627</v>
      </c>
      <c r="F320" s="100" t="s">
        <v>628</v>
      </c>
      <c r="G320" s="101" t="s">
        <v>193</v>
      </c>
      <c r="H320" s="102">
        <v>2</v>
      </c>
      <c r="I320" s="259">
        <v>0</v>
      </c>
      <c r="J320" s="103">
        <f t="shared" si="6"/>
        <v>0</v>
      </c>
      <c r="K320" s="104"/>
      <c r="L320" s="24"/>
    </row>
    <row r="321" spans="2:12" s="1" customFormat="1" ht="24.2" customHeight="1" x14ac:dyDescent="0.2">
      <c r="B321" s="97"/>
      <c r="C321" s="107" t="s">
        <v>446</v>
      </c>
      <c r="D321" s="107" t="s">
        <v>172</v>
      </c>
      <c r="E321" s="108" t="s">
        <v>629</v>
      </c>
      <c r="F321" s="109" t="s">
        <v>630</v>
      </c>
      <c r="G321" s="110" t="s">
        <v>193</v>
      </c>
      <c r="H321" s="111">
        <v>2</v>
      </c>
      <c r="I321" s="260">
        <v>0</v>
      </c>
      <c r="J321" s="112">
        <f t="shared" si="6"/>
        <v>0</v>
      </c>
      <c r="K321" s="113"/>
      <c r="L321" s="114"/>
    </row>
    <row r="322" spans="2:12" s="1" customFormat="1" ht="24.2" customHeight="1" x14ac:dyDescent="0.2">
      <c r="B322" s="97"/>
      <c r="C322" s="98" t="s">
        <v>631</v>
      </c>
      <c r="D322" s="98" t="s">
        <v>108</v>
      </c>
      <c r="E322" s="99" t="s">
        <v>632</v>
      </c>
      <c r="F322" s="100" t="s">
        <v>633</v>
      </c>
      <c r="G322" s="101" t="s">
        <v>193</v>
      </c>
      <c r="H322" s="102">
        <v>2</v>
      </c>
      <c r="I322" s="259">
        <v>0</v>
      </c>
      <c r="J322" s="103">
        <f t="shared" si="6"/>
        <v>0</v>
      </c>
      <c r="K322" s="104"/>
      <c r="L322" s="24"/>
    </row>
    <row r="323" spans="2:12" s="1" customFormat="1" ht="24.2" customHeight="1" x14ac:dyDescent="0.2">
      <c r="B323" s="97"/>
      <c r="C323" s="107" t="s">
        <v>450</v>
      </c>
      <c r="D323" s="107" t="s">
        <v>172</v>
      </c>
      <c r="E323" s="108" t="s">
        <v>634</v>
      </c>
      <c r="F323" s="109" t="s">
        <v>635</v>
      </c>
      <c r="G323" s="110" t="s">
        <v>193</v>
      </c>
      <c r="H323" s="111">
        <v>2</v>
      </c>
      <c r="I323" s="260">
        <v>0</v>
      </c>
      <c r="J323" s="112">
        <f t="shared" si="6"/>
        <v>0</v>
      </c>
      <c r="K323" s="113"/>
      <c r="L323" s="114"/>
    </row>
    <row r="324" spans="2:12" s="1" customFormat="1" ht="24.2" customHeight="1" x14ac:dyDescent="0.2">
      <c r="B324" s="97"/>
      <c r="C324" s="98" t="s">
        <v>636</v>
      </c>
      <c r="D324" s="98" t="s">
        <v>108</v>
      </c>
      <c r="E324" s="99" t="s">
        <v>637</v>
      </c>
      <c r="F324" s="100" t="s">
        <v>638</v>
      </c>
      <c r="G324" s="101" t="s">
        <v>193</v>
      </c>
      <c r="H324" s="102">
        <v>2</v>
      </c>
      <c r="I324" s="259">
        <v>0</v>
      </c>
      <c r="J324" s="103">
        <f t="shared" si="6"/>
        <v>0</v>
      </c>
      <c r="K324" s="104"/>
      <c r="L324" s="24"/>
    </row>
    <row r="325" spans="2:12" s="1" customFormat="1" ht="24.2" customHeight="1" x14ac:dyDescent="0.2">
      <c r="B325" s="97"/>
      <c r="C325" s="107" t="s">
        <v>453</v>
      </c>
      <c r="D325" s="107" t="s">
        <v>172</v>
      </c>
      <c r="E325" s="108" t="s">
        <v>639</v>
      </c>
      <c r="F325" s="109" t="s">
        <v>640</v>
      </c>
      <c r="G325" s="110" t="s">
        <v>193</v>
      </c>
      <c r="H325" s="111">
        <v>2</v>
      </c>
      <c r="I325" s="260">
        <v>0</v>
      </c>
      <c r="J325" s="112">
        <f t="shared" si="6"/>
        <v>0</v>
      </c>
      <c r="K325" s="113"/>
      <c r="L325" s="114"/>
    </row>
    <row r="326" spans="2:12" s="1" customFormat="1" ht="37.9" customHeight="1" x14ac:dyDescent="0.2">
      <c r="B326" s="97"/>
      <c r="C326" s="98" t="s">
        <v>641</v>
      </c>
      <c r="D326" s="98" t="s">
        <v>108</v>
      </c>
      <c r="E326" s="99" t="s">
        <v>642</v>
      </c>
      <c r="F326" s="100" t="s">
        <v>643</v>
      </c>
      <c r="G326" s="101" t="s">
        <v>193</v>
      </c>
      <c r="H326" s="102">
        <v>1</v>
      </c>
      <c r="I326" s="259">
        <v>0</v>
      </c>
      <c r="J326" s="103">
        <f t="shared" si="6"/>
        <v>0</v>
      </c>
      <c r="K326" s="104"/>
      <c r="L326" s="24"/>
    </row>
    <row r="327" spans="2:12" s="1" customFormat="1" ht="24.2" customHeight="1" x14ac:dyDescent="0.2">
      <c r="B327" s="97"/>
      <c r="C327" s="107" t="s">
        <v>457</v>
      </c>
      <c r="D327" s="107" t="s">
        <v>172</v>
      </c>
      <c r="E327" s="108" t="s">
        <v>644</v>
      </c>
      <c r="F327" s="109" t="s">
        <v>645</v>
      </c>
      <c r="G327" s="110" t="s">
        <v>193</v>
      </c>
      <c r="H327" s="111">
        <v>1</v>
      </c>
      <c r="I327" s="260">
        <v>0</v>
      </c>
      <c r="J327" s="112">
        <f t="shared" si="6"/>
        <v>0</v>
      </c>
      <c r="K327" s="113"/>
      <c r="L327" s="114"/>
    </row>
    <row r="328" spans="2:12" s="1" customFormat="1" ht="24.2" customHeight="1" x14ac:dyDescent="0.2">
      <c r="B328" s="97"/>
      <c r="C328" s="98" t="s">
        <v>646</v>
      </c>
      <c r="D328" s="98" t="s">
        <v>108</v>
      </c>
      <c r="E328" s="99" t="s">
        <v>647</v>
      </c>
      <c r="F328" s="100" t="s">
        <v>648</v>
      </c>
      <c r="G328" s="101" t="s">
        <v>193</v>
      </c>
      <c r="H328" s="102">
        <v>2</v>
      </c>
      <c r="I328" s="259">
        <v>0</v>
      </c>
      <c r="J328" s="103">
        <f t="shared" ref="J328:J359" si="7">ROUND(I328*H328,2)</f>
        <v>0</v>
      </c>
      <c r="K328" s="104"/>
      <c r="L328" s="24"/>
    </row>
    <row r="329" spans="2:12" s="1" customFormat="1" ht="16.5" customHeight="1" x14ac:dyDescent="0.2">
      <c r="B329" s="97"/>
      <c r="C329" s="107" t="s">
        <v>460</v>
      </c>
      <c r="D329" s="107" t="s">
        <v>172</v>
      </c>
      <c r="E329" s="108" t="s">
        <v>649</v>
      </c>
      <c r="F329" s="109" t="s">
        <v>650</v>
      </c>
      <c r="G329" s="110" t="s">
        <v>1</v>
      </c>
      <c r="H329" s="111">
        <v>2</v>
      </c>
      <c r="I329" s="260">
        <v>0</v>
      </c>
      <c r="J329" s="112">
        <f t="shared" si="7"/>
        <v>0</v>
      </c>
      <c r="K329" s="113"/>
      <c r="L329" s="114"/>
    </row>
    <row r="330" spans="2:12" s="1" customFormat="1" ht="24.2" customHeight="1" x14ac:dyDescent="0.2">
      <c r="B330" s="97"/>
      <c r="C330" s="98" t="s">
        <v>651</v>
      </c>
      <c r="D330" s="98" t="s">
        <v>108</v>
      </c>
      <c r="E330" s="99" t="s">
        <v>652</v>
      </c>
      <c r="F330" s="100" t="s">
        <v>653</v>
      </c>
      <c r="G330" s="101" t="s">
        <v>193</v>
      </c>
      <c r="H330" s="102">
        <v>2</v>
      </c>
      <c r="I330" s="259">
        <v>0</v>
      </c>
      <c r="J330" s="103">
        <f t="shared" si="7"/>
        <v>0</v>
      </c>
      <c r="K330" s="104"/>
      <c r="L330" s="24"/>
    </row>
    <row r="331" spans="2:12" s="1" customFormat="1" ht="24.2" customHeight="1" x14ac:dyDescent="0.2">
      <c r="B331" s="97"/>
      <c r="C331" s="107" t="s">
        <v>464</v>
      </c>
      <c r="D331" s="107" t="s">
        <v>172</v>
      </c>
      <c r="E331" s="108" t="s">
        <v>654</v>
      </c>
      <c r="F331" s="109" t="s">
        <v>655</v>
      </c>
      <c r="G331" s="110" t="s">
        <v>193</v>
      </c>
      <c r="H331" s="111">
        <v>2</v>
      </c>
      <c r="I331" s="260">
        <v>0</v>
      </c>
      <c r="J331" s="112">
        <f t="shared" si="7"/>
        <v>0</v>
      </c>
      <c r="K331" s="113"/>
      <c r="L331" s="114"/>
    </row>
    <row r="332" spans="2:12" s="1" customFormat="1" ht="16.5" customHeight="1" x14ac:dyDescent="0.2">
      <c r="B332" s="97"/>
      <c r="C332" s="98" t="s">
        <v>656</v>
      </c>
      <c r="D332" s="98" t="s">
        <v>108</v>
      </c>
      <c r="E332" s="99" t="s">
        <v>657</v>
      </c>
      <c r="F332" s="100" t="s">
        <v>658</v>
      </c>
      <c r="G332" s="101" t="s">
        <v>116</v>
      </c>
      <c r="H332" s="102">
        <v>75.400000000000006</v>
      </c>
      <c r="I332" s="259">
        <v>0</v>
      </c>
      <c r="J332" s="103">
        <f t="shared" si="7"/>
        <v>0</v>
      </c>
      <c r="K332" s="104"/>
      <c r="L332" s="24"/>
    </row>
    <row r="333" spans="2:12" s="1" customFormat="1" ht="24.2" customHeight="1" x14ac:dyDescent="0.2">
      <c r="B333" s="97"/>
      <c r="C333" s="98" t="s">
        <v>467</v>
      </c>
      <c r="D333" s="98" t="s">
        <v>108</v>
      </c>
      <c r="E333" s="99" t="s">
        <v>659</v>
      </c>
      <c r="F333" s="100" t="s">
        <v>660</v>
      </c>
      <c r="G333" s="101" t="s">
        <v>116</v>
      </c>
      <c r="H333" s="102">
        <v>75.400000000000006</v>
      </c>
      <c r="I333" s="259">
        <v>0</v>
      </c>
      <c r="J333" s="103">
        <f t="shared" si="7"/>
        <v>0</v>
      </c>
      <c r="K333" s="104"/>
      <c r="L333" s="24"/>
    </row>
    <row r="334" spans="2:12" s="1" customFormat="1" ht="21.75" customHeight="1" x14ac:dyDescent="0.2">
      <c r="B334" s="97"/>
      <c r="C334" s="98" t="s">
        <v>661</v>
      </c>
      <c r="D334" s="98" t="s">
        <v>108</v>
      </c>
      <c r="E334" s="99" t="s">
        <v>662</v>
      </c>
      <c r="F334" s="100" t="s">
        <v>663</v>
      </c>
      <c r="G334" s="101" t="s">
        <v>116</v>
      </c>
      <c r="H334" s="102">
        <v>30</v>
      </c>
      <c r="I334" s="259">
        <v>0</v>
      </c>
      <c r="J334" s="103">
        <f t="shared" si="7"/>
        <v>0</v>
      </c>
      <c r="K334" s="104"/>
      <c r="L334" s="24"/>
    </row>
    <row r="335" spans="2:12" s="1" customFormat="1" ht="24.2" customHeight="1" x14ac:dyDescent="0.2">
      <c r="B335" s="97"/>
      <c r="C335" s="98" t="s">
        <v>471</v>
      </c>
      <c r="D335" s="98" t="s">
        <v>108</v>
      </c>
      <c r="E335" s="99" t="s">
        <v>664</v>
      </c>
      <c r="F335" s="100" t="s">
        <v>665</v>
      </c>
      <c r="G335" s="101" t="s">
        <v>116</v>
      </c>
      <c r="H335" s="102">
        <v>217</v>
      </c>
      <c r="I335" s="259">
        <v>0</v>
      </c>
      <c r="J335" s="103">
        <f t="shared" si="7"/>
        <v>0</v>
      </c>
      <c r="K335" s="104"/>
      <c r="L335" s="24"/>
    </row>
    <row r="336" spans="2:12" s="11" customFormat="1" ht="22.9" customHeight="1" x14ac:dyDescent="0.2">
      <c r="B336" s="91"/>
      <c r="D336" s="92" t="s">
        <v>51</v>
      </c>
      <c r="E336" s="95" t="s">
        <v>135</v>
      </c>
      <c r="F336" s="95" t="s">
        <v>666</v>
      </c>
      <c r="J336" s="96">
        <f>SUM(J337:J361)</f>
        <v>0</v>
      </c>
      <c r="L336" s="91"/>
    </row>
    <row r="337" spans="2:12" s="1" customFormat="1" ht="24.2" customHeight="1" x14ac:dyDescent="0.2">
      <c r="B337" s="97"/>
      <c r="C337" s="98" t="s">
        <v>667</v>
      </c>
      <c r="D337" s="98" t="s">
        <v>108</v>
      </c>
      <c r="E337" s="99" t="s">
        <v>668</v>
      </c>
      <c r="F337" s="100" t="s">
        <v>669</v>
      </c>
      <c r="G337" s="101" t="s">
        <v>116</v>
      </c>
      <c r="H337" s="102">
        <v>24</v>
      </c>
      <c r="I337" s="259">
        <v>0</v>
      </c>
      <c r="J337" s="103">
        <f t="shared" ref="J337:J361" si="8">ROUND(I337*H337,2)</f>
        <v>0</v>
      </c>
      <c r="K337" s="104"/>
      <c r="L337" s="24"/>
    </row>
    <row r="338" spans="2:12" s="1" customFormat="1" ht="33" customHeight="1" x14ac:dyDescent="0.2">
      <c r="B338" s="97"/>
      <c r="C338" s="98" t="s">
        <v>474</v>
      </c>
      <c r="D338" s="98" t="s">
        <v>108</v>
      </c>
      <c r="E338" s="99" t="s">
        <v>670</v>
      </c>
      <c r="F338" s="100" t="s">
        <v>671</v>
      </c>
      <c r="G338" s="101" t="s">
        <v>116</v>
      </c>
      <c r="H338" s="102">
        <v>24</v>
      </c>
      <c r="I338" s="259">
        <v>0</v>
      </c>
      <c r="J338" s="103">
        <f t="shared" si="8"/>
        <v>0</v>
      </c>
      <c r="K338" s="104"/>
      <c r="L338" s="24"/>
    </row>
    <row r="339" spans="2:12" s="1" customFormat="1" ht="16.5" customHeight="1" x14ac:dyDescent="0.2">
      <c r="B339" s="97"/>
      <c r="C339" s="107" t="s">
        <v>672</v>
      </c>
      <c r="D339" s="107" t="s">
        <v>172</v>
      </c>
      <c r="E339" s="108" t="s">
        <v>673</v>
      </c>
      <c r="F339" s="109" t="s">
        <v>674</v>
      </c>
      <c r="G339" s="110" t="s">
        <v>116</v>
      </c>
      <c r="H339" s="111">
        <v>24</v>
      </c>
      <c r="I339" s="260">
        <v>0</v>
      </c>
      <c r="J339" s="112">
        <f t="shared" si="8"/>
        <v>0</v>
      </c>
      <c r="K339" s="113"/>
      <c r="L339" s="114"/>
    </row>
    <row r="340" spans="2:12" s="1" customFormat="1" ht="24.2" customHeight="1" x14ac:dyDescent="0.2">
      <c r="B340" s="97"/>
      <c r="C340" s="98" t="s">
        <v>478</v>
      </c>
      <c r="D340" s="98" t="s">
        <v>108</v>
      </c>
      <c r="E340" s="99" t="s">
        <v>675</v>
      </c>
      <c r="F340" s="100" t="s">
        <v>676</v>
      </c>
      <c r="G340" s="101" t="s">
        <v>116</v>
      </c>
      <c r="H340" s="102">
        <v>33.4</v>
      </c>
      <c r="I340" s="259">
        <v>0</v>
      </c>
      <c r="J340" s="103">
        <f t="shared" si="8"/>
        <v>0</v>
      </c>
      <c r="K340" s="104"/>
      <c r="L340" s="24"/>
    </row>
    <row r="341" spans="2:12" s="1" customFormat="1" ht="24.2" customHeight="1" x14ac:dyDescent="0.2">
      <c r="B341" s="97"/>
      <c r="C341" s="107" t="s">
        <v>677</v>
      </c>
      <c r="D341" s="107" t="s">
        <v>172</v>
      </c>
      <c r="E341" s="108" t="s">
        <v>678</v>
      </c>
      <c r="F341" s="109" t="s">
        <v>679</v>
      </c>
      <c r="G341" s="110" t="s">
        <v>116</v>
      </c>
      <c r="H341" s="111">
        <v>33.4</v>
      </c>
      <c r="I341" s="260">
        <v>0</v>
      </c>
      <c r="J341" s="112">
        <f t="shared" si="8"/>
        <v>0</v>
      </c>
      <c r="K341" s="113"/>
      <c r="L341" s="114"/>
    </row>
    <row r="342" spans="2:12" s="1" customFormat="1" ht="37.9" customHeight="1" x14ac:dyDescent="0.2">
      <c r="B342" s="97"/>
      <c r="C342" s="98" t="s">
        <v>490</v>
      </c>
      <c r="D342" s="98" t="s">
        <v>108</v>
      </c>
      <c r="E342" s="99" t="s">
        <v>680</v>
      </c>
      <c r="F342" s="100" t="s">
        <v>681</v>
      </c>
      <c r="G342" s="101" t="s">
        <v>111</v>
      </c>
      <c r="H342" s="102">
        <v>625.35</v>
      </c>
      <c r="I342" s="259">
        <v>0</v>
      </c>
      <c r="J342" s="103">
        <f t="shared" si="8"/>
        <v>0</v>
      </c>
      <c r="K342" s="104"/>
      <c r="L342" s="24"/>
    </row>
    <row r="343" spans="2:12" s="1" customFormat="1" ht="37.9" customHeight="1" x14ac:dyDescent="0.2">
      <c r="B343" s="97"/>
      <c r="C343" s="98" t="s">
        <v>682</v>
      </c>
      <c r="D343" s="98" t="s">
        <v>108</v>
      </c>
      <c r="E343" s="99" t="s">
        <v>683</v>
      </c>
      <c r="F343" s="100" t="s">
        <v>684</v>
      </c>
      <c r="G343" s="101" t="s">
        <v>111</v>
      </c>
      <c r="H343" s="102">
        <v>18760.5</v>
      </c>
      <c r="I343" s="259">
        <v>0</v>
      </c>
      <c r="J343" s="103">
        <f t="shared" si="8"/>
        <v>0</v>
      </c>
      <c r="K343" s="104"/>
      <c r="L343" s="24"/>
    </row>
    <row r="344" spans="2:12" s="1" customFormat="1" ht="37.9" customHeight="1" x14ac:dyDescent="0.2">
      <c r="B344" s="97"/>
      <c r="C344" s="98" t="s">
        <v>493</v>
      </c>
      <c r="D344" s="98" t="s">
        <v>108</v>
      </c>
      <c r="E344" s="99" t="s">
        <v>685</v>
      </c>
      <c r="F344" s="100" t="s">
        <v>686</v>
      </c>
      <c r="G344" s="101" t="s">
        <v>111</v>
      </c>
      <c r="H344" s="102">
        <v>625.35</v>
      </c>
      <c r="I344" s="259">
        <v>0</v>
      </c>
      <c r="J344" s="103">
        <f t="shared" si="8"/>
        <v>0</v>
      </c>
      <c r="K344" s="104"/>
      <c r="L344" s="24"/>
    </row>
    <row r="345" spans="2:12" s="1" customFormat="1" ht="24.2" customHeight="1" x14ac:dyDescent="0.2">
      <c r="B345" s="97"/>
      <c r="C345" s="98" t="s">
        <v>687</v>
      </c>
      <c r="D345" s="98" t="s">
        <v>108</v>
      </c>
      <c r="E345" s="99" t="s">
        <v>688</v>
      </c>
      <c r="F345" s="100" t="s">
        <v>689</v>
      </c>
      <c r="G345" s="101" t="s">
        <v>690</v>
      </c>
      <c r="H345" s="102">
        <v>30</v>
      </c>
      <c r="I345" s="259">
        <v>0</v>
      </c>
      <c r="J345" s="103">
        <f t="shared" si="8"/>
        <v>0</v>
      </c>
      <c r="K345" s="104"/>
      <c r="L345" s="24"/>
    </row>
    <row r="346" spans="2:12" s="1" customFormat="1" ht="37.9" customHeight="1" x14ac:dyDescent="0.2">
      <c r="B346" s="97"/>
      <c r="C346" s="98" t="s">
        <v>497</v>
      </c>
      <c r="D346" s="98" t="s">
        <v>108</v>
      </c>
      <c r="E346" s="99" t="s">
        <v>691</v>
      </c>
      <c r="F346" s="100" t="s">
        <v>692</v>
      </c>
      <c r="G346" s="101" t="s">
        <v>111</v>
      </c>
      <c r="H346" s="102">
        <v>280</v>
      </c>
      <c r="I346" s="259">
        <v>0</v>
      </c>
      <c r="J346" s="103">
        <f t="shared" si="8"/>
        <v>0</v>
      </c>
      <c r="K346" s="104"/>
      <c r="L346" s="24"/>
    </row>
    <row r="347" spans="2:12" s="1" customFormat="1" ht="24.2" customHeight="1" x14ac:dyDescent="0.2">
      <c r="B347" s="97"/>
      <c r="C347" s="98" t="s">
        <v>693</v>
      </c>
      <c r="D347" s="98" t="s">
        <v>108</v>
      </c>
      <c r="E347" s="99" t="s">
        <v>694</v>
      </c>
      <c r="F347" s="100" t="s">
        <v>695</v>
      </c>
      <c r="G347" s="101" t="s">
        <v>111</v>
      </c>
      <c r="H347" s="102">
        <v>941.78</v>
      </c>
      <c r="I347" s="259">
        <v>0</v>
      </c>
      <c r="J347" s="103">
        <f t="shared" si="8"/>
        <v>0</v>
      </c>
      <c r="K347" s="104"/>
      <c r="L347" s="24"/>
    </row>
    <row r="348" spans="2:12" s="1" customFormat="1" ht="24.2" customHeight="1" x14ac:dyDescent="0.2">
      <c r="B348" s="97"/>
      <c r="C348" s="98" t="s">
        <v>500</v>
      </c>
      <c r="D348" s="98" t="s">
        <v>108</v>
      </c>
      <c r="E348" s="99" t="s">
        <v>696</v>
      </c>
      <c r="F348" s="100" t="s">
        <v>697</v>
      </c>
      <c r="G348" s="101" t="s">
        <v>111</v>
      </c>
      <c r="H348" s="102">
        <v>40</v>
      </c>
      <c r="I348" s="259">
        <v>0</v>
      </c>
      <c r="J348" s="103">
        <f t="shared" si="8"/>
        <v>0</v>
      </c>
      <c r="K348" s="104"/>
      <c r="L348" s="24"/>
    </row>
    <row r="349" spans="2:12" s="1" customFormat="1" ht="33" customHeight="1" x14ac:dyDescent="0.2">
      <c r="B349" s="97"/>
      <c r="C349" s="98" t="s">
        <v>698</v>
      </c>
      <c r="D349" s="98" t="s">
        <v>108</v>
      </c>
      <c r="E349" s="99" t="s">
        <v>699</v>
      </c>
      <c r="F349" s="100" t="s">
        <v>700</v>
      </c>
      <c r="G349" s="101" t="s">
        <v>116</v>
      </c>
      <c r="H349" s="102">
        <v>326</v>
      </c>
      <c r="I349" s="259">
        <v>0</v>
      </c>
      <c r="J349" s="103">
        <f t="shared" si="8"/>
        <v>0</v>
      </c>
      <c r="K349" s="104"/>
      <c r="L349" s="24"/>
    </row>
    <row r="350" spans="2:12" s="1" customFormat="1" ht="33" customHeight="1" x14ac:dyDescent="0.2">
      <c r="B350" s="97"/>
      <c r="C350" s="98" t="s">
        <v>504</v>
      </c>
      <c r="D350" s="98" t="s">
        <v>108</v>
      </c>
      <c r="E350" s="99" t="s">
        <v>701</v>
      </c>
      <c r="F350" s="100" t="s">
        <v>702</v>
      </c>
      <c r="G350" s="101" t="s">
        <v>116</v>
      </c>
      <c r="H350" s="102">
        <v>19.8</v>
      </c>
      <c r="I350" s="259">
        <v>0</v>
      </c>
      <c r="J350" s="103">
        <f t="shared" si="8"/>
        <v>0</v>
      </c>
      <c r="K350" s="104"/>
      <c r="L350" s="24"/>
    </row>
    <row r="351" spans="2:12" s="1" customFormat="1" ht="33" customHeight="1" x14ac:dyDescent="0.2">
      <c r="B351" s="97"/>
      <c r="C351" s="98" t="s">
        <v>703</v>
      </c>
      <c r="D351" s="98" t="s">
        <v>108</v>
      </c>
      <c r="E351" s="99" t="s">
        <v>704</v>
      </c>
      <c r="F351" s="100" t="s">
        <v>705</v>
      </c>
      <c r="G351" s="101" t="s">
        <v>116</v>
      </c>
      <c r="H351" s="102">
        <v>446.02800000000002</v>
      </c>
      <c r="I351" s="259">
        <v>0</v>
      </c>
      <c r="J351" s="103">
        <f t="shared" si="8"/>
        <v>0</v>
      </c>
      <c r="K351" s="104"/>
      <c r="L351" s="24"/>
    </row>
    <row r="352" spans="2:12" s="1" customFormat="1" ht="24.2" customHeight="1" x14ac:dyDescent="0.2">
      <c r="B352" s="97"/>
      <c r="C352" s="98" t="s">
        <v>507</v>
      </c>
      <c r="D352" s="98" t="s">
        <v>108</v>
      </c>
      <c r="E352" s="99" t="s">
        <v>706</v>
      </c>
      <c r="F352" s="100" t="s">
        <v>707</v>
      </c>
      <c r="G352" s="101" t="s">
        <v>116</v>
      </c>
      <c r="H352" s="102">
        <v>142</v>
      </c>
      <c r="I352" s="259">
        <v>0</v>
      </c>
      <c r="J352" s="103">
        <f t="shared" si="8"/>
        <v>0</v>
      </c>
      <c r="K352" s="104"/>
      <c r="L352" s="24"/>
    </row>
    <row r="353" spans="2:12" s="1" customFormat="1" ht="16.5" customHeight="1" x14ac:dyDescent="0.2">
      <c r="B353" s="97"/>
      <c r="C353" s="98" t="s">
        <v>708</v>
      </c>
      <c r="D353" s="98" t="s">
        <v>108</v>
      </c>
      <c r="E353" s="99" t="s">
        <v>709</v>
      </c>
      <c r="F353" s="100" t="s">
        <v>710</v>
      </c>
      <c r="G353" s="101" t="s">
        <v>193</v>
      </c>
      <c r="H353" s="102">
        <v>216</v>
      </c>
      <c r="I353" s="259">
        <v>0</v>
      </c>
      <c r="J353" s="103">
        <f t="shared" si="8"/>
        <v>0</v>
      </c>
      <c r="K353" s="104"/>
      <c r="L353" s="24"/>
    </row>
    <row r="354" spans="2:12" s="1" customFormat="1" ht="33" customHeight="1" x14ac:dyDescent="0.2">
      <c r="B354" s="97"/>
      <c r="C354" s="98" t="s">
        <v>511</v>
      </c>
      <c r="D354" s="98" t="s">
        <v>108</v>
      </c>
      <c r="E354" s="99" t="s">
        <v>711</v>
      </c>
      <c r="F354" s="100" t="s">
        <v>712</v>
      </c>
      <c r="G354" s="101" t="s">
        <v>193</v>
      </c>
      <c r="H354" s="102">
        <v>108</v>
      </c>
      <c r="I354" s="259">
        <v>0</v>
      </c>
      <c r="J354" s="103">
        <f t="shared" si="8"/>
        <v>0</v>
      </c>
      <c r="K354" s="104"/>
      <c r="L354" s="24"/>
    </row>
    <row r="355" spans="2:12" s="1" customFormat="1" ht="16.5" customHeight="1" x14ac:dyDescent="0.2">
      <c r="B355" s="97"/>
      <c r="C355" s="98" t="s">
        <v>713</v>
      </c>
      <c r="D355" s="98" t="s">
        <v>108</v>
      </c>
      <c r="E355" s="99" t="s">
        <v>714</v>
      </c>
      <c r="F355" s="100" t="s">
        <v>715</v>
      </c>
      <c r="G355" s="101" t="s">
        <v>199</v>
      </c>
      <c r="H355" s="102">
        <v>1</v>
      </c>
      <c r="I355" s="259">
        <v>0</v>
      </c>
      <c r="J355" s="103">
        <f t="shared" si="8"/>
        <v>0</v>
      </c>
      <c r="K355" s="104"/>
      <c r="L355" s="24"/>
    </row>
    <row r="356" spans="2:12" s="1" customFormat="1" ht="33" customHeight="1" x14ac:dyDescent="0.2">
      <c r="B356" s="97"/>
      <c r="C356" s="98" t="s">
        <v>517</v>
      </c>
      <c r="D356" s="98" t="s">
        <v>108</v>
      </c>
      <c r="E356" s="99" t="s">
        <v>716</v>
      </c>
      <c r="F356" s="100" t="s">
        <v>717</v>
      </c>
      <c r="G356" s="101" t="s">
        <v>131</v>
      </c>
      <c r="H356" s="102">
        <v>0.6</v>
      </c>
      <c r="I356" s="259">
        <v>0</v>
      </c>
      <c r="J356" s="103">
        <f t="shared" si="8"/>
        <v>0</v>
      </c>
      <c r="K356" s="104"/>
      <c r="L356" s="24"/>
    </row>
    <row r="357" spans="2:12" s="1" customFormat="1" ht="21.75" customHeight="1" x14ac:dyDescent="0.2">
      <c r="B357" s="97"/>
      <c r="C357" s="98" t="s">
        <v>718</v>
      </c>
      <c r="D357" s="98" t="s">
        <v>108</v>
      </c>
      <c r="E357" s="99" t="s">
        <v>719</v>
      </c>
      <c r="F357" s="100" t="s">
        <v>720</v>
      </c>
      <c r="G357" s="101" t="s">
        <v>111</v>
      </c>
      <c r="H357" s="102">
        <v>6.82</v>
      </c>
      <c r="I357" s="259">
        <v>0</v>
      </c>
      <c r="J357" s="103">
        <f t="shared" si="8"/>
        <v>0</v>
      </c>
      <c r="K357" s="104"/>
      <c r="L357" s="24"/>
    </row>
    <row r="358" spans="2:12" s="1" customFormat="1" ht="33" customHeight="1" x14ac:dyDescent="0.2">
      <c r="B358" s="97"/>
      <c r="C358" s="98" t="s">
        <v>520</v>
      </c>
      <c r="D358" s="98" t="s">
        <v>108</v>
      </c>
      <c r="E358" s="99" t="s">
        <v>721</v>
      </c>
      <c r="F358" s="100" t="s">
        <v>722</v>
      </c>
      <c r="G358" s="101" t="s">
        <v>131</v>
      </c>
      <c r="H358" s="102">
        <v>0.6</v>
      </c>
      <c r="I358" s="259">
        <v>0</v>
      </c>
      <c r="J358" s="103">
        <f t="shared" si="8"/>
        <v>0</v>
      </c>
      <c r="K358" s="104"/>
      <c r="L358" s="24"/>
    </row>
    <row r="359" spans="2:12" s="1" customFormat="1" ht="24.2" customHeight="1" x14ac:dyDescent="0.2">
      <c r="B359" s="97"/>
      <c r="C359" s="98" t="s">
        <v>723</v>
      </c>
      <c r="D359" s="98" t="s">
        <v>108</v>
      </c>
      <c r="E359" s="99" t="s">
        <v>724</v>
      </c>
      <c r="F359" s="100" t="s">
        <v>725</v>
      </c>
      <c r="G359" s="101" t="s">
        <v>116</v>
      </c>
      <c r="H359" s="102">
        <v>5.4</v>
      </c>
      <c r="I359" s="259">
        <v>0</v>
      </c>
      <c r="J359" s="103">
        <f t="shared" si="8"/>
        <v>0</v>
      </c>
      <c r="K359" s="104"/>
      <c r="L359" s="24"/>
    </row>
    <row r="360" spans="2:12" s="1" customFormat="1" ht="24.2" customHeight="1" x14ac:dyDescent="0.2">
      <c r="B360" s="97"/>
      <c r="C360" s="98" t="s">
        <v>524</v>
      </c>
      <c r="D360" s="98" t="s">
        <v>108</v>
      </c>
      <c r="E360" s="99" t="s">
        <v>726</v>
      </c>
      <c r="F360" s="100" t="s">
        <v>727</v>
      </c>
      <c r="G360" s="101" t="s">
        <v>116</v>
      </c>
      <c r="H360" s="102">
        <v>18.399999999999999</v>
      </c>
      <c r="I360" s="259">
        <v>0</v>
      </c>
      <c r="J360" s="103">
        <f t="shared" si="8"/>
        <v>0</v>
      </c>
      <c r="K360" s="104"/>
      <c r="L360" s="24"/>
    </row>
    <row r="361" spans="2:12" s="1" customFormat="1" ht="24.2" customHeight="1" x14ac:dyDescent="0.2">
      <c r="B361" s="97"/>
      <c r="C361" s="98" t="s">
        <v>728</v>
      </c>
      <c r="D361" s="98" t="s">
        <v>108</v>
      </c>
      <c r="E361" s="99" t="s">
        <v>729</v>
      </c>
      <c r="F361" s="100" t="s">
        <v>730</v>
      </c>
      <c r="G361" s="101" t="s">
        <v>111</v>
      </c>
      <c r="H361" s="102">
        <v>2682.44</v>
      </c>
      <c r="I361" s="259">
        <v>0</v>
      </c>
      <c r="J361" s="103">
        <f t="shared" si="8"/>
        <v>0</v>
      </c>
      <c r="K361" s="104"/>
      <c r="L361" s="24"/>
    </row>
    <row r="362" spans="2:12" s="11" customFormat="1" ht="22.9" customHeight="1" x14ac:dyDescent="0.2">
      <c r="B362" s="91"/>
      <c r="D362" s="92" t="s">
        <v>51</v>
      </c>
      <c r="E362" s="95" t="s">
        <v>731</v>
      </c>
      <c r="F362" s="95" t="s">
        <v>732</v>
      </c>
      <c r="J362" s="96">
        <f>SUM(J363:J366)</f>
        <v>0</v>
      </c>
      <c r="L362" s="91"/>
    </row>
    <row r="363" spans="2:12" s="1" customFormat="1" ht="33" customHeight="1" x14ac:dyDescent="0.2">
      <c r="B363" s="97"/>
      <c r="C363" s="98" t="s">
        <v>527</v>
      </c>
      <c r="D363" s="98" t="s">
        <v>108</v>
      </c>
      <c r="E363" s="99" t="s">
        <v>733</v>
      </c>
      <c r="F363" s="100" t="s">
        <v>734</v>
      </c>
      <c r="G363" s="101" t="s">
        <v>175</v>
      </c>
      <c r="H363" s="102">
        <v>15.102</v>
      </c>
      <c r="I363" s="259">
        <v>0</v>
      </c>
      <c r="J363" s="103">
        <f>ROUND(I363*H363,2)</f>
        <v>0</v>
      </c>
      <c r="K363" s="104"/>
      <c r="L363" s="24"/>
    </row>
    <row r="364" spans="2:12" s="1" customFormat="1" ht="24.2" customHeight="1" x14ac:dyDescent="0.2">
      <c r="B364" s="97"/>
      <c r="C364" s="98" t="s">
        <v>735</v>
      </c>
      <c r="D364" s="98" t="s">
        <v>108</v>
      </c>
      <c r="E364" s="99" t="s">
        <v>736</v>
      </c>
      <c r="F364" s="100" t="s">
        <v>737</v>
      </c>
      <c r="G364" s="101" t="s">
        <v>175</v>
      </c>
      <c r="H364" s="102">
        <v>2.6</v>
      </c>
      <c r="I364" s="259">
        <v>0</v>
      </c>
      <c r="J364" s="103">
        <f>ROUND(I364*H364,2)</f>
        <v>0</v>
      </c>
      <c r="K364" s="104"/>
      <c r="L364" s="24"/>
    </row>
    <row r="365" spans="2:12" s="1" customFormat="1" ht="16.5" customHeight="1" x14ac:dyDescent="0.2">
      <c r="B365" s="97"/>
      <c r="C365" s="98" t="s">
        <v>531</v>
      </c>
      <c r="D365" s="98" t="s">
        <v>108</v>
      </c>
      <c r="E365" s="99" t="s">
        <v>738</v>
      </c>
      <c r="F365" s="100" t="s">
        <v>739</v>
      </c>
      <c r="G365" s="101" t="s">
        <v>175</v>
      </c>
      <c r="H365" s="102">
        <v>15.102</v>
      </c>
      <c r="I365" s="259">
        <v>0</v>
      </c>
      <c r="J365" s="103">
        <f>ROUND(I365*H365,2)</f>
        <v>0</v>
      </c>
      <c r="K365" s="104"/>
      <c r="L365" s="24"/>
    </row>
    <row r="366" spans="2:12" s="1" customFormat="1" ht="24.2" customHeight="1" x14ac:dyDescent="0.2">
      <c r="B366" s="97"/>
      <c r="C366" s="98" t="s">
        <v>740</v>
      </c>
      <c r="D366" s="98" t="s">
        <v>108</v>
      </c>
      <c r="E366" s="99" t="s">
        <v>741</v>
      </c>
      <c r="F366" s="100" t="s">
        <v>742</v>
      </c>
      <c r="G366" s="101" t="s">
        <v>175</v>
      </c>
      <c r="H366" s="102">
        <v>15.102</v>
      </c>
      <c r="I366" s="259">
        <v>0</v>
      </c>
      <c r="J366" s="103">
        <f>ROUND(I366*H366,2)</f>
        <v>0</v>
      </c>
      <c r="K366" s="104"/>
      <c r="L366" s="24"/>
    </row>
    <row r="367" spans="2:12" s="11" customFormat="1" ht="22.9" customHeight="1" x14ac:dyDescent="0.2">
      <c r="B367" s="91"/>
      <c r="D367" s="92" t="s">
        <v>51</v>
      </c>
      <c r="E367" s="95" t="s">
        <v>743</v>
      </c>
      <c r="F367" s="95" t="s">
        <v>744</v>
      </c>
      <c r="J367" s="96">
        <f>SUM(J368:J370)</f>
        <v>0</v>
      </c>
      <c r="L367" s="91"/>
    </row>
    <row r="368" spans="2:12" s="1" customFormat="1" ht="24.2" customHeight="1" x14ac:dyDescent="0.2">
      <c r="B368" s="97"/>
      <c r="C368" s="98" t="s">
        <v>534</v>
      </c>
      <c r="D368" s="98" t="s">
        <v>108</v>
      </c>
      <c r="E368" s="99" t="s">
        <v>745</v>
      </c>
      <c r="F368" s="100" t="s">
        <v>746</v>
      </c>
      <c r="G368" s="101" t="s">
        <v>175</v>
      </c>
      <c r="H368" s="102">
        <v>5500</v>
      </c>
      <c r="I368" s="259">
        <v>0</v>
      </c>
      <c r="J368" s="103">
        <f>ROUND(I368*H368,2)</f>
        <v>0</v>
      </c>
      <c r="K368" s="104"/>
      <c r="L368" s="24"/>
    </row>
    <row r="369" spans="2:12" s="1" customFormat="1" ht="24.2" customHeight="1" x14ac:dyDescent="0.2">
      <c r="B369" s="97"/>
      <c r="C369" s="98" t="s">
        <v>747</v>
      </c>
      <c r="D369" s="98" t="s">
        <v>108</v>
      </c>
      <c r="E369" s="99" t="s">
        <v>745</v>
      </c>
      <c r="F369" s="100" t="s">
        <v>746</v>
      </c>
      <c r="G369" s="101" t="s">
        <v>175</v>
      </c>
      <c r="H369" s="102">
        <v>248.76599999999999</v>
      </c>
      <c r="I369" s="259">
        <v>0</v>
      </c>
      <c r="J369" s="103">
        <f>ROUND(I369*H369,2)</f>
        <v>0</v>
      </c>
      <c r="K369" s="104"/>
      <c r="L369" s="24"/>
    </row>
    <row r="370" spans="2:12" s="1" customFormat="1" ht="24.2" customHeight="1" x14ac:dyDescent="0.2">
      <c r="B370" s="97"/>
      <c r="C370" s="98" t="s">
        <v>538</v>
      </c>
      <c r="D370" s="98" t="s">
        <v>108</v>
      </c>
      <c r="E370" s="99" t="s">
        <v>748</v>
      </c>
      <c r="F370" s="100" t="s">
        <v>749</v>
      </c>
      <c r="G370" s="101" t="s">
        <v>175</v>
      </c>
      <c r="H370" s="102">
        <v>21.666</v>
      </c>
      <c r="I370" s="259">
        <v>0</v>
      </c>
      <c r="J370" s="103">
        <f>ROUND(I370*H370,2)</f>
        <v>0</v>
      </c>
      <c r="K370" s="104"/>
      <c r="L370" s="24"/>
    </row>
    <row r="371" spans="2:12" s="11" customFormat="1" ht="25.9" customHeight="1" x14ac:dyDescent="0.2">
      <c r="B371" s="91"/>
      <c r="D371" s="92" t="s">
        <v>51</v>
      </c>
      <c r="E371" s="93" t="s">
        <v>750</v>
      </c>
      <c r="F371" s="93" t="s">
        <v>751</v>
      </c>
      <c r="J371" s="94">
        <f>SUM(J372+J377+J384+J386+J395+J408+J415+J419+J426)</f>
        <v>0</v>
      </c>
      <c r="L371" s="91"/>
    </row>
    <row r="372" spans="2:12" s="11" customFormat="1" ht="22.9" customHeight="1" x14ac:dyDescent="0.2">
      <c r="B372" s="91"/>
      <c r="D372" s="92" t="s">
        <v>51</v>
      </c>
      <c r="E372" s="95" t="s">
        <v>752</v>
      </c>
      <c r="F372" s="95" t="s">
        <v>753</v>
      </c>
      <c r="J372" s="96">
        <f>SUM(J373:J376)</f>
        <v>0</v>
      </c>
      <c r="L372" s="91"/>
    </row>
    <row r="373" spans="2:12" s="1" customFormat="1" ht="24.2" customHeight="1" x14ac:dyDescent="0.2">
      <c r="B373" s="97"/>
      <c r="C373" s="98" t="s">
        <v>754</v>
      </c>
      <c r="D373" s="98" t="s">
        <v>108</v>
      </c>
      <c r="E373" s="99" t="s">
        <v>755</v>
      </c>
      <c r="F373" s="100" t="s">
        <v>756</v>
      </c>
      <c r="G373" s="101" t="s">
        <v>111</v>
      </c>
      <c r="H373" s="102">
        <v>1805.26</v>
      </c>
      <c r="I373" s="259">
        <v>0</v>
      </c>
      <c r="J373" s="103">
        <f>ROUND(I373*H373,2)</f>
        <v>0</v>
      </c>
      <c r="K373" s="104"/>
      <c r="L373" s="24"/>
    </row>
    <row r="374" spans="2:12" s="1" customFormat="1" ht="16.5" customHeight="1" x14ac:dyDescent="0.2">
      <c r="B374" s="97"/>
      <c r="C374" s="107" t="s">
        <v>195</v>
      </c>
      <c r="D374" s="107" t="s">
        <v>172</v>
      </c>
      <c r="E374" s="108" t="s">
        <v>757</v>
      </c>
      <c r="F374" s="109" t="s">
        <v>758</v>
      </c>
      <c r="G374" s="110" t="s">
        <v>111</v>
      </c>
      <c r="H374" s="111">
        <v>2076.049</v>
      </c>
      <c r="I374" s="260">
        <v>0</v>
      </c>
      <c r="J374" s="112">
        <f>ROUND(I374*H374,2)</f>
        <v>0</v>
      </c>
      <c r="K374" s="113"/>
      <c r="L374" s="114"/>
    </row>
    <row r="375" spans="2:12" s="1" customFormat="1" ht="24.2" customHeight="1" x14ac:dyDescent="0.2">
      <c r="B375" s="97"/>
      <c r="C375" s="98" t="s">
        <v>759</v>
      </c>
      <c r="D375" s="98" t="s">
        <v>108</v>
      </c>
      <c r="E375" s="99" t="s">
        <v>760</v>
      </c>
      <c r="F375" s="100" t="s">
        <v>761</v>
      </c>
      <c r="G375" s="101" t="s">
        <v>111</v>
      </c>
      <c r="H375" s="102">
        <v>902.63</v>
      </c>
      <c r="I375" s="259">
        <v>0</v>
      </c>
      <c r="J375" s="103">
        <f>ROUND(I375*H375,2)</f>
        <v>0</v>
      </c>
      <c r="K375" s="104"/>
      <c r="L375" s="24"/>
    </row>
    <row r="376" spans="2:12" s="1" customFormat="1" ht="24.2" customHeight="1" x14ac:dyDescent="0.2">
      <c r="B376" s="97"/>
      <c r="C376" s="107" t="s">
        <v>544</v>
      </c>
      <c r="D376" s="107" t="s">
        <v>172</v>
      </c>
      <c r="E376" s="108" t="s">
        <v>762</v>
      </c>
      <c r="F376" s="109" t="s">
        <v>763</v>
      </c>
      <c r="G376" s="110" t="s">
        <v>111</v>
      </c>
      <c r="H376" s="111">
        <v>947.76199999999994</v>
      </c>
      <c r="I376" s="260">
        <v>0</v>
      </c>
      <c r="J376" s="112">
        <f>ROUND(I376*H376,2)</f>
        <v>0</v>
      </c>
      <c r="K376" s="113"/>
      <c r="L376" s="114"/>
    </row>
    <row r="377" spans="2:12" s="11" customFormat="1" ht="22.9" customHeight="1" x14ac:dyDescent="0.2">
      <c r="B377" s="91"/>
      <c r="D377" s="92" t="s">
        <v>51</v>
      </c>
      <c r="E377" s="95" t="s">
        <v>764</v>
      </c>
      <c r="F377" s="95" t="s">
        <v>765</v>
      </c>
      <c r="J377" s="96">
        <f>SUM(J378:J383)</f>
        <v>0</v>
      </c>
      <c r="L377" s="91"/>
    </row>
    <row r="378" spans="2:12" s="1" customFormat="1" ht="24.2" customHeight="1" x14ac:dyDescent="0.2">
      <c r="B378" s="97"/>
      <c r="C378" s="98" t="s">
        <v>766</v>
      </c>
      <c r="D378" s="98" t="s">
        <v>108</v>
      </c>
      <c r="E378" s="99" t="s">
        <v>767</v>
      </c>
      <c r="F378" s="100" t="s">
        <v>768</v>
      </c>
      <c r="G378" s="101" t="s">
        <v>193</v>
      </c>
      <c r="H378" s="102">
        <v>1</v>
      </c>
      <c r="I378" s="259">
        <v>0</v>
      </c>
      <c r="J378" s="103">
        <f t="shared" ref="J378:J383" si="9">ROUND(I378*H378,2)</f>
        <v>0</v>
      </c>
      <c r="K378" s="104"/>
      <c r="L378" s="24"/>
    </row>
    <row r="379" spans="2:12" s="1" customFormat="1" ht="24.2" customHeight="1" x14ac:dyDescent="0.2">
      <c r="B379" s="97"/>
      <c r="C379" s="107" t="s">
        <v>547</v>
      </c>
      <c r="D379" s="107" t="s">
        <v>172</v>
      </c>
      <c r="E379" s="108" t="s">
        <v>769</v>
      </c>
      <c r="F379" s="109" t="s">
        <v>770</v>
      </c>
      <c r="G379" s="110" t="s">
        <v>116</v>
      </c>
      <c r="H379" s="111">
        <v>33.4</v>
      </c>
      <c r="I379" s="260">
        <v>0</v>
      </c>
      <c r="J379" s="112">
        <f t="shared" si="9"/>
        <v>0</v>
      </c>
      <c r="K379" s="113"/>
      <c r="L379" s="114"/>
    </row>
    <row r="380" spans="2:12" s="1" customFormat="1" ht="24.2" customHeight="1" x14ac:dyDescent="0.2">
      <c r="B380" s="97"/>
      <c r="C380" s="107" t="s">
        <v>771</v>
      </c>
      <c r="D380" s="107" t="s">
        <v>172</v>
      </c>
      <c r="E380" s="108" t="s">
        <v>772</v>
      </c>
      <c r="F380" s="109" t="s">
        <v>773</v>
      </c>
      <c r="G380" s="110" t="s">
        <v>193</v>
      </c>
      <c r="H380" s="111">
        <v>18</v>
      </c>
      <c r="I380" s="260">
        <v>0</v>
      </c>
      <c r="J380" s="112">
        <f t="shared" si="9"/>
        <v>0</v>
      </c>
      <c r="K380" s="113"/>
      <c r="L380" s="114"/>
    </row>
    <row r="381" spans="2:12" s="1" customFormat="1" ht="16.5" customHeight="1" x14ac:dyDescent="0.2">
      <c r="B381" s="97"/>
      <c r="C381" s="107" t="s">
        <v>551</v>
      </c>
      <c r="D381" s="107" t="s">
        <v>172</v>
      </c>
      <c r="E381" s="108" t="s">
        <v>774</v>
      </c>
      <c r="F381" s="109" t="s">
        <v>775</v>
      </c>
      <c r="G381" s="110" t="s">
        <v>193</v>
      </c>
      <c r="H381" s="111">
        <v>9</v>
      </c>
      <c r="I381" s="260">
        <v>0</v>
      </c>
      <c r="J381" s="112">
        <f t="shared" si="9"/>
        <v>0</v>
      </c>
      <c r="K381" s="113"/>
      <c r="L381" s="114"/>
    </row>
    <row r="382" spans="2:12" s="1" customFormat="1" ht="16.5" customHeight="1" x14ac:dyDescent="0.2">
      <c r="B382" s="97"/>
      <c r="C382" s="107" t="s">
        <v>776</v>
      </c>
      <c r="D382" s="107" t="s">
        <v>172</v>
      </c>
      <c r="E382" s="108" t="s">
        <v>777</v>
      </c>
      <c r="F382" s="109" t="s">
        <v>778</v>
      </c>
      <c r="G382" s="110" t="s">
        <v>116</v>
      </c>
      <c r="H382" s="111">
        <v>33.4</v>
      </c>
      <c r="I382" s="260">
        <v>0</v>
      </c>
      <c r="J382" s="112">
        <f t="shared" si="9"/>
        <v>0</v>
      </c>
      <c r="K382" s="113"/>
      <c r="L382" s="114"/>
    </row>
    <row r="383" spans="2:12" s="1" customFormat="1" ht="16.5" customHeight="1" x14ac:dyDescent="0.2">
      <c r="B383" s="97"/>
      <c r="C383" s="98" t="s">
        <v>554</v>
      </c>
      <c r="D383" s="98" t="s">
        <v>108</v>
      </c>
      <c r="E383" s="99" t="s">
        <v>779</v>
      </c>
      <c r="F383" s="100" t="s">
        <v>780</v>
      </c>
      <c r="G383" s="101" t="s">
        <v>193</v>
      </c>
      <c r="H383" s="102">
        <v>9</v>
      </c>
      <c r="I383" s="259">
        <v>0</v>
      </c>
      <c r="J383" s="103">
        <f t="shared" si="9"/>
        <v>0</v>
      </c>
      <c r="K383" s="104"/>
      <c r="L383" s="24"/>
    </row>
    <row r="384" spans="2:12" s="11" customFormat="1" ht="22.9" customHeight="1" x14ac:dyDescent="0.2">
      <c r="B384" s="91"/>
      <c r="D384" s="92" t="s">
        <v>51</v>
      </c>
      <c r="E384" s="95" t="s">
        <v>781</v>
      </c>
      <c r="F384" s="95" t="s">
        <v>782</v>
      </c>
      <c r="J384" s="96">
        <f>SUM(J385)</f>
        <v>0</v>
      </c>
      <c r="L384" s="91"/>
    </row>
    <row r="385" spans="2:12" s="1" customFormat="1" ht="24.2" customHeight="1" x14ac:dyDescent="0.2">
      <c r="B385" s="97"/>
      <c r="C385" s="98" t="s">
        <v>783</v>
      </c>
      <c r="D385" s="98" t="s">
        <v>108</v>
      </c>
      <c r="E385" s="99" t="s">
        <v>784</v>
      </c>
      <c r="F385" s="100" t="s">
        <v>785</v>
      </c>
      <c r="G385" s="101" t="s">
        <v>329</v>
      </c>
      <c r="H385" s="102">
        <v>1</v>
      </c>
      <c r="I385" s="103">
        <f>'SO 01 Elektroinstalace'!J94</f>
        <v>0</v>
      </c>
      <c r="J385" s="103">
        <f>ROUND(I385*H385,2)</f>
        <v>0</v>
      </c>
      <c r="K385" s="104"/>
      <c r="L385" s="24"/>
    </row>
    <row r="386" spans="2:12" s="11" customFormat="1" ht="22.9" customHeight="1" x14ac:dyDescent="0.2">
      <c r="B386" s="91"/>
      <c r="D386" s="92" t="s">
        <v>51</v>
      </c>
      <c r="E386" s="95" t="s">
        <v>786</v>
      </c>
      <c r="F386" s="95" t="s">
        <v>787</v>
      </c>
      <c r="J386" s="96">
        <f>SUM(J387:J394)</f>
        <v>0</v>
      </c>
      <c r="L386" s="91"/>
    </row>
    <row r="387" spans="2:12" s="1" customFormat="1" ht="24.2" customHeight="1" x14ac:dyDescent="0.2">
      <c r="B387" s="97"/>
      <c r="C387" s="98" t="s">
        <v>558</v>
      </c>
      <c r="D387" s="98" t="s">
        <v>108</v>
      </c>
      <c r="E387" s="99" t="s">
        <v>788</v>
      </c>
      <c r="F387" s="100" t="s">
        <v>789</v>
      </c>
      <c r="G387" s="101" t="s">
        <v>116</v>
      </c>
      <c r="H387" s="102">
        <v>368</v>
      </c>
      <c r="I387" s="259">
        <v>0</v>
      </c>
      <c r="J387" s="103">
        <f t="shared" ref="J387:J394" si="10">ROUND(I387*H387,2)</f>
        <v>0</v>
      </c>
      <c r="K387" s="104"/>
      <c r="L387" s="24"/>
    </row>
    <row r="388" spans="2:12" s="1" customFormat="1" ht="21.75" customHeight="1" x14ac:dyDescent="0.2">
      <c r="B388" s="97"/>
      <c r="C388" s="107" t="s">
        <v>790</v>
      </c>
      <c r="D388" s="107" t="s">
        <v>172</v>
      </c>
      <c r="E388" s="108" t="s">
        <v>791</v>
      </c>
      <c r="F388" s="109" t="s">
        <v>792</v>
      </c>
      <c r="G388" s="110" t="s">
        <v>131</v>
      </c>
      <c r="H388" s="111">
        <v>4.71</v>
      </c>
      <c r="I388" s="260">
        <v>0</v>
      </c>
      <c r="J388" s="112">
        <f t="shared" si="10"/>
        <v>0</v>
      </c>
      <c r="K388" s="113"/>
      <c r="L388" s="114"/>
    </row>
    <row r="389" spans="2:12" s="1" customFormat="1" ht="24.2" customHeight="1" x14ac:dyDescent="0.2">
      <c r="B389" s="97"/>
      <c r="C389" s="98" t="s">
        <v>562</v>
      </c>
      <c r="D389" s="98" t="s">
        <v>108</v>
      </c>
      <c r="E389" s="99" t="s">
        <v>793</v>
      </c>
      <c r="F389" s="100" t="s">
        <v>794</v>
      </c>
      <c r="G389" s="101" t="s">
        <v>116</v>
      </c>
      <c r="H389" s="102">
        <v>48</v>
      </c>
      <c r="I389" s="259">
        <v>0</v>
      </c>
      <c r="J389" s="103">
        <f t="shared" si="10"/>
        <v>0</v>
      </c>
      <c r="K389" s="104"/>
      <c r="L389" s="24"/>
    </row>
    <row r="390" spans="2:12" s="1" customFormat="1" ht="33" customHeight="1" x14ac:dyDescent="0.2">
      <c r="B390" s="97"/>
      <c r="C390" s="98" t="s">
        <v>60</v>
      </c>
      <c r="D390" s="98" t="s">
        <v>108</v>
      </c>
      <c r="E390" s="99" t="s">
        <v>795</v>
      </c>
      <c r="F390" s="100" t="s">
        <v>796</v>
      </c>
      <c r="G390" s="101" t="s">
        <v>116</v>
      </c>
      <c r="H390" s="102">
        <v>48</v>
      </c>
      <c r="I390" s="259">
        <v>0</v>
      </c>
      <c r="J390" s="103">
        <f t="shared" si="10"/>
        <v>0</v>
      </c>
      <c r="K390" s="104"/>
      <c r="L390" s="24"/>
    </row>
    <row r="391" spans="2:12" s="1" customFormat="1" ht="33" customHeight="1" x14ac:dyDescent="0.2">
      <c r="B391" s="97"/>
      <c r="C391" s="98" t="s">
        <v>565</v>
      </c>
      <c r="D391" s="98" t="s">
        <v>108</v>
      </c>
      <c r="E391" s="99" t="s">
        <v>797</v>
      </c>
      <c r="F391" s="100" t="s">
        <v>798</v>
      </c>
      <c r="G391" s="101" t="s">
        <v>111</v>
      </c>
      <c r="H391" s="102">
        <v>60</v>
      </c>
      <c r="I391" s="259">
        <v>0</v>
      </c>
      <c r="J391" s="103">
        <f t="shared" si="10"/>
        <v>0</v>
      </c>
      <c r="K391" s="104"/>
      <c r="L391" s="24"/>
    </row>
    <row r="392" spans="2:12" s="1" customFormat="1" ht="16.5" customHeight="1" x14ac:dyDescent="0.2">
      <c r="B392" s="97"/>
      <c r="C392" s="107" t="s">
        <v>799</v>
      </c>
      <c r="D392" s="107" t="s">
        <v>172</v>
      </c>
      <c r="E392" s="108" t="s">
        <v>800</v>
      </c>
      <c r="F392" s="109" t="s">
        <v>801</v>
      </c>
      <c r="G392" s="110" t="s">
        <v>131</v>
      </c>
      <c r="H392" s="111">
        <v>0.5</v>
      </c>
      <c r="I392" s="260">
        <v>0</v>
      </c>
      <c r="J392" s="112">
        <f t="shared" si="10"/>
        <v>0</v>
      </c>
      <c r="K392" s="113"/>
      <c r="L392" s="114"/>
    </row>
    <row r="393" spans="2:12" s="1" customFormat="1" ht="24.2" customHeight="1" x14ac:dyDescent="0.2">
      <c r="B393" s="97"/>
      <c r="C393" s="98" t="s">
        <v>568</v>
      </c>
      <c r="D393" s="98" t="s">
        <v>108</v>
      </c>
      <c r="E393" s="99" t="s">
        <v>802</v>
      </c>
      <c r="F393" s="100" t="s">
        <v>803</v>
      </c>
      <c r="G393" s="101" t="s">
        <v>111</v>
      </c>
      <c r="H393" s="102">
        <v>60</v>
      </c>
      <c r="I393" s="259">
        <v>0</v>
      </c>
      <c r="J393" s="103">
        <f t="shared" si="10"/>
        <v>0</v>
      </c>
      <c r="K393" s="104"/>
      <c r="L393" s="24"/>
    </row>
    <row r="394" spans="2:12" s="1" customFormat="1" ht="24.2" customHeight="1" x14ac:dyDescent="0.2">
      <c r="B394" s="97"/>
      <c r="C394" s="98" t="s">
        <v>804</v>
      </c>
      <c r="D394" s="98" t="s">
        <v>108</v>
      </c>
      <c r="E394" s="99" t="s">
        <v>805</v>
      </c>
      <c r="F394" s="100" t="s">
        <v>806</v>
      </c>
      <c r="G394" s="101" t="s">
        <v>484</v>
      </c>
      <c r="H394" s="102">
        <v>1</v>
      </c>
      <c r="I394" s="259">
        <v>0</v>
      </c>
      <c r="J394" s="103">
        <f t="shared" si="10"/>
        <v>0</v>
      </c>
      <c r="K394" s="104"/>
      <c r="L394" s="24"/>
    </row>
    <row r="395" spans="2:12" s="11" customFormat="1" ht="22.9" customHeight="1" x14ac:dyDescent="0.2">
      <c r="B395" s="91"/>
      <c r="D395" s="92" t="s">
        <v>51</v>
      </c>
      <c r="E395" s="95" t="s">
        <v>807</v>
      </c>
      <c r="F395" s="95" t="s">
        <v>808</v>
      </c>
      <c r="J395" s="96">
        <f>SUM(J396:J407)</f>
        <v>0</v>
      </c>
      <c r="L395" s="91"/>
    </row>
    <row r="396" spans="2:12" s="1" customFormat="1" ht="21.75" customHeight="1" x14ac:dyDescent="0.2">
      <c r="B396" s="97"/>
      <c r="C396" s="98">
        <v>234</v>
      </c>
      <c r="D396" s="98" t="s">
        <v>108</v>
      </c>
      <c r="E396" s="99" t="s">
        <v>809</v>
      </c>
      <c r="F396" s="100" t="s">
        <v>810</v>
      </c>
      <c r="G396" s="101" t="s">
        <v>111</v>
      </c>
      <c r="H396" s="102">
        <v>60</v>
      </c>
      <c r="I396" s="259">
        <v>0</v>
      </c>
      <c r="J396" s="103">
        <f t="shared" ref="J396:J407" si="11">ROUND(I396*H396,2)</f>
        <v>0</v>
      </c>
      <c r="K396" s="104"/>
      <c r="L396" s="24"/>
    </row>
    <row r="397" spans="2:12" s="1" customFormat="1" ht="24.2" customHeight="1" x14ac:dyDescent="0.2">
      <c r="B397" s="97"/>
      <c r="C397" s="98">
        <v>235</v>
      </c>
      <c r="D397" s="98" t="s">
        <v>108</v>
      </c>
      <c r="E397" s="99" t="s">
        <v>811</v>
      </c>
      <c r="F397" s="100" t="s">
        <v>812</v>
      </c>
      <c r="G397" s="101" t="s">
        <v>116</v>
      </c>
      <c r="H397" s="102">
        <v>12</v>
      </c>
      <c r="I397" s="259">
        <v>0</v>
      </c>
      <c r="J397" s="103">
        <f t="shared" si="11"/>
        <v>0</v>
      </c>
      <c r="K397" s="104"/>
      <c r="L397" s="24"/>
    </row>
    <row r="398" spans="2:12" s="1" customFormat="1" ht="24.2" customHeight="1" x14ac:dyDescent="0.2">
      <c r="B398" s="97"/>
      <c r="C398" s="98">
        <v>236</v>
      </c>
      <c r="D398" s="98" t="s">
        <v>108</v>
      </c>
      <c r="E398" s="99" t="s">
        <v>813</v>
      </c>
      <c r="F398" s="100" t="s">
        <v>814</v>
      </c>
      <c r="G398" s="101" t="s">
        <v>116</v>
      </c>
      <c r="H398" s="102">
        <v>86</v>
      </c>
      <c r="I398" s="259">
        <v>0</v>
      </c>
      <c r="J398" s="103">
        <f t="shared" si="11"/>
        <v>0</v>
      </c>
      <c r="K398" s="104"/>
      <c r="L398" s="24"/>
    </row>
    <row r="399" spans="2:12" s="1" customFormat="1" ht="24.2" customHeight="1" x14ac:dyDescent="0.2">
      <c r="B399" s="97"/>
      <c r="C399" s="98">
        <v>237</v>
      </c>
      <c r="D399" s="98" t="s">
        <v>108</v>
      </c>
      <c r="E399" s="99" t="s">
        <v>815</v>
      </c>
      <c r="F399" s="100" t="s">
        <v>816</v>
      </c>
      <c r="G399" s="101" t="s">
        <v>111</v>
      </c>
      <c r="H399" s="102">
        <v>60</v>
      </c>
      <c r="I399" s="259">
        <v>0</v>
      </c>
      <c r="J399" s="103">
        <f t="shared" si="11"/>
        <v>0</v>
      </c>
      <c r="K399" s="104"/>
      <c r="L399" s="24"/>
    </row>
    <row r="400" spans="2:12" s="1" customFormat="1" ht="24.2" customHeight="1" x14ac:dyDescent="0.2">
      <c r="B400" s="97"/>
      <c r="C400" s="98">
        <v>238</v>
      </c>
      <c r="D400" s="98" t="s">
        <v>108</v>
      </c>
      <c r="E400" s="99" t="s">
        <v>817</v>
      </c>
      <c r="F400" s="100" t="s">
        <v>818</v>
      </c>
      <c r="G400" s="101" t="s">
        <v>116</v>
      </c>
      <c r="H400" s="102">
        <v>74.2</v>
      </c>
      <c r="I400" s="259">
        <v>0</v>
      </c>
      <c r="J400" s="103">
        <f t="shared" si="11"/>
        <v>0</v>
      </c>
      <c r="K400" s="104"/>
      <c r="L400" s="24"/>
    </row>
    <row r="401" spans="2:12" s="1" customFormat="1" ht="24.2" customHeight="1" x14ac:dyDescent="0.2">
      <c r="B401" s="97"/>
      <c r="C401" s="98">
        <v>239</v>
      </c>
      <c r="D401" s="98" t="s">
        <v>108</v>
      </c>
      <c r="E401" s="99" t="s">
        <v>819</v>
      </c>
      <c r="F401" s="100" t="s">
        <v>820</v>
      </c>
      <c r="G401" s="101" t="s">
        <v>116</v>
      </c>
      <c r="H401" s="102">
        <v>86</v>
      </c>
      <c r="I401" s="259">
        <v>0</v>
      </c>
      <c r="J401" s="103">
        <f t="shared" si="11"/>
        <v>0</v>
      </c>
      <c r="K401" s="104"/>
      <c r="L401" s="24"/>
    </row>
    <row r="402" spans="2:12" s="1" customFormat="1" ht="24.2" customHeight="1" x14ac:dyDescent="0.2">
      <c r="B402" s="97"/>
      <c r="C402" s="98">
        <v>240</v>
      </c>
      <c r="D402" s="98" t="s">
        <v>108</v>
      </c>
      <c r="E402" s="99" t="s">
        <v>821</v>
      </c>
      <c r="F402" s="100" t="s">
        <v>822</v>
      </c>
      <c r="G402" s="101" t="s">
        <v>116</v>
      </c>
      <c r="H402" s="102">
        <v>87</v>
      </c>
      <c r="I402" s="259">
        <v>0</v>
      </c>
      <c r="J402" s="103">
        <f t="shared" si="11"/>
        <v>0</v>
      </c>
      <c r="K402" s="104"/>
      <c r="L402" s="24"/>
    </row>
    <row r="403" spans="2:12" s="1" customFormat="1" ht="24.2" customHeight="1" x14ac:dyDescent="0.2">
      <c r="B403" s="97"/>
      <c r="C403" s="98">
        <v>241</v>
      </c>
      <c r="D403" s="98" t="s">
        <v>108</v>
      </c>
      <c r="E403" s="99" t="s">
        <v>823</v>
      </c>
      <c r="F403" s="100" t="s">
        <v>824</v>
      </c>
      <c r="G403" s="101" t="s">
        <v>193</v>
      </c>
      <c r="H403" s="102">
        <v>6</v>
      </c>
      <c r="I403" s="259">
        <v>0</v>
      </c>
      <c r="J403" s="103">
        <f t="shared" si="11"/>
        <v>0</v>
      </c>
      <c r="K403" s="104"/>
      <c r="L403" s="24"/>
    </row>
    <row r="404" spans="2:12" s="1" customFormat="1" ht="24.2" customHeight="1" x14ac:dyDescent="0.2">
      <c r="B404" s="97"/>
      <c r="C404" s="98">
        <v>242</v>
      </c>
      <c r="D404" s="98" t="s">
        <v>108</v>
      </c>
      <c r="E404" s="99" t="s">
        <v>825</v>
      </c>
      <c r="F404" s="100" t="s">
        <v>826</v>
      </c>
      <c r="G404" s="101" t="s">
        <v>116</v>
      </c>
      <c r="H404" s="102">
        <v>27</v>
      </c>
      <c r="I404" s="259">
        <v>0</v>
      </c>
      <c r="J404" s="103">
        <f t="shared" si="11"/>
        <v>0</v>
      </c>
      <c r="K404" s="104"/>
      <c r="L404" s="24"/>
    </row>
    <row r="405" spans="2:12" s="1" customFormat="1" ht="16.5" customHeight="1" x14ac:dyDescent="0.2">
      <c r="B405" s="97"/>
      <c r="C405" s="98">
        <v>243</v>
      </c>
      <c r="D405" s="98" t="s">
        <v>108</v>
      </c>
      <c r="E405" s="99" t="s">
        <v>827</v>
      </c>
      <c r="F405" s="100" t="s">
        <v>828</v>
      </c>
      <c r="G405" s="101" t="s">
        <v>199</v>
      </c>
      <c r="H405" s="102">
        <v>1</v>
      </c>
      <c r="I405" s="259">
        <v>0</v>
      </c>
      <c r="J405" s="103">
        <f t="shared" si="11"/>
        <v>0</v>
      </c>
      <c r="K405" s="104"/>
      <c r="L405" s="24"/>
    </row>
    <row r="406" spans="2:12" s="1" customFormat="1" ht="24.2" customHeight="1" x14ac:dyDescent="0.2">
      <c r="B406" s="97"/>
      <c r="C406" s="98">
        <v>244</v>
      </c>
      <c r="D406" s="98" t="s">
        <v>108</v>
      </c>
      <c r="E406" s="99" t="s">
        <v>829</v>
      </c>
      <c r="F406" s="100" t="s">
        <v>830</v>
      </c>
      <c r="G406" s="101" t="s">
        <v>831</v>
      </c>
      <c r="H406" s="261">
        <v>0</v>
      </c>
      <c r="I406" s="259">
        <v>0</v>
      </c>
      <c r="J406" s="103">
        <f t="shared" si="11"/>
        <v>0</v>
      </c>
      <c r="K406" s="104"/>
      <c r="L406" s="24"/>
    </row>
    <row r="407" spans="2:12" s="1" customFormat="1" ht="24.2" customHeight="1" x14ac:dyDescent="0.2">
      <c r="B407" s="97"/>
      <c r="C407" s="98">
        <v>245</v>
      </c>
      <c r="D407" s="98" t="s">
        <v>108</v>
      </c>
      <c r="E407" s="99" t="s">
        <v>832</v>
      </c>
      <c r="F407" s="100" t="s">
        <v>833</v>
      </c>
      <c r="G407" s="101" t="s">
        <v>831</v>
      </c>
      <c r="H407" s="261">
        <v>0</v>
      </c>
      <c r="I407" s="259">
        <v>0</v>
      </c>
      <c r="J407" s="103">
        <f t="shared" si="11"/>
        <v>0</v>
      </c>
      <c r="K407" s="104"/>
      <c r="L407" s="24"/>
    </row>
    <row r="408" spans="2:12" s="11" customFormat="1" ht="22.9" customHeight="1" x14ac:dyDescent="0.2">
      <c r="B408" s="91"/>
      <c r="D408" s="92" t="s">
        <v>51</v>
      </c>
      <c r="E408" s="95" t="s">
        <v>834</v>
      </c>
      <c r="F408" s="95" t="s">
        <v>835</v>
      </c>
      <c r="J408" s="96">
        <f>SUM(J409:J414)</f>
        <v>0</v>
      </c>
      <c r="L408" s="91"/>
    </row>
    <row r="409" spans="2:12" s="1" customFormat="1" ht="24.2" customHeight="1" x14ac:dyDescent="0.2">
      <c r="B409" s="97"/>
      <c r="C409" s="98">
        <v>246</v>
      </c>
      <c r="D409" s="98" t="s">
        <v>108</v>
      </c>
      <c r="E409" s="99" t="s">
        <v>836</v>
      </c>
      <c r="F409" s="100" t="s">
        <v>837</v>
      </c>
      <c r="G409" s="101" t="s">
        <v>193</v>
      </c>
      <c r="H409" s="102">
        <v>2</v>
      </c>
      <c r="I409" s="259">
        <v>0</v>
      </c>
      <c r="J409" s="103">
        <f t="shared" ref="J409:J414" si="12">ROUND(I409*H409,2)</f>
        <v>0</v>
      </c>
      <c r="K409" s="104"/>
      <c r="L409" s="24"/>
    </row>
    <row r="410" spans="2:12" s="1" customFormat="1" ht="16.5" customHeight="1" x14ac:dyDescent="0.2">
      <c r="B410" s="97"/>
      <c r="C410" s="107">
        <v>247</v>
      </c>
      <c r="D410" s="107" t="s">
        <v>172</v>
      </c>
      <c r="E410" s="108" t="s">
        <v>838</v>
      </c>
      <c r="F410" s="109" t="s">
        <v>839</v>
      </c>
      <c r="G410" s="110" t="s">
        <v>193</v>
      </c>
      <c r="H410" s="111">
        <v>2</v>
      </c>
      <c r="I410" s="260">
        <v>0</v>
      </c>
      <c r="J410" s="112">
        <f t="shared" si="12"/>
        <v>0</v>
      </c>
      <c r="K410" s="113"/>
      <c r="L410" s="114"/>
    </row>
    <row r="411" spans="2:12" s="1" customFormat="1" ht="24" x14ac:dyDescent="0.2">
      <c r="B411" s="97"/>
      <c r="C411" s="107">
        <v>248</v>
      </c>
      <c r="D411" s="107" t="s">
        <v>172</v>
      </c>
      <c r="E411" s="108" t="s">
        <v>1093</v>
      </c>
      <c r="F411" s="109" t="s">
        <v>1092</v>
      </c>
      <c r="G411" s="110" t="s">
        <v>193</v>
      </c>
      <c r="H411" s="111">
        <v>3</v>
      </c>
      <c r="I411" s="260">
        <v>0</v>
      </c>
      <c r="J411" s="112">
        <f t="shared" si="12"/>
        <v>0</v>
      </c>
      <c r="K411" s="113"/>
      <c r="L411" s="114"/>
    </row>
    <row r="412" spans="2:12" s="1" customFormat="1" ht="24" x14ac:dyDescent="0.2">
      <c r="B412" s="97"/>
      <c r="C412" s="107">
        <v>249</v>
      </c>
      <c r="D412" s="107" t="s">
        <v>172</v>
      </c>
      <c r="E412" s="108" t="s">
        <v>1094</v>
      </c>
      <c r="F412" s="109" t="s">
        <v>1096</v>
      </c>
      <c r="G412" s="110" t="s">
        <v>193</v>
      </c>
      <c r="H412" s="111">
        <v>1</v>
      </c>
      <c r="I412" s="260">
        <v>0</v>
      </c>
      <c r="J412" s="112">
        <f t="shared" si="12"/>
        <v>0</v>
      </c>
      <c r="K412" s="113"/>
      <c r="L412" s="114"/>
    </row>
    <row r="413" spans="2:12" s="1" customFormat="1" ht="24" x14ac:dyDescent="0.2">
      <c r="B413" s="97"/>
      <c r="C413" s="107">
        <v>250</v>
      </c>
      <c r="D413" s="107" t="s">
        <v>172</v>
      </c>
      <c r="E413" s="108" t="s">
        <v>1095</v>
      </c>
      <c r="F413" s="109" t="s">
        <v>1097</v>
      </c>
      <c r="G413" s="110" t="s">
        <v>193</v>
      </c>
      <c r="H413" s="111">
        <v>1</v>
      </c>
      <c r="I413" s="260">
        <v>0</v>
      </c>
      <c r="J413" s="112">
        <f t="shared" si="12"/>
        <v>0</v>
      </c>
      <c r="K413" s="113"/>
      <c r="L413" s="114"/>
    </row>
    <row r="414" spans="2:12" s="1" customFormat="1" ht="24.2" customHeight="1" x14ac:dyDescent="0.2">
      <c r="B414" s="97"/>
      <c r="C414" s="98">
        <v>251</v>
      </c>
      <c r="D414" s="98" t="s">
        <v>108</v>
      </c>
      <c r="E414" s="99" t="s">
        <v>840</v>
      </c>
      <c r="F414" s="100" t="s">
        <v>841</v>
      </c>
      <c r="G414" s="101" t="s">
        <v>831</v>
      </c>
      <c r="H414" s="261">
        <v>0</v>
      </c>
      <c r="I414" s="259">
        <v>0</v>
      </c>
      <c r="J414" s="103">
        <f t="shared" si="12"/>
        <v>0</v>
      </c>
      <c r="K414" s="104"/>
      <c r="L414" s="24"/>
    </row>
    <row r="415" spans="2:12" s="11" customFormat="1" ht="22.9" customHeight="1" x14ac:dyDescent="0.2">
      <c r="B415" s="91"/>
      <c r="D415" s="92" t="s">
        <v>51</v>
      </c>
      <c r="E415" s="95" t="s">
        <v>842</v>
      </c>
      <c r="F415" s="95" t="s">
        <v>843</v>
      </c>
      <c r="J415" s="96">
        <f>SUM(J416:J418)</f>
        <v>0</v>
      </c>
      <c r="L415" s="91"/>
    </row>
    <row r="416" spans="2:12" s="1" customFormat="1" ht="24.2" customHeight="1" x14ac:dyDescent="0.2">
      <c r="B416" s="97"/>
      <c r="C416" s="98">
        <v>252</v>
      </c>
      <c r="D416" s="253" t="s">
        <v>108</v>
      </c>
      <c r="E416" s="254" t="s">
        <v>1098</v>
      </c>
      <c r="F416" s="255" t="s">
        <v>1099</v>
      </c>
      <c r="G416" s="101" t="s">
        <v>193</v>
      </c>
      <c r="H416" s="102">
        <v>1</v>
      </c>
      <c r="I416" s="259">
        <v>0</v>
      </c>
      <c r="J416" s="103">
        <f>ROUND(I416*H416,2)</f>
        <v>0</v>
      </c>
      <c r="K416" s="104"/>
      <c r="L416" s="24"/>
    </row>
    <row r="417" spans="2:12" s="1" customFormat="1" ht="16.5" customHeight="1" x14ac:dyDescent="0.2">
      <c r="B417" s="97"/>
      <c r="C417" s="107">
        <v>253</v>
      </c>
      <c r="D417" s="256" t="s">
        <v>172</v>
      </c>
      <c r="E417" s="257" t="s">
        <v>276</v>
      </c>
      <c r="F417" s="258" t="s">
        <v>1100</v>
      </c>
      <c r="G417" s="110" t="s">
        <v>193</v>
      </c>
      <c r="H417" s="111">
        <v>1</v>
      </c>
      <c r="I417" s="260">
        <v>0</v>
      </c>
      <c r="J417" s="112">
        <f>ROUND(I417*H417,2)</f>
        <v>0</v>
      </c>
      <c r="K417" s="113"/>
      <c r="L417" s="114"/>
    </row>
    <row r="418" spans="2:12" s="1" customFormat="1" ht="24.2" customHeight="1" x14ac:dyDescent="0.2">
      <c r="B418" s="97"/>
      <c r="C418" s="98">
        <v>254</v>
      </c>
      <c r="D418" s="98" t="s">
        <v>108</v>
      </c>
      <c r="E418" s="99" t="s">
        <v>844</v>
      </c>
      <c r="F418" s="100" t="s">
        <v>845</v>
      </c>
      <c r="G418" s="101" t="s">
        <v>831</v>
      </c>
      <c r="H418" s="261">
        <v>0</v>
      </c>
      <c r="I418" s="259">
        <v>0</v>
      </c>
      <c r="J418" s="103">
        <f>ROUND(I418*H418,2)</f>
        <v>0</v>
      </c>
      <c r="K418" s="104"/>
      <c r="L418" s="24"/>
    </row>
    <row r="419" spans="2:12" s="11" customFormat="1" ht="22.9" customHeight="1" x14ac:dyDescent="0.2">
      <c r="B419" s="91"/>
      <c r="D419" s="92" t="s">
        <v>51</v>
      </c>
      <c r="E419" s="95" t="s">
        <v>846</v>
      </c>
      <c r="F419" s="95" t="s">
        <v>847</v>
      </c>
      <c r="J419" s="96">
        <f>SUM(J420:J425)</f>
        <v>0</v>
      </c>
      <c r="L419" s="91"/>
    </row>
    <row r="420" spans="2:12" s="1" customFormat="1" ht="16.5" customHeight="1" x14ac:dyDescent="0.2">
      <c r="B420" s="97"/>
      <c r="C420" s="98">
        <v>255</v>
      </c>
      <c r="D420" s="98" t="s">
        <v>108</v>
      </c>
      <c r="E420" s="99" t="s">
        <v>848</v>
      </c>
      <c r="F420" s="100" t="s">
        <v>849</v>
      </c>
      <c r="G420" s="101" t="s">
        <v>111</v>
      </c>
      <c r="H420" s="102">
        <v>121.3</v>
      </c>
      <c r="I420" s="259">
        <v>0</v>
      </c>
      <c r="J420" s="103">
        <f t="shared" ref="J420:J425" si="13">ROUND(I420*H420,2)</f>
        <v>0</v>
      </c>
      <c r="K420" s="104"/>
      <c r="L420" s="24"/>
    </row>
    <row r="421" spans="2:12" s="1" customFormat="1" ht="21.75" customHeight="1" x14ac:dyDescent="0.2">
      <c r="B421" s="97"/>
      <c r="C421" s="98">
        <v>256</v>
      </c>
      <c r="D421" s="98" t="s">
        <v>108</v>
      </c>
      <c r="E421" s="99" t="s">
        <v>850</v>
      </c>
      <c r="F421" s="100" t="s">
        <v>851</v>
      </c>
      <c r="G421" s="101" t="s">
        <v>116</v>
      </c>
      <c r="H421" s="102">
        <v>210</v>
      </c>
      <c r="I421" s="259">
        <v>0</v>
      </c>
      <c r="J421" s="103">
        <f t="shared" si="13"/>
        <v>0</v>
      </c>
      <c r="K421" s="104"/>
      <c r="L421" s="24"/>
    </row>
    <row r="422" spans="2:12" s="1" customFormat="1" ht="24.2" customHeight="1" x14ac:dyDescent="0.2">
      <c r="B422" s="97"/>
      <c r="C422" s="98">
        <v>257</v>
      </c>
      <c r="D422" s="98" t="s">
        <v>108</v>
      </c>
      <c r="E422" s="99" t="s">
        <v>852</v>
      </c>
      <c r="F422" s="100" t="s">
        <v>853</v>
      </c>
      <c r="G422" s="101" t="s">
        <v>111</v>
      </c>
      <c r="H422" s="102">
        <v>189.31700000000001</v>
      </c>
      <c r="I422" s="259">
        <v>0</v>
      </c>
      <c r="J422" s="103">
        <f t="shared" si="13"/>
        <v>0</v>
      </c>
      <c r="K422" s="104"/>
      <c r="L422" s="24"/>
    </row>
    <row r="423" spans="2:12" s="1" customFormat="1" ht="24.2" customHeight="1" x14ac:dyDescent="0.2">
      <c r="B423" s="97"/>
      <c r="C423" s="98">
        <v>258</v>
      </c>
      <c r="D423" s="98" t="s">
        <v>108</v>
      </c>
      <c r="E423" s="99" t="s">
        <v>854</v>
      </c>
      <c r="F423" s="100" t="s">
        <v>855</v>
      </c>
      <c r="G423" s="101" t="s">
        <v>111</v>
      </c>
      <c r="H423" s="102">
        <v>121.3</v>
      </c>
      <c r="I423" s="259">
        <v>0</v>
      </c>
      <c r="J423" s="103">
        <f t="shared" si="13"/>
        <v>0</v>
      </c>
      <c r="K423" s="104"/>
      <c r="L423" s="24"/>
    </row>
    <row r="424" spans="2:12" s="1" customFormat="1" ht="24.2" customHeight="1" x14ac:dyDescent="0.2">
      <c r="B424" s="97"/>
      <c r="C424" s="98">
        <v>259</v>
      </c>
      <c r="D424" s="98" t="s">
        <v>108</v>
      </c>
      <c r="E424" s="99" t="s">
        <v>856</v>
      </c>
      <c r="F424" s="100" t="s">
        <v>857</v>
      </c>
      <c r="G424" s="101" t="s">
        <v>111</v>
      </c>
      <c r="H424" s="102">
        <v>189.31700000000001</v>
      </c>
      <c r="I424" s="259">
        <v>0</v>
      </c>
      <c r="J424" s="103">
        <f t="shared" si="13"/>
        <v>0</v>
      </c>
      <c r="K424" s="104"/>
      <c r="L424" s="24"/>
    </row>
    <row r="425" spans="2:12" s="1" customFormat="1" ht="24.2" customHeight="1" x14ac:dyDescent="0.2">
      <c r="B425" s="97"/>
      <c r="C425" s="98">
        <v>260</v>
      </c>
      <c r="D425" s="98" t="s">
        <v>108</v>
      </c>
      <c r="E425" s="99" t="s">
        <v>858</v>
      </c>
      <c r="F425" s="100" t="s">
        <v>859</v>
      </c>
      <c r="G425" s="101" t="s">
        <v>831</v>
      </c>
      <c r="H425" s="261">
        <v>0</v>
      </c>
      <c r="I425" s="259">
        <v>0</v>
      </c>
      <c r="J425" s="103">
        <f t="shared" si="13"/>
        <v>0</v>
      </c>
      <c r="K425" s="104"/>
      <c r="L425" s="24"/>
    </row>
    <row r="426" spans="2:12" s="11" customFormat="1" ht="22.9" customHeight="1" x14ac:dyDescent="0.2">
      <c r="B426" s="91"/>
      <c r="D426" s="92" t="s">
        <v>51</v>
      </c>
      <c r="E426" s="95" t="s">
        <v>860</v>
      </c>
      <c r="F426" s="95" t="s">
        <v>861</v>
      </c>
      <c r="J426" s="96">
        <f>SUM(J427)</f>
        <v>0</v>
      </c>
      <c r="L426" s="91"/>
    </row>
    <row r="427" spans="2:12" s="1" customFormat="1" ht="24.2" customHeight="1" x14ac:dyDescent="0.2">
      <c r="B427" s="97"/>
      <c r="C427" s="98">
        <v>261</v>
      </c>
      <c r="D427" s="98" t="s">
        <v>108</v>
      </c>
      <c r="E427" s="99" t="s">
        <v>862</v>
      </c>
      <c r="F427" s="100" t="s">
        <v>863</v>
      </c>
      <c r="G427" s="101" t="s">
        <v>111</v>
      </c>
      <c r="H427" s="102">
        <v>28</v>
      </c>
      <c r="I427" s="259">
        <v>0</v>
      </c>
      <c r="J427" s="103">
        <f>ROUND(I427*H427,2)</f>
        <v>0</v>
      </c>
      <c r="K427" s="104"/>
      <c r="L427" s="24"/>
    </row>
    <row r="428" spans="2:12" s="11" customFormat="1" ht="25.9" customHeight="1" x14ac:dyDescent="0.2">
      <c r="B428" s="91"/>
      <c r="D428" s="92" t="s">
        <v>51</v>
      </c>
      <c r="E428" s="93" t="s">
        <v>864</v>
      </c>
      <c r="F428" s="93" t="s">
        <v>864</v>
      </c>
      <c r="J428" s="94">
        <f>SUM(J429)</f>
        <v>0</v>
      </c>
      <c r="L428" s="91"/>
    </row>
    <row r="429" spans="2:12" s="11" customFormat="1" ht="22.9" customHeight="1" x14ac:dyDescent="0.2">
      <c r="B429" s="91"/>
      <c r="D429" s="92" t="s">
        <v>51</v>
      </c>
      <c r="E429" s="95" t="s">
        <v>865</v>
      </c>
      <c r="F429" s="95" t="s">
        <v>866</v>
      </c>
      <c r="J429" s="96">
        <f>SUM(J430)</f>
        <v>0</v>
      </c>
      <c r="L429" s="91"/>
    </row>
    <row r="430" spans="2:12" s="1" customFormat="1" ht="24" x14ac:dyDescent="0.2">
      <c r="B430" s="97"/>
      <c r="C430" s="98">
        <v>262</v>
      </c>
      <c r="D430" s="98" t="s">
        <v>108</v>
      </c>
      <c r="E430" s="99" t="s">
        <v>867</v>
      </c>
      <c r="F430" s="100" t="s">
        <v>988</v>
      </c>
      <c r="G430" s="101" t="s">
        <v>329</v>
      </c>
      <c r="H430" s="102">
        <v>1</v>
      </c>
      <c r="I430" s="103">
        <f>'SO 01 Technologie'!J95</f>
        <v>0</v>
      </c>
      <c r="J430" s="103">
        <f>ROUND(I430*H430,2)</f>
        <v>0</v>
      </c>
      <c r="K430" s="104"/>
      <c r="L430" s="24"/>
    </row>
    <row r="431" spans="2:12" s="11" customFormat="1" ht="25.9" customHeight="1" x14ac:dyDescent="0.2">
      <c r="B431" s="91"/>
      <c r="D431" s="92" t="s">
        <v>51</v>
      </c>
      <c r="E431" s="93" t="s">
        <v>868</v>
      </c>
      <c r="F431" s="93" t="s">
        <v>869</v>
      </c>
      <c r="J431" s="94">
        <f>SUM(J432+J436+J438+J440)</f>
        <v>0</v>
      </c>
      <c r="L431" s="91"/>
    </row>
    <row r="432" spans="2:12" s="11" customFormat="1" ht="22.9" customHeight="1" x14ac:dyDescent="0.2">
      <c r="B432" s="91"/>
      <c r="D432" s="92" t="s">
        <v>51</v>
      </c>
      <c r="E432" s="95" t="s">
        <v>870</v>
      </c>
      <c r="F432" s="95" t="s">
        <v>871</v>
      </c>
      <c r="J432" s="96">
        <f>SUM(J433:J435)</f>
        <v>0</v>
      </c>
      <c r="L432" s="91"/>
    </row>
    <row r="433" spans="2:12" s="1" customFormat="1" ht="16.5" customHeight="1" x14ac:dyDescent="0.2">
      <c r="B433" s="97"/>
      <c r="C433" s="98">
        <v>263</v>
      </c>
      <c r="D433" s="98" t="s">
        <v>108</v>
      </c>
      <c r="E433" s="99" t="s">
        <v>872</v>
      </c>
      <c r="F433" s="100" t="s">
        <v>873</v>
      </c>
      <c r="G433" s="101" t="s">
        <v>329</v>
      </c>
      <c r="H433" s="102">
        <v>1</v>
      </c>
      <c r="I433" s="259">
        <v>0</v>
      </c>
      <c r="J433" s="103">
        <f>ROUND(I433*H433,2)</f>
        <v>0</v>
      </c>
      <c r="K433" s="104"/>
      <c r="L433" s="24"/>
    </row>
    <row r="434" spans="2:12" s="1" customFormat="1" ht="16.5" customHeight="1" x14ac:dyDescent="0.2">
      <c r="B434" s="97"/>
      <c r="C434" s="98">
        <v>264</v>
      </c>
      <c r="D434" s="98" t="s">
        <v>108</v>
      </c>
      <c r="E434" s="99" t="s">
        <v>874</v>
      </c>
      <c r="F434" s="100" t="s">
        <v>875</v>
      </c>
      <c r="G434" s="101" t="s">
        <v>329</v>
      </c>
      <c r="H434" s="102">
        <v>1</v>
      </c>
      <c r="I434" s="259">
        <v>0</v>
      </c>
      <c r="J434" s="103">
        <f>ROUND(I434*H434,2)</f>
        <v>0</v>
      </c>
      <c r="K434" s="104"/>
      <c r="L434" s="24"/>
    </row>
    <row r="435" spans="2:12" s="1" customFormat="1" ht="16.5" customHeight="1" x14ac:dyDescent="0.2">
      <c r="B435" s="97"/>
      <c r="C435" s="98">
        <v>265</v>
      </c>
      <c r="D435" s="98" t="s">
        <v>108</v>
      </c>
      <c r="E435" s="99" t="s">
        <v>876</v>
      </c>
      <c r="F435" s="100" t="s">
        <v>877</v>
      </c>
      <c r="G435" s="101" t="s">
        <v>329</v>
      </c>
      <c r="H435" s="102">
        <v>1</v>
      </c>
      <c r="I435" s="259">
        <v>0</v>
      </c>
      <c r="J435" s="103">
        <f>ROUND(I435*H435,2)</f>
        <v>0</v>
      </c>
      <c r="K435" s="104"/>
      <c r="L435" s="24"/>
    </row>
    <row r="436" spans="2:12" s="11" customFormat="1" ht="22.9" customHeight="1" x14ac:dyDescent="0.2">
      <c r="B436" s="91"/>
      <c r="D436" s="92" t="s">
        <v>51</v>
      </c>
      <c r="E436" s="95" t="s">
        <v>878</v>
      </c>
      <c r="F436" s="95" t="s">
        <v>879</v>
      </c>
      <c r="J436" s="96">
        <f>SUM(J437)</f>
        <v>0</v>
      </c>
      <c r="L436" s="91"/>
    </row>
    <row r="437" spans="2:12" s="1" customFormat="1" ht="16.5" customHeight="1" x14ac:dyDescent="0.2">
      <c r="B437" s="97"/>
      <c r="C437" s="98">
        <v>266</v>
      </c>
      <c r="D437" s="98" t="s">
        <v>108</v>
      </c>
      <c r="E437" s="99" t="s">
        <v>880</v>
      </c>
      <c r="F437" s="100" t="s">
        <v>879</v>
      </c>
      <c r="G437" s="101" t="s">
        <v>329</v>
      </c>
      <c r="H437" s="102">
        <v>1</v>
      </c>
      <c r="I437" s="259">
        <v>0</v>
      </c>
      <c r="J437" s="103">
        <f>ROUND(I437*H437,2)</f>
        <v>0</v>
      </c>
      <c r="K437" s="104"/>
      <c r="L437" s="24"/>
    </row>
    <row r="438" spans="2:12" s="11" customFormat="1" ht="22.9" customHeight="1" x14ac:dyDescent="0.2">
      <c r="B438" s="91"/>
      <c r="D438" s="92" t="s">
        <v>51</v>
      </c>
      <c r="E438" s="95" t="s">
        <v>881</v>
      </c>
      <c r="F438" s="95" t="s">
        <v>882</v>
      </c>
      <c r="J438" s="96">
        <f>SUM(J439)</f>
        <v>0</v>
      </c>
      <c r="L438" s="91"/>
    </row>
    <row r="439" spans="2:12" s="1" customFormat="1" ht="16.5" customHeight="1" x14ac:dyDescent="0.2">
      <c r="B439" s="97"/>
      <c r="C439" s="98">
        <v>267</v>
      </c>
      <c r="D439" s="98" t="s">
        <v>108</v>
      </c>
      <c r="E439" s="99" t="s">
        <v>883</v>
      </c>
      <c r="F439" s="100" t="s">
        <v>884</v>
      </c>
      <c r="G439" s="101" t="s">
        <v>329</v>
      </c>
      <c r="H439" s="102">
        <v>1</v>
      </c>
      <c r="I439" s="259">
        <v>0</v>
      </c>
      <c r="J439" s="103">
        <f>ROUND(I439*H439,2)</f>
        <v>0</v>
      </c>
      <c r="K439" s="104"/>
      <c r="L439" s="24"/>
    </row>
    <row r="440" spans="2:12" s="11" customFormat="1" ht="22.9" customHeight="1" x14ac:dyDescent="0.2">
      <c r="B440" s="91"/>
      <c r="D440" s="92" t="s">
        <v>51</v>
      </c>
      <c r="E440" s="95" t="s">
        <v>885</v>
      </c>
      <c r="F440" s="95" t="s">
        <v>886</v>
      </c>
      <c r="J440" s="96">
        <f>SUM(J441)</f>
        <v>0</v>
      </c>
      <c r="L440" s="91"/>
    </row>
    <row r="441" spans="2:12" s="1" customFormat="1" ht="24.2" customHeight="1" x14ac:dyDescent="0.2">
      <c r="B441" s="97"/>
      <c r="C441" s="98">
        <v>268</v>
      </c>
      <c r="D441" s="98" t="s">
        <v>108</v>
      </c>
      <c r="E441" s="99" t="s">
        <v>887</v>
      </c>
      <c r="F441" s="100" t="s">
        <v>888</v>
      </c>
      <c r="G441" s="101" t="s">
        <v>329</v>
      </c>
      <c r="H441" s="102">
        <v>1</v>
      </c>
      <c r="I441" s="259">
        <v>0</v>
      </c>
      <c r="J441" s="103">
        <f>ROUND(I441*H441,2)</f>
        <v>0</v>
      </c>
      <c r="K441" s="104"/>
      <c r="L441" s="24"/>
    </row>
    <row r="442" spans="2:12" s="1" customFormat="1" ht="6.95" customHeight="1" x14ac:dyDescent="0.2">
      <c r="B442" s="36"/>
      <c r="C442" s="37"/>
      <c r="D442" s="37"/>
      <c r="E442" s="37"/>
      <c r="F442" s="37"/>
      <c r="G442" s="37"/>
      <c r="H442" s="37"/>
      <c r="I442" s="37"/>
      <c r="J442" s="37"/>
      <c r="K442" s="37"/>
      <c r="L442" s="24"/>
    </row>
  </sheetData>
  <autoFilter ref="C143:K441" xr:uid="{00000000-0009-0000-0000-000001000000}"/>
  <mergeCells count="8">
    <mergeCell ref="E87:H87"/>
    <mergeCell ref="E134:H134"/>
    <mergeCell ref="E136:H13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131"/>
  <sheetViews>
    <sheetView showGridLines="0" workbookViewId="0">
      <selection activeCell="I131" sqref="I13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4" width="15.83203125" customWidth="1"/>
    <col min="15" max="15" width="16.33203125" customWidth="1"/>
    <col min="16" max="16" width="12.33203125" customWidth="1"/>
    <col min="17" max="17" width="15" customWidth="1"/>
    <col min="18" max="18" width="11" customWidth="1"/>
    <col min="19" max="19" width="15" customWidth="1"/>
    <col min="20" max="20" width="16.33203125" customWidth="1"/>
    <col min="21" max="21" width="11" customWidth="1"/>
    <col min="22" max="22" width="15" customWidth="1"/>
    <col min="23" max="23" width="16.33203125" customWidth="1"/>
  </cols>
  <sheetData>
    <row r="2" spans="2:12" ht="36.950000000000003" customHeight="1" x14ac:dyDescent="0.2">
      <c r="L2" s="115"/>
    </row>
    <row r="3" spans="2:12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24.95" customHeight="1" x14ac:dyDescent="0.2">
      <c r="B4" s="16"/>
      <c r="D4" s="17" t="s">
        <v>63</v>
      </c>
      <c r="L4" s="16"/>
    </row>
    <row r="5" spans="2:12" ht="6.95" customHeight="1" x14ac:dyDescent="0.2">
      <c r="B5" s="16"/>
      <c r="L5" s="16"/>
    </row>
    <row r="6" spans="2:12" ht="12" customHeight="1" x14ac:dyDescent="0.2">
      <c r="B6" s="16"/>
      <c r="D6" s="21" t="s">
        <v>11</v>
      </c>
      <c r="L6" s="16"/>
    </row>
    <row r="7" spans="2:12" ht="16.5" customHeight="1" x14ac:dyDescent="0.2">
      <c r="B7" s="16"/>
      <c r="E7" s="292" t="str">
        <f>'Rekapitulace stavby'!K6</f>
        <v>Modernizace farmy Tuněchody</v>
      </c>
      <c r="F7" s="293"/>
      <c r="G7" s="293"/>
      <c r="H7" s="293"/>
      <c r="L7" s="16"/>
    </row>
    <row r="8" spans="2:12" s="1" customFormat="1" ht="12" customHeight="1" x14ac:dyDescent="0.2">
      <c r="B8" s="24"/>
      <c r="D8" s="21" t="s">
        <v>64</v>
      </c>
      <c r="L8" s="24"/>
    </row>
    <row r="9" spans="2:12" s="1" customFormat="1" ht="16.5" customHeight="1" x14ac:dyDescent="0.2">
      <c r="B9" s="24"/>
      <c r="E9" s="272" t="s">
        <v>889</v>
      </c>
      <c r="F9" s="291"/>
      <c r="G9" s="291"/>
      <c r="H9" s="291"/>
      <c r="L9" s="24"/>
    </row>
    <row r="10" spans="2:12" s="1" customFormat="1" x14ac:dyDescent="0.2">
      <c r="B10" s="24"/>
      <c r="L10" s="24"/>
    </row>
    <row r="11" spans="2:12" s="1" customFormat="1" ht="12" customHeight="1" x14ac:dyDescent="0.2">
      <c r="B11" s="24"/>
      <c r="D11" s="21" t="s">
        <v>12</v>
      </c>
      <c r="F11" s="19" t="s">
        <v>1</v>
      </c>
      <c r="I11" s="21" t="s">
        <v>13</v>
      </c>
      <c r="J11" s="19" t="s">
        <v>1</v>
      </c>
      <c r="L11" s="24"/>
    </row>
    <row r="12" spans="2:12" s="1" customFormat="1" ht="12" customHeight="1" x14ac:dyDescent="0.2">
      <c r="B12" s="24"/>
      <c r="D12" s="21" t="s">
        <v>14</v>
      </c>
      <c r="F12" s="19" t="s">
        <v>15</v>
      </c>
      <c r="I12" s="21" t="s">
        <v>16</v>
      </c>
      <c r="J12" s="44">
        <f>'Rekapitulace stavby'!AN8</f>
        <v>46036</v>
      </c>
      <c r="L12" s="24"/>
    </row>
    <row r="13" spans="2:12" s="1" customFormat="1" ht="10.9" customHeight="1" x14ac:dyDescent="0.2">
      <c r="B13" s="24"/>
      <c r="L13" s="24"/>
    </row>
    <row r="14" spans="2:12" s="1" customFormat="1" ht="12" customHeight="1" x14ac:dyDescent="0.2">
      <c r="B14" s="24"/>
      <c r="D14" s="21" t="s">
        <v>17</v>
      </c>
      <c r="I14" s="21" t="s">
        <v>18</v>
      </c>
      <c r="J14" s="19" t="str">
        <f>IF('Rekapitulace stavby'!AN10="","",'Rekapitulace stavby'!AN10)</f>
        <v/>
      </c>
      <c r="L14" s="24"/>
    </row>
    <row r="15" spans="2:12" s="1" customFormat="1" ht="18" customHeight="1" x14ac:dyDescent="0.2">
      <c r="B15" s="24"/>
      <c r="E15" s="19" t="str">
        <f>IF('Rekapitulace stavby'!E11="","",'Rekapitulace stavby'!E11)</f>
        <v xml:space="preserve"> </v>
      </c>
      <c r="I15" s="21" t="s">
        <v>19</v>
      </c>
      <c r="J15" s="19" t="str">
        <f>IF('Rekapitulace stavby'!AN11="","",'Rekapitulace stavby'!AN11)</f>
        <v/>
      </c>
      <c r="L15" s="24"/>
    </row>
    <row r="16" spans="2:12" s="1" customFormat="1" ht="6.95" customHeight="1" x14ac:dyDescent="0.2">
      <c r="B16" s="24"/>
      <c r="L16" s="24"/>
    </row>
    <row r="17" spans="2:12" s="1" customFormat="1" ht="12" customHeight="1" x14ac:dyDescent="0.2">
      <c r="B17" s="24"/>
      <c r="D17" s="21" t="s">
        <v>20</v>
      </c>
      <c r="I17" s="21" t="s">
        <v>18</v>
      </c>
      <c r="J17" s="19" t="str">
        <f>'Rekapitulace stavby'!AN13</f>
        <v/>
      </c>
      <c r="L17" s="24"/>
    </row>
    <row r="18" spans="2:12" s="1" customFormat="1" ht="18" customHeight="1" x14ac:dyDescent="0.2">
      <c r="B18" s="24"/>
      <c r="E18" s="284" t="str">
        <f>'Rekapitulace stavby'!E14</f>
        <v xml:space="preserve"> </v>
      </c>
      <c r="F18" s="284"/>
      <c r="G18" s="284"/>
      <c r="H18" s="284"/>
      <c r="I18" s="21" t="s">
        <v>19</v>
      </c>
      <c r="J18" s="19" t="str">
        <f>'Rekapitulace stavby'!AN14</f>
        <v/>
      </c>
      <c r="L18" s="24"/>
    </row>
    <row r="19" spans="2:12" s="1" customFormat="1" ht="6.95" customHeight="1" x14ac:dyDescent="0.2">
      <c r="B19" s="24"/>
      <c r="L19" s="24"/>
    </row>
    <row r="20" spans="2:12" s="1" customFormat="1" ht="12" customHeight="1" x14ac:dyDescent="0.2">
      <c r="B20" s="24"/>
      <c r="D20" s="21" t="s">
        <v>21</v>
      </c>
      <c r="I20" s="21" t="s">
        <v>18</v>
      </c>
      <c r="J20" s="19" t="str">
        <f>IF('Rekapitulace stavby'!AN16="","",'Rekapitulace stavby'!AN16)</f>
        <v/>
      </c>
      <c r="L20" s="24"/>
    </row>
    <row r="21" spans="2:12" s="1" customFormat="1" ht="18" customHeight="1" x14ac:dyDescent="0.2">
      <c r="B21" s="24"/>
      <c r="E21" s="19" t="str">
        <f>IF('Rekapitulace stavby'!E17="","",'Rekapitulace stavby'!E17)</f>
        <v xml:space="preserve"> </v>
      </c>
      <c r="I21" s="21" t="s">
        <v>19</v>
      </c>
      <c r="J21" s="19" t="str">
        <f>IF('Rekapitulace stavby'!AN17="","",'Rekapitulace stavby'!AN17)</f>
        <v/>
      </c>
      <c r="L21" s="24"/>
    </row>
    <row r="22" spans="2:12" s="1" customFormat="1" ht="6.95" customHeight="1" x14ac:dyDescent="0.2">
      <c r="B22" s="24"/>
      <c r="L22" s="24"/>
    </row>
    <row r="23" spans="2:12" s="1" customFormat="1" ht="12" customHeight="1" x14ac:dyDescent="0.2">
      <c r="B23" s="24"/>
      <c r="D23" s="21" t="s">
        <v>23</v>
      </c>
      <c r="I23" s="21" t="s">
        <v>18</v>
      </c>
      <c r="J23" s="19" t="str">
        <f>IF('Rekapitulace stavby'!AN19="","",'Rekapitulace stavby'!AN19)</f>
        <v/>
      </c>
      <c r="L23" s="24"/>
    </row>
    <row r="24" spans="2:12" s="1" customFormat="1" ht="18" customHeight="1" x14ac:dyDescent="0.2">
      <c r="B24" s="24"/>
      <c r="E24" s="19" t="str">
        <f>IF('Rekapitulace stavby'!E20="","",'Rekapitulace stavby'!E20)</f>
        <v xml:space="preserve"> </v>
      </c>
      <c r="I24" s="21" t="s">
        <v>19</v>
      </c>
      <c r="J24" s="19" t="str">
        <f>IF('Rekapitulace stavby'!AN20="","",'Rekapitulace stavby'!AN20)</f>
        <v/>
      </c>
      <c r="L24" s="24"/>
    </row>
    <row r="25" spans="2:12" s="1" customFormat="1" ht="6.95" customHeight="1" x14ac:dyDescent="0.2">
      <c r="B25" s="24"/>
      <c r="L25" s="24"/>
    </row>
    <row r="26" spans="2:12" s="1" customFormat="1" ht="12" customHeight="1" x14ac:dyDescent="0.2">
      <c r="B26" s="24"/>
      <c r="D26" s="21" t="s">
        <v>24</v>
      </c>
      <c r="L26" s="24"/>
    </row>
    <row r="27" spans="2:12" s="7" customFormat="1" ht="16.5" customHeight="1" x14ac:dyDescent="0.2">
      <c r="B27" s="62"/>
      <c r="E27" s="287" t="s">
        <v>1</v>
      </c>
      <c r="F27" s="287"/>
      <c r="G27" s="287"/>
      <c r="H27" s="287"/>
      <c r="L27" s="62"/>
    </row>
    <row r="28" spans="2:12" s="1" customFormat="1" ht="6.95" customHeight="1" x14ac:dyDescent="0.2">
      <c r="B28" s="24"/>
      <c r="L28" s="24"/>
    </row>
    <row r="29" spans="2:12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 x14ac:dyDescent="0.2">
      <c r="B30" s="24"/>
      <c r="D30" s="63" t="s">
        <v>25</v>
      </c>
      <c r="J30" s="52">
        <f>ROUND(J120, 2)</f>
        <v>0</v>
      </c>
      <c r="L30" s="24"/>
    </row>
    <row r="31" spans="2:12" s="1" customFormat="1" ht="6.95" customHeight="1" x14ac:dyDescent="0.2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 x14ac:dyDescent="0.2">
      <c r="B32" s="24"/>
      <c r="F32" s="27" t="s">
        <v>27</v>
      </c>
      <c r="I32" s="27" t="s">
        <v>26</v>
      </c>
      <c r="J32" s="27" t="s">
        <v>28</v>
      </c>
      <c r="L32" s="24"/>
    </row>
    <row r="33" spans="2:12" s="1" customFormat="1" ht="14.45" customHeight="1" x14ac:dyDescent="0.2">
      <c r="B33" s="24"/>
      <c r="D33" s="46" t="s">
        <v>29</v>
      </c>
      <c r="E33" s="21" t="s">
        <v>30</v>
      </c>
      <c r="F33" s="64">
        <f>J30</f>
        <v>0</v>
      </c>
      <c r="I33" s="65">
        <v>0.21</v>
      </c>
      <c r="J33" s="64">
        <f>SUM(F33*0.21)</f>
        <v>0</v>
      </c>
      <c r="L33" s="24"/>
    </row>
    <row r="34" spans="2:12" s="1" customFormat="1" ht="14.45" customHeight="1" x14ac:dyDescent="0.2">
      <c r="B34" s="24"/>
      <c r="E34" s="21" t="s">
        <v>31</v>
      </c>
      <c r="F34" s="64">
        <v>0</v>
      </c>
      <c r="I34" s="65">
        <v>0.12</v>
      </c>
      <c r="J34" s="64">
        <v>0</v>
      </c>
      <c r="L34" s="24"/>
    </row>
    <row r="35" spans="2:12" s="1" customFormat="1" ht="14.45" hidden="1" customHeight="1" x14ac:dyDescent="0.2">
      <c r="B35" s="24"/>
      <c r="E35" s="21" t="s">
        <v>32</v>
      </c>
      <c r="F35" s="64" t="e">
        <f>ROUND((SUM(#REF!)),  2)</f>
        <v>#REF!</v>
      </c>
      <c r="I35" s="65">
        <v>0.21</v>
      </c>
      <c r="J35" s="64">
        <f>0</f>
        <v>0</v>
      </c>
      <c r="L35" s="24"/>
    </row>
    <row r="36" spans="2:12" s="1" customFormat="1" ht="14.45" hidden="1" customHeight="1" x14ac:dyDescent="0.2">
      <c r="B36" s="24"/>
      <c r="E36" s="21" t="s">
        <v>33</v>
      </c>
      <c r="F36" s="64" t="e">
        <f>ROUND((SUM(#REF!)),  2)</f>
        <v>#REF!</v>
      </c>
      <c r="I36" s="65">
        <v>0.12</v>
      </c>
      <c r="J36" s="64">
        <f>0</f>
        <v>0</v>
      </c>
      <c r="L36" s="24"/>
    </row>
    <row r="37" spans="2:12" s="1" customFormat="1" ht="14.45" hidden="1" customHeight="1" x14ac:dyDescent="0.2">
      <c r="B37" s="24"/>
      <c r="E37" s="21" t="s">
        <v>34</v>
      </c>
      <c r="F37" s="64" t="e">
        <f>ROUND((SUM(#REF!)),  2)</f>
        <v>#REF!</v>
      </c>
      <c r="I37" s="65">
        <v>0</v>
      </c>
      <c r="J37" s="64">
        <f>0</f>
        <v>0</v>
      </c>
      <c r="L37" s="24"/>
    </row>
    <row r="38" spans="2:12" s="1" customFormat="1" ht="6.95" customHeight="1" x14ac:dyDescent="0.2">
      <c r="B38" s="24"/>
      <c r="L38" s="24"/>
    </row>
    <row r="39" spans="2:12" s="1" customFormat="1" ht="25.35" customHeight="1" x14ac:dyDescent="0.2">
      <c r="B39" s="24"/>
      <c r="C39" s="66"/>
      <c r="D39" s="67" t="s">
        <v>35</v>
      </c>
      <c r="E39" s="47"/>
      <c r="F39" s="47"/>
      <c r="G39" s="68" t="s">
        <v>36</v>
      </c>
      <c r="H39" s="69" t="s">
        <v>37</v>
      </c>
      <c r="I39" s="47"/>
      <c r="J39" s="70">
        <f>SUM(J30:J37)</f>
        <v>0</v>
      </c>
      <c r="K39" s="71"/>
      <c r="L39" s="24"/>
    </row>
    <row r="40" spans="2:12" s="1" customFormat="1" ht="14.45" customHeight="1" x14ac:dyDescent="0.2">
      <c r="B40" s="24"/>
      <c r="L40" s="24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4"/>
      <c r="D50" s="33" t="s">
        <v>38</v>
      </c>
      <c r="E50" s="34"/>
      <c r="F50" s="34"/>
      <c r="G50" s="33" t="s">
        <v>39</v>
      </c>
      <c r="H50" s="34"/>
      <c r="I50" s="34"/>
      <c r="J50" s="34"/>
      <c r="K50" s="34"/>
      <c r="L50" s="24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4"/>
      <c r="D61" s="35" t="s">
        <v>40</v>
      </c>
      <c r="E61" s="26"/>
      <c r="F61" s="72" t="s">
        <v>41</v>
      </c>
      <c r="G61" s="35" t="s">
        <v>40</v>
      </c>
      <c r="H61" s="26"/>
      <c r="I61" s="26"/>
      <c r="J61" s="73" t="s">
        <v>41</v>
      </c>
      <c r="K61" s="26"/>
      <c r="L61" s="24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4"/>
      <c r="D65" s="33" t="s">
        <v>42</v>
      </c>
      <c r="E65" s="34"/>
      <c r="F65" s="34"/>
      <c r="G65" s="33" t="s">
        <v>43</v>
      </c>
      <c r="H65" s="34"/>
      <c r="I65" s="34"/>
      <c r="J65" s="34"/>
      <c r="K65" s="34"/>
      <c r="L65" s="24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4"/>
      <c r="D76" s="35" t="s">
        <v>40</v>
      </c>
      <c r="E76" s="26"/>
      <c r="F76" s="72" t="s">
        <v>41</v>
      </c>
      <c r="G76" s="35" t="s">
        <v>40</v>
      </c>
      <c r="H76" s="26"/>
      <c r="I76" s="26"/>
      <c r="J76" s="73" t="s">
        <v>41</v>
      </c>
      <c r="K76" s="26"/>
      <c r="L76" s="24"/>
    </row>
    <row r="77" spans="2:12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2:12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4"/>
    </row>
    <row r="82" spans="2:12" s="1" customFormat="1" ht="24.95" customHeight="1" x14ac:dyDescent="0.2">
      <c r="B82" s="24"/>
      <c r="C82" s="17" t="s">
        <v>65</v>
      </c>
      <c r="L82" s="24"/>
    </row>
    <row r="83" spans="2:12" s="1" customFormat="1" ht="6.95" customHeight="1" x14ac:dyDescent="0.2">
      <c r="B83" s="24"/>
      <c r="L83" s="24"/>
    </row>
    <row r="84" spans="2:12" s="1" customFormat="1" ht="12" customHeight="1" x14ac:dyDescent="0.2">
      <c r="B84" s="24"/>
      <c r="C84" s="21" t="s">
        <v>11</v>
      </c>
      <c r="L84" s="24"/>
    </row>
    <row r="85" spans="2:12" s="1" customFormat="1" ht="16.5" customHeight="1" x14ac:dyDescent="0.2">
      <c r="B85" s="24"/>
      <c r="E85" s="292" t="str">
        <f>E7</f>
        <v>Modernizace farmy Tuněchody</v>
      </c>
      <c r="F85" s="293"/>
      <c r="G85" s="293"/>
      <c r="H85" s="293"/>
      <c r="L85" s="24"/>
    </row>
    <row r="86" spans="2:12" s="1" customFormat="1" ht="12" customHeight="1" x14ac:dyDescent="0.2">
      <c r="B86" s="24"/>
      <c r="C86" s="21" t="s">
        <v>64</v>
      </c>
      <c r="L86" s="24"/>
    </row>
    <row r="87" spans="2:12" s="1" customFormat="1" ht="16.5" customHeight="1" x14ac:dyDescent="0.2">
      <c r="B87" s="24"/>
      <c r="E87" s="272" t="str">
        <f>E9</f>
        <v>229 - SO 229 Oprava hnojiště a jímky</v>
      </c>
      <c r="F87" s="291"/>
      <c r="G87" s="291"/>
      <c r="H87" s="291"/>
      <c r="L87" s="24"/>
    </row>
    <row r="88" spans="2:12" s="1" customFormat="1" ht="6.95" customHeight="1" x14ac:dyDescent="0.2">
      <c r="B88" s="24"/>
      <c r="L88" s="24"/>
    </row>
    <row r="89" spans="2:12" s="1" customFormat="1" ht="12" customHeight="1" x14ac:dyDescent="0.2">
      <c r="B89" s="24"/>
      <c r="C89" s="21" t="s">
        <v>14</v>
      </c>
      <c r="F89" s="19" t="str">
        <f>F12</f>
        <v xml:space="preserve"> </v>
      </c>
      <c r="I89" s="21" t="s">
        <v>16</v>
      </c>
      <c r="J89" s="44">
        <f>IF(J12="","",J12)</f>
        <v>46036</v>
      </c>
      <c r="L89" s="24"/>
    </row>
    <row r="90" spans="2:12" s="1" customFormat="1" ht="6.95" customHeight="1" x14ac:dyDescent="0.2">
      <c r="B90" s="24"/>
      <c r="L90" s="24"/>
    </row>
    <row r="91" spans="2:12" s="1" customFormat="1" ht="15.2" customHeight="1" x14ac:dyDescent="0.2">
      <c r="B91" s="24"/>
      <c r="C91" s="21" t="s">
        <v>17</v>
      </c>
      <c r="F91" s="19" t="str">
        <f>E15</f>
        <v xml:space="preserve"> </v>
      </c>
      <c r="I91" s="21" t="s">
        <v>21</v>
      </c>
      <c r="J91" s="22" t="str">
        <f>E21</f>
        <v xml:space="preserve"> </v>
      </c>
      <c r="L91" s="24"/>
    </row>
    <row r="92" spans="2:12" s="1" customFormat="1" ht="15.2" customHeight="1" x14ac:dyDescent="0.2">
      <c r="B92" s="24"/>
      <c r="C92" s="21" t="s">
        <v>20</v>
      </c>
      <c r="F92" s="19" t="str">
        <f>IF(E18="","",E18)</f>
        <v xml:space="preserve"> </v>
      </c>
      <c r="I92" s="21" t="s">
        <v>23</v>
      </c>
      <c r="J92" s="22" t="str">
        <f>E24</f>
        <v xml:space="preserve"> </v>
      </c>
      <c r="L92" s="24"/>
    </row>
    <row r="93" spans="2:12" s="1" customFormat="1" ht="10.35" customHeight="1" x14ac:dyDescent="0.2">
      <c r="B93" s="24"/>
      <c r="L93" s="24"/>
    </row>
    <row r="94" spans="2:12" s="1" customFormat="1" ht="29.25" customHeight="1" x14ac:dyDescent="0.2">
      <c r="B94" s="24"/>
      <c r="C94" s="74" t="s">
        <v>66</v>
      </c>
      <c r="D94" s="66"/>
      <c r="E94" s="66"/>
      <c r="F94" s="66"/>
      <c r="G94" s="66"/>
      <c r="H94" s="66"/>
      <c r="I94" s="66"/>
      <c r="J94" s="75" t="s">
        <v>67</v>
      </c>
      <c r="K94" s="66"/>
      <c r="L94" s="24"/>
    </row>
    <row r="95" spans="2:12" s="1" customFormat="1" ht="10.35" customHeight="1" x14ac:dyDescent="0.2">
      <c r="B95" s="24"/>
      <c r="L95" s="24"/>
    </row>
    <row r="96" spans="2:12" s="1" customFormat="1" ht="22.9" customHeight="1" x14ac:dyDescent="0.2">
      <c r="B96" s="24"/>
      <c r="C96" s="76" t="s">
        <v>68</v>
      </c>
      <c r="J96" s="52">
        <f>J120</f>
        <v>0</v>
      </c>
      <c r="L96" s="24"/>
    </row>
    <row r="97" spans="2:12" s="8" customFormat="1" ht="24.95" customHeight="1" x14ac:dyDescent="0.2">
      <c r="B97" s="77"/>
      <c r="D97" s="78" t="s">
        <v>69</v>
      </c>
      <c r="E97" s="79"/>
      <c r="F97" s="79"/>
      <c r="G97" s="79"/>
      <c r="H97" s="79"/>
      <c r="I97" s="79"/>
      <c r="J97" s="80">
        <f>J121</f>
        <v>0</v>
      </c>
      <c r="L97" s="77"/>
    </row>
    <row r="98" spans="2:12" s="9" customFormat="1" ht="19.899999999999999" customHeight="1" x14ac:dyDescent="0.2">
      <c r="B98" s="81"/>
      <c r="D98" s="82" t="s">
        <v>75</v>
      </c>
      <c r="E98" s="83"/>
      <c r="F98" s="83"/>
      <c r="G98" s="83"/>
      <c r="H98" s="83"/>
      <c r="I98" s="83"/>
      <c r="J98" s="84">
        <f>J122</f>
        <v>0</v>
      </c>
      <c r="L98" s="81"/>
    </row>
    <row r="99" spans="2:12" s="9" customFormat="1" ht="19.899999999999999" customHeight="1" x14ac:dyDescent="0.2">
      <c r="B99" s="81"/>
      <c r="D99" s="82" t="s">
        <v>890</v>
      </c>
      <c r="E99" s="83"/>
      <c r="F99" s="83"/>
      <c r="G99" s="83"/>
      <c r="H99" s="83"/>
      <c r="I99" s="83"/>
      <c r="J99" s="84">
        <f>J124</f>
        <v>0</v>
      </c>
      <c r="L99" s="81"/>
    </row>
    <row r="100" spans="2:12" s="9" customFormat="1" ht="19.899999999999999" customHeight="1" x14ac:dyDescent="0.2">
      <c r="B100" s="81"/>
      <c r="D100" s="82" t="s">
        <v>78</v>
      </c>
      <c r="E100" s="83"/>
      <c r="F100" s="83"/>
      <c r="G100" s="83"/>
      <c r="H100" s="83"/>
      <c r="I100" s="83"/>
      <c r="J100" s="84">
        <f>J128</f>
        <v>0</v>
      </c>
      <c r="L100" s="81"/>
    </row>
    <row r="101" spans="2:12" s="1" customFormat="1" ht="21.75" customHeight="1" x14ac:dyDescent="0.2">
      <c r="B101" s="24"/>
      <c r="L101" s="24"/>
    </row>
    <row r="102" spans="2:12" s="1" customFormat="1" ht="6.95" customHeight="1" x14ac:dyDescent="0.2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4"/>
    </row>
    <row r="106" spans="2:12" s="1" customFormat="1" ht="6.95" customHeight="1" x14ac:dyDescent="0.2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24"/>
    </row>
    <row r="107" spans="2:12" s="1" customFormat="1" ht="24.95" customHeight="1" x14ac:dyDescent="0.2">
      <c r="B107" s="24"/>
      <c r="C107" s="17" t="s">
        <v>97</v>
      </c>
      <c r="L107" s="24"/>
    </row>
    <row r="108" spans="2:12" s="1" customFormat="1" ht="6.95" customHeight="1" x14ac:dyDescent="0.2">
      <c r="B108" s="24"/>
      <c r="L108" s="24"/>
    </row>
    <row r="109" spans="2:12" s="1" customFormat="1" ht="12" customHeight="1" x14ac:dyDescent="0.2">
      <c r="B109" s="24"/>
      <c r="C109" s="21" t="s">
        <v>11</v>
      </c>
      <c r="L109" s="24"/>
    </row>
    <row r="110" spans="2:12" s="1" customFormat="1" ht="16.5" customHeight="1" x14ac:dyDescent="0.2">
      <c r="B110" s="24"/>
      <c r="E110" s="292" t="str">
        <f>E7</f>
        <v>Modernizace farmy Tuněchody</v>
      </c>
      <c r="F110" s="293"/>
      <c r="G110" s="293"/>
      <c r="H110" s="293"/>
      <c r="L110" s="24"/>
    </row>
    <row r="111" spans="2:12" s="1" customFormat="1" ht="12" customHeight="1" x14ac:dyDescent="0.2">
      <c r="B111" s="24"/>
      <c r="C111" s="21" t="s">
        <v>64</v>
      </c>
      <c r="L111" s="24"/>
    </row>
    <row r="112" spans="2:12" s="1" customFormat="1" ht="16.5" customHeight="1" x14ac:dyDescent="0.2">
      <c r="B112" s="24"/>
      <c r="E112" s="272" t="str">
        <f>E9</f>
        <v>229 - SO 229 Oprava hnojiště a jímky</v>
      </c>
      <c r="F112" s="291"/>
      <c r="G112" s="291"/>
      <c r="H112" s="291"/>
      <c r="L112" s="24"/>
    </row>
    <row r="113" spans="2:12" s="1" customFormat="1" ht="6.95" customHeight="1" x14ac:dyDescent="0.2">
      <c r="B113" s="24"/>
      <c r="L113" s="24"/>
    </row>
    <row r="114" spans="2:12" s="1" customFormat="1" ht="12" customHeight="1" x14ac:dyDescent="0.2">
      <c r="B114" s="24"/>
      <c r="C114" s="21" t="s">
        <v>14</v>
      </c>
      <c r="F114" s="19" t="str">
        <f>F12</f>
        <v xml:space="preserve"> </v>
      </c>
      <c r="I114" s="21" t="s">
        <v>16</v>
      </c>
      <c r="J114" s="44">
        <f>IF(J12="","",J12)</f>
        <v>46036</v>
      </c>
      <c r="L114" s="24"/>
    </row>
    <row r="115" spans="2:12" s="1" customFormat="1" ht="6.95" customHeight="1" x14ac:dyDescent="0.2">
      <c r="B115" s="24"/>
      <c r="L115" s="24"/>
    </row>
    <row r="116" spans="2:12" s="1" customFormat="1" ht="15.2" customHeight="1" x14ac:dyDescent="0.2">
      <c r="B116" s="24"/>
      <c r="C116" s="21" t="s">
        <v>17</v>
      </c>
      <c r="F116" s="19" t="str">
        <f>E15</f>
        <v xml:space="preserve"> </v>
      </c>
      <c r="I116" s="21" t="s">
        <v>21</v>
      </c>
      <c r="J116" s="22" t="str">
        <f>E21</f>
        <v xml:space="preserve"> </v>
      </c>
      <c r="L116" s="24"/>
    </row>
    <row r="117" spans="2:12" s="1" customFormat="1" ht="15.2" customHeight="1" x14ac:dyDescent="0.2">
      <c r="B117" s="24"/>
      <c r="C117" s="21" t="s">
        <v>20</v>
      </c>
      <c r="F117" s="19" t="str">
        <f>IF(E18="","",E18)</f>
        <v xml:space="preserve"> </v>
      </c>
      <c r="I117" s="21" t="s">
        <v>23</v>
      </c>
      <c r="J117" s="22" t="str">
        <f>E24</f>
        <v xml:space="preserve"> </v>
      </c>
      <c r="L117" s="24"/>
    </row>
    <row r="118" spans="2:12" s="1" customFormat="1" ht="10.35" customHeight="1" x14ac:dyDescent="0.2">
      <c r="B118" s="24"/>
      <c r="L118" s="24"/>
    </row>
    <row r="119" spans="2:12" s="10" customFormat="1" ht="29.25" customHeight="1" x14ac:dyDescent="0.2">
      <c r="B119" s="85"/>
      <c r="C119" s="86" t="s">
        <v>98</v>
      </c>
      <c r="D119" s="87" t="s">
        <v>49</v>
      </c>
      <c r="E119" s="87" t="s">
        <v>45</v>
      </c>
      <c r="F119" s="87" t="s">
        <v>46</v>
      </c>
      <c r="G119" s="87" t="s">
        <v>99</v>
      </c>
      <c r="H119" s="87" t="s">
        <v>100</v>
      </c>
      <c r="I119" s="87" t="s">
        <v>101</v>
      </c>
      <c r="J119" s="88" t="s">
        <v>67</v>
      </c>
      <c r="K119" s="89" t="s">
        <v>102</v>
      </c>
      <c r="L119" s="85"/>
    </row>
    <row r="120" spans="2:12" s="1" customFormat="1" ht="22.9" customHeight="1" x14ac:dyDescent="0.25">
      <c r="B120" s="24"/>
      <c r="C120" s="50" t="s">
        <v>103</v>
      </c>
      <c r="J120" s="90">
        <f>SUM(J121)</f>
        <v>0</v>
      </c>
      <c r="L120" s="24"/>
    </row>
    <row r="121" spans="2:12" s="11" customFormat="1" ht="25.9" customHeight="1" x14ac:dyDescent="0.2">
      <c r="B121" s="91"/>
      <c r="D121" s="92" t="s">
        <v>51</v>
      </c>
      <c r="E121" s="93" t="s">
        <v>104</v>
      </c>
      <c r="F121" s="93" t="s">
        <v>105</v>
      </c>
      <c r="J121" s="94">
        <f>SUM(J122+J124+J128)</f>
        <v>0</v>
      </c>
      <c r="L121" s="91"/>
    </row>
    <row r="122" spans="2:12" s="11" customFormat="1" ht="22.9" customHeight="1" x14ac:dyDescent="0.2">
      <c r="B122" s="91"/>
      <c r="D122" s="92" t="s">
        <v>51</v>
      </c>
      <c r="E122" s="95" t="s">
        <v>125</v>
      </c>
      <c r="F122" s="95" t="s">
        <v>294</v>
      </c>
      <c r="J122" s="96">
        <f>SUM(J123)</f>
        <v>0</v>
      </c>
      <c r="L122" s="91"/>
    </row>
    <row r="123" spans="2:12" s="1" customFormat="1" ht="24.2" customHeight="1" x14ac:dyDescent="0.2">
      <c r="B123" s="97"/>
      <c r="C123" s="98" t="s">
        <v>56</v>
      </c>
      <c r="D123" s="98" t="s">
        <v>108</v>
      </c>
      <c r="E123" s="99" t="s">
        <v>891</v>
      </c>
      <c r="F123" s="100" t="s">
        <v>892</v>
      </c>
      <c r="G123" s="101" t="s">
        <v>131</v>
      </c>
      <c r="H123" s="102">
        <v>6.5979999999999999</v>
      </c>
      <c r="I123" s="259">
        <v>0</v>
      </c>
      <c r="J123" s="103">
        <f>ROUND(I123*H123,2)</f>
        <v>0</v>
      </c>
      <c r="K123" s="104"/>
      <c r="L123" s="24"/>
    </row>
    <row r="124" spans="2:12" s="11" customFormat="1" ht="22.9" customHeight="1" x14ac:dyDescent="0.2">
      <c r="B124" s="91"/>
      <c r="D124" s="92" t="s">
        <v>51</v>
      </c>
      <c r="E124" s="95" t="s">
        <v>135</v>
      </c>
      <c r="F124" s="95" t="s">
        <v>893</v>
      </c>
      <c r="J124" s="96">
        <f>SUM(J125:J127)</f>
        <v>0</v>
      </c>
      <c r="L124" s="91"/>
    </row>
    <row r="125" spans="2:12" s="1" customFormat="1" ht="33" customHeight="1" x14ac:dyDescent="0.2">
      <c r="B125" s="97"/>
      <c r="C125" s="98" t="s">
        <v>59</v>
      </c>
      <c r="D125" s="98" t="s">
        <v>108</v>
      </c>
      <c r="E125" s="99" t="s">
        <v>716</v>
      </c>
      <c r="F125" s="100" t="s">
        <v>717</v>
      </c>
      <c r="G125" s="101" t="s">
        <v>131</v>
      </c>
      <c r="H125" s="102">
        <v>3.94</v>
      </c>
      <c r="I125" s="259">
        <v>0</v>
      </c>
      <c r="J125" s="103">
        <f>ROUND(I125*H125,2)</f>
        <v>0</v>
      </c>
      <c r="K125" s="104"/>
      <c r="L125" s="24"/>
    </row>
    <row r="126" spans="2:12" s="1" customFormat="1" ht="33" customHeight="1" x14ac:dyDescent="0.2">
      <c r="B126" s="97"/>
      <c r="C126" s="98" t="s">
        <v>117</v>
      </c>
      <c r="D126" s="98" t="s">
        <v>108</v>
      </c>
      <c r="E126" s="99" t="s">
        <v>894</v>
      </c>
      <c r="F126" s="100" t="s">
        <v>895</v>
      </c>
      <c r="G126" s="101" t="s">
        <v>131</v>
      </c>
      <c r="H126" s="102">
        <v>2.6579999999999999</v>
      </c>
      <c r="I126" s="259">
        <v>0</v>
      </c>
      <c r="J126" s="103">
        <f>ROUND(I126*H126,2)</f>
        <v>0</v>
      </c>
      <c r="K126" s="104"/>
      <c r="L126" s="24"/>
    </row>
    <row r="127" spans="2:12" s="1" customFormat="1" ht="33" customHeight="1" x14ac:dyDescent="0.2">
      <c r="B127" s="97"/>
      <c r="C127" s="98" t="s">
        <v>112</v>
      </c>
      <c r="D127" s="98" t="s">
        <v>108</v>
      </c>
      <c r="E127" s="99" t="s">
        <v>721</v>
      </c>
      <c r="F127" s="100" t="s">
        <v>722</v>
      </c>
      <c r="G127" s="101" t="s">
        <v>131</v>
      </c>
      <c r="H127" s="102">
        <v>6.5979999999999999</v>
      </c>
      <c r="I127" s="259">
        <v>0</v>
      </c>
      <c r="J127" s="103">
        <f>ROUND(I127*H127,2)</f>
        <v>0</v>
      </c>
      <c r="K127" s="104"/>
      <c r="L127" s="24"/>
    </row>
    <row r="128" spans="2:12" s="11" customFormat="1" ht="22.9" customHeight="1" x14ac:dyDescent="0.2">
      <c r="B128" s="91"/>
      <c r="D128" s="92" t="s">
        <v>51</v>
      </c>
      <c r="E128" s="95" t="s">
        <v>731</v>
      </c>
      <c r="F128" s="95" t="s">
        <v>732</v>
      </c>
      <c r="J128" s="96">
        <f>SUM(J129:J130)</f>
        <v>0</v>
      </c>
      <c r="L128" s="91"/>
    </row>
    <row r="129" spans="2:12" s="1" customFormat="1" ht="24.2" customHeight="1" x14ac:dyDescent="0.2">
      <c r="B129" s="97"/>
      <c r="C129" s="98" t="s">
        <v>122</v>
      </c>
      <c r="D129" s="98" t="s">
        <v>108</v>
      </c>
      <c r="E129" s="99" t="s">
        <v>896</v>
      </c>
      <c r="F129" s="100" t="s">
        <v>897</v>
      </c>
      <c r="G129" s="101" t="s">
        <v>175</v>
      </c>
      <c r="H129" s="102">
        <v>14.707000000000001</v>
      </c>
      <c r="I129" s="259">
        <v>0</v>
      </c>
      <c r="J129" s="103">
        <f>ROUND(I129*H129,2)</f>
        <v>0</v>
      </c>
      <c r="K129" s="104"/>
      <c r="L129" s="24"/>
    </row>
    <row r="130" spans="2:12" s="1" customFormat="1" ht="33" customHeight="1" x14ac:dyDescent="0.2">
      <c r="B130" s="97"/>
      <c r="C130" s="98" t="s">
        <v>125</v>
      </c>
      <c r="D130" s="98" t="s">
        <v>108</v>
      </c>
      <c r="E130" s="99" t="s">
        <v>898</v>
      </c>
      <c r="F130" s="100" t="s">
        <v>899</v>
      </c>
      <c r="G130" s="101" t="s">
        <v>175</v>
      </c>
      <c r="H130" s="102">
        <v>14.707000000000001</v>
      </c>
      <c r="I130" s="259">
        <v>0</v>
      </c>
      <c r="J130" s="103">
        <f>ROUND(I130*H130,2)</f>
        <v>0</v>
      </c>
      <c r="K130" s="104"/>
      <c r="L130" s="24"/>
    </row>
    <row r="131" spans="2:12" s="1" customFormat="1" ht="6.95" customHeight="1" x14ac:dyDescent="0.2"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24"/>
    </row>
  </sheetData>
  <autoFilter ref="C119:K130" xr:uid="{00000000-0009-0000-0000-000002000000}"/>
  <mergeCells count="8">
    <mergeCell ref="E87:H87"/>
    <mergeCell ref="E110:H110"/>
    <mergeCell ref="E112:H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378A-CAAF-4CAA-BCAD-3747A1E426E2}">
  <sheetPr>
    <pageSetUpPr fitToPage="1"/>
  </sheetPr>
  <dimension ref="A2:L179"/>
  <sheetViews>
    <sheetView showGridLines="0" workbookViewId="0">
      <selection activeCell="I158" sqref="I15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10.83203125" customWidth="1"/>
  </cols>
  <sheetData>
    <row r="2" spans="2:12" ht="36.950000000000003" customHeight="1" x14ac:dyDescent="0.2">
      <c r="L2" s="115"/>
    </row>
    <row r="3" spans="2:12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24.95" customHeight="1" x14ac:dyDescent="0.2">
      <c r="B4" s="16"/>
      <c r="D4" s="17" t="s">
        <v>63</v>
      </c>
      <c r="L4" s="16"/>
    </row>
    <row r="5" spans="2:12" ht="6.95" customHeight="1" x14ac:dyDescent="0.2">
      <c r="B5" s="16"/>
      <c r="L5" s="16"/>
    </row>
    <row r="6" spans="2:12" ht="12" customHeight="1" x14ac:dyDescent="0.2">
      <c r="B6" s="16"/>
      <c r="D6" s="21" t="s">
        <v>11</v>
      </c>
      <c r="L6" s="16"/>
    </row>
    <row r="7" spans="2:12" ht="16.5" customHeight="1" x14ac:dyDescent="0.2">
      <c r="B7" s="16"/>
      <c r="E7" s="292" t="str">
        <f>'Rekapitulace stavby'!K6</f>
        <v>Modernizace farmy Tuněchody</v>
      </c>
      <c r="F7" s="293"/>
      <c r="G7" s="293"/>
      <c r="H7" s="293"/>
      <c r="L7" s="16"/>
    </row>
    <row r="8" spans="2:12" s="1" customFormat="1" ht="12" customHeight="1" x14ac:dyDescent="0.2">
      <c r="B8" s="24"/>
      <c r="D8" s="21" t="s">
        <v>64</v>
      </c>
      <c r="L8" s="24"/>
    </row>
    <row r="9" spans="2:12" s="1" customFormat="1" ht="16.5" customHeight="1" x14ac:dyDescent="0.2">
      <c r="B9" s="24"/>
      <c r="E9" s="272" t="s">
        <v>900</v>
      </c>
      <c r="F9" s="291"/>
      <c r="G9" s="291"/>
      <c r="H9" s="291"/>
      <c r="L9" s="24"/>
    </row>
    <row r="10" spans="2:12" s="1" customFormat="1" x14ac:dyDescent="0.2">
      <c r="B10" s="24"/>
      <c r="L10" s="24"/>
    </row>
    <row r="11" spans="2:12" s="1" customFormat="1" ht="12" customHeight="1" x14ac:dyDescent="0.2">
      <c r="B11" s="24"/>
      <c r="D11" s="21" t="s">
        <v>12</v>
      </c>
      <c r="F11" s="19" t="s">
        <v>1</v>
      </c>
      <c r="I11" s="21" t="s">
        <v>13</v>
      </c>
      <c r="J11" s="19" t="s">
        <v>1</v>
      </c>
      <c r="L11" s="24"/>
    </row>
    <row r="12" spans="2:12" s="1" customFormat="1" ht="12" customHeight="1" x14ac:dyDescent="0.2">
      <c r="B12" s="24"/>
      <c r="D12" s="21" t="s">
        <v>14</v>
      </c>
      <c r="F12" s="19" t="s">
        <v>15</v>
      </c>
      <c r="I12" s="21" t="s">
        <v>16</v>
      </c>
      <c r="J12" s="44">
        <f>'Rekapitulace stavby'!AN8</f>
        <v>46036</v>
      </c>
      <c r="L12" s="24"/>
    </row>
    <row r="13" spans="2:12" s="1" customFormat="1" ht="10.9" customHeight="1" x14ac:dyDescent="0.2">
      <c r="B13" s="24"/>
      <c r="L13" s="24"/>
    </row>
    <row r="14" spans="2:12" s="1" customFormat="1" ht="12" customHeight="1" x14ac:dyDescent="0.2">
      <c r="B14" s="24"/>
      <c r="D14" s="21" t="s">
        <v>17</v>
      </c>
      <c r="I14" s="21" t="s">
        <v>18</v>
      </c>
      <c r="J14" s="19" t="str">
        <f>IF('[1]Rekapitulace stavby'!AN10="","",'[1]Rekapitulace stavby'!AN10)</f>
        <v/>
      </c>
      <c r="L14" s="24"/>
    </row>
    <row r="15" spans="2:12" s="1" customFormat="1" ht="18" customHeight="1" x14ac:dyDescent="0.2">
      <c r="B15" s="24"/>
      <c r="E15" s="19" t="str">
        <f>IF('[1]Rekapitulace stavby'!E11="","",'[1]Rekapitulace stavby'!E11)</f>
        <v xml:space="preserve"> </v>
      </c>
      <c r="I15" s="21" t="s">
        <v>19</v>
      </c>
      <c r="J15" s="19" t="str">
        <f>IF('[1]Rekapitulace stavby'!AN11="","",'[1]Rekapitulace stavby'!AN11)</f>
        <v/>
      </c>
      <c r="L15" s="24"/>
    </row>
    <row r="16" spans="2:12" s="1" customFormat="1" ht="6.95" customHeight="1" x14ac:dyDescent="0.2">
      <c r="B16" s="24"/>
      <c r="L16" s="24"/>
    </row>
    <row r="17" spans="2:12" s="1" customFormat="1" ht="12" customHeight="1" x14ac:dyDescent="0.2">
      <c r="B17" s="24"/>
      <c r="D17" s="21" t="s">
        <v>901</v>
      </c>
      <c r="I17" s="21" t="s">
        <v>18</v>
      </c>
      <c r="J17" s="227"/>
      <c r="L17" s="24"/>
    </row>
    <row r="18" spans="2:12" s="1" customFormat="1" ht="18" customHeight="1" x14ac:dyDescent="0.2">
      <c r="B18" s="24"/>
      <c r="E18" s="294"/>
      <c r="F18" s="284"/>
      <c r="G18" s="284"/>
      <c r="H18" s="284"/>
      <c r="I18" s="21" t="s">
        <v>19</v>
      </c>
      <c r="J18" s="227"/>
      <c r="L18" s="24"/>
    </row>
    <row r="19" spans="2:12" s="1" customFormat="1" ht="6.95" customHeight="1" x14ac:dyDescent="0.2">
      <c r="B19" s="24"/>
      <c r="L19" s="24"/>
    </row>
    <row r="20" spans="2:12" s="1" customFormat="1" ht="12" customHeight="1" x14ac:dyDescent="0.2">
      <c r="B20" s="24"/>
      <c r="D20" s="21" t="s">
        <v>21</v>
      </c>
      <c r="I20" s="21" t="s">
        <v>18</v>
      </c>
      <c r="J20" s="19" t="str">
        <f>IF('[1]Rekapitulace stavby'!AN16="","",'[1]Rekapitulace stavby'!AN16)</f>
        <v/>
      </c>
      <c r="L20" s="24"/>
    </row>
    <row r="21" spans="2:12" s="1" customFormat="1" ht="18" customHeight="1" x14ac:dyDescent="0.2">
      <c r="B21" s="24"/>
      <c r="E21" s="19" t="str">
        <f>IF('[1]Rekapitulace stavby'!E17="","",'[1]Rekapitulace stavby'!E17)</f>
        <v xml:space="preserve"> </v>
      </c>
      <c r="I21" s="21" t="s">
        <v>19</v>
      </c>
      <c r="J21" s="19" t="str">
        <f>IF('[1]Rekapitulace stavby'!AN17="","",'[1]Rekapitulace stavby'!AN17)</f>
        <v/>
      </c>
      <c r="L21" s="24"/>
    </row>
    <row r="22" spans="2:12" s="1" customFormat="1" ht="6.95" customHeight="1" x14ac:dyDescent="0.2">
      <c r="B22" s="24"/>
      <c r="L22" s="24"/>
    </row>
    <row r="23" spans="2:12" s="1" customFormat="1" ht="12" customHeight="1" x14ac:dyDescent="0.2">
      <c r="B23" s="24"/>
      <c r="D23" s="21" t="s">
        <v>23</v>
      </c>
      <c r="I23" s="21" t="s">
        <v>18</v>
      </c>
      <c r="J23" s="19" t="str">
        <f>IF('[1]Rekapitulace stavby'!AN19="","",'[1]Rekapitulace stavby'!AN19)</f>
        <v/>
      </c>
      <c r="L23" s="24"/>
    </row>
    <row r="24" spans="2:12" s="1" customFormat="1" ht="18" customHeight="1" x14ac:dyDescent="0.2">
      <c r="B24" s="24"/>
      <c r="E24" s="19" t="str">
        <f>IF('[1]Rekapitulace stavby'!E20="","",'[1]Rekapitulace stavby'!E20)</f>
        <v xml:space="preserve"> </v>
      </c>
      <c r="I24" s="21" t="s">
        <v>19</v>
      </c>
      <c r="J24" s="19" t="str">
        <f>IF('[1]Rekapitulace stavby'!AN20="","",'[1]Rekapitulace stavby'!AN20)</f>
        <v/>
      </c>
      <c r="L24" s="24"/>
    </row>
    <row r="25" spans="2:12" s="1" customFormat="1" ht="6.95" customHeight="1" x14ac:dyDescent="0.2">
      <c r="B25" s="24"/>
      <c r="L25" s="24"/>
    </row>
    <row r="26" spans="2:12" s="1" customFormat="1" ht="12" customHeight="1" x14ac:dyDescent="0.2">
      <c r="B26" s="24"/>
      <c r="D26" s="21" t="s">
        <v>24</v>
      </c>
      <c r="L26" s="24"/>
    </row>
    <row r="27" spans="2:12" s="7" customFormat="1" ht="16.5" customHeight="1" x14ac:dyDescent="0.2">
      <c r="B27" s="62"/>
      <c r="E27" s="287" t="s">
        <v>1</v>
      </c>
      <c r="F27" s="287"/>
      <c r="G27" s="287"/>
      <c r="H27" s="287"/>
      <c r="L27" s="62"/>
    </row>
    <row r="28" spans="2:12" s="1" customFormat="1" ht="6.95" customHeight="1" x14ac:dyDescent="0.2">
      <c r="B28" s="24"/>
      <c r="L28" s="24"/>
    </row>
    <row r="29" spans="2:12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 x14ac:dyDescent="0.2">
      <c r="B30" s="24"/>
      <c r="D30" s="63" t="s">
        <v>25</v>
      </c>
      <c r="J30" s="52">
        <f>ROUND(J94, 2)</f>
        <v>0</v>
      </c>
      <c r="L30" s="24"/>
    </row>
    <row r="31" spans="2:12" s="1" customFormat="1" ht="6.95" customHeight="1" x14ac:dyDescent="0.2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 x14ac:dyDescent="0.2">
      <c r="B32" s="24"/>
      <c r="F32" s="27" t="s">
        <v>27</v>
      </c>
      <c r="I32" s="27" t="s">
        <v>26</v>
      </c>
      <c r="J32" s="27" t="s">
        <v>28</v>
      </c>
      <c r="L32" s="24"/>
    </row>
    <row r="33" spans="2:12" s="1" customFormat="1" ht="14.45" customHeight="1" x14ac:dyDescent="0.2">
      <c r="B33" s="24"/>
      <c r="D33" s="46" t="s">
        <v>29</v>
      </c>
      <c r="E33" s="21" t="s">
        <v>30</v>
      </c>
      <c r="F33" s="64">
        <f>J30</f>
        <v>0</v>
      </c>
      <c r="I33" s="65">
        <v>0.21</v>
      </c>
      <c r="J33" s="64">
        <f>SUM(F33*0.21)</f>
        <v>0</v>
      </c>
      <c r="L33" s="24"/>
    </row>
    <row r="34" spans="2:12" s="1" customFormat="1" ht="14.45" customHeight="1" x14ac:dyDescent="0.2">
      <c r="B34" s="24"/>
      <c r="E34" s="21" t="s">
        <v>31</v>
      </c>
      <c r="F34" s="64">
        <v>0</v>
      </c>
      <c r="I34" s="65">
        <v>0.12</v>
      </c>
      <c r="J34" s="64">
        <v>0</v>
      </c>
      <c r="L34" s="24"/>
    </row>
    <row r="35" spans="2:12" s="1" customFormat="1" ht="14.45" hidden="1" customHeight="1" x14ac:dyDescent="0.2">
      <c r="B35" s="24"/>
      <c r="E35" s="21" t="s">
        <v>32</v>
      </c>
      <c r="F35" s="64" t="e">
        <f>ROUND((SUM(#REF!)),  2)</f>
        <v>#REF!</v>
      </c>
      <c r="I35" s="65">
        <v>0.21</v>
      </c>
      <c r="J35" s="64">
        <f>0</f>
        <v>0</v>
      </c>
      <c r="L35" s="24"/>
    </row>
    <row r="36" spans="2:12" s="1" customFormat="1" ht="14.45" hidden="1" customHeight="1" x14ac:dyDescent="0.2">
      <c r="B36" s="24"/>
      <c r="E36" s="21" t="s">
        <v>33</v>
      </c>
      <c r="F36" s="64" t="e">
        <f>ROUND((SUM(#REF!)),  2)</f>
        <v>#REF!</v>
      </c>
      <c r="I36" s="65">
        <v>0.12</v>
      </c>
      <c r="J36" s="64">
        <f>0</f>
        <v>0</v>
      </c>
      <c r="L36" s="24"/>
    </row>
    <row r="37" spans="2:12" s="1" customFormat="1" ht="14.45" hidden="1" customHeight="1" x14ac:dyDescent="0.2">
      <c r="B37" s="24"/>
      <c r="E37" s="21" t="s">
        <v>34</v>
      </c>
      <c r="F37" s="64" t="e">
        <f>ROUND((SUM(#REF!)),  2)</f>
        <v>#REF!</v>
      </c>
      <c r="I37" s="65">
        <v>0</v>
      </c>
      <c r="J37" s="64">
        <f>0</f>
        <v>0</v>
      </c>
      <c r="L37" s="24"/>
    </row>
    <row r="38" spans="2:12" s="1" customFormat="1" ht="6.95" customHeight="1" x14ac:dyDescent="0.2">
      <c r="B38" s="24"/>
      <c r="L38" s="24"/>
    </row>
    <row r="39" spans="2:12" s="1" customFormat="1" ht="25.35" customHeight="1" x14ac:dyDescent="0.2">
      <c r="B39" s="24"/>
      <c r="C39" s="66"/>
      <c r="D39" s="67" t="s">
        <v>35</v>
      </c>
      <c r="E39" s="47"/>
      <c r="F39" s="47"/>
      <c r="G39" s="68" t="s">
        <v>36</v>
      </c>
      <c r="H39" s="69" t="s">
        <v>37</v>
      </c>
      <c r="I39" s="47"/>
      <c r="J39" s="70">
        <f>SUM(J30:J37)</f>
        <v>0</v>
      </c>
      <c r="K39" s="71"/>
      <c r="L39" s="24"/>
    </row>
    <row r="40" spans="2:12" s="1" customFormat="1" ht="14.45" customHeight="1" x14ac:dyDescent="0.2">
      <c r="B40" s="24"/>
      <c r="L40" s="24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4"/>
      <c r="D50" s="33" t="s">
        <v>38</v>
      </c>
      <c r="E50" s="34"/>
      <c r="F50" s="34"/>
      <c r="G50" s="33" t="s">
        <v>39</v>
      </c>
      <c r="H50" s="34"/>
      <c r="I50" s="34"/>
      <c r="J50" s="34"/>
      <c r="K50" s="34"/>
      <c r="L50" s="24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4"/>
      <c r="D61" s="35" t="s">
        <v>40</v>
      </c>
      <c r="E61" s="26"/>
      <c r="F61" s="72" t="s">
        <v>41</v>
      </c>
      <c r="G61" s="35" t="s">
        <v>40</v>
      </c>
      <c r="H61" s="26"/>
      <c r="I61" s="26"/>
      <c r="J61" s="73" t="s">
        <v>41</v>
      </c>
      <c r="K61" s="26"/>
      <c r="L61" s="24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4"/>
      <c r="D65" s="33" t="s">
        <v>42</v>
      </c>
      <c r="E65" s="34"/>
      <c r="F65" s="34"/>
      <c r="G65" s="33" t="s">
        <v>902</v>
      </c>
      <c r="H65" s="34"/>
      <c r="I65" s="34"/>
      <c r="J65" s="34"/>
      <c r="K65" s="34"/>
      <c r="L65" s="24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4"/>
      <c r="D76" s="35" t="s">
        <v>40</v>
      </c>
      <c r="E76" s="26"/>
      <c r="F76" s="72" t="s">
        <v>41</v>
      </c>
      <c r="G76" s="35" t="s">
        <v>40</v>
      </c>
      <c r="H76" s="26"/>
      <c r="I76" s="26"/>
      <c r="J76" s="73" t="s">
        <v>41</v>
      </c>
      <c r="K76" s="26"/>
      <c r="L76" s="24"/>
    </row>
    <row r="77" spans="2:12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0" spans="2:12" s="1" customFormat="1" ht="6.95" customHeight="1" x14ac:dyDescent="0.2">
      <c r="B80" s="116"/>
      <c r="C80" s="117"/>
      <c r="D80" s="117"/>
      <c r="E80" s="117"/>
      <c r="F80" s="117"/>
      <c r="G80" s="117"/>
      <c r="H80" s="117"/>
      <c r="I80" s="117"/>
      <c r="J80" s="118"/>
      <c r="K80" s="39"/>
      <c r="L80" s="24"/>
    </row>
    <row r="81" spans="1:12" s="1" customFormat="1" ht="24.95" customHeight="1" x14ac:dyDescent="0.2">
      <c r="B81" s="119"/>
      <c r="C81" s="17" t="s">
        <v>97</v>
      </c>
      <c r="J81" s="120"/>
      <c r="L81" s="24"/>
    </row>
    <row r="82" spans="1:12" s="1" customFormat="1" ht="6.95" customHeight="1" x14ac:dyDescent="0.2">
      <c r="B82" s="119"/>
      <c r="J82" s="120"/>
      <c r="L82" s="24"/>
    </row>
    <row r="83" spans="1:12" s="1" customFormat="1" ht="12" customHeight="1" x14ac:dyDescent="0.2">
      <c r="B83" s="119"/>
      <c r="C83" s="21" t="s">
        <v>11</v>
      </c>
      <c r="J83" s="120"/>
      <c r="L83" s="24"/>
    </row>
    <row r="84" spans="1:12" s="1" customFormat="1" ht="16.5" customHeight="1" x14ac:dyDescent="0.2">
      <c r="B84" s="119"/>
      <c r="E84" s="292" t="str">
        <f>E7</f>
        <v>Modernizace farmy Tuněchody</v>
      </c>
      <c r="F84" s="293"/>
      <c r="G84" s="293"/>
      <c r="H84" s="293"/>
      <c r="J84" s="120"/>
      <c r="L84" s="24"/>
    </row>
    <row r="85" spans="1:12" s="1" customFormat="1" ht="12" customHeight="1" x14ac:dyDescent="0.2">
      <c r="B85" s="119"/>
      <c r="C85" s="21" t="s">
        <v>64</v>
      </c>
      <c r="J85" s="120"/>
      <c r="L85" s="24"/>
    </row>
    <row r="86" spans="1:12" s="1" customFormat="1" ht="16.5" customHeight="1" x14ac:dyDescent="0.2">
      <c r="B86" s="119"/>
      <c r="E86" s="272" t="str">
        <f>E9</f>
        <v>SO 01 Elektroinstalace</v>
      </c>
      <c r="F86" s="291"/>
      <c r="G86" s="291"/>
      <c r="H86" s="291"/>
      <c r="J86" s="120"/>
      <c r="L86" s="24"/>
    </row>
    <row r="87" spans="1:12" s="1" customFormat="1" ht="6.95" customHeight="1" x14ac:dyDescent="0.2">
      <c r="B87" s="119"/>
      <c r="J87" s="120"/>
      <c r="L87" s="24"/>
    </row>
    <row r="88" spans="1:12" s="1" customFormat="1" ht="12" customHeight="1" x14ac:dyDescent="0.2">
      <c r="B88" s="119"/>
      <c r="C88" s="21" t="s">
        <v>14</v>
      </c>
      <c r="F88" s="19" t="str">
        <f>F12</f>
        <v xml:space="preserve"> </v>
      </c>
      <c r="I88" s="21" t="s">
        <v>16</v>
      </c>
      <c r="J88" s="121">
        <f>IF(J12="","",J12)</f>
        <v>46036</v>
      </c>
      <c r="L88" s="24"/>
    </row>
    <row r="89" spans="1:12" s="1" customFormat="1" ht="6.95" customHeight="1" x14ac:dyDescent="0.2">
      <c r="B89" s="119"/>
      <c r="J89" s="120"/>
      <c r="L89" s="24"/>
    </row>
    <row r="90" spans="1:12" s="1" customFormat="1" ht="15.2" customHeight="1" x14ac:dyDescent="0.2">
      <c r="B90" s="119"/>
      <c r="C90" s="21" t="s">
        <v>17</v>
      </c>
      <c r="F90" s="19" t="str">
        <f>E15</f>
        <v xml:space="preserve"> </v>
      </c>
      <c r="I90" s="21" t="s">
        <v>21</v>
      </c>
      <c r="J90" s="122" t="str">
        <f>E21</f>
        <v xml:space="preserve"> </v>
      </c>
      <c r="L90" s="24"/>
    </row>
    <row r="91" spans="1:12" s="1" customFormat="1" ht="15.2" customHeight="1" x14ac:dyDescent="0.2">
      <c r="B91" s="119"/>
      <c r="C91" s="21" t="s">
        <v>901</v>
      </c>
      <c r="F91" s="19" t="str">
        <f>IF(E18="","",E18)</f>
        <v/>
      </c>
      <c r="I91" s="21" t="s">
        <v>23</v>
      </c>
      <c r="J91" s="122" t="str">
        <f>E24</f>
        <v xml:space="preserve"> </v>
      </c>
      <c r="L91" s="24"/>
    </row>
    <row r="92" spans="1:12" s="1" customFormat="1" ht="10.35" customHeight="1" x14ac:dyDescent="0.2">
      <c r="B92" s="119"/>
      <c r="J92" s="120"/>
      <c r="L92" s="24"/>
    </row>
    <row r="93" spans="1:12" s="10" customFormat="1" ht="29.25" customHeight="1" x14ac:dyDescent="0.2">
      <c r="B93" s="123"/>
      <c r="C93" s="86" t="s">
        <v>98</v>
      </c>
      <c r="D93" s="87" t="s">
        <v>49</v>
      </c>
      <c r="E93" s="87" t="s">
        <v>45</v>
      </c>
      <c r="F93" s="87" t="s">
        <v>46</v>
      </c>
      <c r="G93" s="87" t="s">
        <v>99</v>
      </c>
      <c r="H93" s="87" t="s">
        <v>100</v>
      </c>
      <c r="I93" s="87" t="s">
        <v>101</v>
      </c>
      <c r="J93" s="124" t="s">
        <v>67</v>
      </c>
      <c r="K93" s="89" t="s">
        <v>102</v>
      </c>
      <c r="L93" s="85"/>
    </row>
    <row r="94" spans="1:12" s="1" customFormat="1" ht="22.9" customHeight="1" x14ac:dyDescent="0.25">
      <c r="B94" s="119"/>
      <c r="C94" s="50" t="s">
        <v>103</v>
      </c>
      <c r="J94" s="125">
        <f>SUM(J96+J127+J142+J158)</f>
        <v>0</v>
      </c>
      <c r="L94" s="24"/>
    </row>
    <row r="95" spans="1:12" s="1" customFormat="1" ht="15" customHeight="1" x14ac:dyDescent="0.25">
      <c r="A95" s="126"/>
      <c r="B95" s="119"/>
      <c r="C95" s="50"/>
      <c r="F95" s="127"/>
      <c r="J95" s="125"/>
      <c r="K95" s="120"/>
    </row>
    <row r="96" spans="1:12" s="1" customFormat="1" ht="12.75" x14ac:dyDescent="0.2">
      <c r="A96" s="126"/>
      <c r="B96" s="119"/>
      <c r="C96" s="11"/>
      <c r="D96" s="92"/>
      <c r="E96" s="95"/>
      <c r="F96" s="95" t="s">
        <v>903</v>
      </c>
      <c r="G96" s="11"/>
      <c r="H96" s="11"/>
      <c r="I96" s="11"/>
      <c r="J96" s="128">
        <f>SUM(J97:J125)</f>
        <v>0</v>
      </c>
      <c r="K96" s="129"/>
    </row>
    <row r="97" spans="1:11" s="11" customFormat="1" ht="12" x14ac:dyDescent="0.2">
      <c r="A97" s="130"/>
      <c r="B97" s="131"/>
      <c r="C97" s="132">
        <v>1</v>
      </c>
      <c r="D97" s="133"/>
      <c r="E97" s="134"/>
      <c r="F97" s="135" t="s">
        <v>904</v>
      </c>
      <c r="G97" s="136" t="s">
        <v>116</v>
      </c>
      <c r="H97" s="137">
        <v>80</v>
      </c>
      <c r="I97" s="138">
        <v>0</v>
      </c>
      <c r="J97" s="139">
        <f t="shared" ref="J97:J115" si="0">ROUND(I97*H97,2)</f>
        <v>0</v>
      </c>
      <c r="K97" s="140"/>
    </row>
    <row r="98" spans="1:11" s="11" customFormat="1" ht="12" x14ac:dyDescent="0.2">
      <c r="A98" s="130"/>
      <c r="B98" s="131"/>
      <c r="C98" s="132">
        <v>2</v>
      </c>
      <c r="D98" s="133"/>
      <c r="E98" s="134"/>
      <c r="F98" s="141" t="s">
        <v>905</v>
      </c>
      <c r="G98" s="136" t="s">
        <v>116</v>
      </c>
      <c r="H98" s="137">
        <v>120</v>
      </c>
      <c r="I98" s="138">
        <v>0</v>
      </c>
      <c r="J98" s="139">
        <f t="shared" si="0"/>
        <v>0</v>
      </c>
      <c r="K98" s="140"/>
    </row>
    <row r="99" spans="1:11" s="11" customFormat="1" ht="12" x14ac:dyDescent="0.2">
      <c r="A99" s="130"/>
      <c r="B99" s="131"/>
      <c r="C99" s="132">
        <v>3</v>
      </c>
      <c r="D99" s="133"/>
      <c r="E99" s="134"/>
      <c r="F99" s="141" t="s">
        <v>1016</v>
      </c>
      <c r="G99" s="136" t="s">
        <v>116</v>
      </c>
      <c r="H99" s="137">
        <v>35</v>
      </c>
      <c r="I99" s="138">
        <v>0</v>
      </c>
      <c r="J99" s="139">
        <f t="shared" ref="J99" si="1">ROUND(I99*H99,2)</f>
        <v>0</v>
      </c>
      <c r="K99" s="140"/>
    </row>
    <row r="100" spans="1:11" s="11" customFormat="1" ht="12" x14ac:dyDescent="0.2">
      <c r="A100" s="130"/>
      <c r="B100" s="131"/>
      <c r="C100" s="132">
        <v>3</v>
      </c>
      <c r="D100" s="133"/>
      <c r="E100" s="134"/>
      <c r="F100" s="141" t="s">
        <v>906</v>
      </c>
      <c r="G100" s="136" t="s">
        <v>116</v>
      </c>
      <c r="H100" s="137">
        <v>230</v>
      </c>
      <c r="I100" s="138">
        <v>0</v>
      </c>
      <c r="J100" s="139">
        <f t="shared" si="0"/>
        <v>0</v>
      </c>
      <c r="K100" s="140"/>
    </row>
    <row r="101" spans="1:11" s="11" customFormat="1" ht="12" x14ac:dyDescent="0.2">
      <c r="A101" s="130"/>
      <c r="B101" s="131"/>
      <c r="C101" s="132">
        <v>4</v>
      </c>
      <c r="D101" s="133"/>
      <c r="E101" s="134"/>
      <c r="F101" s="141" t="s">
        <v>907</v>
      </c>
      <c r="G101" s="136" t="s">
        <v>116</v>
      </c>
      <c r="H101" s="137">
        <v>890</v>
      </c>
      <c r="I101" s="138">
        <v>0</v>
      </c>
      <c r="J101" s="139">
        <f t="shared" si="0"/>
        <v>0</v>
      </c>
      <c r="K101" s="140"/>
    </row>
    <row r="102" spans="1:11" s="11" customFormat="1" ht="12" x14ac:dyDescent="0.2">
      <c r="A102" s="130"/>
      <c r="B102" s="131"/>
      <c r="C102" s="132">
        <v>5</v>
      </c>
      <c r="D102" s="133"/>
      <c r="E102" s="134"/>
      <c r="F102" s="141" t="s">
        <v>908</v>
      </c>
      <c r="G102" s="136" t="s">
        <v>116</v>
      </c>
      <c r="H102" s="137">
        <v>95</v>
      </c>
      <c r="I102" s="138">
        <v>0</v>
      </c>
      <c r="J102" s="139">
        <f t="shared" si="0"/>
        <v>0</v>
      </c>
      <c r="K102" s="140"/>
    </row>
    <row r="103" spans="1:11" s="11" customFormat="1" ht="12" x14ac:dyDescent="0.2">
      <c r="A103" s="130"/>
      <c r="B103" s="131"/>
      <c r="C103" s="132">
        <v>6</v>
      </c>
      <c r="D103" s="133"/>
      <c r="E103" s="134"/>
      <c r="F103" s="141" t="s">
        <v>909</v>
      </c>
      <c r="G103" s="136" t="s">
        <v>116</v>
      </c>
      <c r="H103" s="137">
        <v>1210</v>
      </c>
      <c r="I103" s="138">
        <v>0</v>
      </c>
      <c r="J103" s="139">
        <f t="shared" si="0"/>
        <v>0</v>
      </c>
      <c r="K103" s="140"/>
    </row>
    <row r="104" spans="1:11" s="11" customFormat="1" ht="12" x14ac:dyDescent="0.2">
      <c r="A104" s="130"/>
      <c r="B104" s="131"/>
      <c r="C104" s="132">
        <v>7</v>
      </c>
      <c r="D104" s="133"/>
      <c r="E104" s="134"/>
      <c r="F104" s="141" t="s">
        <v>910</v>
      </c>
      <c r="G104" s="136" t="s">
        <v>116</v>
      </c>
      <c r="H104" s="137">
        <v>150</v>
      </c>
      <c r="I104" s="138">
        <v>0</v>
      </c>
      <c r="J104" s="139">
        <f t="shared" si="0"/>
        <v>0</v>
      </c>
      <c r="K104" s="140"/>
    </row>
    <row r="105" spans="1:11" s="11" customFormat="1" ht="12" x14ac:dyDescent="0.2">
      <c r="A105" s="130"/>
      <c r="B105" s="131"/>
      <c r="C105" s="132">
        <v>8</v>
      </c>
      <c r="D105" s="133"/>
      <c r="E105" s="134"/>
      <c r="F105" s="141" t="s">
        <v>911</v>
      </c>
      <c r="G105" s="136" t="s">
        <v>116</v>
      </c>
      <c r="H105" s="137">
        <v>25</v>
      </c>
      <c r="I105" s="138">
        <v>0</v>
      </c>
      <c r="J105" s="139">
        <f t="shared" si="0"/>
        <v>0</v>
      </c>
      <c r="K105" s="140"/>
    </row>
    <row r="106" spans="1:11" s="11" customFormat="1" ht="12" x14ac:dyDescent="0.2">
      <c r="A106" s="130"/>
      <c r="B106" s="131"/>
      <c r="C106" s="132">
        <v>9</v>
      </c>
      <c r="D106" s="133"/>
      <c r="E106" s="134"/>
      <c r="F106" s="141" t="s">
        <v>1017</v>
      </c>
      <c r="G106" s="136" t="s">
        <v>116</v>
      </c>
      <c r="H106" s="137">
        <v>12</v>
      </c>
      <c r="I106" s="138">
        <v>0</v>
      </c>
      <c r="J106" s="139">
        <f t="shared" si="0"/>
        <v>0</v>
      </c>
      <c r="K106" s="140"/>
    </row>
    <row r="107" spans="1:11" s="11" customFormat="1" ht="12" x14ac:dyDescent="0.2">
      <c r="A107" s="130"/>
      <c r="B107" s="131"/>
      <c r="C107" s="132">
        <v>10</v>
      </c>
      <c r="D107" s="133"/>
      <c r="E107" s="134"/>
      <c r="F107" s="141" t="s">
        <v>912</v>
      </c>
      <c r="G107" s="136" t="s">
        <v>116</v>
      </c>
      <c r="H107" s="137">
        <v>90</v>
      </c>
      <c r="I107" s="138">
        <v>0</v>
      </c>
      <c r="J107" s="139">
        <f t="shared" si="0"/>
        <v>0</v>
      </c>
      <c r="K107" s="140"/>
    </row>
    <row r="108" spans="1:11" s="11" customFormat="1" ht="12" x14ac:dyDescent="0.2">
      <c r="A108" s="130"/>
      <c r="B108" s="131"/>
      <c r="C108" s="132">
        <v>11</v>
      </c>
      <c r="D108" s="133"/>
      <c r="E108" s="134"/>
      <c r="F108" s="142" t="s">
        <v>913</v>
      </c>
      <c r="G108" s="136" t="s">
        <v>116</v>
      </c>
      <c r="H108" s="137">
        <v>180</v>
      </c>
      <c r="I108" s="138">
        <v>0</v>
      </c>
      <c r="J108" s="139">
        <f t="shared" si="0"/>
        <v>0</v>
      </c>
      <c r="K108" s="140"/>
    </row>
    <row r="109" spans="1:11" s="11" customFormat="1" ht="24" x14ac:dyDescent="0.2">
      <c r="A109" s="130"/>
      <c r="B109" s="131"/>
      <c r="C109" s="132">
        <v>12</v>
      </c>
      <c r="D109" s="133"/>
      <c r="E109" s="134"/>
      <c r="F109" s="141" t="s">
        <v>914</v>
      </c>
      <c r="G109" s="136" t="s">
        <v>116</v>
      </c>
      <c r="H109" s="137">
        <v>70</v>
      </c>
      <c r="I109" s="138">
        <v>0</v>
      </c>
      <c r="J109" s="139">
        <f t="shared" si="0"/>
        <v>0</v>
      </c>
      <c r="K109" s="140"/>
    </row>
    <row r="110" spans="1:11" s="11" customFormat="1" ht="24" x14ac:dyDescent="0.2">
      <c r="A110" s="130"/>
      <c r="B110" s="131"/>
      <c r="C110" s="132">
        <v>13</v>
      </c>
      <c r="D110" s="133"/>
      <c r="E110" s="134"/>
      <c r="F110" s="141" t="s">
        <v>915</v>
      </c>
      <c r="G110" s="136" t="s">
        <v>116</v>
      </c>
      <c r="H110" s="137">
        <v>70</v>
      </c>
      <c r="I110" s="138">
        <v>0</v>
      </c>
      <c r="J110" s="139">
        <f t="shared" si="0"/>
        <v>0</v>
      </c>
      <c r="K110" s="140"/>
    </row>
    <row r="111" spans="1:11" s="11" customFormat="1" ht="12" x14ac:dyDescent="0.2">
      <c r="A111" s="130"/>
      <c r="B111" s="131"/>
      <c r="C111" s="132">
        <v>14</v>
      </c>
      <c r="D111" s="133"/>
      <c r="E111" s="134"/>
      <c r="F111" s="142" t="s">
        <v>1018</v>
      </c>
      <c r="G111" s="136" t="s">
        <v>116</v>
      </c>
      <c r="H111" s="137">
        <v>200</v>
      </c>
      <c r="I111" s="138">
        <v>0</v>
      </c>
      <c r="J111" s="139">
        <f t="shared" ref="J111" si="2">ROUND(I111*H111,2)</f>
        <v>0</v>
      </c>
      <c r="K111" s="140"/>
    </row>
    <row r="112" spans="1:11" s="11" customFormat="1" ht="12" x14ac:dyDescent="0.2">
      <c r="A112" s="130"/>
      <c r="B112" s="131"/>
      <c r="C112" s="132">
        <v>15</v>
      </c>
      <c r="D112" s="133"/>
      <c r="E112" s="134"/>
      <c r="F112" s="142" t="s">
        <v>1019</v>
      </c>
      <c r="G112" s="136" t="s">
        <v>116</v>
      </c>
      <c r="H112" s="137">
        <v>15</v>
      </c>
      <c r="I112" s="138">
        <v>0</v>
      </c>
      <c r="J112" s="139">
        <f t="shared" si="0"/>
        <v>0</v>
      </c>
      <c r="K112" s="140"/>
    </row>
    <row r="113" spans="1:11" s="11" customFormat="1" ht="12" x14ac:dyDescent="0.2">
      <c r="A113" s="130"/>
      <c r="B113" s="131"/>
      <c r="C113" s="132">
        <v>16</v>
      </c>
      <c r="D113" s="133"/>
      <c r="E113" s="134"/>
      <c r="F113" s="141" t="s">
        <v>918</v>
      </c>
      <c r="G113" s="136" t="s">
        <v>623</v>
      </c>
      <c r="H113" s="137">
        <v>13</v>
      </c>
      <c r="I113" s="138">
        <v>0</v>
      </c>
      <c r="J113" s="139">
        <f t="shared" si="0"/>
        <v>0</v>
      </c>
      <c r="K113" s="140"/>
    </row>
    <row r="114" spans="1:11" s="11" customFormat="1" ht="12" x14ac:dyDescent="0.2">
      <c r="A114" s="130"/>
      <c r="B114" s="131"/>
      <c r="C114" s="132">
        <v>17</v>
      </c>
      <c r="D114" s="133"/>
      <c r="E114" s="134"/>
      <c r="F114" s="141" t="s">
        <v>919</v>
      </c>
      <c r="G114" s="136" t="s">
        <v>623</v>
      </c>
      <c r="H114" s="137">
        <v>21</v>
      </c>
      <c r="I114" s="138">
        <v>0</v>
      </c>
      <c r="J114" s="139">
        <f t="shared" si="0"/>
        <v>0</v>
      </c>
      <c r="K114" s="140"/>
    </row>
    <row r="115" spans="1:11" s="11" customFormat="1" ht="12" x14ac:dyDescent="0.2">
      <c r="A115" s="130"/>
      <c r="B115" s="131"/>
      <c r="C115" s="132">
        <v>18</v>
      </c>
      <c r="D115" s="133"/>
      <c r="E115" s="134"/>
      <c r="F115" s="141" t="s">
        <v>920</v>
      </c>
      <c r="G115" s="136" t="s">
        <v>623</v>
      </c>
      <c r="H115" s="137">
        <v>13</v>
      </c>
      <c r="I115" s="138">
        <v>0</v>
      </c>
      <c r="J115" s="139">
        <f t="shared" si="0"/>
        <v>0</v>
      </c>
      <c r="K115" s="140"/>
    </row>
    <row r="116" spans="1:11" s="11" customFormat="1" ht="12" x14ac:dyDescent="0.2">
      <c r="A116" s="130"/>
      <c r="B116" s="131"/>
      <c r="C116" s="132">
        <v>19</v>
      </c>
      <c r="D116" s="133"/>
      <c r="E116" s="134"/>
      <c r="F116" s="141" t="s">
        <v>921</v>
      </c>
      <c r="G116" s="136" t="s">
        <v>623</v>
      </c>
      <c r="H116" s="137">
        <v>9</v>
      </c>
      <c r="I116" s="138">
        <v>0</v>
      </c>
      <c r="J116" s="139">
        <f>ROUND(I116*H116,2)</f>
        <v>0</v>
      </c>
      <c r="K116" s="140"/>
    </row>
    <row r="117" spans="1:11" s="11" customFormat="1" ht="12" x14ac:dyDescent="0.2">
      <c r="A117" s="130"/>
      <c r="B117" s="131"/>
      <c r="C117" s="132">
        <v>20</v>
      </c>
      <c r="D117" s="133"/>
      <c r="E117" s="134"/>
      <c r="F117" s="141" t="s">
        <v>922</v>
      </c>
      <c r="G117" s="136" t="s">
        <v>623</v>
      </c>
      <c r="H117" s="137">
        <v>5</v>
      </c>
      <c r="I117" s="138">
        <v>0</v>
      </c>
      <c r="J117" s="139">
        <f t="shared" ref="J117" si="3">ROUND(I117*H117,2)</f>
        <v>0</v>
      </c>
      <c r="K117" s="140"/>
    </row>
    <row r="118" spans="1:11" s="11" customFormat="1" ht="24" x14ac:dyDescent="0.2">
      <c r="A118" s="130"/>
      <c r="B118" s="131"/>
      <c r="C118" s="132">
        <v>21</v>
      </c>
      <c r="D118" s="133"/>
      <c r="E118" s="134"/>
      <c r="F118" s="141" t="s">
        <v>923</v>
      </c>
      <c r="G118" s="136" t="s">
        <v>623</v>
      </c>
      <c r="H118" s="137">
        <v>2</v>
      </c>
      <c r="I118" s="138">
        <v>0</v>
      </c>
      <c r="J118" s="139">
        <f t="shared" ref="J118:J123" si="4">ROUND(I118*H118,2)</f>
        <v>0</v>
      </c>
      <c r="K118" s="140"/>
    </row>
    <row r="119" spans="1:11" s="11" customFormat="1" ht="24" x14ac:dyDescent="0.2">
      <c r="A119" s="130"/>
      <c r="B119" s="131"/>
      <c r="C119" s="132">
        <v>22</v>
      </c>
      <c r="D119" s="133"/>
      <c r="E119" s="134"/>
      <c r="F119" s="141" t="s">
        <v>1020</v>
      </c>
      <c r="G119" s="136" t="s">
        <v>623</v>
      </c>
      <c r="H119" s="137">
        <v>2</v>
      </c>
      <c r="I119" s="138">
        <v>0</v>
      </c>
      <c r="J119" s="139">
        <f t="shared" si="4"/>
        <v>0</v>
      </c>
      <c r="K119" s="140"/>
    </row>
    <row r="120" spans="1:11" s="11" customFormat="1" ht="24" x14ac:dyDescent="0.2">
      <c r="A120" s="130"/>
      <c r="B120" s="131"/>
      <c r="C120" s="132">
        <v>23</v>
      </c>
      <c r="D120" s="133"/>
      <c r="E120" s="134"/>
      <c r="F120" s="141" t="s">
        <v>916</v>
      </c>
      <c r="G120" s="136" t="s">
        <v>623</v>
      </c>
      <c r="H120" s="137">
        <v>4</v>
      </c>
      <c r="I120" s="138">
        <v>0</v>
      </c>
      <c r="J120" s="139">
        <f t="shared" si="4"/>
        <v>0</v>
      </c>
      <c r="K120" s="140"/>
    </row>
    <row r="121" spans="1:11" s="11" customFormat="1" ht="24" x14ac:dyDescent="0.2">
      <c r="A121" s="130"/>
      <c r="B121" s="131"/>
      <c r="C121" s="132">
        <v>24</v>
      </c>
      <c r="D121" s="133"/>
      <c r="E121" s="134"/>
      <c r="F121" s="141" t="s">
        <v>917</v>
      </c>
      <c r="G121" s="136" t="s">
        <v>623</v>
      </c>
      <c r="H121" s="137">
        <v>28</v>
      </c>
      <c r="I121" s="138">
        <v>0</v>
      </c>
      <c r="J121" s="139">
        <f t="shared" si="4"/>
        <v>0</v>
      </c>
      <c r="K121" s="140"/>
    </row>
    <row r="122" spans="1:11" s="11" customFormat="1" ht="12" x14ac:dyDescent="0.2">
      <c r="A122" s="130"/>
      <c r="B122" s="131"/>
      <c r="C122" s="132">
        <v>25</v>
      </c>
      <c r="D122" s="133"/>
      <c r="E122" s="134"/>
      <c r="F122" s="142" t="s">
        <v>1021</v>
      </c>
      <c r="G122" s="136" t="s">
        <v>623</v>
      </c>
      <c r="H122" s="137">
        <v>2</v>
      </c>
      <c r="I122" s="138">
        <v>0</v>
      </c>
      <c r="J122" s="139">
        <f t="shared" si="4"/>
        <v>0</v>
      </c>
      <c r="K122" s="140"/>
    </row>
    <row r="123" spans="1:11" s="11" customFormat="1" ht="24" x14ac:dyDescent="0.2">
      <c r="A123" s="130"/>
      <c r="B123" s="131"/>
      <c r="C123" s="132">
        <v>26</v>
      </c>
      <c r="D123" s="133"/>
      <c r="E123" s="134"/>
      <c r="F123" s="141" t="s">
        <v>924</v>
      </c>
      <c r="G123" s="136" t="s">
        <v>623</v>
      </c>
      <c r="H123" s="137">
        <v>2</v>
      </c>
      <c r="I123" s="138">
        <v>0</v>
      </c>
      <c r="J123" s="139">
        <f t="shared" si="4"/>
        <v>0</v>
      </c>
      <c r="K123" s="140"/>
    </row>
    <row r="124" spans="1:11" s="11" customFormat="1" ht="12" x14ac:dyDescent="0.2">
      <c r="A124" s="130"/>
      <c r="B124" s="131"/>
      <c r="C124" s="132">
        <v>27</v>
      </c>
      <c r="D124" s="133"/>
      <c r="E124" s="134"/>
      <c r="F124" s="141" t="s">
        <v>925</v>
      </c>
      <c r="G124" s="136" t="s">
        <v>623</v>
      </c>
      <c r="H124" s="137">
        <v>1</v>
      </c>
      <c r="I124" s="138">
        <v>0</v>
      </c>
      <c r="J124" s="139">
        <f t="shared" ref="J124:J125" si="5">ROUND(I124*H124,2)</f>
        <v>0</v>
      </c>
      <c r="K124" s="140"/>
    </row>
    <row r="125" spans="1:11" s="11" customFormat="1" ht="12" x14ac:dyDescent="0.2">
      <c r="A125" s="130"/>
      <c r="B125" s="131"/>
      <c r="C125" s="132">
        <v>28</v>
      </c>
      <c r="D125" s="133"/>
      <c r="E125" s="143"/>
      <c r="F125" s="144" t="s">
        <v>926</v>
      </c>
      <c r="G125" s="145" t="s">
        <v>623</v>
      </c>
      <c r="H125" s="137">
        <v>1</v>
      </c>
      <c r="I125" s="138">
        <v>0</v>
      </c>
      <c r="J125" s="139">
        <f t="shared" si="5"/>
        <v>0</v>
      </c>
      <c r="K125" s="140"/>
    </row>
    <row r="126" spans="1:11" s="1" customFormat="1" ht="12" customHeight="1" x14ac:dyDescent="0.2">
      <c r="A126" s="126"/>
      <c r="B126" s="119"/>
      <c r="C126" s="146"/>
      <c r="D126" s="146"/>
      <c r="E126" s="147"/>
      <c r="F126" s="148"/>
      <c r="G126" s="149"/>
      <c r="H126" s="150"/>
      <c r="I126" s="151"/>
      <c r="J126" s="152"/>
      <c r="K126" s="129"/>
    </row>
    <row r="127" spans="1:11" s="1" customFormat="1" ht="12.75" x14ac:dyDescent="0.2">
      <c r="A127" s="126"/>
      <c r="B127" s="119"/>
      <c r="C127" s="11"/>
      <c r="D127" s="92"/>
      <c r="E127" s="95"/>
      <c r="F127" s="95" t="s">
        <v>989</v>
      </c>
      <c r="G127" s="11"/>
      <c r="H127" s="11"/>
      <c r="I127" s="11"/>
      <c r="J127" s="128">
        <f>SUM(J128:J140)</f>
        <v>0</v>
      </c>
      <c r="K127" s="129"/>
    </row>
    <row r="128" spans="1:11" s="1" customFormat="1" ht="12" x14ac:dyDescent="0.2">
      <c r="A128" s="126"/>
      <c r="B128" s="119"/>
      <c r="C128" s="153">
        <v>29</v>
      </c>
      <c r="D128" s="153"/>
      <c r="E128" s="229"/>
      <c r="F128" s="154" t="s">
        <v>991</v>
      </c>
      <c r="G128" s="155" t="s">
        <v>623</v>
      </c>
      <c r="H128" s="156">
        <v>1</v>
      </c>
      <c r="I128" s="157">
        <v>0</v>
      </c>
      <c r="J128" s="158">
        <f t="shared" ref="J128" si="6">ROUND(I128*H128,2)</f>
        <v>0</v>
      </c>
      <c r="K128" s="120"/>
    </row>
    <row r="129" spans="1:12" s="11" customFormat="1" ht="12" x14ac:dyDescent="0.2">
      <c r="A129" s="130"/>
      <c r="B129" s="131"/>
      <c r="C129" s="153"/>
      <c r="D129" s="153"/>
      <c r="E129" s="230"/>
      <c r="F129" s="231" t="s">
        <v>992</v>
      </c>
      <c r="G129" s="232" t="s">
        <v>623</v>
      </c>
      <c r="H129" s="233">
        <v>7</v>
      </c>
      <c r="I129" s="228"/>
      <c r="J129" s="161"/>
      <c r="K129" s="140"/>
    </row>
    <row r="130" spans="1:12" s="1" customFormat="1" ht="12" x14ac:dyDescent="0.2">
      <c r="A130" s="126"/>
      <c r="B130" s="119"/>
      <c r="C130" s="153"/>
      <c r="D130" s="153"/>
      <c r="E130" s="230"/>
      <c r="F130" s="231" t="s">
        <v>993</v>
      </c>
      <c r="G130" s="232" t="s">
        <v>623</v>
      </c>
      <c r="H130" s="234">
        <v>6</v>
      </c>
      <c r="I130" s="228"/>
      <c r="J130" s="161"/>
      <c r="K130" s="162"/>
      <c r="L130" s="163"/>
    </row>
    <row r="131" spans="1:12" s="1" customFormat="1" ht="12" x14ac:dyDescent="0.2">
      <c r="A131" s="126"/>
      <c r="B131" s="119"/>
      <c r="C131" s="153"/>
      <c r="D131" s="153"/>
      <c r="E131" s="230"/>
      <c r="F131" s="231" t="s">
        <v>994</v>
      </c>
      <c r="G131" s="232" t="s">
        <v>623</v>
      </c>
      <c r="H131" s="234">
        <v>2</v>
      </c>
      <c r="I131" s="228"/>
      <c r="J131" s="161"/>
      <c r="K131" s="120"/>
    </row>
    <row r="132" spans="1:12" s="1" customFormat="1" ht="12" x14ac:dyDescent="0.2">
      <c r="A132" s="126"/>
      <c r="B132" s="119"/>
      <c r="C132" s="153"/>
      <c r="D132" s="153"/>
      <c r="E132" s="230"/>
      <c r="F132" s="231" t="s">
        <v>995</v>
      </c>
      <c r="G132" s="232" t="s">
        <v>623</v>
      </c>
      <c r="H132" s="234">
        <v>2</v>
      </c>
      <c r="I132" s="228"/>
      <c r="J132" s="161"/>
      <c r="K132" s="120"/>
    </row>
    <row r="133" spans="1:12" s="1" customFormat="1" ht="12" x14ac:dyDescent="0.2">
      <c r="A133" s="126"/>
      <c r="B133" s="119"/>
      <c r="C133" s="153"/>
      <c r="D133" s="153"/>
      <c r="E133" s="230"/>
      <c r="F133" s="231" t="s">
        <v>996</v>
      </c>
      <c r="G133" s="232" t="s">
        <v>623</v>
      </c>
      <c r="H133" s="234">
        <v>1</v>
      </c>
      <c r="I133" s="228"/>
      <c r="J133" s="161"/>
      <c r="K133" s="120"/>
    </row>
    <row r="134" spans="1:12" s="1" customFormat="1" ht="12" x14ac:dyDescent="0.2">
      <c r="A134" s="126"/>
      <c r="B134" s="119"/>
      <c r="C134" s="153"/>
      <c r="D134" s="153"/>
      <c r="E134" s="230"/>
      <c r="F134" s="231" t="s">
        <v>997</v>
      </c>
      <c r="G134" s="232" t="s">
        <v>623</v>
      </c>
      <c r="H134" s="234">
        <v>1</v>
      </c>
      <c r="I134" s="228"/>
      <c r="J134" s="161"/>
      <c r="K134" s="120"/>
    </row>
    <row r="135" spans="1:12" s="1" customFormat="1" ht="12" x14ac:dyDescent="0.2">
      <c r="A135" s="126"/>
      <c r="B135" s="119"/>
      <c r="C135" s="153"/>
      <c r="D135" s="153"/>
      <c r="E135" s="230"/>
      <c r="F135" s="231" t="s">
        <v>998</v>
      </c>
      <c r="G135" s="232" t="s">
        <v>623</v>
      </c>
      <c r="H135" s="234">
        <v>2</v>
      </c>
      <c r="I135" s="228"/>
      <c r="J135" s="161"/>
      <c r="K135" s="120"/>
    </row>
    <row r="136" spans="1:12" s="1" customFormat="1" ht="12" x14ac:dyDescent="0.2">
      <c r="A136" s="126"/>
      <c r="B136" s="119"/>
      <c r="C136" s="153"/>
      <c r="D136" s="153"/>
      <c r="E136" s="230"/>
      <c r="F136" s="231" t="s">
        <v>999</v>
      </c>
      <c r="G136" s="232" t="s">
        <v>623</v>
      </c>
      <c r="H136" s="234">
        <v>9</v>
      </c>
      <c r="I136" s="228"/>
      <c r="J136" s="161"/>
      <c r="K136" s="120"/>
    </row>
    <row r="137" spans="1:12" s="1" customFormat="1" ht="36" x14ac:dyDescent="0.2">
      <c r="A137" s="126"/>
      <c r="B137" s="119"/>
      <c r="C137" s="153"/>
      <c r="D137" s="153"/>
      <c r="E137" s="230"/>
      <c r="F137" s="231" t="s">
        <v>1000</v>
      </c>
      <c r="G137" s="232" t="s">
        <v>623</v>
      </c>
      <c r="H137" s="234">
        <v>1</v>
      </c>
      <c r="I137" s="228"/>
      <c r="J137" s="161"/>
      <c r="K137" s="120"/>
    </row>
    <row r="138" spans="1:12" s="1" customFormat="1" ht="12" x14ac:dyDescent="0.2">
      <c r="A138" s="126"/>
      <c r="B138" s="119"/>
      <c r="C138" s="153"/>
      <c r="D138" s="153"/>
      <c r="E138" s="230"/>
      <c r="F138" s="231" t="s">
        <v>1001</v>
      </c>
      <c r="G138" s="232" t="s">
        <v>623</v>
      </c>
      <c r="H138" s="234">
        <v>1</v>
      </c>
      <c r="I138" s="228"/>
      <c r="J138" s="161"/>
      <c r="K138" s="120"/>
    </row>
    <row r="139" spans="1:12" s="1" customFormat="1" ht="24" x14ac:dyDescent="0.2">
      <c r="A139" s="126"/>
      <c r="B139" s="119"/>
      <c r="C139" s="153"/>
      <c r="D139" s="153"/>
      <c r="E139" s="230"/>
      <c r="F139" s="231" t="s">
        <v>1002</v>
      </c>
      <c r="G139" s="232" t="s">
        <v>623</v>
      </c>
      <c r="H139" s="234">
        <v>1</v>
      </c>
      <c r="I139" s="228"/>
      <c r="J139" s="161"/>
      <c r="K139" s="120"/>
    </row>
    <row r="140" spans="1:12" s="1" customFormat="1" ht="12" x14ac:dyDescent="0.2">
      <c r="A140" s="126"/>
      <c r="B140" s="119"/>
      <c r="C140" s="153"/>
      <c r="D140" s="153"/>
      <c r="E140" s="230"/>
      <c r="F140" s="231" t="s">
        <v>1003</v>
      </c>
      <c r="G140" s="232" t="s">
        <v>623</v>
      </c>
      <c r="H140" s="234">
        <v>1</v>
      </c>
      <c r="I140" s="228"/>
      <c r="J140" s="161"/>
      <c r="K140" s="120"/>
    </row>
    <row r="141" spans="1:12" s="1" customFormat="1" ht="12" customHeight="1" x14ac:dyDescent="0.2">
      <c r="A141" s="126"/>
      <c r="B141" s="119"/>
      <c r="C141" s="146"/>
      <c r="D141" s="146"/>
      <c r="E141" s="147"/>
      <c r="F141" s="148"/>
      <c r="G141" s="149"/>
      <c r="H141" s="150"/>
      <c r="I141" s="151"/>
      <c r="J141" s="152"/>
      <c r="K141" s="129"/>
    </row>
    <row r="142" spans="1:12" s="1" customFormat="1" ht="12.75" x14ac:dyDescent="0.2">
      <c r="A142" s="126"/>
      <c r="B142" s="119"/>
      <c r="C142" s="11"/>
      <c r="D142" s="92"/>
      <c r="E142" s="95"/>
      <c r="F142" s="95" t="s">
        <v>990</v>
      </c>
      <c r="G142" s="11"/>
      <c r="H142" s="11"/>
      <c r="I142" s="11"/>
      <c r="J142" s="128">
        <f>SUM(J143:J156)</f>
        <v>0</v>
      </c>
      <c r="K142" s="129"/>
    </row>
    <row r="143" spans="1:12" s="1" customFormat="1" ht="36" x14ac:dyDescent="0.2">
      <c r="A143" s="126"/>
      <c r="B143" s="119"/>
      <c r="C143" s="153">
        <v>30</v>
      </c>
      <c r="D143" s="153"/>
      <c r="E143" s="229"/>
      <c r="F143" s="154" t="s">
        <v>1004</v>
      </c>
      <c r="G143" s="155" t="s">
        <v>623</v>
      </c>
      <c r="H143" s="156">
        <v>1</v>
      </c>
      <c r="I143" s="157">
        <v>0</v>
      </c>
      <c r="J143" s="158">
        <f t="shared" ref="J143" si="7">ROUND(I143*H143,2)</f>
        <v>0</v>
      </c>
      <c r="K143" s="120"/>
    </row>
    <row r="144" spans="1:12" s="1" customFormat="1" ht="24" x14ac:dyDescent="0.2">
      <c r="A144" s="126"/>
      <c r="B144" s="119"/>
      <c r="C144" s="153"/>
      <c r="D144" s="180"/>
      <c r="E144" s="230"/>
      <c r="F144" s="237" t="s">
        <v>1014</v>
      </c>
      <c r="G144" s="232" t="s">
        <v>623</v>
      </c>
      <c r="H144" s="234">
        <v>1</v>
      </c>
      <c r="I144" s="235"/>
      <c r="J144" s="161"/>
      <c r="K144" s="162"/>
      <c r="L144" s="163"/>
    </row>
    <row r="145" spans="1:11" s="1" customFormat="1" ht="12" x14ac:dyDescent="0.2">
      <c r="A145" s="126"/>
      <c r="B145" s="119"/>
      <c r="C145" s="153"/>
      <c r="D145" s="180"/>
      <c r="E145" s="230"/>
      <c r="F145" s="237" t="s">
        <v>1013</v>
      </c>
      <c r="G145" s="232" t="s">
        <v>623</v>
      </c>
      <c r="H145" s="234">
        <v>1</v>
      </c>
      <c r="I145" s="235"/>
      <c r="J145" s="161"/>
      <c r="K145" s="120"/>
    </row>
    <row r="146" spans="1:11" s="1" customFormat="1" ht="24" x14ac:dyDescent="0.2">
      <c r="A146" s="126"/>
      <c r="B146" s="119"/>
      <c r="C146" s="153"/>
      <c r="D146" s="180"/>
      <c r="E146" s="230"/>
      <c r="F146" s="237" t="s">
        <v>927</v>
      </c>
      <c r="G146" s="232" t="s">
        <v>623</v>
      </c>
      <c r="H146" s="234">
        <v>1</v>
      </c>
      <c r="I146" s="235"/>
      <c r="J146" s="161"/>
      <c r="K146" s="120"/>
    </row>
    <row r="147" spans="1:11" s="1" customFormat="1" ht="12" x14ac:dyDescent="0.2">
      <c r="A147" s="126"/>
      <c r="B147" s="119"/>
      <c r="C147" s="153"/>
      <c r="D147" s="180"/>
      <c r="E147" s="230"/>
      <c r="F147" s="237" t="s">
        <v>928</v>
      </c>
      <c r="G147" s="232" t="s">
        <v>623</v>
      </c>
      <c r="H147" s="234">
        <v>1</v>
      </c>
      <c r="I147" s="235"/>
      <c r="J147" s="161"/>
      <c r="K147" s="120"/>
    </row>
    <row r="148" spans="1:11" s="1" customFormat="1" ht="24" x14ac:dyDescent="0.2">
      <c r="A148" s="126"/>
      <c r="B148" s="119"/>
      <c r="C148" s="153"/>
      <c r="D148" s="180"/>
      <c r="E148" s="230"/>
      <c r="F148" s="237" t="s">
        <v>1005</v>
      </c>
      <c r="G148" s="232" t="s">
        <v>623</v>
      </c>
      <c r="H148" s="234">
        <v>2</v>
      </c>
      <c r="I148" s="235"/>
      <c r="J148" s="161"/>
      <c r="K148" s="120"/>
    </row>
    <row r="149" spans="1:11" s="1" customFormat="1" ht="12" x14ac:dyDescent="0.2">
      <c r="A149" s="126"/>
      <c r="B149" s="119"/>
      <c r="C149" s="153"/>
      <c r="D149" s="180"/>
      <c r="E149" s="230"/>
      <c r="F149" s="237" t="s">
        <v>929</v>
      </c>
      <c r="G149" s="232" t="s">
        <v>623</v>
      </c>
      <c r="H149" s="234">
        <v>2</v>
      </c>
      <c r="I149" s="235"/>
      <c r="J149" s="161"/>
      <c r="K149" s="120"/>
    </row>
    <row r="150" spans="1:11" s="1" customFormat="1" ht="24" x14ac:dyDescent="0.2">
      <c r="A150" s="126"/>
      <c r="B150" s="119"/>
      <c r="C150" s="153"/>
      <c r="D150" s="180"/>
      <c r="E150" s="230"/>
      <c r="F150" s="237" t="s">
        <v>1012</v>
      </c>
      <c r="G150" s="232" t="s">
        <v>623</v>
      </c>
      <c r="H150" s="234">
        <v>2</v>
      </c>
      <c r="I150" s="235"/>
      <c r="J150" s="161"/>
      <c r="K150" s="120"/>
    </row>
    <row r="151" spans="1:11" s="1" customFormat="1" ht="24" x14ac:dyDescent="0.2">
      <c r="A151" s="126"/>
      <c r="B151" s="119"/>
      <c r="C151" s="153"/>
      <c r="D151" s="180"/>
      <c r="E151" s="230"/>
      <c r="F151" s="237" t="s">
        <v>1011</v>
      </c>
      <c r="G151" s="232" t="s">
        <v>623</v>
      </c>
      <c r="H151" s="234">
        <v>1</v>
      </c>
      <c r="I151" s="235"/>
      <c r="J151" s="161"/>
      <c r="K151" s="120"/>
    </row>
    <row r="152" spans="1:11" s="1" customFormat="1" ht="24" x14ac:dyDescent="0.2">
      <c r="A152" s="126"/>
      <c r="B152" s="119"/>
      <c r="C152" s="153"/>
      <c r="D152" s="180"/>
      <c r="E152" s="230"/>
      <c r="F152" s="237" t="s">
        <v>1006</v>
      </c>
      <c r="G152" s="232" t="s">
        <v>623</v>
      </c>
      <c r="H152" s="234">
        <v>1</v>
      </c>
      <c r="I152" s="235"/>
      <c r="J152" s="161"/>
      <c r="K152" s="120"/>
    </row>
    <row r="153" spans="1:11" s="1" customFormat="1" ht="12" x14ac:dyDescent="0.2">
      <c r="A153" s="126"/>
      <c r="B153" s="119"/>
      <c r="C153" s="153"/>
      <c r="D153" s="180"/>
      <c r="E153" s="230"/>
      <c r="F153" s="237" t="s">
        <v>1007</v>
      </c>
      <c r="G153" s="232" t="s">
        <v>623</v>
      </c>
      <c r="H153" s="234">
        <v>1</v>
      </c>
      <c r="I153" s="235"/>
      <c r="J153" s="161"/>
      <c r="K153" s="120"/>
    </row>
    <row r="154" spans="1:11" s="1" customFormat="1" ht="24" x14ac:dyDescent="0.2">
      <c r="A154" s="126"/>
      <c r="B154" s="119"/>
      <c r="C154" s="153"/>
      <c r="D154" s="180"/>
      <c r="E154" s="230"/>
      <c r="F154" s="237" t="s">
        <v>1008</v>
      </c>
      <c r="G154" s="232" t="s">
        <v>623</v>
      </c>
      <c r="H154" s="234">
        <v>1</v>
      </c>
      <c r="I154" s="235"/>
      <c r="J154" s="161"/>
      <c r="K154" s="120"/>
    </row>
    <row r="155" spans="1:11" s="1" customFormat="1" ht="12" x14ac:dyDescent="0.2">
      <c r="A155" s="126"/>
      <c r="B155" s="119"/>
      <c r="C155" s="132"/>
      <c r="D155" s="133"/>
      <c r="E155" s="236"/>
      <c r="F155" s="237" t="s">
        <v>1009</v>
      </c>
      <c r="G155" s="232" t="s">
        <v>623</v>
      </c>
      <c r="H155" s="209">
        <v>1</v>
      </c>
      <c r="I155" s="235"/>
      <c r="J155" s="161"/>
      <c r="K155" s="120"/>
    </row>
    <row r="156" spans="1:11" s="1" customFormat="1" ht="12" x14ac:dyDescent="0.2">
      <c r="A156" s="126"/>
      <c r="B156" s="119"/>
      <c r="C156" s="132"/>
      <c r="D156" s="133"/>
      <c r="E156" s="236"/>
      <c r="F156" s="237" t="s">
        <v>1010</v>
      </c>
      <c r="G156" s="232" t="s">
        <v>623</v>
      </c>
      <c r="H156" s="209">
        <v>2</v>
      </c>
      <c r="I156" s="235"/>
      <c r="J156" s="161"/>
      <c r="K156" s="120"/>
    </row>
    <row r="157" spans="1:11" s="1" customFormat="1" ht="12" x14ac:dyDescent="0.2">
      <c r="A157" s="126"/>
      <c r="B157" s="119"/>
      <c r="C157" s="173"/>
      <c r="D157" s="173"/>
      <c r="E157" s="174"/>
      <c r="F157" s="175"/>
      <c r="G157" s="176"/>
      <c r="H157" s="177"/>
      <c r="I157" s="178"/>
      <c r="J157" s="179"/>
      <c r="K157" s="120"/>
    </row>
    <row r="158" spans="1:11" s="1" customFormat="1" ht="12.75" x14ac:dyDescent="0.2">
      <c r="A158" s="126"/>
      <c r="B158" s="119"/>
      <c r="C158" s="11"/>
      <c r="D158" s="92"/>
      <c r="E158" s="95"/>
      <c r="F158" s="95" t="s">
        <v>951</v>
      </c>
      <c r="G158" s="11"/>
      <c r="H158" s="11"/>
      <c r="I158" s="11"/>
      <c r="J158" s="128">
        <f>SUM(J159:J177)</f>
        <v>0</v>
      </c>
      <c r="K158" s="129"/>
    </row>
    <row r="159" spans="1:11" s="1" customFormat="1" ht="12" x14ac:dyDescent="0.2">
      <c r="A159" s="126"/>
      <c r="B159" s="119"/>
      <c r="C159" s="153">
        <v>31</v>
      </c>
      <c r="D159" s="180"/>
      <c r="E159" s="164"/>
      <c r="F159" s="181" t="s">
        <v>952</v>
      </c>
      <c r="G159" s="160" t="s">
        <v>623</v>
      </c>
      <c r="H159" s="166">
        <v>10</v>
      </c>
      <c r="I159" s="182">
        <v>0</v>
      </c>
      <c r="J159" s="158">
        <f>ROUND(I159*H159,2)</f>
        <v>0</v>
      </c>
      <c r="K159" s="120"/>
    </row>
    <row r="160" spans="1:11" s="1" customFormat="1" ht="12" x14ac:dyDescent="0.2">
      <c r="A160" s="126"/>
      <c r="B160" s="119"/>
      <c r="C160" s="153">
        <v>32</v>
      </c>
      <c r="D160" s="180"/>
      <c r="E160" s="183"/>
      <c r="F160" s="181" t="s">
        <v>953</v>
      </c>
      <c r="G160" s="160" t="s">
        <v>623</v>
      </c>
      <c r="H160" s="184">
        <v>10</v>
      </c>
      <c r="I160" s="182">
        <v>0</v>
      </c>
      <c r="J160" s="158">
        <f t="shared" ref="J160:J177" si="8">ROUND(I160*H160,2)</f>
        <v>0</v>
      </c>
      <c r="K160" s="120"/>
    </row>
    <row r="161" spans="1:11" s="1" customFormat="1" ht="12" x14ac:dyDescent="0.2">
      <c r="A161" s="126"/>
      <c r="B161" s="119"/>
      <c r="C161" s="153">
        <v>33</v>
      </c>
      <c r="D161" s="180"/>
      <c r="E161" s="185"/>
      <c r="F161" s="181" t="s">
        <v>954</v>
      </c>
      <c r="G161" s="160" t="s">
        <v>116</v>
      </c>
      <c r="H161" s="184">
        <v>20</v>
      </c>
      <c r="I161" s="186">
        <v>0</v>
      </c>
      <c r="J161" s="158">
        <f t="shared" si="8"/>
        <v>0</v>
      </c>
      <c r="K161" s="120"/>
    </row>
    <row r="162" spans="1:11" s="1" customFormat="1" ht="12" x14ac:dyDescent="0.2">
      <c r="A162" s="126"/>
      <c r="B162" s="119"/>
      <c r="C162" s="153">
        <v>34</v>
      </c>
      <c r="D162" s="180"/>
      <c r="E162" s="164"/>
      <c r="F162" s="181" t="s">
        <v>955</v>
      </c>
      <c r="G162" s="160" t="s">
        <v>623</v>
      </c>
      <c r="H162" s="166">
        <v>10</v>
      </c>
      <c r="I162" s="182">
        <v>0</v>
      </c>
      <c r="J162" s="158">
        <f t="shared" si="8"/>
        <v>0</v>
      </c>
      <c r="K162" s="120"/>
    </row>
    <row r="163" spans="1:11" s="1" customFormat="1" ht="12" x14ac:dyDescent="0.2">
      <c r="A163" s="126"/>
      <c r="B163" s="119"/>
      <c r="C163" s="153">
        <v>35</v>
      </c>
      <c r="D163" s="180"/>
      <c r="E163" s="164"/>
      <c r="F163" s="159" t="s">
        <v>1015</v>
      </c>
      <c r="G163" s="160" t="s">
        <v>116</v>
      </c>
      <c r="H163" s="166">
        <v>330</v>
      </c>
      <c r="I163" s="182">
        <v>0</v>
      </c>
      <c r="J163" s="158">
        <f t="shared" si="8"/>
        <v>0</v>
      </c>
      <c r="K163" s="120"/>
    </row>
    <row r="164" spans="1:11" s="1" customFormat="1" ht="12" x14ac:dyDescent="0.2">
      <c r="A164" s="126"/>
      <c r="B164" s="119"/>
      <c r="C164" s="153">
        <v>36</v>
      </c>
      <c r="D164" s="180"/>
      <c r="E164" s="187"/>
      <c r="F164" s="159" t="s">
        <v>956</v>
      </c>
      <c r="G164" s="160" t="s">
        <v>116</v>
      </c>
      <c r="H164" s="166">
        <v>180</v>
      </c>
      <c r="I164" s="182">
        <v>0</v>
      </c>
      <c r="J164" s="158">
        <f t="shared" si="8"/>
        <v>0</v>
      </c>
      <c r="K164" s="120"/>
    </row>
    <row r="165" spans="1:11" s="1" customFormat="1" ht="12" x14ac:dyDescent="0.2">
      <c r="A165" s="126"/>
      <c r="B165" s="119"/>
      <c r="C165" s="153">
        <v>37</v>
      </c>
      <c r="D165" s="180"/>
      <c r="E165" s="187"/>
      <c r="F165" s="159" t="s">
        <v>957</v>
      </c>
      <c r="G165" s="160" t="s">
        <v>116</v>
      </c>
      <c r="H165" s="166">
        <v>35</v>
      </c>
      <c r="I165" s="182">
        <v>0</v>
      </c>
      <c r="J165" s="158">
        <f t="shared" si="8"/>
        <v>0</v>
      </c>
      <c r="K165" s="120"/>
    </row>
    <row r="166" spans="1:11" s="1" customFormat="1" ht="12" x14ac:dyDescent="0.2">
      <c r="A166" s="126"/>
      <c r="B166" s="119"/>
      <c r="C166" s="153">
        <v>38</v>
      </c>
      <c r="D166" s="180"/>
      <c r="E166" s="164"/>
      <c r="F166" s="159" t="s">
        <v>958</v>
      </c>
      <c r="G166" s="160" t="s">
        <v>623</v>
      </c>
      <c r="H166" s="166">
        <v>20</v>
      </c>
      <c r="I166" s="182">
        <v>0</v>
      </c>
      <c r="J166" s="158">
        <f t="shared" si="8"/>
        <v>0</v>
      </c>
      <c r="K166" s="120"/>
    </row>
    <row r="167" spans="1:11" s="1" customFormat="1" ht="12" x14ac:dyDescent="0.2">
      <c r="A167" s="126"/>
      <c r="B167" s="119"/>
      <c r="C167" s="153">
        <v>39</v>
      </c>
      <c r="D167" s="180"/>
      <c r="E167" s="164"/>
      <c r="F167" s="159" t="s">
        <v>959</v>
      </c>
      <c r="G167" s="160" t="s">
        <v>623</v>
      </c>
      <c r="H167" s="166">
        <v>8</v>
      </c>
      <c r="I167" s="182">
        <v>0</v>
      </c>
      <c r="J167" s="158">
        <f t="shared" si="8"/>
        <v>0</v>
      </c>
      <c r="K167" s="120"/>
    </row>
    <row r="168" spans="1:11" s="1" customFormat="1" ht="12" x14ac:dyDescent="0.2">
      <c r="A168" s="126"/>
      <c r="B168" s="119"/>
      <c r="C168" s="153">
        <v>40</v>
      </c>
      <c r="D168" s="180"/>
      <c r="E168" s="164"/>
      <c r="F168" s="159" t="s">
        <v>960</v>
      </c>
      <c r="G168" s="160" t="s">
        <v>623</v>
      </c>
      <c r="H168" s="166">
        <v>90</v>
      </c>
      <c r="I168" s="182">
        <v>0</v>
      </c>
      <c r="J168" s="158">
        <f t="shared" si="8"/>
        <v>0</v>
      </c>
      <c r="K168" s="120"/>
    </row>
    <row r="169" spans="1:11" s="1" customFormat="1" ht="12" x14ac:dyDescent="0.2">
      <c r="A169" s="126"/>
      <c r="B169" s="119"/>
      <c r="C169" s="153">
        <v>41</v>
      </c>
      <c r="D169" s="180"/>
      <c r="E169" s="164"/>
      <c r="F169" s="159" t="s">
        <v>962</v>
      </c>
      <c r="G169" s="160" t="s">
        <v>623</v>
      </c>
      <c r="H169" s="166">
        <v>226</v>
      </c>
      <c r="I169" s="182">
        <v>0</v>
      </c>
      <c r="J169" s="158">
        <f t="shared" si="8"/>
        <v>0</v>
      </c>
      <c r="K169" s="120"/>
    </row>
    <row r="170" spans="1:11" s="1" customFormat="1" ht="12" x14ac:dyDescent="0.2">
      <c r="A170" s="126"/>
      <c r="B170" s="119"/>
      <c r="C170" s="153">
        <v>42</v>
      </c>
      <c r="D170" s="180"/>
      <c r="E170" s="164"/>
      <c r="F170" s="159" t="s">
        <v>963</v>
      </c>
      <c r="G170" s="160" t="s">
        <v>623</v>
      </c>
      <c r="H170" s="166">
        <v>30</v>
      </c>
      <c r="I170" s="182">
        <v>0</v>
      </c>
      <c r="J170" s="158">
        <f t="shared" si="8"/>
        <v>0</v>
      </c>
      <c r="K170" s="120"/>
    </row>
    <row r="171" spans="1:11" s="1" customFormat="1" ht="12" x14ac:dyDescent="0.2">
      <c r="A171" s="126"/>
      <c r="B171" s="119"/>
      <c r="C171" s="153">
        <v>43</v>
      </c>
      <c r="D171" s="180"/>
      <c r="E171" s="164"/>
      <c r="F171" s="159" t="s">
        <v>965</v>
      </c>
      <c r="G171" s="160" t="s">
        <v>623</v>
      </c>
      <c r="H171" s="166">
        <v>7</v>
      </c>
      <c r="I171" s="182">
        <v>0</v>
      </c>
      <c r="J171" s="158">
        <f t="shared" si="8"/>
        <v>0</v>
      </c>
      <c r="K171" s="120"/>
    </row>
    <row r="172" spans="1:11" s="1" customFormat="1" ht="12" x14ac:dyDescent="0.2">
      <c r="A172" s="126"/>
      <c r="B172" s="119"/>
      <c r="C172" s="153">
        <v>44</v>
      </c>
      <c r="D172" s="180"/>
      <c r="E172" s="164"/>
      <c r="F172" s="159" t="s">
        <v>964</v>
      </c>
      <c r="G172" s="160" t="s">
        <v>623</v>
      </c>
      <c r="H172" s="166">
        <v>6</v>
      </c>
      <c r="I172" s="182">
        <v>0</v>
      </c>
      <c r="J172" s="158">
        <f t="shared" si="8"/>
        <v>0</v>
      </c>
      <c r="K172" s="120"/>
    </row>
    <row r="173" spans="1:11" s="1" customFormat="1" ht="12" x14ac:dyDescent="0.2">
      <c r="A173" s="126"/>
      <c r="B173" s="119"/>
      <c r="C173" s="153">
        <v>45</v>
      </c>
      <c r="D173" s="180"/>
      <c r="E173" s="164"/>
      <c r="F173" s="159" t="s">
        <v>961</v>
      </c>
      <c r="G173" s="160" t="s">
        <v>623</v>
      </c>
      <c r="H173" s="166">
        <v>12</v>
      </c>
      <c r="I173" s="182">
        <v>0</v>
      </c>
      <c r="J173" s="158">
        <f t="shared" si="8"/>
        <v>0</v>
      </c>
      <c r="K173" s="120"/>
    </row>
    <row r="174" spans="1:11" s="1" customFormat="1" ht="12" x14ac:dyDescent="0.2">
      <c r="A174" s="126"/>
      <c r="B174" s="119"/>
      <c r="C174" s="153">
        <v>46</v>
      </c>
      <c r="D174" s="180"/>
      <c r="E174" s="164"/>
      <c r="F174" s="159" t="s">
        <v>966</v>
      </c>
      <c r="G174" s="160" t="s">
        <v>116</v>
      </c>
      <c r="H174" s="166">
        <v>130</v>
      </c>
      <c r="I174" s="182">
        <v>0</v>
      </c>
      <c r="J174" s="158">
        <f t="shared" si="8"/>
        <v>0</v>
      </c>
      <c r="K174" s="120"/>
    </row>
    <row r="175" spans="1:11" s="1" customFormat="1" ht="12" x14ac:dyDescent="0.2">
      <c r="A175" s="126"/>
      <c r="B175" s="119"/>
      <c r="C175" s="153">
        <v>47</v>
      </c>
      <c r="D175" s="180"/>
      <c r="E175" s="164"/>
      <c r="F175" s="159" t="s">
        <v>967</v>
      </c>
      <c r="G175" s="160" t="s">
        <v>623</v>
      </c>
      <c r="H175" s="166">
        <v>1</v>
      </c>
      <c r="I175" s="182">
        <v>0</v>
      </c>
      <c r="J175" s="158">
        <f t="shared" si="8"/>
        <v>0</v>
      </c>
      <c r="K175" s="120"/>
    </row>
    <row r="176" spans="1:11" s="1" customFormat="1" ht="12" x14ac:dyDescent="0.2">
      <c r="A176" s="126"/>
      <c r="B176" s="119"/>
      <c r="C176" s="153">
        <v>48</v>
      </c>
      <c r="D176" s="153"/>
      <c r="E176" s="188"/>
      <c r="F176" s="189" t="s">
        <v>949</v>
      </c>
      <c r="G176" s="190" t="s">
        <v>623</v>
      </c>
      <c r="H176" s="191">
        <v>1</v>
      </c>
      <c r="I176" s="192">
        <v>0</v>
      </c>
      <c r="J176" s="158">
        <f t="shared" si="8"/>
        <v>0</v>
      </c>
      <c r="K176" s="120"/>
    </row>
    <row r="177" spans="1:11" s="1" customFormat="1" ht="12" x14ac:dyDescent="0.2">
      <c r="A177" s="126"/>
      <c r="B177" s="119"/>
      <c r="C177" s="153">
        <v>49</v>
      </c>
      <c r="D177" s="153"/>
      <c r="E177" s="193"/>
      <c r="F177" s="194" t="s">
        <v>968</v>
      </c>
      <c r="G177" s="195" t="s">
        <v>623</v>
      </c>
      <c r="H177" s="196">
        <v>1</v>
      </c>
      <c r="I177" s="192">
        <v>0</v>
      </c>
      <c r="J177" s="158">
        <f t="shared" si="8"/>
        <v>0</v>
      </c>
      <c r="K177" s="120"/>
    </row>
    <row r="178" spans="1:11" s="1" customFormat="1" ht="12" x14ac:dyDescent="0.2">
      <c r="A178" s="126"/>
      <c r="B178" s="197"/>
      <c r="C178" s="198"/>
      <c r="D178" s="199"/>
      <c r="E178" s="198"/>
      <c r="F178" s="200"/>
      <c r="G178" s="201"/>
      <c r="H178" s="202"/>
      <c r="I178" s="203"/>
      <c r="J178" s="204"/>
      <c r="K178" s="205"/>
    </row>
    <row r="179" spans="1:11" x14ac:dyDescent="0.2">
      <c r="A179" s="126"/>
    </row>
  </sheetData>
  <autoFilter ref="C93:K109" xr:uid="{00000000-0009-0000-0000-000005000000}"/>
  <mergeCells count="6">
    <mergeCell ref="E86:H86"/>
    <mergeCell ref="E7:H7"/>
    <mergeCell ref="E9:H9"/>
    <mergeCell ref="E18:H18"/>
    <mergeCell ref="E27:H27"/>
    <mergeCell ref="E84:H84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2937-D190-428D-B3A0-8A3574487A61}">
  <sheetPr>
    <pageSetUpPr fitToPage="1"/>
  </sheetPr>
  <dimension ref="A2:BD222"/>
  <sheetViews>
    <sheetView showGridLines="0" workbookViewId="0">
      <selection activeCell="I223" sqref="I22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10.83203125" customWidth="1"/>
    <col min="13" max="13" width="15" customWidth="1"/>
  </cols>
  <sheetData>
    <row r="2" spans="2:12" ht="36.950000000000003" customHeight="1" x14ac:dyDescent="0.2">
      <c r="L2" s="115"/>
    </row>
    <row r="3" spans="2:12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24.95" customHeight="1" x14ac:dyDescent="0.2">
      <c r="B4" s="16"/>
      <c r="D4" s="17" t="s">
        <v>63</v>
      </c>
      <c r="L4" s="16"/>
    </row>
    <row r="5" spans="2:12" ht="6.95" customHeight="1" x14ac:dyDescent="0.2">
      <c r="B5" s="16"/>
      <c r="L5" s="16"/>
    </row>
    <row r="6" spans="2:12" ht="12" customHeight="1" x14ac:dyDescent="0.2">
      <c r="B6" s="16"/>
      <c r="D6" s="21" t="s">
        <v>11</v>
      </c>
      <c r="L6" s="16"/>
    </row>
    <row r="7" spans="2:12" ht="16.5" customHeight="1" x14ac:dyDescent="0.2">
      <c r="B7" s="16"/>
      <c r="E7" s="292" t="str">
        <f>'Rekapitulace stavby'!K6</f>
        <v>Modernizace farmy Tuněchody</v>
      </c>
      <c r="F7" s="293"/>
      <c r="G7" s="293"/>
      <c r="H7" s="293"/>
      <c r="L7" s="16"/>
    </row>
    <row r="8" spans="2:12" s="1" customFormat="1" ht="12" customHeight="1" x14ac:dyDescent="0.2">
      <c r="B8" s="24"/>
      <c r="D8" s="21" t="s">
        <v>64</v>
      </c>
      <c r="L8" s="24"/>
    </row>
    <row r="9" spans="2:12" s="1" customFormat="1" ht="16.5" customHeight="1" x14ac:dyDescent="0.2">
      <c r="B9" s="24"/>
      <c r="E9" s="272" t="s">
        <v>969</v>
      </c>
      <c r="F9" s="291"/>
      <c r="G9" s="291"/>
      <c r="H9" s="291"/>
      <c r="L9" s="24"/>
    </row>
    <row r="10" spans="2:12" s="1" customFormat="1" x14ac:dyDescent="0.2">
      <c r="B10" s="24"/>
      <c r="L10" s="24"/>
    </row>
    <row r="11" spans="2:12" s="1" customFormat="1" ht="12" customHeight="1" x14ac:dyDescent="0.2">
      <c r="B11" s="24"/>
      <c r="D11" s="21" t="s">
        <v>12</v>
      </c>
      <c r="F11" s="19" t="s">
        <v>1</v>
      </c>
      <c r="I11" s="21" t="s">
        <v>13</v>
      </c>
      <c r="J11" s="19" t="s">
        <v>1</v>
      </c>
      <c r="L11" s="24"/>
    </row>
    <row r="12" spans="2:12" s="1" customFormat="1" ht="12" customHeight="1" x14ac:dyDescent="0.2">
      <c r="B12" s="24"/>
      <c r="D12" s="21" t="s">
        <v>14</v>
      </c>
      <c r="F12" s="19" t="s">
        <v>15</v>
      </c>
      <c r="I12" s="21" t="s">
        <v>16</v>
      </c>
      <c r="J12" s="44">
        <f>'Rekapitulace stavby'!AN8</f>
        <v>46036</v>
      </c>
      <c r="L12" s="24"/>
    </row>
    <row r="13" spans="2:12" s="1" customFormat="1" ht="10.9" customHeight="1" x14ac:dyDescent="0.2">
      <c r="B13" s="24"/>
      <c r="L13" s="24"/>
    </row>
    <row r="14" spans="2:12" s="1" customFormat="1" ht="12" customHeight="1" x14ac:dyDescent="0.2">
      <c r="B14" s="24"/>
      <c r="D14" s="21" t="s">
        <v>17</v>
      </c>
      <c r="I14" s="21" t="s">
        <v>18</v>
      </c>
      <c r="J14" s="19" t="str">
        <f>IF('[1]Rekapitulace stavby'!AN10="","",'[1]Rekapitulace stavby'!AN10)</f>
        <v/>
      </c>
      <c r="L14" s="24"/>
    </row>
    <row r="15" spans="2:12" s="1" customFormat="1" ht="18" customHeight="1" x14ac:dyDescent="0.2">
      <c r="B15" s="24"/>
      <c r="E15" s="19" t="str">
        <f>IF('[1]Rekapitulace stavby'!E11="","",'[1]Rekapitulace stavby'!E11)</f>
        <v xml:space="preserve"> </v>
      </c>
      <c r="I15" s="21" t="s">
        <v>19</v>
      </c>
      <c r="J15" s="19" t="str">
        <f>IF('[1]Rekapitulace stavby'!AN11="","",'[1]Rekapitulace stavby'!AN11)</f>
        <v/>
      </c>
      <c r="L15" s="24"/>
    </row>
    <row r="16" spans="2:12" s="1" customFormat="1" ht="6.95" customHeight="1" x14ac:dyDescent="0.2">
      <c r="B16" s="24"/>
      <c r="L16" s="24"/>
    </row>
    <row r="17" spans="2:12" s="1" customFormat="1" ht="12" customHeight="1" x14ac:dyDescent="0.2">
      <c r="B17" s="24"/>
      <c r="D17" s="21" t="s">
        <v>901</v>
      </c>
      <c r="I17" s="21" t="s">
        <v>18</v>
      </c>
      <c r="J17" s="227"/>
      <c r="L17" s="24"/>
    </row>
    <row r="18" spans="2:12" s="1" customFormat="1" ht="18" customHeight="1" x14ac:dyDescent="0.2">
      <c r="B18" s="24"/>
      <c r="E18" s="294"/>
      <c r="F18" s="284"/>
      <c r="G18" s="284"/>
      <c r="H18" s="284"/>
      <c r="I18" s="21" t="s">
        <v>19</v>
      </c>
      <c r="J18" s="227"/>
      <c r="L18" s="24"/>
    </row>
    <row r="19" spans="2:12" s="1" customFormat="1" ht="6.95" customHeight="1" x14ac:dyDescent="0.2">
      <c r="B19" s="24"/>
      <c r="L19" s="24"/>
    </row>
    <row r="20" spans="2:12" s="1" customFormat="1" ht="12" customHeight="1" x14ac:dyDescent="0.2">
      <c r="B20" s="24"/>
      <c r="D20" s="21" t="s">
        <v>21</v>
      </c>
      <c r="I20" s="21" t="s">
        <v>18</v>
      </c>
      <c r="J20" s="19" t="str">
        <f>IF('[1]Rekapitulace stavby'!AN16="","",'[1]Rekapitulace stavby'!AN16)</f>
        <v/>
      </c>
      <c r="L20" s="24"/>
    </row>
    <row r="21" spans="2:12" s="1" customFormat="1" ht="18" customHeight="1" x14ac:dyDescent="0.2">
      <c r="B21" s="24"/>
      <c r="E21" s="19" t="str">
        <f>IF('[1]Rekapitulace stavby'!E17="","",'[1]Rekapitulace stavby'!E17)</f>
        <v xml:space="preserve"> </v>
      </c>
      <c r="I21" s="21" t="s">
        <v>19</v>
      </c>
      <c r="J21" s="19" t="str">
        <f>IF('[1]Rekapitulace stavby'!AN17="","",'[1]Rekapitulace stavby'!AN17)</f>
        <v/>
      </c>
      <c r="L21" s="24"/>
    </row>
    <row r="22" spans="2:12" s="1" customFormat="1" ht="6.95" customHeight="1" x14ac:dyDescent="0.2">
      <c r="B22" s="24"/>
      <c r="L22" s="24"/>
    </row>
    <row r="23" spans="2:12" s="1" customFormat="1" ht="12" customHeight="1" x14ac:dyDescent="0.2">
      <c r="B23" s="24"/>
      <c r="D23" s="21" t="s">
        <v>23</v>
      </c>
      <c r="I23" s="21" t="s">
        <v>18</v>
      </c>
      <c r="J23" s="19" t="str">
        <f>IF('[1]Rekapitulace stavby'!AN19="","",'[1]Rekapitulace stavby'!AN19)</f>
        <v/>
      </c>
      <c r="L23" s="24"/>
    </row>
    <row r="24" spans="2:12" s="1" customFormat="1" ht="18" customHeight="1" x14ac:dyDescent="0.2">
      <c r="B24" s="24"/>
      <c r="E24" s="19" t="str">
        <f>IF('[1]Rekapitulace stavby'!E20="","",'[1]Rekapitulace stavby'!E20)</f>
        <v xml:space="preserve"> </v>
      </c>
      <c r="I24" s="21" t="s">
        <v>19</v>
      </c>
      <c r="J24" s="19" t="str">
        <f>IF('[1]Rekapitulace stavby'!AN20="","",'[1]Rekapitulace stavby'!AN20)</f>
        <v/>
      </c>
      <c r="L24" s="24"/>
    </row>
    <row r="25" spans="2:12" s="1" customFormat="1" ht="6.95" customHeight="1" x14ac:dyDescent="0.2">
      <c r="B25" s="24"/>
      <c r="L25" s="24"/>
    </row>
    <row r="26" spans="2:12" s="1" customFormat="1" ht="12" customHeight="1" x14ac:dyDescent="0.2">
      <c r="B26" s="24"/>
      <c r="D26" s="21" t="s">
        <v>24</v>
      </c>
      <c r="L26" s="24"/>
    </row>
    <row r="27" spans="2:12" s="7" customFormat="1" ht="16.5" customHeight="1" x14ac:dyDescent="0.2">
      <c r="B27" s="62"/>
      <c r="E27" s="287" t="s">
        <v>1</v>
      </c>
      <c r="F27" s="287"/>
      <c r="G27" s="287"/>
      <c r="H27" s="287"/>
      <c r="L27" s="62"/>
    </row>
    <row r="28" spans="2:12" s="1" customFormat="1" ht="6.95" customHeight="1" x14ac:dyDescent="0.2">
      <c r="B28" s="24"/>
      <c r="L28" s="24"/>
    </row>
    <row r="29" spans="2:12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 x14ac:dyDescent="0.2">
      <c r="B30" s="24"/>
      <c r="D30" s="63" t="s">
        <v>25</v>
      </c>
      <c r="J30" s="52">
        <f>ROUND(J95, 2)</f>
        <v>0</v>
      </c>
      <c r="L30" s="24"/>
    </row>
    <row r="31" spans="2:12" s="1" customFormat="1" ht="6.95" customHeight="1" x14ac:dyDescent="0.2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 x14ac:dyDescent="0.2">
      <c r="B32" s="24"/>
      <c r="F32" s="27" t="s">
        <v>27</v>
      </c>
      <c r="I32" s="27" t="s">
        <v>26</v>
      </c>
      <c r="J32" s="27" t="s">
        <v>28</v>
      </c>
      <c r="L32" s="24"/>
    </row>
    <row r="33" spans="2:12" s="1" customFormat="1" ht="14.45" customHeight="1" x14ac:dyDescent="0.2">
      <c r="B33" s="24"/>
      <c r="D33" s="46" t="s">
        <v>29</v>
      </c>
      <c r="E33" s="21" t="s">
        <v>30</v>
      </c>
      <c r="F33" s="64">
        <f>J30</f>
        <v>0</v>
      </c>
      <c r="I33" s="65">
        <v>0.21</v>
      </c>
      <c r="J33" s="64">
        <f>SUM(F33*0.21)</f>
        <v>0</v>
      </c>
      <c r="L33" s="24"/>
    </row>
    <row r="34" spans="2:12" s="1" customFormat="1" ht="14.45" customHeight="1" x14ac:dyDescent="0.2">
      <c r="B34" s="24"/>
      <c r="E34" s="21" t="s">
        <v>31</v>
      </c>
      <c r="F34" s="64">
        <v>0</v>
      </c>
      <c r="I34" s="65">
        <v>0.12</v>
      </c>
      <c r="J34" s="64">
        <v>0</v>
      </c>
      <c r="L34" s="24"/>
    </row>
    <row r="35" spans="2:12" s="1" customFormat="1" ht="14.45" hidden="1" customHeight="1" x14ac:dyDescent="0.2">
      <c r="B35" s="24"/>
      <c r="E35" s="21" t="s">
        <v>32</v>
      </c>
      <c r="F35" s="64" t="e">
        <f>ROUND((SUM(#REF!)),  2)</f>
        <v>#REF!</v>
      </c>
      <c r="I35" s="65">
        <v>0.21</v>
      </c>
      <c r="J35" s="64">
        <f>0</f>
        <v>0</v>
      </c>
      <c r="L35" s="24"/>
    </row>
    <row r="36" spans="2:12" s="1" customFormat="1" ht="14.45" hidden="1" customHeight="1" x14ac:dyDescent="0.2">
      <c r="B36" s="24"/>
      <c r="E36" s="21" t="s">
        <v>33</v>
      </c>
      <c r="F36" s="64" t="e">
        <f>ROUND((SUM(#REF!)),  2)</f>
        <v>#REF!</v>
      </c>
      <c r="I36" s="65">
        <v>0.12</v>
      </c>
      <c r="J36" s="64">
        <f>0</f>
        <v>0</v>
      </c>
      <c r="L36" s="24"/>
    </row>
    <row r="37" spans="2:12" s="1" customFormat="1" ht="14.45" hidden="1" customHeight="1" x14ac:dyDescent="0.2">
      <c r="B37" s="24"/>
      <c r="E37" s="21" t="s">
        <v>34</v>
      </c>
      <c r="F37" s="64" t="e">
        <f>ROUND((SUM(#REF!)),  2)</f>
        <v>#REF!</v>
      </c>
      <c r="I37" s="65">
        <v>0</v>
      </c>
      <c r="J37" s="64">
        <f>0</f>
        <v>0</v>
      </c>
      <c r="L37" s="24"/>
    </row>
    <row r="38" spans="2:12" s="1" customFormat="1" ht="6.95" customHeight="1" x14ac:dyDescent="0.2">
      <c r="B38" s="24"/>
      <c r="L38" s="24"/>
    </row>
    <row r="39" spans="2:12" s="1" customFormat="1" ht="25.35" customHeight="1" x14ac:dyDescent="0.2">
      <c r="B39" s="24"/>
      <c r="C39" s="66"/>
      <c r="D39" s="67" t="s">
        <v>35</v>
      </c>
      <c r="E39" s="47"/>
      <c r="F39" s="47"/>
      <c r="G39" s="68" t="s">
        <v>36</v>
      </c>
      <c r="H39" s="69" t="s">
        <v>37</v>
      </c>
      <c r="I39" s="47"/>
      <c r="J39" s="70">
        <f>SUM(J30:J37)</f>
        <v>0</v>
      </c>
      <c r="K39" s="71"/>
      <c r="L39" s="24"/>
    </row>
    <row r="40" spans="2:12" s="1" customFormat="1" ht="14.45" customHeight="1" x14ac:dyDescent="0.2">
      <c r="B40" s="24"/>
      <c r="L40" s="24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4"/>
      <c r="D50" s="33" t="s">
        <v>38</v>
      </c>
      <c r="E50" s="34"/>
      <c r="F50" s="34"/>
      <c r="G50" s="33" t="s">
        <v>39</v>
      </c>
      <c r="H50" s="34"/>
      <c r="I50" s="34"/>
      <c r="J50" s="34"/>
      <c r="K50" s="34"/>
      <c r="L50" s="24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4"/>
      <c r="D61" s="35" t="s">
        <v>40</v>
      </c>
      <c r="E61" s="26"/>
      <c r="F61" s="72" t="s">
        <v>41</v>
      </c>
      <c r="G61" s="35" t="s">
        <v>40</v>
      </c>
      <c r="H61" s="26"/>
      <c r="I61" s="26"/>
      <c r="J61" s="73" t="s">
        <v>41</v>
      </c>
      <c r="K61" s="26"/>
      <c r="L61" s="24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4"/>
      <c r="D65" s="33" t="s">
        <v>42</v>
      </c>
      <c r="E65" s="34"/>
      <c r="F65" s="34"/>
      <c r="G65" s="33" t="s">
        <v>902</v>
      </c>
      <c r="H65" s="34"/>
      <c r="I65" s="34"/>
      <c r="J65" s="34"/>
      <c r="K65" s="34"/>
      <c r="L65" s="24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4"/>
      <c r="D76" s="35" t="s">
        <v>40</v>
      </c>
      <c r="E76" s="26"/>
      <c r="F76" s="72" t="s">
        <v>41</v>
      </c>
      <c r="G76" s="35" t="s">
        <v>40</v>
      </c>
      <c r="H76" s="26"/>
      <c r="I76" s="26"/>
      <c r="J76" s="73" t="s">
        <v>41</v>
      </c>
      <c r="K76" s="26"/>
      <c r="L76" s="24"/>
    </row>
    <row r="77" spans="2:12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4"/>
    </row>
    <row r="81" spans="1:12" s="1" customFormat="1" ht="6.95" customHeight="1" x14ac:dyDescent="0.2">
      <c r="B81" s="116"/>
      <c r="C81" s="117"/>
      <c r="D81" s="117"/>
      <c r="E81" s="117"/>
      <c r="F81" s="117"/>
      <c r="G81" s="117"/>
      <c r="H81" s="117"/>
      <c r="I81" s="117"/>
      <c r="J81" s="118"/>
      <c r="K81" s="39"/>
      <c r="L81" s="24"/>
    </row>
    <row r="82" spans="1:12" s="1" customFormat="1" ht="24.95" customHeight="1" x14ac:dyDescent="0.2">
      <c r="B82" s="119"/>
      <c r="C82" s="17" t="s">
        <v>97</v>
      </c>
      <c r="J82" s="120"/>
      <c r="L82" s="24"/>
    </row>
    <row r="83" spans="1:12" s="1" customFormat="1" ht="6.95" customHeight="1" x14ac:dyDescent="0.2">
      <c r="B83" s="119"/>
      <c r="J83" s="120"/>
      <c r="L83" s="24"/>
    </row>
    <row r="84" spans="1:12" s="1" customFormat="1" ht="12" customHeight="1" x14ac:dyDescent="0.2">
      <c r="B84" s="119"/>
      <c r="C84" s="21" t="s">
        <v>11</v>
      </c>
      <c r="J84" s="120"/>
      <c r="L84" s="24"/>
    </row>
    <row r="85" spans="1:12" s="1" customFormat="1" ht="16.5" customHeight="1" x14ac:dyDescent="0.2">
      <c r="B85" s="119"/>
      <c r="E85" s="292" t="str">
        <f>E7</f>
        <v>Modernizace farmy Tuněchody</v>
      </c>
      <c r="F85" s="293"/>
      <c r="G85" s="293"/>
      <c r="H85" s="293"/>
      <c r="J85" s="120"/>
      <c r="L85" s="24"/>
    </row>
    <row r="86" spans="1:12" s="1" customFormat="1" ht="12" customHeight="1" x14ac:dyDescent="0.2">
      <c r="B86" s="119"/>
      <c r="C86" s="21" t="s">
        <v>64</v>
      </c>
      <c r="J86" s="120"/>
      <c r="L86" s="24"/>
    </row>
    <row r="87" spans="1:12" s="1" customFormat="1" ht="16.5" customHeight="1" x14ac:dyDescent="0.2">
      <c r="B87" s="119"/>
      <c r="E87" s="272" t="str">
        <f>E9</f>
        <v>SO 01 Technologie</v>
      </c>
      <c r="F87" s="291"/>
      <c r="G87" s="291"/>
      <c r="H87" s="291"/>
      <c r="J87" s="120"/>
      <c r="L87" s="24"/>
    </row>
    <row r="88" spans="1:12" s="1" customFormat="1" ht="6.95" customHeight="1" x14ac:dyDescent="0.2">
      <c r="B88" s="119"/>
      <c r="J88" s="120"/>
      <c r="L88" s="24"/>
    </row>
    <row r="89" spans="1:12" s="1" customFormat="1" ht="12" customHeight="1" x14ac:dyDescent="0.2">
      <c r="B89" s="119"/>
      <c r="C89" s="21" t="s">
        <v>14</v>
      </c>
      <c r="F89" s="19" t="str">
        <f>F12</f>
        <v xml:space="preserve"> </v>
      </c>
      <c r="I89" s="21" t="s">
        <v>16</v>
      </c>
      <c r="J89" s="121">
        <f>IF(J12="","",J12)</f>
        <v>46036</v>
      </c>
      <c r="L89" s="24"/>
    </row>
    <row r="90" spans="1:12" s="1" customFormat="1" ht="6.95" customHeight="1" x14ac:dyDescent="0.2">
      <c r="B90" s="119"/>
      <c r="J90" s="120"/>
      <c r="L90" s="24"/>
    </row>
    <row r="91" spans="1:12" s="1" customFormat="1" ht="15.2" customHeight="1" x14ac:dyDescent="0.2">
      <c r="B91" s="119"/>
      <c r="C91" s="21" t="s">
        <v>17</v>
      </c>
      <c r="F91" s="19" t="str">
        <f>E15</f>
        <v xml:space="preserve"> </v>
      </c>
      <c r="I91" s="21" t="s">
        <v>21</v>
      </c>
      <c r="J91" s="122" t="str">
        <f>E21</f>
        <v xml:space="preserve"> </v>
      </c>
      <c r="L91" s="24"/>
    </row>
    <row r="92" spans="1:12" s="1" customFormat="1" ht="15.2" customHeight="1" x14ac:dyDescent="0.2">
      <c r="B92" s="119"/>
      <c r="C92" s="21" t="s">
        <v>901</v>
      </c>
      <c r="F92" s="19" t="str">
        <f>IF(E18="","",E18)</f>
        <v/>
      </c>
      <c r="I92" s="21" t="s">
        <v>23</v>
      </c>
      <c r="J92" s="122" t="str">
        <f>E24</f>
        <v xml:space="preserve"> </v>
      </c>
      <c r="L92" s="24"/>
    </row>
    <row r="93" spans="1:12" s="1" customFormat="1" ht="10.35" customHeight="1" x14ac:dyDescent="0.2">
      <c r="B93" s="119"/>
      <c r="J93" s="120"/>
      <c r="L93" s="24"/>
    </row>
    <row r="94" spans="1:12" s="10" customFormat="1" ht="29.25" customHeight="1" x14ac:dyDescent="0.2">
      <c r="B94" s="123"/>
      <c r="C94" s="86" t="s">
        <v>98</v>
      </c>
      <c r="D94" s="87" t="s">
        <v>49</v>
      </c>
      <c r="E94" s="87" t="s">
        <v>45</v>
      </c>
      <c r="F94" s="87" t="s">
        <v>46</v>
      </c>
      <c r="G94" s="87" t="s">
        <v>99</v>
      </c>
      <c r="H94" s="87" t="s">
        <v>100</v>
      </c>
      <c r="I94" s="87" t="s">
        <v>101</v>
      </c>
      <c r="J94" s="124" t="s">
        <v>67</v>
      </c>
      <c r="K94" s="89" t="s">
        <v>102</v>
      </c>
      <c r="L94" s="85"/>
    </row>
    <row r="95" spans="1:12" s="1" customFormat="1" ht="22.9" customHeight="1" x14ac:dyDescent="0.25">
      <c r="B95" s="119"/>
      <c r="C95" s="50" t="s">
        <v>103</v>
      </c>
      <c r="J95" s="125">
        <f>SUM(J97+J100+J109+J125+J149+J155+J161+J169+J172+J175+J200+J205+J212+J218+J122)</f>
        <v>0</v>
      </c>
      <c r="L95" s="24"/>
    </row>
    <row r="96" spans="1:12" s="1" customFormat="1" ht="15" customHeight="1" x14ac:dyDescent="0.25">
      <c r="A96" s="126"/>
      <c r="B96" s="119"/>
      <c r="C96" s="50"/>
      <c r="F96" s="127"/>
      <c r="J96" s="125"/>
      <c r="K96" s="120"/>
    </row>
    <row r="97" spans="1:11" s="1" customFormat="1" ht="12.75" x14ac:dyDescent="0.2">
      <c r="A97" s="126"/>
      <c r="B97" s="119"/>
      <c r="C97" s="11"/>
      <c r="D97" s="92"/>
      <c r="E97" s="95"/>
      <c r="F97" s="95" t="s">
        <v>970</v>
      </c>
      <c r="G97" s="11"/>
      <c r="H97" s="11"/>
      <c r="I97" s="11"/>
      <c r="J97" s="128">
        <f>SUM(J98:J98)</f>
        <v>0</v>
      </c>
      <c r="K97" s="129"/>
    </row>
    <row r="98" spans="1:11" s="11" customFormat="1" ht="12.75" x14ac:dyDescent="0.2">
      <c r="A98" s="130"/>
      <c r="B98" s="131"/>
      <c r="C98" s="153"/>
      <c r="D98" s="180"/>
      <c r="E98" s="206"/>
      <c r="F98" s="207" t="s">
        <v>1022</v>
      </c>
      <c r="G98" s="208" t="s">
        <v>623</v>
      </c>
      <c r="H98" s="209">
        <v>2</v>
      </c>
      <c r="I98" s="210">
        <v>0</v>
      </c>
      <c r="J98" s="158">
        <f t="shared" ref="J98" si="0">ROUND(I98*H98,2)</f>
        <v>0</v>
      </c>
      <c r="K98" s="140"/>
    </row>
    <row r="99" spans="1:11" s="11" customFormat="1" ht="12.75" x14ac:dyDescent="0.2">
      <c r="A99" s="130"/>
      <c r="B99" s="131"/>
      <c r="C99" s="173"/>
      <c r="D99" s="173"/>
      <c r="E99" s="211"/>
      <c r="F99" s="212"/>
      <c r="G99" s="213"/>
      <c r="H99" s="214"/>
      <c r="I99" s="215"/>
      <c r="J99" s="179"/>
      <c r="K99" s="140"/>
    </row>
    <row r="100" spans="1:11" s="1" customFormat="1" ht="12.75" x14ac:dyDescent="0.2">
      <c r="A100" s="126"/>
      <c r="B100" s="119"/>
      <c r="C100" s="11"/>
      <c r="D100" s="92"/>
      <c r="E100" s="95"/>
      <c r="F100" s="95" t="s">
        <v>971</v>
      </c>
      <c r="G100" s="11"/>
      <c r="H100" s="11"/>
      <c r="I100" s="11"/>
      <c r="J100" s="128">
        <f>SUM(J101:J107)</f>
        <v>0</v>
      </c>
      <c r="K100" s="129"/>
    </row>
    <row r="101" spans="1:11" s="11" customFormat="1" ht="12.75" x14ac:dyDescent="0.2">
      <c r="A101" s="130"/>
      <c r="B101" s="131"/>
      <c r="C101" s="153"/>
      <c r="D101" s="180"/>
      <c r="E101" s="206"/>
      <c r="F101" s="216" t="s">
        <v>972</v>
      </c>
      <c r="G101" s="208" t="s">
        <v>623</v>
      </c>
      <c r="H101" s="217">
        <v>80</v>
      </c>
      <c r="I101" s="218">
        <v>0</v>
      </c>
      <c r="J101" s="161">
        <f t="shared" ref="J101:J107" si="1">ROUND(I101*H101,2)</f>
        <v>0</v>
      </c>
      <c r="K101" s="140"/>
    </row>
    <row r="102" spans="1:11" s="11" customFormat="1" ht="12.75" x14ac:dyDescent="0.2">
      <c r="A102" s="130"/>
      <c r="B102" s="131"/>
      <c r="C102" s="153"/>
      <c r="D102" s="180"/>
      <c r="E102" s="206"/>
      <c r="F102" s="216" t="s">
        <v>973</v>
      </c>
      <c r="G102" s="208" t="s">
        <v>623</v>
      </c>
      <c r="H102" s="217">
        <v>468</v>
      </c>
      <c r="I102" s="218">
        <v>0</v>
      </c>
      <c r="J102" s="161">
        <f t="shared" si="1"/>
        <v>0</v>
      </c>
      <c r="K102" s="140"/>
    </row>
    <row r="103" spans="1:11" s="11" customFormat="1" ht="12.75" x14ac:dyDescent="0.2">
      <c r="A103" s="130"/>
      <c r="B103" s="131"/>
      <c r="C103" s="153"/>
      <c r="D103" s="180"/>
      <c r="E103" s="206"/>
      <c r="F103" s="216" t="s">
        <v>983</v>
      </c>
      <c r="G103" s="208" t="s">
        <v>623</v>
      </c>
      <c r="H103" s="217">
        <v>228</v>
      </c>
      <c r="I103" s="218">
        <v>0</v>
      </c>
      <c r="J103" s="161">
        <f t="shared" ref="J103" si="2">ROUND(I103*H103,2)</f>
        <v>0</v>
      </c>
      <c r="K103" s="140"/>
    </row>
    <row r="104" spans="1:11" s="11" customFormat="1" ht="12.75" x14ac:dyDescent="0.2">
      <c r="A104" s="130"/>
      <c r="B104" s="131"/>
      <c r="C104" s="153"/>
      <c r="D104" s="180"/>
      <c r="E104" s="206"/>
      <c r="F104" s="219" t="s">
        <v>974</v>
      </c>
      <c r="G104" s="208" t="s">
        <v>623</v>
      </c>
      <c r="H104" s="217">
        <v>522</v>
      </c>
      <c r="I104" s="218">
        <v>0</v>
      </c>
      <c r="J104" s="161">
        <f t="shared" si="1"/>
        <v>0</v>
      </c>
      <c r="K104" s="140"/>
    </row>
    <row r="105" spans="1:11" s="11" customFormat="1" ht="12.75" x14ac:dyDescent="0.2">
      <c r="A105" s="130"/>
      <c r="B105" s="131"/>
      <c r="C105" s="153"/>
      <c r="D105" s="180"/>
      <c r="E105" s="206"/>
      <c r="F105" s="219" t="s">
        <v>975</v>
      </c>
      <c r="G105" s="208" t="s">
        <v>623</v>
      </c>
      <c r="H105" s="217">
        <v>522</v>
      </c>
      <c r="I105" s="218">
        <v>0</v>
      </c>
      <c r="J105" s="161">
        <f t="shared" si="1"/>
        <v>0</v>
      </c>
      <c r="K105" s="140"/>
    </row>
    <row r="106" spans="1:11" s="11" customFormat="1" ht="12.75" x14ac:dyDescent="0.2">
      <c r="A106" s="130"/>
      <c r="B106" s="131"/>
      <c r="C106" s="153"/>
      <c r="D106" s="180"/>
      <c r="E106" s="206"/>
      <c r="F106" s="216" t="s">
        <v>976</v>
      </c>
      <c r="G106" s="208" t="s">
        <v>623</v>
      </c>
      <c r="H106" s="217">
        <v>116</v>
      </c>
      <c r="I106" s="220">
        <v>0</v>
      </c>
      <c r="J106" s="161">
        <f t="shared" si="1"/>
        <v>0</v>
      </c>
      <c r="K106" s="140"/>
    </row>
    <row r="107" spans="1:11" s="11" customFormat="1" ht="12.75" x14ac:dyDescent="0.2">
      <c r="A107" s="130"/>
      <c r="B107" s="131"/>
      <c r="C107" s="153"/>
      <c r="D107" s="180"/>
      <c r="E107" s="206"/>
      <c r="F107" s="216" t="s">
        <v>1023</v>
      </c>
      <c r="G107" s="208" t="s">
        <v>623</v>
      </c>
      <c r="H107" s="217">
        <v>116</v>
      </c>
      <c r="I107" s="220">
        <v>0</v>
      </c>
      <c r="J107" s="161">
        <f t="shared" si="1"/>
        <v>0</v>
      </c>
      <c r="K107" s="140"/>
    </row>
    <row r="108" spans="1:11" s="11" customFormat="1" ht="12.75" x14ac:dyDescent="0.2">
      <c r="A108" s="130"/>
      <c r="B108" s="131"/>
      <c r="C108" s="173"/>
      <c r="D108" s="173"/>
      <c r="E108" s="211"/>
      <c r="F108" s="212"/>
      <c r="G108" s="213"/>
      <c r="H108" s="214"/>
      <c r="I108" s="215"/>
      <c r="J108" s="179"/>
      <c r="K108" s="140"/>
    </row>
    <row r="109" spans="1:11" s="1" customFormat="1" ht="12.75" x14ac:dyDescent="0.2">
      <c r="A109" s="126"/>
      <c r="B109" s="119"/>
      <c r="C109" s="11"/>
      <c r="D109" s="92"/>
      <c r="E109" s="95"/>
      <c r="F109" s="95" t="s">
        <v>1024</v>
      </c>
      <c r="G109" s="11"/>
      <c r="H109" s="11"/>
      <c r="I109" s="11"/>
      <c r="J109" s="128">
        <f>SUM(J110:J120)</f>
        <v>0</v>
      </c>
      <c r="K109" s="129"/>
    </row>
    <row r="110" spans="1:11" s="11" customFormat="1" ht="12" x14ac:dyDescent="0.2">
      <c r="A110" s="130"/>
      <c r="B110" s="131"/>
      <c r="C110" s="153"/>
      <c r="D110" s="180"/>
      <c r="E110" s="236"/>
      <c r="F110" s="238" t="s">
        <v>1025</v>
      </c>
      <c r="G110" s="232" t="s">
        <v>623</v>
      </c>
      <c r="H110" s="209">
        <v>3</v>
      </c>
      <c r="I110" s="239">
        <v>0</v>
      </c>
      <c r="J110" s="161">
        <f t="shared" ref="J110:J120" si="3">ROUND(I110*H110,2)</f>
        <v>0</v>
      </c>
      <c r="K110" s="140"/>
    </row>
    <row r="111" spans="1:11" s="11" customFormat="1" ht="12" x14ac:dyDescent="0.2">
      <c r="A111" s="130"/>
      <c r="B111" s="131"/>
      <c r="C111" s="153"/>
      <c r="D111" s="180"/>
      <c r="E111" s="236"/>
      <c r="F111" s="238" t="s">
        <v>977</v>
      </c>
      <c r="G111" s="232" t="s">
        <v>623</v>
      </c>
      <c r="H111" s="209">
        <v>7</v>
      </c>
      <c r="I111" s="239">
        <v>0</v>
      </c>
      <c r="J111" s="161">
        <f t="shared" si="3"/>
        <v>0</v>
      </c>
      <c r="K111" s="140"/>
    </row>
    <row r="112" spans="1:11" s="11" customFormat="1" ht="12" x14ac:dyDescent="0.2">
      <c r="A112" s="130"/>
      <c r="B112" s="131"/>
      <c r="C112" s="153"/>
      <c r="D112" s="180"/>
      <c r="E112" s="236"/>
      <c r="F112" s="238" t="s">
        <v>978</v>
      </c>
      <c r="G112" s="232" t="s">
        <v>623</v>
      </c>
      <c r="H112" s="209">
        <v>6</v>
      </c>
      <c r="I112" s="239">
        <v>0</v>
      </c>
      <c r="J112" s="161">
        <f t="shared" si="3"/>
        <v>0</v>
      </c>
      <c r="K112" s="140"/>
    </row>
    <row r="113" spans="1:56" s="11" customFormat="1" ht="12" x14ac:dyDescent="0.2">
      <c r="A113" s="130"/>
      <c r="B113" s="131"/>
      <c r="C113" s="153"/>
      <c r="D113" s="180"/>
      <c r="E113" s="236"/>
      <c r="F113" s="238" t="s">
        <v>1026</v>
      </c>
      <c r="G113" s="232" t="s">
        <v>623</v>
      </c>
      <c r="H113" s="209">
        <v>3</v>
      </c>
      <c r="I113" s="239">
        <v>0</v>
      </c>
      <c r="J113" s="161">
        <f t="shared" si="3"/>
        <v>0</v>
      </c>
      <c r="K113" s="140"/>
    </row>
    <row r="114" spans="1:56" s="11" customFormat="1" ht="12" x14ac:dyDescent="0.2">
      <c r="A114" s="130"/>
      <c r="B114" s="131"/>
      <c r="C114" s="153"/>
      <c r="D114" s="180"/>
      <c r="E114" s="236"/>
      <c r="F114" s="238" t="s">
        <v>1027</v>
      </c>
      <c r="G114" s="232" t="s">
        <v>623</v>
      </c>
      <c r="H114" s="209">
        <v>26</v>
      </c>
      <c r="I114" s="239">
        <v>0</v>
      </c>
      <c r="J114" s="161">
        <f t="shared" si="3"/>
        <v>0</v>
      </c>
      <c r="K114" s="140"/>
    </row>
    <row r="115" spans="1:56" s="11" customFormat="1" ht="12" x14ac:dyDescent="0.2">
      <c r="A115" s="130"/>
      <c r="B115" s="131"/>
      <c r="C115" s="153"/>
      <c r="D115" s="180"/>
      <c r="E115" s="236"/>
      <c r="F115" s="238" t="s">
        <v>979</v>
      </c>
      <c r="G115" s="232" t="s">
        <v>623</v>
      </c>
      <c r="H115" s="209">
        <v>90</v>
      </c>
      <c r="I115" s="239">
        <v>0</v>
      </c>
      <c r="J115" s="161">
        <f t="shared" si="3"/>
        <v>0</v>
      </c>
      <c r="K115" s="140"/>
    </row>
    <row r="116" spans="1:56" s="11" customFormat="1" ht="12" x14ac:dyDescent="0.2">
      <c r="A116" s="130"/>
      <c r="B116" s="131"/>
      <c r="C116" s="153"/>
      <c r="D116" s="180"/>
      <c r="E116" s="236"/>
      <c r="F116" s="238" t="s">
        <v>980</v>
      </c>
      <c r="G116" s="232" t="s">
        <v>623</v>
      </c>
      <c r="H116" s="209">
        <v>45</v>
      </c>
      <c r="I116" s="239">
        <v>0</v>
      </c>
      <c r="J116" s="161">
        <f t="shared" si="3"/>
        <v>0</v>
      </c>
      <c r="K116" s="140"/>
    </row>
    <row r="117" spans="1:56" s="11" customFormat="1" ht="12" x14ac:dyDescent="0.2">
      <c r="A117" s="130"/>
      <c r="B117" s="131"/>
      <c r="C117" s="153"/>
      <c r="D117" s="180"/>
      <c r="E117" s="236"/>
      <c r="F117" s="238" t="s">
        <v>981</v>
      </c>
      <c r="G117" s="232" t="s">
        <v>623</v>
      </c>
      <c r="H117" s="209">
        <v>45</v>
      </c>
      <c r="I117" s="239">
        <v>0</v>
      </c>
      <c r="J117" s="161">
        <f t="shared" si="3"/>
        <v>0</v>
      </c>
      <c r="K117" s="140"/>
    </row>
    <row r="118" spans="1:56" s="11" customFormat="1" ht="12" x14ac:dyDescent="0.2">
      <c r="A118" s="130"/>
      <c r="B118" s="131"/>
      <c r="C118" s="153"/>
      <c r="D118" s="180"/>
      <c r="E118" s="236"/>
      <c r="F118" s="238" t="s">
        <v>982</v>
      </c>
      <c r="G118" s="232" t="s">
        <v>623</v>
      </c>
      <c r="H118" s="209">
        <v>180</v>
      </c>
      <c r="I118" s="239">
        <v>0</v>
      </c>
      <c r="J118" s="161">
        <f t="shared" si="3"/>
        <v>0</v>
      </c>
      <c r="K118" s="140"/>
    </row>
    <row r="119" spans="1:56" s="11" customFormat="1" ht="12" x14ac:dyDescent="0.2">
      <c r="A119" s="130"/>
      <c r="B119" s="131"/>
      <c r="C119" s="153"/>
      <c r="D119" s="180"/>
      <c r="E119" s="236"/>
      <c r="F119" s="238" t="s">
        <v>1028</v>
      </c>
      <c r="G119" s="232" t="s">
        <v>623</v>
      </c>
      <c r="H119" s="209">
        <v>45</v>
      </c>
      <c r="I119" s="239">
        <v>0</v>
      </c>
      <c r="J119" s="161">
        <f t="shared" si="3"/>
        <v>0</v>
      </c>
      <c r="K119" s="140"/>
    </row>
    <row r="120" spans="1:56" s="11" customFormat="1" ht="12" x14ac:dyDescent="0.2">
      <c r="A120" s="130"/>
      <c r="B120" s="131"/>
      <c r="C120" s="153"/>
      <c r="D120" s="180"/>
      <c r="E120" s="236"/>
      <c r="F120" s="238" t="s">
        <v>1029</v>
      </c>
      <c r="G120" s="232" t="s">
        <v>623</v>
      </c>
      <c r="H120" s="209">
        <v>15</v>
      </c>
      <c r="I120" s="239">
        <v>0</v>
      </c>
      <c r="J120" s="161">
        <f t="shared" si="3"/>
        <v>0</v>
      </c>
      <c r="K120" s="140"/>
    </row>
    <row r="121" spans="1:56" s="11" customFormat="1" ht="12" x14ac:dyDescent="0.2">
      <c r="A121" s="130"/>
      <c r="B121" s="131"/>
      <c r="C121" s="173"/>
      <c r="D121" s="173"/>
      <c r="E121" s="211"/>
      <c r="F121" s="246"/>
      <c r="G121" s="213"/>
      <c r="H121" s="214"/>
      <c r="I121" s="247"/>
      <c r="J121" s="179"/>
      <c r="K121" s="140"/>
    </row>
    <row r="122" spans="1:56" s="1" customFormat="1" ht="12.75" x14ac:dyDescent="0.2">
      <c r="B122" s="119"/>
      <c r="C122" s="11"/>
      <c r="D122" s="92"/>
      <c r="E122" s="95"/>
      <c r="F122" s="95" t="s">
        <v>1089</v>
      </c>
      <c r="G122" s="11"/>
      <c r="H122" s="11"/>
      <c r="I122" s="11"/>
      <c r="J122" s="128">
        <f>SUM(J123:J123)</f>
        <v>0</v>
      </c>
      <c r="K122" s="252" t="s">
        <v>1</v>
      </c>
      <c r="L122" s="24"/>
      <c r="AI122" s="105" t="s">
        <v>150</v>
      </c>
      <c r="AK122" s="105" t="s">
        <v>108</v>
      </c>
      <c r="AL122" s="105" t="s">
        <v>117</v>
      </c>
      <c r="AP122" s="13" t="s">
        <v>106</v>
      </c>
      <c r="AV122" s="106" t="e">
        <f>IF(#REF!="základní",J122,0)</f>
        <v>#REF!</v>
      </c>
      <c r="AW122" s="106" t="e">
        <f>IF(#REF!="snížená",J122,0)</f>
        <v>#REF!</v>
      </c>
      <c r="AX122" s="106" t="e">
        <f>IF(#REF!="zákl. přenesená",J122,0)</f>
        <v>#REF!</v>
      </c>
      <c r="AY122" s="106" t="e">
        <f>IF(#REF!="sníž. přenesená",J122,0)</f>
        <v>#REF!</v>
      </c>
      <c r="AZ122" s="106" t="e">
        <f>IF(#REF!="nulová",J122,0)</f>
        <v>#REF!</v>
      </c>
      <c r="BA122" s="13" t="s">
        <v>56</v>
      </c>
      <c r="BB122" s="106">
        <f>ROUND(I122*H122,2)</f>
        <v>0</v>
      </c>
      <c r="BC122" s="13" t="s">
        <v>150</v>
      </c>
      <c r="BD122" s="105" t="s">
        <v>1088</v>
      </c>
    </row>
    <row r="123" spans="1:56" s="1" customFormat="1" ht="24" x14ac:dyDescent="0.2">
      <c r="B123" s="119"/>
      <c r="C123" s="153"/>
      <c r="D123" s="153"/>
      <c r="E123" s="230"/>
      <c r="F123" s="251" t="s">
        <v>1090</v>
      </c>
      <c r="G123" s="250" t="s">
        <v>623</v>
      </c>
      <c r="H123" s="249">
        <v>1</v>
      </c>
      <c r="I123" s="248">
        <v>0</v>
      </c>
      <c r="J123" s="244">
        <f>ROUND(I123*H123,2)</f>
        <v>0</v>
      </c>
      <c r="L123" s="24"/>
      <c r="M123" s="106"/>
      <c r="AK123" s="13" t="s">
        <v>113</v>
      </c>
      <c r="AL123" s="13" t="s">
        <v>117</v>
      </c>
    </row>
    <row r="124" spans="1:56" s="11" customFormat="1" ht="12" x14ac:dyDescent="0.2">
      <c r="A124" s="130"/>
      <c r="B124" s="131"/>
      <c r="C124" s="173"/>
      <c r="D124" s="173"/>
      <c r="E124" s="211"/>
      <c r="F124" s="246"/>
      <c r="G124" s="213"/>
      <c r="H124" s="214"/>
      <c r="I124" s="247"/>
      <c r="J124" s="179"/>
      <c r="K124" s="140"/>
    </row>
    <row r="125" spans="1:56" s="1" customFormat="1" ht="12.75" x14ac:dyDescent="0.2">
      <c r="A125" s="126"/>
      <c r="B125" s="119"/>
      <c r="C125" s="11"/>
      <c r="D125" s="92"/>
      <c r="E125" s="95"/>
      <c r="F125" s="95" t="s">
        <v>1030</v>
      </c>
      <c r="G125" s="11"/>
      <c r="H125" s="11"/>
      <c r="I125" s="11"/>
      <c r="J125" s="128">
        <f>SUM(J126:J147)</f>
        <v>0</v>
      </c>
      <c r="K125" s="129"/>
    </row>
    <row r="126" spans="1:56" s="11" customFormat="1" ht="12" x14ac:dyDescent="0.2">
      <c r="A126" s="130"/>
      <c r="B126" s="131"/>
      <c r="C126" s="153"/>
      <c r="D126" s="180"/>
      <c r="E126" s="236"/>
      <c r="F126" s="240" t="s">
        <v>1031</v>
      </c>
      <c r="G126" s="232" t="s">
        <v>623</v>
      </c>
      <c r="H126" s="209">
        <v>1</v>
      </c>
      <c r="I126" s="241">
        <v>0</v>
      </c>
      <c r="J126" s="244">
        <f t="shared" ref="J126:J147" si="4">ROUND(I126*H126,2)</f>
        <v>0</v>
      </c>
      <c r="K126" s="140"/>
    </row>
    <row r="127" spans="1:56" s="11" customFormat="1" ht="12" x14ac:dyDescent="0.2">
      <c r="A127" s="130"/>
      <c r="B127" s="131"/>
      <c r="C127" s="153"/>
      <c r="D127" s="180"/>
      <c r="E127" s="236"/>
      <c r="F127" s="240" t="s">
        <v>1032</v>
      </c>
      <c r="G127" s="232" t="s">
        <v>623</v>
      </c>
      <c r="H127" s="209">
        <v>1</v>
      </c>
      <c r="I127" s="241">
        <v>0</v>
      </c>
      <c r="J127" s="244">
        <f t="shared" si="4"/>
        <v>0</v>
      </c>
      <c r="K127" s="140"/>
    </row>
    <row r="128" spans="1:56" s="11" customFormat="1" ht="12" x14ac:dyDescent="0.2">
      <c r="A128" s="130"/>
      <c r="B128" s="131"/>
      <c r="C128" s="153"/>
      <c r="D128" s="180"/>
      <c r="E128" s="236"/>
      <c r="F128" s="240" t="s">
        <v>1033</v>
      </c>
      <c r="G128" s="232" t="s">
        <v>623</v>
      </c>
      <c r="H128" s="209">
        <v>1</v>
      </c>
      <c r="I128" s="241">
        <v>0</v>
      </c>
      <c r="J128" s="244">
        <f t="shared" si="4"/>
        <v>0</v>
      </c>
      <c r="K128" s="140"/>
    </row>
    <row r="129" spans="1:11" s="11" customFormat="1" ht="12" x14ac:dyDescent="0.2">
      <c r="A129" s="130"/>
      <c r="B129" s="131"/>
      <c r="C129" s="153"/>
      <c r="D129" s="180"/>
      <c r="E129" s="236"/>
      <c r="F129" s="240" t="s">
        <v>1034</v>
      </c>
      <c r="G129" s="232" t="s">
        <v>116</v>
      </c>
      <c r="H129" s="209">
        <v>120</v>
      </c>
      <c r="I129" s="241">
        <v>0</v>
      </c>
      <c r="J129" s="244">
        <f t="shared" si="4"/>
        <v>0</v>
      </c>
      <c r="K129" s="140"/>
    </row>
    <row r="130" spans="1:11" s="11" customFormat="1" ht="12" x14ac:dyDescent="0.2">
      <c r="A130" s="130"/>
      <c r="B130" s="131"/>
      <c r="C130" s="153"/>
      <c r="D130" s="180"/>
      <c r="E130" s="236"/>
      <c r="F130" s="240" t="s">
        <v>1035</v>
      </c>
      <c r="G130" s="232" t="s">
        <v>623</v>
      </c>
      <c r="H130" s="209">
        <v>4</v>
      </c>
      <c r="I130" s="241">
        <v>0</v>
      </c>
      <c r="J130" s="244">
        <f t="shared" si="4"/>
        <v>0</v>
      </c>
      <c r="K130" s="140"/>
    </row>
    <row r="131" spans="1:11" s="11" customFormat="1" ht="12" x14ac:dyDescent="0.2">
      <c r="A131" s="130"/>
      <c r="B131" s="131"/>
      <c r="C131" s="153"/>
      <c r="D131" s="180"/>
      <c r="E131" s="236"/>
      <c r="F131" s="240" t="s">
        <v>1036</v>
      </c>
      <c r="G131" s="232" t="s">
        <v>623</v>
      </c>
      <c r="H131" s="209">
        <v>12</v>
      </c>
      <c r="I131" s="241">
        <v>0</v>
      </c>
      <c r="J131" s="244">
        <f t="shared" si="4"/>
        <v>0</v>
      </c>
      <c r="K131" s="140"/>
    </row>
    <row r="132" spans="1:11" s="11" customFormat="1" ht="12" x14ac:dyDescent="0.2">
      <c r="A132" s="130"/>
      <c r="B132" s="131"/>
      <c r="C132" s="153"/>
      <c r="D132" s="180"/>
      <c r="E132" s="236"/>
      <c r="F132" s="240" t="s">
        <v>1037</v>
      </c>
      <c r="G132" s="232" t="s">
        <v>623</v>
      </c>
      <c r="H132" s="209">
        <v>20</v>
      </c>
      <c r="I132" s="241">
        <v>0</v>
      </c>
      <c r="J132" s="244">
        <f t="shared" si="4"/>
        <v>0</v>
      </c>
      <c r="K132" s="140"/>
    </row>
    <row r="133" spans="1:11" s="11" customFormat="1" ht="12" x14ac:dyDescent="0.2">
      <c r="A133" s="130"/>
      <c r="B133" s="131"/>
      <c r="C133" s="153"/>
      <c r="D133" s="180"/>
      <c r="E133" s="236"/>
      <c r="F133" s="240" t="s">
        <v>1038</v>
      </c>
      <c r="G133" s="232" t="s">
        <v>623</v>
      </c>
      <c r="H133" s="209">
        <v>20</v>
      </c>
      <c r="I133" s="241">
        <v>0</v>
      </c>
      <c r="J133" s="244">
        <f t="shared" si="4"/>
        <v>0</v>
      </c>
      <c r="K133" s="140"/>
    </row>
    <row r="134" spans="1:11" s="11" customFormat="1" ht="12" x14ac:dyDescent="0.2">
      <c r="A134" s="130"/>
      <c r="B134" s="131"/>
      <c r="C134" s="153"/>
      <c r="D134" s="180"/>
      <c r="E134" s="236"/>
      <c r="F134" s="240" t="s">
        <v>1039</v>
      </c>
      <c r="G134" s="232" t="s">
        <v>623</v>
      </c>
      <c r="H134" s="209">
        <v>1</v>
      </c>
      <c r="I134" s="241">
        <v>0</v>
      </c>
      <c r="J134" s="244">
        <f t="shared" si="4"/>
        <v>0</v>
      </c>
      <c r="K134" s="140"/>
    </row>
    <row r="135" spans="1:11" s="11" customFormat="1" ht="12" x14ac:dyDescent="0.2">
      <c r="A135" s="130"/>
      <c r="B135" s="131"/>
      <c r="C135" s="153"/>
      <c r="D135" s="180"/>
      <c r="E135" s="236"/>
      <c r="F135" s="240" t="s">
        <v>1040</v>
      </c>
      <c r="G135" s="232" t="s">
        <v>623</v>
      </c>
      <c r="H135" s="209">
        <v>1</v>
      </c>
      <c r="I135" s="241">
        <v>0</v>
      </c>
      <c r="J135" s="244">
        <f t="shared" si="4"/>
        <v>0</v>
      </c>
      <c r="K135" s="140"/>
    </row>
    <row r="136" spans="1:11" s="11" customFormat="1" ht="12" x14ac:dyDescent="0.2">
      <c r="A136" s="130"/>
      <c r="B136" s="131"/>
      <c r="C136" s="153"/>
      <c r="D136" s="180"/>
      <c r="E136" s="236"/>
      <c r="F136" s="240" t="s">
        <v>1041</v>
      </c>
      <c r="G136" s="232" t="s">
        <v>623</v>
      </c>
      <c r="H136" s="209">
        <v>2</v>
      </c>
      <c r="I136" s="241">
        <v>0</v>
      </c>
      <c r="J136" s="244">
        <f t="shared" si="4"/>
        <v>0</v>
      </c>
      <c r="K136" s="140"/>
    </row>
    <row r="137" spans="1:11" s="11" customFormat="1" ht="12" x14ac:dyDescent="0.2">
      <c r="A137" s="130"/>
      <c r="B137" s="131"/>
      <c r="C137" s="153"/>
      <c r="D137" s="180"/>
      <c r="E137" s="236"/>
      <c r="F137" s="240" t="s">
        <v>1042</v>
      </c>
      <c r="G137" s="232" t="s">
        <v>623</v>
      </c>
      <c r="H137" s="209">
        <v>2</v>
      </c>
      <c r="I137" s="241">
        <v>0</v>
      </c>
      <c r="J137" s="244">
        <f t="shared" si="4"/>
        <v>0</v>
      </c>
      <c r="K137" s="140"/>
    </row>
    <row r="138" spans="1:11" s="11" customFormat="1" ht="12" x14ac:dyDescent="0.2">
      <c r="A138" s="130"/>
      <c r="B138" s="131"/>
      <c r="C138" s="153"/>
      <c r="D138" s="180"/>
      <c r="E138" s="236"/>
      <c r="F138" s="242" t="s">
        <v>1043</v>
      </c>
      <c r="G138" s="232" t="s">
        <v>623</v>
      </c>
      <c r="H138" s="209">
        <v>9</v>
      </c>
      <c r="I138" s="241">
        <v>0</v>
      </c>
      <c r="J138" s="244">
        <f t="shared" si="4"/>
        <v>0</v>
      </c>
      <c r="K138" s="140"/>
    </row>
    <row r="139" spans="1:11" s="11" customFormat="1" ht="12" x14ac:dyDescent="0.2">
      <c r="A139" s="130"/>
      <c r="B139" s="131"/>
      <c r="C139" s="153"/>
      <c r="D139" s="180"/>
      <c r="E139" s="236"/>
      <c r="F139" s="240" t="s">
        <v>1044</v>
      </c>
      <c r="G139" s="232" t="s">
        <v>623</v>
      </c>
      <c r="H139" s="209">
        <v>9</v>
      </c>
      <c r="I139" s="241">
        <v>0</v>
      </c>
      <c r="J139" s="244">
        <f t="shared" si="4"/>
        <v>0</v>
      </c>
      <c r="K139" s="140"/>
    </row>
    <row r="140" spans="1:11" s="11" customFormat="1" ht="12" x14ac:dyDescent="0.2">
      <c r="A140" s="130"/>
      <c r="B140" s="131"/>
      <c r="C140" s="153"/>
      <c r="D140" s="180"/>
      <c r="E140" s="236"/>
      <c r="F140" s="240" t="s">
        <v>1045</v>
      </c>
      <c r="G140" s="232" t="s">
        <v>623</v>
      </c>
      <c r="H140" s="209">
        <v>1</v>
      </c>
      <c r="I140" s="241">
        <v>0</v>
      </c>
      <c r="J140" s="244">
        <f t="shared" si="4"/>
        <v>0</v>
      </c>
      <c r="K140" s="140"/>
    </row>
    <row r="141" spans="1:11" s="11" customFormat="1" ht="12" x14ac:dyDescent="0.2">
      <c r="A141" s="130"/>
      <c r="B141" s="131"/>
      <c r="C141" s="153"/>
      <c r="D141" s="180"/>
      <c r="E141" s="236"/>
      <c r="F141" s="240" t="s">
        <v>1046</v>
      </c>
      <c r="G141" s="232" t="s">
        <v>623</v>
      </c>
      <c r="H141" s="209">
        <v>60</v>
      </c>
      <c r="I141" s="241">
        <v>0</v>
      </c>
      <c r="J141" s="244">
        <f t="shared" si="4"/>
        <v>0</v>
      </c>
      <c r="K141" s="140"/>
    </row>
    <row r="142" spans="1:11" s="11" customFormat="1" ht="12" x14ac:dyDescent="0.2">
      <c r="A142" s="130"/>
      <c r="B142" s="131"/>
      <c r="C142" s="153"/>
      <c r="D142" s="180"/>
      <c r="E142" s="236"/>
      <c r="F142" s="240" t="s">
        <v>1051</v>
      </c>
      <c r="G142" s="232" t="s">
        <v>623</v>
      </c>
      <c r="H142" s="209">
        <v>1</v>
      </c>
      <c r="I142" s="241">
        <v>0</v>
      </c>
      <c r="J142" s="244">
        <f t="shared" si="4"/>
        <v>0</v>
      </c>
      <c r="K142" s="140"/>
    </row>
    <row r="143" spans="1:11" s="11" customFormat="1" ht="12" x14ac:dyDescent="0.2">
      <c r="A143" s="130"/>
      <c r="B143" s="131"/>
      <c r="C143" s="153"/>
      <c r="D143" s="180"/>
      <c r="E143" s="236"/>
      <c r="F143" s="240" t="s">
        <v>1047</v>
      </c>
      <c r="G143" s="232" t="s">
        <v>623</v>
      </c>
      <c r="H143" s="209">
        <v>1</v>
      </c>
      <c r="I143" s="241">
        <v>0</v>
      </c>
      <c r="J143" s="244">
        <f t="shared" si="4"/>
        <v>0</v>
      </c>
      <c r="K143" s="140"/>
    </row>
    <row r="144" spans="1:11" s="11" customFormat="1" ht="12" x14ac:dyDescent="0.2">
      <c r="A144" s="130"/>
      <c r="B144" s="131"/>
      <c r="C144" s="153"/>
      <c r="D144" s="180"/>
      <c r="E144" s="236"/>
      <c r="F144" s="240" t="s">
        <v>1048</v>
      </c>
      <c r="G144" s="232" t="s">
        <v>623</v>
      </c>
      <c r="H144" s="209">
        <v>1</v>
      </c>
      <c r="I144" s="241">
        <v>0</v>
      </c>
      <c r="J144" s="244">
        <f t="shared" si="4"/>
        <v>0</v>
      </c>
      <c r="K144" s="140"/>
    </row>
    <row r="145" spans="1:11" s="11" customFormat="1" ht="12" x14ac:dyDescent="0.2">
      <c r="A145" s="130"/>
      <c r="B145" s="131"/>
      <c r="C145" s="153"/>
      <c r="D145" s="180"/>
      <c r="E145" s="236"/>
      <c r="F145" s="240" t="s">
        <v>1049</v>
      </c>
      <c r="G145" s="232" t="s">
        <v>623</v>
      </c>
      <c r="H145" s="209">
        <v>1</v>
      </c>
      <c r="I145" s="241">
        <v>0</v>
      </c>
      <c r="J145" s="244">
        <f t="shared" si="4"/>
        <v>0</v>
      </c>
      <c r="K145" s="140"/>
    </row>
    <row r="146" spans="1:11" s="11" customFormat="1" ht="12" x14ac:dyDescent="0.2">
      <c r="A146" s="130"/>
      <c r="B146" s="131"/>
      <c r="C146" s="153"/>
      <c r="D146" s="180"/>
      <c r="E146" s="236"/>
      <c r="F146" s="240" t="s">
        <v>1050</v>
      </c>
      <c r="G146" s="232" t="s">
        <v>623</v>
      </c>
      <c r="H146" s="209">
        <v>1</v>
      </c>
      <c r="I146" s="241">
        <v>0</v>
      </c>
      <c r="J146" s="244">
        <f t="shared" si="4"/>
        <v>0</v>
      </c>
      <c r="K146" s="140"/>
    </row>
    <row r="147" spans="1:11" s="11" customFormat="1" ht="12" x14ac:dyDescent="0.2">
      <c r="A147" s="130"/>
      <c r="B147" s="131"/>
      <c r="C147" s="153"/>
      <c r="D147" s="180"/>
      <c r="E147" s="236"/>
      <c r="F147" s="243" t="s">
        <v>986</v>
      </c>
      <c r="G147" s="232" t="s">
        <v>623</v>
      </c>
      <c r="H147" s="209">
        <v>1</v>
      </c>
      <c r="I147" s="241">
        <v>0</v>
      </c>
      <c r="J147" s="244">
        <f t="shared" si="4"/>
        <v>0</v>
      </c>
      <c r="K147" s="140"/>
    </row>
    <row r="148" spans="1:11" s="11" customFormat="1" ht="12.75" x14ac:dyDescent="0.2">
      <c r="A148" s="130"/>
      <c r="B148" s="131"/>
      <c r="C148" s="173"/>
      <c r="D148" s="173"/>
      <c r="E148" s="211"/>
      <c r="F148" s="212"/>
      <c r="G148" s="213"/>
      <c r="H148" s="214"/>
      <c r="I148" s="215"/>
      <c r="J148" s="179"/>
      <c r="K148" s="140"/>
    </row>
    <row r="149" spans="1:11" s="1" customFormat="1" ht="12.75" x14ac:dyDescent="0.2">
      <c r="A149" s="126"/>
      <c r="B149" s="119"/>
      <c r="C149" s="11"/>
      <c r="D149" s="92"/>
      <c r="E149" s="95"/>
      <c r="F149" s="95" t="s">
        <v>1052</v>
      </c>
      <c r="G149" s="11"/>
      <c r="H149" s="11"/>
      <c r="I149" s="11"/>
      <c r="J149" s="128">
        <f>SUM(J150:J153)</f>
        <v>0</v>
      </c>
      <c r="K149" s="129"/>
    </row>
    <row r="150" spans="1:11" s="11" customFormat="1" ht="12.75" x14ac:dyDescent="0.2">
      <c r="A150" s="130"/>
      <c r="B150" s="131"/>
      <c r="C150" s="153"/>
      <c r="D150" s="180"/>
      <c r="E150" s="236"/>
      <c r="F150" s="240" t="s">
        <v>1054</v>
      </c>
      <c r="G150" s="232" t="s">
        <v>623</v>
      </c>
      <c r="H150" s="217">
        <v>2</v>
      </c>
      <c r="I150" s="222">
        <v>0</v>
      </c>
      <c r="J150" s="161">
        <f t="shared" ref="J150:J153" si="5">ROUND(I150*H150,2)</f>
        <v>0</v>
      </c>
      <c r="K150" s="140"/>
    </row>
    <row r="151" spans="1:11" s="11" customFormat="1" ht="12.75" x14ac:dyDescent="0.2">
      <c r="A151" s="130"/>
      <c r="B151" s="131"/>
      <c r="C151" s="153"/>
      <c r="D151" s="180"/>
      <c r="E151" s="236"/>
      <c r="F151" s="240" t="s">
        <v>1055</v>
      </c>
      <c r="G151" s="232" t="s">
        <v>623</v>
      </c>
      <c r="H151" s="217">
        <v>2</v>
      </c>
      <c r="I151" s="222">
        <v>0</v>
      </c>
      <c r="J151" s="161">
        <f t="shared" si="5"/>
        <v>0</v>
      </c>
      <c r="K151" s="140"/>
    </row>
    <row r="152" spans="1:11" s="11" customFormat="1" ht="12.75" x14ac:dyDescent="0.2">
      <c r="A152" s="130"/>
      <c r="B152" s="131"/>
      <c r="C152" s="153"/>
      <c r="D152" s="180"/>
      <c r="E152" s="236"/>
      <c r="F152" s="240" t="s">
        <v>1056</v>
      </c>
      <c r="G152" s="232" t="s">
        <v>623</v>
      </c>
      <c r="H152" s="217">
        <v>2</v>
      </c>
      <c r="I152" s="222">
        <v>0</v>
      </c>
      <c r="J152" s="161">
        <f t="shared" si="5"/>
        <v>0</v>
      </c>
      <c r="K152" s="140"/>
    </row>
    <row r="153" spans="1:11" s="11" customFormat="1" ht="12.75" x14ac:dyDescent="0.2">
      <c r="A153" s="130"/>
      <c r="B153" s="131"/>
      <c r="C153" s="153"/>
      <c r="D153" s="180"/>
      <c r="E153" s="236"/>
      <c r="F153" s="240" t="s">
        <v>1057</v>
      </c>
      <c r="G153" s="232" t="s">
        <v>623</v>
      </c>
      <c r="H153" s="217">
        <v>2</v>
      </c>
      <c r="I153" s="222">
        <v>0</v>
      </c>
      <c r="J153" s="161">
        <f t="shared" si="5"/>
        <v>0</v>
      </c>
      <c r="K153" s="140"/>
    </row>
    <row r="154" spans="1:11" s="11" customFormat="1" ht="12.75" x14ac:dyDescent="0.2">
      <c r="A154" s="130"/>
      <c r="B154" s="131"/>
      <c r="C154" s="173"/>
      <c r="D154" s="173"/>
      <c r="E154" s="211"/>
      <c r="F154" s="212"/>
      <c r="G154" s="213"/>
      <c r="H154" s="214"/>
      <c r="I154" s="215"/>
      <c r="J154" s="179"/>
      <c r="K154" s="140"/>
    </row>
    <row r="155" spans="1:11" s="1" customFormat="1" ht="12.75" x14ac:dyDescent="0.2">
      <c r="A155" s="126"/>
      <c r="B155" s="119"/>
      <c r="C155" s="11"/>
      <c r="D155" s="92"/>
      <c r="E155" s="95"/>
      <c r="F155" s="95" t="s">
        <v>1053</v>
      </c>
      <c r="G155" s="11"/>
      <c r="H155" s="11"/>
      <c r="I155" s="11"/>
      <c r="J155" s="128">
        <f>SUM(J156:J159)</f>
        <v>0</v>
      </c>
      <c r="K155" s="129"/>
    </row>
    <row r="156" spans="1:11" s="11" customFormat="1" ht="12.75" x14ac:dyDescent="0.2">
      <c r="A156" s="130"/>
      <c r="B156" s="131"/>
      <c r="C156" s="153"/>
      <c r="D156" s="180"/>
      <c r="E156" s="236"/>
      <c r="F156" s="242" t="s">
        <v>1058</v>
      </c>
      <c r="G156" s="232" t="s">
        <v>623</v>
      </c>
      <c r="H156" s="217">
        <v>1</v>
      </c>
      <c r="I156" s="223">
        <v>0</v>
      </c>
      <c r="J156" s="161">
        <f t="shared" ref="J156:J159" si="6">ROUND(I156*H156,2)</f>
        <v>0</v>
      </c>
      <c r="K156" s="140"/>
    </row>
    <row r="157" spans="1:11" s="11" customFormat="1" ht="12.75" x14ac:dyDescent="0.2">
      <c r="A157" s="130"/>
      <c r="B157" s="131"/>
      <c r="C157" s="153"/>
      <c r="D157" s="180"/>
      <c r="E157" s="236"/>
      <c r="F157" s="240" t="s">
        <v>1059</v>
      </c>
      <c r="G157" s="232" t="s">
        <v>623</v>
      </c>
      <c r="H157" s="217">
        <v>1</v>
      </c>
      <c r="I157" s="223">
        <v>0</v>
      </c>
      <c r="J157" s="161">
        <f t="shared" si="6"/>
        <v>0</v>
      </c>
      <c r="K157" s="140"/>
    </row>
    <row r="158" spans="1:11" s="11" customFormat="1" ht="12.75" x14ac:dyDescent="0.2">
      <c r="A158" s="130"/>
      <c r="B158" s="131"/>
      <c r="C158" s="153"/>
      <c r="D158" s="180"/>
      <c r="E158" s="236"/>
      <c r="F158" s="242" t="s">
        <v>1060</v>
      </c>
      <c r="G158" s="232" t="s">
        <v>623</v>
      </c>
      <c r="H158" s="217">
        <v>1</v>
      </c>
      <c r="I158" s="223">
        <v>0</v>
      </c>
      <c r="J158" s="161">
        <f t="shared" si="6"/>
        <v>0</v>
      </c>
      <c r="K158" s="140"/>
    </row>
    <row r="159" spans="1:11" s="11" customFormat="1" ht="12.75" x14ac:dyDescent="0.2">
      <c r="A159" s="130"/>
      <c r="B159" s="131"/>
      <c r="C159" s="153"/>
      <c r="D159" s="180"/>
      <c r="E159" s="236"/>
      <c r="F159" s="242" t="s">
        <v>1061</v>
      </c>
      <c r="G159" s="232" t="s">
        <v>623</v>
      </c>
      <c r="H159" s="217">
        <v>1</v>
      </c>
      <c r="I159" s="223">
        <v>0</v>
      </c>
      <c r="J159" s="161">
        <f t="shared" si="6"/>
        <v>0</v>
      </c>
      <c r="K159" s="140"/>
    </row>
    <row r="160" spans="1:11" s="11" customFormat="1" ht="12.75" x14ac:dyDescent="0.2">
      <c r="A160" s="130"/>
      <c r="B160" s="131"/>
      <c r="C160" s="173"/>
      <c r="D160" s="173"/>
      <c r="E160" s="211"/>
      <c r="F160" s="212"/>
      <c r="G160" s="213"/>
      <c r="H160" s="214"/>
      <c r="I160" s="215"/>
      <c r="J160" s="179"/>
      <c r="K160" s="140"/>
    </row>
    <row r="161" spans="1:11" s="1" customFormat="1" ht="12.75" x14ac:dyDescent="0.2">
      <c r="A161" s="126"/>
      <c r="B161" s="119"/>
      <c r="C161" s="11"/>
      <c r="D161" s="92"/>
      <c r="E161" s="95"/>
      <c r="F161" s="95" t="s">
        <v>1062</v>
      </c>
      <c r="G161" s="11"/>
      <c r="H161" s="11"/>
      <c r="I161" s="11"/>
      <c r="J161" s="128">
        <f>SUM(J162:J167)</f>
        <v>0</v>
      </c>
      <c r="K161" s="129"/>
    </row>
    <row r="162" spans="1:11" s="11" customFormat="1" ht="12.75" x14ac:dyDescent="0.2">
      <c r="A162" s="130"/>
      <c r="B162" s="131"/>
      <c r="C162" s="153"/>
      <c r="D162" s="180"/>
      <c r="E162" s="236"/>
      <c r="F162" s="238" t="s">
        <v>986</v>
      </c>
      <c r="G162" s="232" t="s">
        <v>623</v>
      </c>
      <c r="H162" s="209">
        <v>1</v>
      </c>
      <c r="I162" s="245">
        <v>0</v>
      </c>
      <c r="J162" s="161">
        <f t="shared" ref="J162:J167" si="7">ROUND(I162*H162,2)</f>
        <v>0</v>
      </c>
      <c r="K162" s="140"/>
    </row>
    <row r="163" spans="1:11" s="11" customFormat="1" ht="12.75" x14ac:dyDescent="0.2">
      <c r="A163" s="130"/>
      <c r="B163" s="131"/>
      <c r="C163" s="153"/>
      <c r="D163" s="180"/>
      <c r="E163" s="236"/>
      <c r="F163" s="238" t="s">
        <v>1048</v>
      </c>
      <c r="G163" s="232" t="s">
        <v>623</v>
      </c>
      <c r="H163" s="209">
        <v>4</v>
      </c>
      <c r="I163" s="245">
        <v>0</v>
      </c>
      <c r="J163" s="161">
        <f t="shared" si="7"/>
        <v>0</v>
      </c>
      <c r="K163" s="140"/>
    </row>
    <row r="164" spans="1:11" s="11" customFormat="1" ht="12.75" x14ac:dyDescent="0.2">
      <c r="A164" s="130"/>
      <c r="B164" s="131"/>
      <c r="C164" s="153"/>
      <c r="D164" s="180"/>
      <c r="E164" s="236"/>
      <c r="F164" s="238" t="s">
        <v>1063</v>
      </c>
      <c r="G164" s="232" t="s">
        <v>623</v>
      </c>
      <c r="H164" s="209">
        <v>2</v>
      </c>
      <c r="I164" s="245">
        <v>0</v>
      </c>
      <c r="J164" s="161">
        <f t="shared" si="7"/>
        <v>0</v>
      </c>
      <c r="K164" s="140"/>
    </row>
    <row r="165" spans="1:11" s="11" customFormat="1" ht="12.75" x14ac:dyDescent="0.2">
      <c r="A165" s="130"/>
      <c r="B165" s="131"/>
      <c r="C165" s="153"/>
      <c r="D165" s="180"/>
      <c r="E165" s="236"/>
      <c r="F165" s="238" t="s">
        <v>1064</v>
      </c>
      <c r="G165" s="232" t="s">
        <v>623</v>
      </c>
      <c r="H165" s="209">
        <v>2</v>
      </c>
      <c r="I165" s="245">
        <v>0</v>
      </c>
      <c r="J165" s="161">
        <f t="shared" si="7"/>
        <v>0</v>
      </c>
      <c r="K165" s="140"/>
    </row>
    <row r="166" spans="1:11" s="11" customFormat="1" ht="12.75" x14ac:dyDescent="0.2">
      <c r="A166" s="130"/>
      <c r="B166" s="131"/>
      <c r="C166" s="153"/>
      <c r="D166" s="180"/>
      <c r="E166" s="236"/>
      <c r="F166" s="238" t="s">
        <v>1065</v>
      </c>
      <c r="G166" s="232" t="s">
        <v>623</v>
      </c>
      <c r="H166" s="209">
        <v>2</v>
      </c>
      <c r="I166" s="245">
        <v>0</v>
      </c>
      <c r="J166" s="161">
        <f t="shared" si="7"/>
        <v>0</v>
      </c>
      <c r="K166" s="140"/>
    </row>
    <row r="167" spans="1:11" s="11" customFormat="1" ht="12.75" x14ac:dyDescent="0.2">
      <c r="A167" s="130"/>
      <c r="B167" s="131"/>
      <c r="C167" s="153"/>
      <c r="D167" s="180"/>
      <c r="E167" s="236"/>
      <c r="F167" s="238" t="s">
        <v>982</v>
      </c>
      <c r="G167" s="232" t="s">
        <v>623</v>
      </c>
      <c r="H167" s="209">
        <v>2</v>
      </c>
      <c r="I167" s="245">
        <v>0</v>
      </c>
      <c r="J167" s="161">
        <f t="shared" si="7"/>
        <v>0</v>
      </c>
      <c r="K167" s="140"/>
    </row>
    <row r="168" spans="1:11" s="11" customFormat="1" ht="12.75" x14ac:dyDescent="0.2">
      <c r="A168" s="130"/>
      <c r="B168" s="131"/>
      <c r="C168" s="173"/>
      <c r="D168" s="173"/>
      <c r="E168" s="211"/>
      <c r="F168" s="212"/>
      <c r="G168" s="213"/>
      <c r="H168" s="214"/>
      <c r="I168" s="215"/>
      <c r="J168" s="179"/>
      <c r="K168" s="140"/>
    </row>
    <row r="169" spans="1:11" s="1" customFormat="1" ht="12.75" x14ac:dyDescent="0.2">
      <c r="A169" s="126"/>
      <c r="B169" s="119"/>
      <c r="C169" s="11"/>
      <c r="D169" s="92"/>
      <c r="E169" s="95"/>
      <c r="F169" s="95" t="s">
        <v>1066</v>
      </c>
      <c r="G169" s="11"/>
      <c r="H169" s="11"/>
      <c r="I169" s="11"/>
      <c r="J169" s="128">
        <f>SUM(J170:J170)</f>
        <v>0</v>
      </c>
      <c r="K169" s="129"/>
    </row>
    <row r="170" spans="1:11" s="11" customFormat="1" ht="12.75" x14ac:dyDescent="0.2">
      <c r="A170" s="130"/>
      <c r="B170" s="131"/>
      <c r="C170" s="153"/>
      <c r="D170" s="180"/>
      <c r="E170" s="206"/>
      <c r="F170" s="221" t="s">
        <v>1067</v>
      </c>
      <c r="G170" s="208" t="s">
        <v>111</v>
      </c>
      <c r="H170" s="217">
        <v>566</v>
      </c>
      <c r="I170" s="222">
        <v>0</v>
      </c>
      <c r="J170" s="161">
        <f t="shared" ref="J170" si="8">ROUND(I170*H170,2)</f>
        <v>0</v>
      </c>
      <c r="K170" s="140"/>
    </row>
    <row r="171" spans="1:11" s="11" customFormat="1" ht="12.75" x14ac:dyDescent="0.2">
      <c r="A171" s="130"/>
      <c r="B171" s="131"/>
      <c r="C171" s="173"/>
      <c r="D171" s="173"/>
      <c r="E171" s="211"/>
      <c r="F171" s="212"/>
      <c r="G171" s="213"/>
      <c r="H171" s="214"/>
      <c r="I171" s="215"/>
      <c r="J171" s="179"/>
      <c r="K171" s="140"/>
    </row>
    <row r="172" spans="1:11" s="1" customFormat="1" ht="12.75" x14ac:dyDescent="0.2">
      <c r="A172" s="126"/>
      <c r="B172" s="119"/>
      <c r="C172" s="11"/>
      <c r="D172" s="92"/>
      <c r="E172" s="95"/>
      <c r="F172" s="95" t="s">
        <v>1068</v>
      </c>
      <c r="G172" s="11"/>
      <c r="H172" s="11"/>
      <c r="I172" s="11"/>
      <c r="J172" s="128">
        <f>SUM(J173:J173)</f>
        <v>0</v>
      </c>
      <c r="K172" s="129"/>
    </row>
    <row r="173" spans="1:11" s="11" customFormat="1" ht="12.75" x14ac:dyDescent="0.2">
      <c r="A173" s="130"/>
      <c r="B173" s="131"/>
      <c r="C173" s="153"/>
      <c r="D173" s="180"/>
      <c r="E173" s="206"/>
      <c r="F173" s="221" t="s">
        <v>1069</v>
      </c>
      <c r="G173" s="208" t="s">
        <v>623</v>
      </c>
      <c r="H173" s="217">
        <v>1</v>
      </c>
      <c r="I173" s="222">
        <v>0</v>
      </c>
      <c r="J173" s="161">
        <f t="shared" ref="J173" si="9">ROUND(I173*H173,2)</f>
        <v>0</v>
      </c>
      <c r="K173" s="140"/>
    </row>
    <row r="174" spans="1:11" s="11" customFormat="1" ht="12.75" x14ac:dyDescent="0.2">
      <c r="A174" s="130"/>
      <c r="B174" s="131"/>
      <c r="C174" s="173"/>
      <c r="D174" s="173"/>
      <c r="E174" s="211"/>
      <c r="F174" s="212"/>
      <c r="G174" s="213"/>
      <c r="H174" s="214"/>
      <c r="I174" s="215"/>
      <c r="J174" s="179"/>
      <c r="K174" s="140"/>
    </row>
    <row r="175" spans="1:11" s="1" customFormat="1" ht="12.75" x14ac:dyDescent="0.2">
      <c r="A175" s="126"/>
      <c r="B175" s="119"/>
      <c r="C175" s="11"/>
      <c r="D175" s="92"/>
      <c r="E175" s="95"/>
      <c r="F175" s="95" t="s">
        <v>930</v>
      </c>
      <c r="G175" s="11"/>
      <c r="H175" s="11"/>
      <c r="I175" s="11"/>
      <c r="J175" s="128">
        <f>SUM(J176:J198)</f>
        <v>0</v>
      </c>
      <c r="K175" s="129"/>
    </row>
    <row r="176" spans="1:11" s="11" customFormat="1" ht="12" x14ac:dyDescent="0.2">
      <c r="A176" s="130"/>
      <c r="B176" s="131"/>
      <c r="C176" s="153"/>
      <c r="D176" s="180"/>
      <c r="E176" s="206"/>
      <c r="F176" s="165" t="s">
        <v>931</v>
      </c>
      <c r="G176" s="160" t="s">
        <v>116</v>
      </c>
      <c r="H176" s="166">
        <v>110</v>
      </c>
      <c r="I176" s="167">
        <v>0</v>
      </c>
      <c r="J176" s="161">
        <f t="shared" ref="J176:J198" si="10">ROUND(I176*H176,2)</f>
        <v>0</v>
      </c>
      <c r="K176" s="140"/>
    </row>
    <row r="177" spans="1:11" s="11" customFormat="1" ht="12" x14ac:dyDescent="0.2">
      <c r="A177" s="130"/>
      <c r="B177" s="131"/>
      <c r="C177" s="153"/>
      <c r="D177" s="180"/>
      <c r="E177" s="206"/>
      <c r="F177" s="165" t="s">
        <v>932</v>
      </c>
      <c r="G177" s="160" t="s">
        <v>116</v>
      </c>
      <c r="H177" s="166">
        <v>50</v>
      </c>
      <c r="I177" s="167">
        <v>0</v>
      </c>
      <c r="J177" s="161">
        <f t="shared" si="10"/>
        <v>0</v>
      </c>
      <c r="K177" s="140"/>
    </row>
    <row r="178" spans="1:11" s="11" customFormat="1" ht="12" x14ac:dyDescent="0.2">
      <c r="A178" s="130"/>
      <c r="B178" s="131"/>
      <c r="C178" s="153"/>
      <c r="D178" s="180"/>
      <c r="E178" s="206"/>
      <c r="F178" s="165" t="s">
        <v>933</v>
      </c>
      <c r="G178" s="160" t="s">
        <v>623</v>
      </c>
      <c r="H178" s="166">
        <v>24</v>
      </c>
      <c r="I178" s="167">
        <v>0</v>
      </c>
      <c r="J178" s="161">
        <f t="shared" si="10"/>
        <v>0</v>
      </c>
      <c r="K178" s="140"/>
    </row>
    <row r="179" spans="1:11" s="11" customFormat="1" ht="12" x14ac:dyDescent="0.2">
      <c r="A179" s="130"/>
      <c r="B179" s="131"/>
      <c r="C179" s="153"/>
      <c r="D179" s="180"/>
      <c r="E179" s="206"/>
      <c r="F179" s="165" t="s">
        <v>934</v>
      </c>
      <c r="G179" s="160" t="s">
        <v>623</v>
      </c>
      <c r="H179" s="166">
        <v>24</v>
      </c>
      <c r="I179" s="167">
        <v>0</v>
      </c>
      <c r="J179" s="161">
        <f t="shared" si="10"/>
        <v>0</v>
      </c>
      <c r="K179" s="140"/>
    </row>
    <row r="180" spans="1:11" s="11" customFormat="1" ht="12" x14ac:dyDescent="0.2">
      <c r="A180" s="130"/>
      <c r="B180" s="131"/>
      <c r="C180" s="153"/>
      <c r="D180" s="180"/>
      <c r="E180" s="206"/>
      <c r="F180" s="165" t="s">
        <v>935</v>
      </c>
      <c r="G180" s="160" t="s">
        <v>623</v>
      </c>
      <c r="H180" s="166">
        <v>1</v>
      </c>
      <c r="I180" s="167">
        <v>0</v>
      </c>
      <c r="J180" s="161">
        <f t="shared" si="10"/>
        <v>0</v>
      </c>
      <c r="K180" s="140"/>
    </row>
    <row r="181" spans="1:11" s="11" customFormat="1" ht="12" x14ac:dyDescent="0.2">
      <c r="A181" s="130"/>
      <c r="B181" s="131"/>
      <c r="C181" s="153"/>
      <c r="D181" s="180"/>
      <c r="E181" s="206"/>
      <c r="F181" s="165" t="s">
        <v>936</v>
      </c>
      <c r="G181" s="160" t="s">
        <v>623</v>
      </c>
      <c r="H181" s="166">
        <v>25</v>
      </c>
      <c r="I181" s="167">
        <v>0</v>
      </c>
      <c r="J181" s="161">
        <f t="shared" si="10"/>
        <v>0</v>
      </c>
      <c r="K181" s="140"/>
    </row>
    <row r="182" spans="1:11" s="11" customFormat="1" ht="12" x14ac:dyDescent="0.2">
      <c r="A182" s="130"/>
      <c r="B182" s="131"/>
      <c r="C182" s="153"/>
      <c r="D182" s="180"/>
      <c r="E182" s="206"/>
      <c r="F182" s="165" t="s">
        <v>937</v>
      </c>
      <c r="G182" s="160" t="s">
        <v>623</v>
      </c>
      <c r="H182" s="166">
        <v>18</v>
      </c>
      <c r="I182" s="167">
        <v>0</v>
      </c>
      <c r="J182" s="161">
        <f t="shared" si="10"/>
        <v>0</v>
      </c>
      <c r="K182" s="140"/>
    </row>
    <row r="183" spans="1:11" s="11" customFormat="1" ht="12" x14ac:dyDescent="0.2">
      <c r="A183" s="130"/>
      <c r="B183" s="131"/>
      <c r="C183" s="153"/>
      <c r="D183" s="180"/>
      <c r="E183" s="206"/>
      <c r="F183" s="168" t="s">
        <v>938</v>
      </c>
      <c r="G183" s="160" t="s">
        <v>116</v>
      </c>
      <c r="H183" s="166">
        <v>210</v>
      </c>
      <c r="I183" s="167">
        <v>0</v>
      </c>
      <c r="J183" s="161">
        <f t="shared" si="10"/>
        <v>0</v>
      </c>
      <c r="K183" s="140"/>
    </row>
    <row r="184" spans="1:11" s="11" customFormat="1" ht="12" x14ac:dyDescent="0.2">
      <c r="A184" s="130"/>
      <c r="B184" s="131"/>
      <c r="C184" s="153"/>
      <c r="D184" s="180"/>
      <c r="E184" s="206"/>
      <c r="F184" s="168" t="s">
        <v>939</v>
      </c>
      <c r="G184" s="160" t="s">
        <v>623</v>
      </c>
      <c r="H184" s="166">
        <v>1</v>
      </c>
      <c r="I184" s="167">
        <v>0</v>
      </c>
      <c r="J184" s="161">
        <f t="shared" si="10"/>
        <v>0</v>
      </c>
      <c r="K184" s="140"/>
    </row>
    <row r="185" spans="1:11" s="11" customFormat="1" ht="12" x14ac:dyDescent="0.2">
      <c r="A185" s="130"/>
      <c r="B185" s="131"/>
      <c r="C185" s="153"/>
      <c r="D185" s="180"/>
      <c r="E185" s="206"/>
      <c r="F185" s="169" t="s">
        <v>940</v>
      </c>
      <c r="G185" s="160" t="s">
        <v>623</v>
      </c>
      <c r="H185" s="166">
        <v>1</v>
      </c>
      <c r="I185" s="167">
        <v>0</v>
      </c>
      <c r="J185" s="161">
        <f t="shared" si="10"/>
        <v>0</v>
      </c>
      <c r="K185" s="140"/>
    </row>
    <row r="186" spans="1:11" s="11" customFormat="1" ht="24" x14ac:dyDescent="0.2">
      <c r="A186" s="130"/>
      <c r="B186" s="131"/>
      <c r="C186" s="153"/>
      <c r="D186" s="180"/>
      <c r="E186" s="206"/>
      <c r="F186" s="170" t="s">
        <v>1085</v>
      </c>
      <c r="G186" s="160" t="s">
        <v>623</v>
      </c>
      <c r="H186" s="166">
        <v>7</v>
      </c>
      <c r="I186" s="167">
        <v>0</v>
      </c>
      <c r="J186" s="161">
        <f t="shared" si="10"/>
        <v>0</v>
      </c>
      <c r="K186" s="140"/>
    </row>
    <row r="187" spans="1:11" s="11" customFormat="1" ht="24" x14ac:dyDescent="0.2">
      <c r="A187" s="130"/>
      <c r="B187" s="131"/>
      <c r="C187" s="153"/>
      <c r="D187" s="180"/>
      <c r="E187" s="206"/>
      <c r="F187" s="170" t="s">
        <v>1086</v>
      </c>
      <c r="G187" s="160" t="s">
        <v>623</v>
      </c>
      <c r="H187" s="166">
        <v>4</v>
      </c>
      <c r="I187" s="167">
        <v>0</v>
      </c>
      <c r="J187" s="161">
        <f t="shared" si="10"/>
        <v>0</v>
      </c>
      <c r="K187" s="140"/>
    </row>
    <row r="188" spans="1:11" s="11" customFormat="1" ht="24" x14ac:dyDescent="0.2">
      <c r="A188" s="130"/>
      <c r="B188" s="131"/>
      <c r="C188" s="153"/>
      <c r="D188" s="180"/>
      <c r="E188" s="206"/>
      <c r="F188" s="170" t="s">
        <v>1087</v>
      </c>
      <c r="G188" s="160" t="s">
        <v>623</v>
      </c>
      <c r="H188" s="166">
        <v>1</v>
      </c>
      <c r="I188" s="167">
        <v>0</v>
      </c>
      <c r="J188" s="161">
        <f t="shared" si="10"/>
        <v>0</v>
      </c>
      <c r="K188" s="140"/>
    </row>
    <row r="189" spans="1:11" s="11" customFormat="1" ht="12" x14ac:dyDescent="0.2">
      <c r="A189" s="130"/>
      <c r="B189" s="131"/>
      <c r="C189" s="153"/>
      <c r="D189" s="180"/>
      <c r="E189" s="206"/>
      <c r="F189" s="170" t="s">
        <v>1083</v>
      </c>
      <c r="G189" s="160" t="s">
        <v>623</v>
      </c>
      <c r="H189" s="166">
        <v>24</v>
      </c>
      <c r="I189" s="167">
        <v>0</v>
      </c>
      <c r="J189" s="161">
        <f t="shared" si="10"/>
        <v>0</v>
      </c>
      <c r="K189" s="140"/>
    </row>
    <row r="190" spans="1:11" s="11" customFormat="1" ht="12" x14ac:dyDescent="0.2">
      <c r="A190" s="130"/>
      <c r="B190" s="131"/>
      <c r="C190" s="153"/>
      <c r="D190" s="180"/>
      <c r="E190" s="206"/>
      <c r="F190" s="170" t="s">
        <v>941</v>
      </c>
      <c r="G190" s="160" t="s">
        <v>623</v>
      </c>
      <c r="H190" s="166">
        <v>13</v>
      </c>
      <c r="I190" s="167">
        <v>0</v>
      </c>
      <c r="J190" s="161">
        <f t="shared" si="10"/>
        <v>0</v>
      </c>
      <c r="K190" s="140"/>
    </row>
    <row r="191" spans="1:11" s="11" customFormat="1" ht="12" x14ac:dyDescent="0.2">
      <c r="A191" s="130"/>
      <c r="B191" s="131"/>
      <c r="C191" s="153"/>
      <c r="D191" s="180"/>
      <c r="E191" s="206"/>
      <c r="F191" s="168" t="s">
        <v>942</v>
      </c>
      <c r="G191" s="160" t="s">
        <v>623</v>
      </c>
      <c r="H191" s="166">
        <v>1</v>
      </c>
      <c r="I191" s="167">
        <v>0</v>
      </c>
      <c r="J191" s="161">
        <f t="shared" si="10"/>
        <v>0</v>
      </c>
      <c r="K191" s="140"/>
    </row>
    <row r="192" spans="1:11" s="11" customFormat="1" ht="12" x14ac:dyDescent="0.2">
      <c r="A192" s="130"/>
      <c r="B192" s="131"/>
      <c r="C192" s="153"/>
      <c r="D192" s="180"/>
      <c r="E192" s="206"/>
      <c r="F192" s="168" t="s">
        <v>943</v>
      </c>
      <c r="G192" s="160" t="s">
        <v>623</v>
      </c>
      <c r="H192" s="166">
        <v>1</v>
      </c>
      <c r="I192" s="167">
        <v>0</v>
      </c>
      <c r="J192" s="161">
        <f t="shared" si="10"/>
        <v>0</v>
      </c>
      <c r="K192" s="140"/>
    </row>
    <row r="193" spans="1:11" s="11" customFormat="1" ht="12" x14ac:dyDescent="0.2">
      <c r="A193" s="130"/>
      <c r="B193" s="131"/>
      <c r="C193" s="153"/>
      <c r="D193" s="180"/>
      <c r="E193" s="206"/>
      <c r="F193" s="168" t="s">
        <v>944</v>
      </c>
      <c r="G193" s="160" t="s">
        <v>623</v>
      </c>
      <c r="H193" s="166">
        <v>3</v>
      </c>
      <c r="I193" s="167">
        <v>0</v>
      </c>
      <c r="J193" s="161">
        <f t="shared" si="10"/>
        <v>0</v>
      </c>
      <c r="K193" s="140"/>
    </row>
    <row r="194" spans="1:11" s="11" customFormat="1" ht="12" x14ac:dyDescent="0.2">
      <c r="A194" s="130"/>
      <c r="B194" s="131"/>
      <c r="C194" s="153"/>
      <c r="D194" s="180"/>
      <c r="E194" s="206"/>
      <c r="F194" s="171" t="s">
        <v>945</v>
      </c>
      <c r="G194" s="160" t="s">
        <v>623</v>
      </c>
      <c r="H194" s="166">
        <v>24</v>
      </c>
      <c r="I194" s="167">
        <v>0</v>
      </c>
      <c r="J194" s="161">
        <f t="shared" si="10"/>
        <v>0</v>
      </c>
      <c r="K194" s="140"/>
    </row>
    <row r="195" spans="1:11" s="11" customFormat="1" ht="12" x14ac:dyDescent="0.2">
      <c r="A195" s="130"/>
      <c r="B195" s="131"/>
      <c r="C195" s="153"/>
      <c r="D195" s="180"/>
      <c r="E195" s="206"/>
      <c r="F195" s="172" t="s">
        <v>1084</v>
      </c>
      <c r="G195" s="160" t="s">
        <v>946</v>
      </c>
      <c r="H195" s="166">
        <v>70</v>
      </c>
      <c r="I195" s="167">
        <v>0</v>
      </c>
      <c r="J195" s="161">
        <f t="shared" si="10"/>
        <v>0</v>
      </c>
      <c r="K195" s="140"/>
    </row>
    <row r="196" spans="1:11" s="11" customFormat="1" ht="12" x14ac:dyDescent="0.2">
      <c r="A196" s="130"/>
      <c r="B196" s="131"/>
      <c r="C196" s="153"/>
      <c r="D196" s="180"/>
      <c r="E196" s="206"/>
      <c r="F196" s="172" t="s">
        <v>947</v>
      </c>
      <c r="G196" s="160" t="s">
        <v>623</v>
      </c>
      <c r="H196" s="166">
        <v>1</v>
      </c>
      <c r="I196" s="167">
        <v>0</v>
      </c>
      <c r="J196" s="161">
        <f t="shared" si="10"/>
        <v>0</v>
      </c>
      <c r="K196" s="140"/>
    </row>
    <row r="197" spans="1:11" s="11" customFormat="1" ht="12" x14ac:dyDescent="0.2">
      <c r="A197" s="130"/>
      <c r="B197" s="131"/>
      <c r="C197" s="153"/>
      <c r="D197" s="180"/>
      <c r="E197" s="206"/>
      <c r="F197" s="172" t="s">
        <v>948</v>
      </c>
      <c r="G197" s="160" t="s">
        <v>623</v>
      </c>
      <c r="H197" s="166">
        <v>1</v>
      </c>
      <c r="I197" s="167">
        <v>0</v>
      </c>
      <c r="J197" s="161">
        <f t="shared" si="10"/>
        <v>0</v>
      </c>
      <c r="K197" s="140"/>
    </row>
    <row r="198" spans="1:11" s="11" customFormat="1" ht="12" x14ac:dyDescent="0.2">
      <c r="A198" s="130"/>
      <c r="B198" s="131"/>
      <c r="C198" s="153"/>
      <c r="D198" s="180"/>
      <c r="E198" s="206"/>
      <c r="F198" s="172" t="s">
        <v>950</v>
      </c>
      <c r="G198" s="160" t="s">
        <v>623</v>
      </c>
      <c r="H198" s="166">
        <v>1</v>
      </c>
      <c r="I198" s="167">
        <v>0</v>
      </c>
      <c r="J198" s="161">
        <f t="shared" si="10"/>
        <v>0</v>
      </c>
      <c r="K198" s="140"/>
    </row>
    <row r="199" spans="1:11" s="11" customFormat="1" ht="12.75" x14ac:dyDescent="0.2">
      <c r="A199" s="130"/>
      <c r="B199" s="131"/>
      <c r="C199" s="173"/>
      <c r="D199" s="173"/>
      <c r="E199" s="211"/>
      <c r="F199" s="212"/>
      <c r="G199" s="213"/>
      <c r="H199" s="214"/>
      <c r="I199" s="215"/>
      <c r="J199" s="179"/>
      <c r="K199" s="140"/>
    </row>
    <row r="200" spans="1:11" s="1" customFormat="1" ht="12.75" x14ac:dyDescent="0.2">
      <c r="A200" s="126"/>
      <c r="B200" s="119"/>
      <c r="C200" s="11"/>
      <c r="D200" s="92"/>
      <c r="E200" s="95"/>
      <c r="F200" s="95" t="s">
        <v>1070</v>
      </c>
      <c r="G200" s="11"/>
      <c r="H200" s="11"/>
      <c r="I200" s="11"/>
      <c r="J200" s="128">
        <f>SUM(J201:J203)</f>
        <v>0</v>
      </c>
      <c r="K200" s="129"/>
    </row>
    <row r="201" spans="1:11" s="11" customFormat="1" ht="12.75" x14ac:dyDescent="0.2">
      <c r="A201" s="130"/>
      <c r="B201" s="131"/>
      <c r="C201" s="153"/>
      <c r="D201" s="180"/>
      <c r="E201" s="236"/>
      <c r="F201" s="242" t="s">
        <v>1071</v>
      </c>
      <c r="G201" s="232" t="s">
        <v>623</v>
      </c>
      <c r="H201" s="217">
        <v>2</v>
      </c>
      <c r="I201" s="218">
        <v>0</v>
      </c>
      <c r="J201" s="161">
        <f t="shared" ref="J201:J203" si="11">ROUND(I201*H201,2)</f>
        <v>0</v>
      </c>
      <c r="K201" s="140"/>
    </row>
    <row r="202" spans="1:11" s="11" customFormat="1" ht="12.75" x14ac:dyDescent="0.2">
      <c r="A202" s="130"/>
      <c r="B202" s="131"/>
      <c r="C202" s="153"/>
      <c r="D202" s="180"/>
      <c r="E202" s="236"/>
      <c r="F202" s="242" t="s">
        <v>1072</v>
      </c>
      <c r="G202" s="232" t="s">
        <v>623</v>
      </c>
      <c r="H202" s="217">
        <v>2</v>
      </c>
      <c r="I202" s="218">
        <v>0</v>
      </c>
      <c r="J202" s="161">
        <f t="shared" si="11"/>
        <v>0</v>
      </c>
      <c r="K202" s="140"/>
    </row>
    <row r="203" spans="1:11" s="11" customFormat="1" ht="12.75" x14ac:dyDescent="0.2">
      <c r="A203" s="130"/>
      <c r="B203" s="131"/>
      <c r="C203" s="153"/>
      <c r="D203" s="180"/>
      <c r="E203" s="236"/>
      <c r="F203" s="242" t="s">
        <v>1073</v>
      </c>
      <c r="G203" s="232" t="s">
        <v>623</v>
      </c>
      <c r="H203" s="217">
        <v>8</v>
      </c>
      <c r="I203" s="218">
        <v>0</v>
      </c>
      <c r="J203" s="161">
        <f t="shared" si="11"/>
        <v>0</v>
      </c>
      <c r="K203" s="140"/>
    </row>
    <row r="204" spans="1:11" s="11" customFormat="1" ht="12.75" x14ac:dyDescent="0.2">
      <c r="A204" s="130"/>
      <c r="B204" s="131"/>
      <c r="C204" s="173"/>
      <c r="D204" s="173"/>
      <c r="E204" s="211"/>
      <c r="F204" s="212"/>
      <c r="G204" s="213"/>
      <c r="H204" s="214"/>
      <c r="I204" s="215"/>
      <c r="J204" s="179"/>
      <c r="K204" s="140"/>
    </row>
    <row r="205" spans="1:11" s="1" customFormat="1" ht="12.75" x14ac:dyDescent="0.2">
      <c r="A205" s="126"/>
      <c r="B205" s="119"/>
      <c r="C205" s="11"/>
      <c r="D205" s="92"/>
      <c r="E205" s="95"/>
      <c r="F205" s="95" t="s">
        <v>984</v>
      </c>
      <c r="G205" s="11"/>
      <c r="H205" s="11"/>
      <c r="I205" s="11"/>
      <c r="J205" s="128">
        <f>SUM(J206:J210)</f>
        <v>0</v>
      </c>
      <c r="K205" s="129"/>
    </row>
    <row r="206" spans="1:11" s="11" customFormat="1" ht="12.75" x14ac:dyDescent="0.2">
      <c r="A206" s="130"/>
      <c r="B206" s="131"/>
      <c r="C206" s="153"/>
      <c r="D206" s="180"/>
      <c r="E206" s="206"/>
      <c r="F206" s="219" t="s">
        <v>1074</v>
      </c>
      <c r="G206" s="208" t="s">
        <v>623</v>
      </c>
      <c r="H206" s="217">
        <v>1</v>
      </c>
      <c r="I206" s="220">
        <v>0</v>
      </c>
      <c r="J206" s="161">
        <f t="shared" ref="J206:J210" si="12">ROUND(I206*H206,2)</f>
        <v>0</v>
      </c>
      <c r="K206" s="140"/>
    </row>
    <row r="207" spans="1:11" s="11" customFormat="1" ht="12.75" x14ac:dyDescent="0.2">
      <c r="A207" s="130"/>
      <c r="B207" s="131"/>
      <c r="C207" s="153"/>
      <c r="D207" s="180"/>
      <c r="E207" s="206"/>
      <c r="F207" s="219" t="s">
        <v>1075</v>
      </c>
      <c r="G207" s="208" t="s">
        <v>623</v>
      </c>
      <c r="H207" s="217">
        <v>2</v>
      </c>
      <c r="I207" s="220">
        <v>0</v>
      </c>
      <c r="J207" s="161">
        <f t="shared" si="12"/>
        <v>0</v>
      </c>
      <c r="K207" s="140"/>
    </row>
    <row r="208" spans="1:11" s="11" customFormat="1" ht="12.75" x14ac:dyDescent="0.2">
      <c r="A208" s="130"/>
      <c r="B208" s="131"/>
      <c r="C208" s="153"/>
      <c r="D208" s="180"/>
      <c r="E208" s="206"/>
      <c r="F208" s="219" t="s">
        <v>1076</v>
      </c>
      <c r="G208" s="208" t="s">
        <v>623</v>
      </c>
      <c r="H208" s="217">
        <v>1</v>
      </c>
      <c r="I208" s="220">
        <v>0</v>
      </c>
      <c r="J208" s="161">
        <f t="shared" si="12"/>
        <v>0</v>
      </c>
      <c r="K208" s="140"/>
    </row>
    <row r="209" spans="1:11" s="11" customFormat="1" ht="12.75" x14ac:dyDescent="0.2">
      <c r="A209" s="130"/>
      <c r="B209" s="131"/>
      <c r="C209" s="153"/>
      <c r="D209" s="180"/>
      <c r="E209" s="206"/>
      <c r="F209" s="219" t="s">
        <v>1077</v>
      </c>
      <c r="G209" s="208" t="s">
        <v>623</v>
      </c>
      <c r="H209" s="217">
        <v>1</v>
      </c>
      <c r="I209" s="220">
        <v>0</v>
      </c>
      <c r="J209" s="161">
        <f t="shared" si="12"/>
        <v>0</v>
      </c>
      <c r="K209" s="140"/>
    </row>
    <row r="210" spans="1:11" s="11" customFormat="1" ht="12.75" x14ac:dyDescent="0.2">
      <c r="A210" s="130"/>
      <c r="B210" s="131"/>
      <c r="C210" s="153"/>
      <c r="D210" s="180"/>
      <c r="E210" s="206"/>
      <c r="F210" s="219" t="s">
        <v>1078</v>
      </c>
      <c r="G210" s="208" t="s">
        <v>623</v>
      </c>
      <c r="H210" s="217">
        <v>1</v>
      </c>
      <c r="I210" s="220">
        <v>0</v>
      </c>
      <c r="J210" s="161">
        <f t="shared" si="12"/>
        <v>0</v>
      </c>
      <c r="K210" s="140"/>
    </row>
    <row r="211" spans="1:11" s="11" customFormat="1" ht="12.75" x14ac:dyDescent="0.2">
      <c r="A211" s="130"/>
      <c r="B211" s="131"/>
      <c r="C211" s="173"/>
      <c r="D211" s="173"/>
      <c r="E211" s="211"/>
      <c r="F211" s="212"/>
      <c r="G211" s="213"/>
      <c r="H211" s="214"/>
      <c r="I211" s="215"/>
      <c r="J211" s="179"/>
      <c r="K211" s="140"/>
    </row>
    <row r="212" spans="1:11" s="1" customFormat="1" ht="12.75" x14ac:dyDescent="0.2">
      <c r="A212" s="126"/>
      <c r="B212" s="119"/>
      <c r="C212" s="11"/>
      <c r="D212" s="92"/>
      <c r="E212" s="95"/>
      <c r="F212" s="95" t="s">
        <v>985</v>
      </c>
      <c r="G212" s="11"/>
      <c r="H212" s="11"/>
      <c r="I212" s="11"/>
      <c r="J212" s="128">
        <f>SUM(J213:J216)</f>
        <v>0</v>
      </c>
      <c r="K212" s="129"/>
    </row>
    <row r="213" spans="1:11" s="11" customFormat="1" ht="12.75" x14ac:dyDescent="0.2">
      <c r="A213" s="130"/>
      <c r="B213" s="131"/>
      <c r="C213" s="153"/>
      <c r="D213" s="180"/>
      <c r="E213" s="236"/>
      <c r="F213" s="238" t="s">
        <v>1079</v>
      </c>
      <c r="G213" s="232" t="s">
        <v>623</v>
      </c>
      <c r="H213" s="209">
        <v>1</v>
      </c>
      <c r="I213" s="245">
        <v>0</v>
      </c>
      <c r="J213" s="161">
        <f t="shared" ref="J213:J216" si="13">ROUND(I213*H213,2)</f>
        <v>0</v>
      </c>
      <c r="K213" s="140"/>
    </row>
    <row r="214" spans="1:11" s="11" customFormat="1" ht="12.75" x14ac:dyDescent="0.2">
      <c r="A214" s="130"/>
      <c r="B214" s="131"/>
      <c r="C214" s="153"/>
      <c r="D214" s="180"/>
      <c r="E214" s="236"/>
      <c r="F214" s="238" t="s">
        <v>1080</v>
      </c>
      <c r="G214" s="232" t="s">
        <v>623</v>
      </c>
      <c r="H214" s="209">
        <v>1</v>
      </c>
      <c r="I214" s="245">
        <v>0</v>
      </c>
      <c r="J214" s="161">
        <f t="shared" si="13"/>
        <v>0</v>
      </c>
      <c r="K214" s="140"/>
    </row>
    <row r="215" spans="1:11" s="11" customFormat="1" ht="12.75" x14ac:dyDescent="0.2">
      <c r="A215" s="130"/>
      <c r="B215" s="131"/>
      <c r="C215" s="153"/>
      <c r="D215" s="180"/>
      <c r="E215" s="236"/>
      <c r="F215" s="238" t="s">
        <v>1081</v>
      </c>
      <c r="G215" s="232" t="s">
        <v>623</v>
      </c>
      <c r="H215" s="209">
        <v>1</v>
      </c>
      <c r="I215" s="245">
        <v>0</v>
      </c>
      <c r="J215" s="161">
        <f t="shared" si="13"/>
        <v>0</v>
      </c>
      <c r="K215" s="140"/>
    </row>
    <row r="216" spans="1:11" s="11" customFormat="1" ht="12.75" x14ac:dyDescent="0.2">
      <c r="A216" s="130"/>
      <c r="B216" s="131"/>
      <c r="C216" s="153"/>
      <c r="D216" s="180"/>
      <c r="E216" s="236"/>
      <c r="F216" s="238" t="s">
        <v>1082</v>
      </c>
      <c r="G216" s="232" t="s">
        <v>623</v>
      </c>
      <c r="H216" s="209">
        <v>1</v>
      </c>
      <c r="I216" s="245">
        <v>0</v>
      </c>
      <c r="J216" s="161">
        <f t="shared" si="13"/>
        <v>0</v>
      </c>
      <c r="K216" s="140"/>
    </row>
    <row r="217" spans="1:11" s="11" customFormat="1" ht="12.75" x14ac:dyDescent="0.2">
      <c r="A217" s="130"/>
      <c r="B217" s="131"/>
      <c r="C217" s="173"/>
      <c r="D217" s="173"/>
      <c r="E217" s="211"/>
      <c r="F217" s="212"/>
      <c r="G217" s="213"/>
      <c r="H217" s="214"/>
      <c r="I217" s="215"/>
      <c r="J217" s="179"/>
      <c r="K217" s="140"/>
    </row>
    <row r="218" spans="1:11" s="1" customFormat="1" ht="12.75" x14ac:dyDescent="0.2">
      <c r="A218" s="126"/>
      <c r="B218" s="119"/>
      <c r="C218" s="11"/>
      <c r="D218" s="92"/>
      <c r="E218" s="95"/>
      <c r="F218" s="95" t="s">
        <v>949</v>
      </c>
      <c r="G218" s="11"/>
      <c r="H218" s="11"/>
      <c r="I218" s="11"/>
      <c r="J218" s="128">
        <f>SUM(J219:J220)</f>
        <v>0</v>
      </c>
      <c r="K218" s="129"/>
    </row>
    <row r="219" spans="1:11" s="11" customFormat="1" ht="12.75" x14ac:dyDescent="0.2">
      <c r="A219" s="130"/>
      <c r="B219" s="131"/>
      <c r="C219" s="153"/>
      <c r="D219" s="180"/>
      <c r="E219" s="206"/>
      <c r="F219" s="219" t="s">
        <v>949</v>
      </c>
      <c r="G219" s="208" t="s">
        <v>623</v>
      </c>
      <c r="H219" s="217">
        <v>1</v>
      </c>
      <c r="I219" s="224">
        <v>0</v>
      </c>
      <c r="J219" s="161">
        <f t="shared" ref="J219:J220" si="14">ROUND(I219*H219,2)</f>
        <v>0</v>
      </c>
      <c r="K219" s="140"/>
    </row>
    <row r="220" spans="1:11" s="11" customFormat="1" ht="12.75" x14ac:dyDescent="0.2">
      <c r="A220" s="130"/>
      <c r="B220" s="131"/>
      <c r="C220" s="153"/>
      <c r="D220" s="180"/>
      <c r="E220" s="206"/>
      <c r="F220" s="219" t="s">
        <v>987</v>
      </c>
      <c r="G220" s="208" t="s">
        <v>623</v>
      </c>
      <c r="H220" s="217">
        <v>1</v>
      </c>
      <c r="I220" s="225">
        <v>0</v>
      </c>
      <c r="J220" s="161">
        <f t="shared" si="14"/>
        <v>0</v>
      </c>
      <c r="K220" s="140"/>
    </row>
    <row r="221" spans="1:11" s="1" customFormat="1" ht="12" x14ac:dyDescent="0.2">
      <c r="A221" s="126"/>
      <c r="B221" s="197"/>
      <c r="C221" s="198"/>
      <c r="D221" s="199"/>
      <c r="E221" s="198"/>
      <c r="F221" s="200"/>
      <c r="G221" s="201"/>
      <c r="H221" s="202"/>
      <c r="I221" s="203"/>
      <c r="J221" s="204"/>
      <c r="K221" s="205"/>
    </row>
    <row r="222" spans="1:11" x14ac:dyDescent="0.2">
      <c r="A222" s="126"/>
    </row>
  </sheetData>
  <autoFilter ref="C94:K98" xr:uid="{00000000-0009-0000-0000-000005000000}"/>
  <mergeCells count="6">
    <mergeCell ref="E87:H87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1 - SO 01 Přístřešek pro skot</vt:lpstr>
      <vt:lpstr>229 - SO 229 Oprava hnoji...</vt:lpstr>
      <vt:lpstr>SO 01 Elektroinstalace</vt:lpstr>
      <vt:lpstr>SO 01 Technologie</vt:lpstr>
      <vt:lpstr>'1 - SO 01 Přístřešek pro skot'!Názvy_tisku</vt:lpstr>
      <vt:lpstr>'229 - SO 229 Oprava hnoji...'!Názvy_tisku</vt:lpstr>
      <vt:lpstr>'Rekapitulace stavby'!Názvy_tisku</vt:lpstr>
      <vt:lpstr>'SO 01 Elektroinstalace'!Názvy_tisku</vt:lpstr>
      <vt:lpstr>'SO 01 Technologie'!Názvy_tisku</vt:lpstr>
      <vt:lpstr>'1 - SO 01 Přístřešek pro skot'!Oblast_tisku</vt:lpstr>
      <vt:lpstr>'229 - SO 229 Oprava hnoji...'!Oblast_tisku</vt:lpstr>
      <vt:lpstr>'Rekapitulace stavby'!Oblast_tisku</vt:lpstr>
      <vt:lpstr>'SO 01 Elektroinstalace'!Oblast_tisku</vt:lpstr>
      <vt:lpstr>'SO 01 Technologie'!Oblast_tisku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Bína Pavel</cp:lastModifiedBy>
  <cp:lastPrinted>2026-01-15T14:04:53Z</cp:lastPrinted>
  <dcterms:created xsi:type="dcterms:W3CDTF">2026-01-14T13:28:44Z</dcterms:created>
  <dcterms:modified xsi:type="dcterms:W3CDTF">2026-01-16T11:34:54Z</dcterms:modified>
</cp:coreProperties>
</file>