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crv4all-my.sharepoint.com/personal/roman_hruda_crvcz_cz/Documents/Desktop/Nová složka/Modernizace 2024/Nezemědělská činnost/Pod Silným/opakované výběrové řízení/"/>
    </mc:Choice>
  </mc:AlternateContent>
  <xr:revisionPtr revIDLastSave="0" documentId="8_{005D118A-DDE1-49EF-9262-61E34D160043}" xr6:coauthVersionLast="47" xr6:coauthVersionMax="47" xr10:uidLastSave="{00000000-0000-0000-0000-000000000000}"/>
  <bookViews>
    <workbookView xWindow="-108" yWindow="-108" windowWidth="23256" windowHeight="13896" activeTab="2" xr2:uid="{00000000-000D-0000-FFFF-FFFF00000000}"/>
  </bookViews>
  <sheets>
    <sheet name="Stavba" sheetId="1" r:id="rId1"/>
    <sheet name="VzorPolozky" sheetId="10" state="hidden" r:id="rId2"/>
    <sheet name="SO01 SO01 - 101 Pol" sheetId="12" r:id="rId3"/>
    <sheet name="SO01 SO01 - 102 Pol" sheetId="13" r:id="rId4"/>
    <sheet name="SO01 SO01-D.1.4. a Pol" sheetId="14" r:id="rId5"/>
    <sheet name="SO01 SO01-D.1.4. a P1" sheetId="15" r:id="rId6"/>
    <sheet name="SO01 SO01-D.1.4. b  Pol" sheetId="16" r:id="rId7"/>
    <sheet name="SO01 SO01-D.1.4. c Pol" sheetId="17" r:id="rId8"/>
    <sheet name="SO01 SO01-D.1.4. d Pol" sheetId="18" r:id="rId9"/>
    <sheet name="SO01 SO01-D.1.4. e 1 Pol" sheetId="19" r:id="rId10"/>
    <sheet name="SO01 SO01-D.1.4. e 2 Pol" sheetId="20" r:id="rId11"/>
    <sheet name="SO01 SO01-D.1.4. e 3 Pol" sheetId="21" r:id="rId12"/>
    <sheet name="SO01 SO01-D.1.4. e 4 Pol" sheetId="22" r:id="rId13"/>
    <sheet name="SO02 201 Pol" sheetId="23" r:id="rId14"/>
    <sheet name="SO03 301 Pol" sheetId="24" r:id="rId15"/>
    <sheet name="SO04 SO04 Pol" sheetId="25" r:id="rId16"/>
    <sheet name="SO05 SO05  Pol" sheetId="26" r:id="rId17"/>
    <sheet name="SO07 701 Pol" sheetId="27" r:id="rId18"/>
    <sheet name="SO09 SO09 Pol" sheetId="28" r:id="rId19"/>
  </sheets>
  <externalReferences>
    <externalReference r:id="rId20"/>
  </externalReferences>
  <definedNames>
    <definedName name="CelkemDPHVypocet" localSheetId="0" hidden="1">#N/A</definedName>
    <definedName name="CenaCelkem">Stavba!$G$29</definedName>
    <definedName name="CenaCelkemBezDPH">Stavba!$G$28</definedName>
    <definedName name="CenaCelkemVypocet" localSheetId="0" hidden="1">#N/A</definedName>
    <definedName name="cisloobjektu">Stavba!$D$3</definedName>
    <definedName name="CisloRozpoctu">'[1]Krycí list'!$C$2</definedName>
    <definedName name="CisloStavby" localSheetId="0">Stavba!$D$2</definedName>
    <definedName name="cislostavby">'[1]Krycí list'!$A$7</definedName>
    <definedName name="CisloStavebnihoRozpoctu">Stavba!$D$4</definedName>
    <definedName name="dadresa">Stavba!$D$12:$G$12</definedName>
    <definedName name="DIČ" localSheetId="0">Stavba!$I$12</definedName>
    <definedName name="dmisto">Stavba!$E$13:$G$13</definedName>
    <definedName name="DPHSni">Stavba!$G$24</definedName>
    <definedName name="DPHZakl">Stavba!$G$26</definedName>
    <definedName name="dpsc" localSheetId="0">Stavba!$D$13</definedName>
    <definedName name="IČO" localSheetId="0">Stavba!$I$11</definedName>
    <definedName name="Mena">Stavba!$J$29</definedName>
    <definedName name="MistoStavby">Stavba!$D$4</definedName>
    <definedName name="nazevobjektu">Stavba!$E$3</definedName>
    <definedName name="NazevRozpoctu">'[1]Krycí list'!$D$2</definedName>
    <definedName name="NazevStavby" localSheetId="0">Stavba!$E$2</definedName>
    <definedName name="nazevstavby">'[1]Krycí list'!$C$7</definedName>
    <definedName name="NazevStavebnihoRozpoctu">Stavba!$E$4</definedName>
    <definedName name="_xlnm.Print_Titles" localSheetId="2">'SO01 SO01 - 101 Pol'!$1:$7</definedName>
    <definedName name="_xlnm.Print_Titles" localSheetId="3">'SO01 SO01 - 102 Pol'!$1:$7</definedName>
    <definedName name="_xlnm.Print_Titles" localSheetId="5">'SO01 SO01-D.1.4. a P1'!$1:$7</definedName>
    <definedName name="_xlnm.Print_Titles" localSheetId="4">'SO01 SO01-D.1.4. a Pol'!$1:$7</definedName>
    <definedName name="_xlnm.Print_Titles" localSheetId="6">'SO01 SO01-D.1.4. b  Pol'!$1:$7</definedName>
    <definedName name="_xlnm.Print_Titles" localSheetId="7">'SO01 SO01-D.1.4. c Pol'!$1:$7</definedName>
    <definedName name="_xlnm.Print_Titles" localSheetId="8">'SO01 SO01-D.1.4. d Pol'!$1:$7</definedName>
    <definedName name="_xlnm.Print_Titles" localSheetId="9">'SO01 SO01-D.1.4. e 1 Pol'!$1:$7</definedName>
    <definedName name="_xlnm.Print_Titles" localSheetId="10">'SO01 SO01-D.1.4. e 2 Pol'!$1:$7</definedName>
    <definedName name="_xlnm.Print_Titles" localSheetId="11">'SO01 SO01-D.1.4. e 3 Pol'!$1:$7</definedName>
    <definedName name="_xlnm.Print_Titles" localSheetId="12">'SO01 SO01-D.1.4. e 4 Pol'!$1:$7</definedName>
    <definedName name="_xlnm.Print_Titles" localSheetId="13">'SO02 201 Pol'!$1:$7</definedName>
    <definedName name="_xlnm.Print_Titles" localSheetId="14">'SO03 301 Pol'!$1:$7</definedName>
    <definedName name="_xlnm.Print_Titles" localSheetId="15">'SO04 SO04 Pol'!$1:$7</definedName>
    <definedName name="_xlnm.Print_Titles" localSheetId="16">'SO05 SO05  Pol'!$1:$7</definedName>
    <definedName name="_xlnm.Print_Titles" localSheetId="17">'SO07 701 Pol'!$1:$7</definedName>
    <definedName name="_xlnm.Print_Titles" localSheetId="18">'SO09 SO09 Pol'!$1:$7</definedName>
    <definedName name="oadresa">Stavba!$D$6</definedName>
    <definedName name="Objednatel" localSheetId="0">Stavba!$D$5</definedName>
    <definedName name="Objekt" localSheetId="0">Stavba!$B$38</definedName>
    <definedName name="_xlnm.Print_Area" localSheetId="2">'SO01 SO01 - 101 Pol'!$A$1:$Y$195</definedName>
    <definedName name="_xlnm.Print_Area" localSheetId="3">'SO01 SO01 - 102 Pol'!$A$1:$Y$33</definedName>
    <definedName name="_xlnm.Print_Area" localSheetId="5">'SO01 SO01-D.1.4. a P1'!$A$1:$Y$100</definedName>
    <definedName name="_xlnm.Print_Area" localSheetId="4">'SO01 SO01-D.1.4. a Pol'!$A$1:$Y$98</definedName>
    <definedName name="_xlnm.Print_Area" localSheetId="6">'SO01 SO01-D.1.4. b  Pol'!$A$1:$Y$118</definedName>
    <definedName name="_xlnm.Print_Area" localSheetId="7">'SO01 SO01-D.1.4. c Pol'!$A$1:$Y$88</definedName>
    <definedName name="_xlnm.Print_Area" localSheetId="8">'SO01 SO01-D.1.4. d Pol'!$A$1:$Y$49</definedName>
    <definedName name="_xlnm.Print_Area" localSheetId="9">'SO01 SO01-D.1.4. e 1 Pol'!$A$1:$Y$271</definedName>
    <definedName name="_xlnm.Print_Area" localSheetId="10">'SO01 SO01-D.1.4. e 2 Pol'!$A$1:$Y$103</definedName>
    <definedName name="_xlnm.Print_Area" localSheetId="11">'SO01 SO01-D.1.4. e 3 Pol'!$A$1:$Y$102</definedName>
    <definedName name="_xlnm.Print_Area" localSheetId="12">'SO01 SO01-D.1.4. e 4 Pol'!$A$1:$Y$55</definedName>
    <definedName name="_xlnm.Print_Area" localSheetId="13">'SO02 201 Pol'!$A$1:$Y$64</definedName>
    <definedName name="_xlnm.Print_Area" localSheetId="14">'SO03 301 Pol'!$A$1:$Y$31</definedName>
    <definedName name="_xlnm.Print_Area" localSheetId="15">'SO04 SO04 Pol'!$A$1:$Y$56</definedName>
    <definedName name="_xlnm.Print_Area" localSheetId="16">'SO05 SO05  Pol'!$A$1:$Y$47</definedName>
    <definedName name="_xlnm.Print_Area" localSheetId="17">'SO07 701 Pol'!$A$1:$Y$12</definedName>
    <definedName name="_xlnm.Print_Area" localSheetId="18">'SO09 SO09 Pol'!$A$1:$Y$64</definedName>
    <definedName name="_xlnm.Print_Area" localSheetId="0">Stavba!$A$1:$J$121</definedName>
    <definedName name="odic" localSheetId="0">Stavba!$I$6</definedName>
    <definedName name="oico" localSheetId="0">Stavba!$I$5</definedName>
    <definedName name="omisto" localSheetId="0">Stavba!$E$7</definedName>
    <definedName name="onazev" localSheetId="0">Stavba!$D$6</definedName>
    <definedName name="opsc" localSheetId="0">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0">Stavba!$E$23</definedName>
    <definedName name="SazbaDPH1">'[1]Krycí list'!$C$30</definedName>
    <definedName name="SazbaDPH2" localSheetId="0">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0" hidden="1">Stavba!$A:$A</definedName>
    <definedName name="Z_B7E7C763_C459_487D_8ABA_5CFDDFBD5A84_.wvu.PrintArea" localSheetId="0" hidden="1">Stavba!$B$1:$J$36</definedName>
    <definedName name="ZakladDPHSni">Stavba!$G$23</definedName>
    <definedName name="ZakladDPHSniVypocet" localSheetId="0" hidden="1">#N/A</definedName>
    <definedName name="ZakladDPHZakl">Stavba!$G$25</definedName>
    <definedName name="ZakladDPHZaklVypocet" localSheetId="0" hidden="1">#N/A</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0" i="1" l="1"/>
  <c r="I119" i="1"/>
  <c r="I118" i="1"/>
  <c r="I117"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63" i="28"/>
  <c r="G9" i="28"/>
  <c r="I9" i="28"/>
  <c r="K9" i="28"/>
  <c r="M9" i="28"/>
  <c r="O9" i="28"/>
  <c r="Q9" i="28"/>
  <c r="V9" i="28"/>
  <c r="G11" i="28"/>
  <c r="I11" i="28"/>
  <c r="K11" i="28"/>
  <c r="M11" i="28"/>
  <c r="O11" i="28"/>
  <c r="Q11" i="28"/>
  <c r="V11" i="28"/>
  <c r="G12" i="28"/>
  <c r="I12" i="28"/>
  <c r="K12" i="28"/>
  <c r="M12" i="28"/>
  <c r="O12" i="28"/>
  <c r="Q12" i="28"/>
  <c r="V12" i="28"/>
  <c r="G13" i="28"/>
  <c r="I13" i="28"/>
  <c r="K13" i="28"/>
  <c r="M13" i="28"/>
  <c r="O13" i="28"/>
  <c r="Q13" i="28"/>
  <c r="V13" i="28"/>
  <c r="G14" i="28"/>
  <c r="I14" i="28"/>
  <c r="K14" i="28"/>
  <c r="M14" i="28"/>
  <c r="O14" i="28"/>
  <c r="Q14" i="28"/>
  <c r="V14" i="28"/>
  <c r="G15" i="28"/>
  <c r="G16" i="28"/>
  <c r="I16" i="28"/>
  <c r="K16" i="28"/>
  <c r="O16" i="28"/>
  <c r="Q16" i="28"/>
  <c r="V16" i="28"/>
  <c r="G17" i="28"/>
  <c r="I17" i="28"/>
  <c r="K17" i="28"/>
  <c r="M17" i="28"/>
  <c r="O17" i="28"/>
  <c r="Q17" i="28"/>
  <c r="V17" i="28"/>
  <c r="G19" i="28"/>
  <c r="I19" i="28"/>
  <c r="K19" i="28"/>
  <c r="M19" i="28"/>
  <c r="O19" i="28"/>
  <c r="Q19" i="28"/>
  <c r="V19" i="28"/>
  <c r="G21" i="28"/>
  <c r="I21" i="28"/>
  <c r="K21" i="28"/>
  <c r="M21" i="28"/>
  <c r="O21" i="28"/>
  <c r="Q21" i="28"/>
  <c r="V21" i="28"/>
  <c r="G22" i="28"/>
  <c r="I22" i="28"/>
  <c r="K22" i="28"/>
  <c r="M22" i="28"/>
  <c r="O22" i="28"/>
  <c r="Q22" i="28"/>
  <c r="V22" i="28"/>
  <c r="G24" i="28"/>
  <c r="I24" i="28"/>
  <c r="K24" i="28"/>
  <c r="M24" i="28"/>
  <c r="O24" i="28"/>
  <c r="Q24" i="28"/>
  <c r="V24" i="28"/>
  <c r="G26" i="28"/>
  <c r="G27" i="28"/>
  <c r="I27" i="28"/>
  <c r="K27" i="28"/>
  <c r="M27" i="28"/>
  <c r="O27" i="28"/>
  <c r="Q27" i="28"/>
  <c r="V27" i="28"/>
  <c r="G29" i="28"/>
  <c r="G30" i="28"/>
  <c r="I30" i="28"/>
  <c r="K30" i="28"/>
  <c r="M30" i="28"/>
  <c r="O30" i="28"/>
  <c r="Q30" i="28"/>
  <c r="V30" i="28"/>
  <c r="G32" i="28"/>
  <c r="I32" i="28"/>
  <c r="K32" i="28"/>
  <c r="M32" i="28"/>
  <c r="O32" i="28"/>
  <c r="Q32" i="28"/>
  <c r="V32" i="28"/>
  <c r="G33" i="28"/>
  <c r="I33" i="28"/>
  <c r="K33" i="28"/>
  <c r="M33" i="28"/>
  <c r="O33" i="28"/>
  <c r="Q33" i="28"/>
  <c r="V33" i="28"/>
  <c r="G35" i="28"/>
  <c r="I35" i="28"/>
  <c r="K35" i="28"/>
  <c r="M35" i="28"/>
  <c r="O35" i="28"/>
  <c r="Q35" i="28"/>
  <c r="V35" i="28"/>
  <c r="G37" i="28"/>
  <c r="I37" i="28"/>
  <c r="K37" i="28"/>
  <c r="M37" i="28"/>
  <c r="O37" i="28"/>
  <c r="Q37" i="28"/>
  <c r="V37" i="28"/>
  <c r="G39" i="28"/>
  <c r="I39" i="28"/>
  <c r="K39" i="28"/>
  <c r="M39" i="28"/>
  <c r="O39" i="28"/>
  <c r="Q39" i="28"/>
  <c r="V39" i="28"/>
  <c r="G41" i="28"/>
  <c r="I41" i="28"/>
  <c r="K41" i="28"/>
  <c r="M41" i="28"/>
  <c r="O41" i="28"/>
  <c r="Q41" i="28"/>
  <c r="V41" i="28"/>
  <c r="G43" i="28"/>
  <c r="I43" i="28"/>
  <c r="K43" i="28"/>
  <c r="M43" i="28"/>
  <c r="O43" i="28"/>
  <c r="Q43" i="28"/>
  <c r="V43" i="28"/>
  <c r="G45" i="28"/>
  <c r="I45" i="28"/>
  <c r="K45" i="28"/>
  <c r="M45" i="28"/>
  <c r="O45" i="28"/>
  <c r="Q45" i="28"/>
  <c r="V45" i="28"/>
  <c r="G47" i="28"/>
  <c r="I47" i="28"/>
  <c r="K47" i="28"/>
  <c r="M47" i="28"/>
  <c r="O47" i="28"/>
  <c r="Q47" i="28"/>
  <c r="V47" i="28"/>
  <c r="G48" i="28"/>
  <c r="I48" i="28"/>
  <c r="K48" i="28"/>
  <c r="M48" i="28"/>
  <c r="O48" i="28"/>
  <c r="Q48" i="28"/>
  <c r="V48" i="28"/>
  <c r="G49" i="28"/>
  <c r="I49" i="28"/>
  <c r="K49" i="28"/>
  <c r="M49" i="28"/>
  <c r="O49" i="28"/>
  <c r="Q49" i="28"/>
  <c r="V49" i="28"/>
  <c r="G50" i="28"/>
  <c r="I50" i="28"/>
  <c r="K50" i="28"/>
  <c r="M50" i="28"/>
  <c r="O50" i="28"/>
  <c r="Q50" i="28"/>
  <c r="V50" i="28"/>
  <c r="G51" i="28"/>
  <c r="I51" i="28"/>
  <c r="K51" i="28"/>
  <c r="M51" i="28"/>
  <c r="O51" i="28"/>
  <c r="Q51" i="28"/>
  <c r="V51" i="28"/>
  <c r="G52" i="28"/>
  <c r="I52" i="28"/>
  <c r="K52" i="28"/>
  <c r="M52" i="28"/>
  <c r="O52" i="28"/>
  <c r="Q52" i="28"/>
  <c r="V52" i="28"/>
  <c r="G53" i="28"/>
  <c r="I53" i="28"/>
  <c r="K53" i="28"/>
  <c r="M53" i="28"/>
  <c r="O53" i="28"/>
  <c r="Q53" i="28"/>
  <c r="V53" i="28"/>
  <c r="G54" i="28"/>
  <c r="I54" i="28"/>
  <c r="K54" i="28"/>
  <c r="M54" i="28"/>
  <c r="O54" i="28"/>
  <c r="Q54" i="28"/>
  <c r="V54" i="28"/>
  <c r="G55" i="28"/>
  <c r="I55" i="28"/>
  <c r="K55" i="28"/>
  <c r="M55" i="28"/>
  <c r="O55" i="28"/>
  <c r="Q55" i="28"/>
  <c r="V55" i="28"/>
  <c r="G56" i="28"/>
  <c r="I56" i="28"/>
  <c r="K56" i="28"/>
  <c r="M56" i="28"/>
  <c r="O56" i="28"/>
  <c r="Q56" i="28"/>
  <c r="V56" i="28"/>
  <c r="G58" i="28"/>
  <c r="I58" i="28"/>
  <c r="K58" i="28"/>
  <c r="M58" i="28"/>
  <c r="O58" i="28"/>
  <c r="Q58" i="28"/>
  <c r="V58" i="28"/>
  <c r="G59" i="28"/>
  <c r="I59" i="28"/>
  <c r="K59" i="28"/>
  <c r="M59" i="28"/>
  <c r="O59" i="28"/>
  <c r="Q59" i="28"/>
  <c r="V59" i="28"/>
  <c r="G60" i="28"/>
  <c r="I60" i="28"/>
  <c r="K60" i="28"/>
  <c r="M60" i="28"/>
  <c r="O60" i="28"/>
  <c r="Q60" i="28"/>
  <c r="V60" i="28"/>
  <c r="G61" i="28"/>
  <c r="I61" i="28"/>
  <c r="K61" i="28"/>
  <c r="M61" i="28"/>
  <c r="O61" i="28"/>
  <c r="Q61" i="28"/>
  <c r="V61" i="28"/>
  <c r="AE63" i="28"/>
  <c r="AF63" i="28"/>
  <c r="G11" i="27"/>
  <c r="G9" i="27"/>
  <c r="I9" i="27"/>
  <c r="K9" i="27"/>
  <c r="M9" i="27"/>
  <c r="O9" i="27"/>
  <c r="Q9" i="27"/>
  <c r="V9" i="27"/>
  <c r="AE11" i="27"/>
  <c r="AF11" i="27"/>
  <c r="G46" i="26"/>
  <c r="G9" i="26"/>
  <c r="I9" i="26"/>
  <c r="K9" i="26"/>
  <c r="O9" i="26"/>
  <c r="Q9" i="26"/>
  <c r="V9" i="26"/>
  <c r="G11" i="26"/>
  <c r="I11" i="26"/>
  <c r="K11" i="26"/>
  <c r="M11" i="26"/>
  <c r="O11" i="26"/>
  <c r="Q11" i="26"/>
  <c r="V11" i="26"/>
  <c r="G12" i="26"/>
  <c r="I12" i="26"/>
  <c r="K12" i="26"/>
  <c r="M12" i="26"/>
  <c r="O12" i="26"/>
  <c r="Q12" i="26"/>
  <c r="V12" i="26"/>
  <c r="G13" i="26"/>
  <c r="G14" i="26"/>
  <c r="I14" i="26"/>
  <c r="K14" i="26"/>
  <c r="O14" i="26"/>
  <c r="Q14" i="26"/>
  <c r="V14" i="26"/>
  <c r="G16" i="26"/>
  <c r="I16" i="26"/>
  <c r="K16" i="26"/>
  <c r="M16" i="26"/>
  <c r="O16" i="26"/>
  <c r="Q16" i="26"/>
  <c r="V16" i="26"/>
  <c r="G18" i="26"/>
  <c r="I18" i="26"/>
  <c r="K18" i="26"/>
  <c r="M18" i="26"/>
  <c r="O18" i="26"/>
  <c r="Q18" i="26"/>
  <c r="V18" i="26"/>
  <c r="G20" i="26"/>
  <c r="I20" i="26"/>
  <c r="K20" i="26"/>
  <c r="M20" i="26"/>
  <c r="O20" i="26"/>
  <c r="Q20" i="26"/>
  <c r="V20" i="26"/>
  <c r="G21" i="26"/>
  <c r="I21" i="26"/>
  <c r="K21" i="26"/>
  <c r="M21" i="26"/>
  <c r="O21" i="26"/>
  <c r="Q21" i="26"/>
  <c r="V21" i="26"/>
  <c r="G22" i="26"/>
  <c r="I22" i="26"/>
  <c r="K22" i="26"/>
  <c r="M22" i="26"/>
  <c r="O22" i="26"/>
  <c r="Q22" i="26"/>
  <c r="V22" i="26"/>
  <c r="G23" i="26"/>
  <c r="G24" i="26"/>
  <c r="I24" i="26"/>
  <c r="K24" i="26"/>
  <c r="O24" i="26"/>
  <c r="Q24" i="26"/>
  <c r="V24" i="26"/>
  <c r="G26" i="26"/>
  <c r="G27" i="26"/>
  <c r="I27" i="26"/>
  <c r="K27" i="26"/>
  <c r="M27" i="26"/>
  <c r="O27" i="26"/>
  <c r="Q27" i="26"/>
  <c r="V27" i="26"/>
  <c r="G29" i="26"/>
  <c r="I29" i="26"/>
  <c r="K29" i="26"/>
  <c r="M29" i="26"/>
  <c r="O29" i="26"/>
  <c r="Q29" i="26"/>
  <c r="V29" i="26"/>
  <c r="G31" i="26"/>
  <c r="I31" i="26"/>
  <c r="K31" i="26"/>
  <c r="M31" i="26"/>
  <c r="O31" i="26"/>
  <c r="Q31" i="26"/>
  <c r="V31" i="26"/>
  <c r="G33" i="26"/>
  <c r="I33" i="26"/>
  <c r="K33" i="26"/>
  <c r="M33" i="26"/>
  <c r="O33" i="26"/>
  <c r="Q33" i="26"/>
  <c r="V33" i="26"/>
  <c r="G35" i="26"/>
  <c r="I35" i="26"/>
  <c r="K35" i="26"/>
  <c r="O35" i="26"/>
  <c r="Q35" i="26"/>
  <c r="V35" i="26"/>
  <c r="G37" i="26"/>
  <c r="I37" i="26"/>
  <c r="K37" i="26"/>
  <c r="O37" i="26"/>
  <c r="Q37" i="26"/>
  <c r="V37" i="26"/>
  <c r="G39" i="26"/>
  <c r="I39" i="26"/>
  <c r="K39" i="26"/>
  <c r="O39" i="26"/>
  <c r="Q39" i="26"/>
  <c r="V39" i="26"/>
  <c r="G40" i="26"/>
  <c r="G41" i="26"/>
  <c r="I41" i="26"/>
  <c r="K41" i="26"/>
  <c r="M41" i="26"/>
  <c r="O41" i="26"/>
  <c r="Q41" i="26"/>
  <c r="V41" i="26"/>
  <c r="G42" i="26"/>
  <c r="I42" i="26"/>
  <c r="K42" i="26"/>
  <c r="O42" i="26"/>
  <c r="Q42" i="26"/>
  <c r="V42" i="26"/>
  <c r="G43" i="26"/>
  <c r="I43" i="26"/>
  <c r="K43" i="26"/>
  <c r="M43" i="26"/>
  <c r="O43" i="26"/>
  <c r="Q43" i="26"/>
  <c r="V43" i="26"/>
  <c r="G44" i="26"/>
  <c r="I44" i="26"/>
  <c r="K44" i="26"/>
  <c r="M44" i="26"/>
  <c r="O44" i="26"/>
  <c r="Q44" i="26"/>
  <c r="V44" i="26"/>
  <c r="AE46" i="26"/>
  <c r="AF46" i="26"/>
  <c r="G55" i="25"/>
  <c r="G9" i="25"/>
  <c r="I9" i="25"/>
  <c r="K9" i="25"/>
  <c r="M9" i="25"/>
  <c r="O9" i="25"/>
  <c r="Q9" i="25"/>
  <c r="V9" i="25"/>
  <c r="G11" i="25"/>
  <c r="I11" i="25"/>
  <c r="K11" i="25"/>
  <c r="M11" i="25"/>
  <c r="O11" i="25"/>
  <c r="Q11" i="25"/>
  <c r="V11" i="25"/>
  <c r="G12" i="25"/>
  <c r="I12" i="25"/>
  <c r="K12" i="25"/>
  <c r="M12" i="25"/>
  <c r="O12" i="25"/>
  <c r="Q12" i="25"/>
  <c r="V12" i="25"/>
  <c r="G13" i="25"/>
  <c r="G14" i="25"/>
  <c r="I14" i="25"/>
  <c r="K14" i="25"/>
  <c r="M14" i="25"/>
  <c r="O14" i="25"/>
  <c r="Q14" i="25"/>
  <c r="V14" i="25"/>
  <c r="G17" i="25"/>
  <c r="I17" i="25"/>
  <c r="K17" i="25"/>
  <c r="M17" i="25"/>
  <c r="O17" i="25"/>
  <c r="Q17" i="25"/>
  <c r="V17" i="25"/>
  <c r="G19" i="25"/>
  <c r="I19" i="25"/>
  <c r="K19" i="25"/>
  <c r="M19" i="25"/>
  <c r="O19" i="25"/>
  <c r="Q19" i="25"/>
  <c r="V19" i="25"/>
  <c r="G21" i="25"/>
  <c r="I21" i="25"/>
  <c r="K21" i="25"/>
  <c r="M21" i="25"/>
  <c r="O21" i="25"/>
  <c r="Q21" i="25"/>
  <c r="V21" i="25"/>
  <c r="G23" i="25"/>
  <c r="I23" i="25"/>
  <c r="K23" i="25"/>
  <c r="M23" i="25"/>
  <c r="O23" i="25"/>
  <c r="Q23" i="25"/>
  <c r="V23" i="25"/>
  <c r="G25" i="25"/>
  <c r="I25" i="25"/>
  <c r="K25" i="25"/>
  <c r="M25" i="25"/>
  <c r="O25" i="25"/>
  <c r="Q25" i="25"/>
  <c r="V25" i="25"/>
  <c r="G27" i="25"/>
  <c r="I27" i="25"/>
  <c r="K27" i="25"/>
  <c r="M27" i="25"/>
  <c r="O27" i="25"/>
  <c r="Q27" i="25"/>
  <c r="V27" i="25"/>
  <c r="G28" i="25"/>
  <c r="I28" i="25"/>
  <c r="K28" i="25"/>
  <c r="M28" i="25"/>
  <c r="O28" i="25"/>
  <c r="Q28" i="25"/>
  <c r="V28" i="25"/>
  <c r="G29" i="25"/>
  <c r="I29" i="25"/>
  <c r="K29" i="25"/>
  <c r="M29" i="25"/>
  <c r="O29" i="25"/>
  <c r="Q29" i="25"/>
  <c r="V29" i="25"/>
  <c r="G30" i="25"/>
  <c r="I30" i="25"/>
  <c r="K30" i="25"/>
  <c r="M30" i="25"/>
  <c r="O30" i="25"/>
  <c r="Q30" i="25"/>
  <c r="V30" i="25"/>
  <c r="G32" i="25"/>
  <c r="I32" i="25"/>
  <c r="K32" i="25"/>
  <c r="M32" i="25"/>
  <c r="O32" i="25"/>
  <c r="Q32" i="25"/>
  <c r="V32" i="25"/>
  <c r="G34" i="25"/>
  <c r="I34" i="25"/>
  <c r="K34" i="25"/>
  <c r="M34" i="25"/>
  <c r="O34" i="25"/>
  <c r="Q34" i="25"/>
  <c r="V34" i="25"/>
  <c r="G35" i="25"/>
  <c r="I35" i="25"/>
  <c r="K35" i="25"/>
  <c r="M35" i="25"/>
  <c r="O35" i="25"/>
  <c r="Q35" i="25"/>
  <c r="V35" i="25"/>
  <c r="G36" i="25"/>
  <c r="I36" i="25"/>
  <c r="K36" i="25"/>
  <c r="M36" i="25"/>
  <c r="O36" i="25"/>
  <c r="Q36" i="25"/>
  <c r="V36" i="25"/>
  <c r="G37" i="25"/>
  <c r="I37" i="25"/>
  <c r="K37" i="25"/>
  <c r="M37" i="25"/>
  <c r="O37" i="25"/>
  <c r="Q37" i="25"/>
  <c r="V37" i="25"/>
  <c r="G38" i="25"/>
  <c r="G39" i="25"/>
  <c r="I39" i="25"/>
  <c r="K39" i="25"/>
  <c r="M39" i="25"/>
  <c r="O39" i="25"/>
  <c r="Q39" i="25"/>
  <c r="V39" i="25"/>
  <c r="G42" i="25"/>
  <c r="I42" i="25"/>
  <c r="K42" i="25"/>
  <c r="M42" i="25"/>
  <c r="O42" i="25"/>
  <c r="Q42" i="25"/>
  <c r="V42" i="25"/>
  <c r="G43" i="25"/>
  <c r="I43" i="25"/>
  <c r="K43" i="25"/>
  <c r="M43" i="25"/>
  <c r="O43" i="25"/>
  <c r="Q43" i="25"/>
  <c r="V43" i="25"/>
  <c r="G44" i="25"/>
  <c r="I44" i="25"/>
  <c r="K44" i="25"/>
  <c r="M44" i="25"/>
  <c r="O44" i="25"/>
  <c r="Q44" i="25"/>
  <c r="V44" i="25"/>
  <c r="G45" i="25"/>
  <c r="I45" i="25"/>
  <c r="K45" i="25"/>
  <c r="M45" i="25"/>
  <c r="O45" i="25"/>
  <c r="Q45" i="25"/>
  <c r="V45" i="25"/>
  <c r="G46" i="25"/>
  <c r="I46" i="25"/>
  <c r="K46" i="25"/>
  <c r="M46" i="25"/>
  <c r="O46" i="25"/>
  <c r="Q46" i="25"/>
  <c r="V46" i="25"/>
  <c r="G47" i="25"/>
  <c r="I47" i="25"/>
  <c r="K47" i="25"/>
  <c r="M47" i="25"/>
  <c r="O47" i="25"/>
  <c r="Q47" i="25"/>
  <c r="V47" i="25"/>
  <c r="G49" i="25"/>
  <c r="G50" i="25"/>
  <c r="I50" i="25"/>
  <c r="K50" i="25"/>
  <c r="M50" i="25"/>
  <c r="O50" i="25"/>
  <c r="Q50" i="25"/>
  <c r="V50" i="25"/>
  <c r="G51" i="25"/>
  <c r="I51" i="25"/>
  <c r="K51" i="25"/>
  <c r="M51" i="25"/>
  <c r="O51" i="25"/>
  <c r="Q51" i="25"/>
  <c r="V51" i="25"/>
  <c r="G52" i="25"/>
  <c r="I52" i="25"/>
  <c r="K52" i="25"/>
  <c r="M52" i="25"/>
  <c r="O52" i="25"/>
  <c r="Q52" i="25"/>
  <c r="V52" i="25"/>
  <c r="G53" i="25"/>
  <c r="I53" i="25"/>
  <c r="K53" i="25"/>
  <c r="M53" i="25"/>
  <c r="O53" i="25"/>
  <c r="Q53" i="25"/>
  <c r="V53" i="25"/>
  <c r="AE55" i="25"/>
  <c r="AF55" i="25"/>
  <c r="G30" i="24"/>
  <c r="BA22" i="24"/>
  <c r="BA14" i="24"/>
  <c r="BA13" i="24"/>
  <c r="BA11" i="24"/>
  <c r="BA10" i="24"/>
  <c r="G9" i="24"/>
  <c r="I9" i="24"/>
  <c r="K9" i="24"/>
  <c r="O9" i="24"/>
  <c r="Q9" i="24"/>
  <c r="V9" i="24"/>
  <c r="G12" i="24"/>
  <c r="I12" i="24"/>
  <c r="K12" i="24"/>
  <c r="O12" i="24"/>
  <c r="Q12" i="24"/>
  <c r="V12" i="24"/>
  <c r="G15" i="24"/>
  <c r="I15" i="24"/>
  <c r="K15" i="24"/>
  <c r="M15" i="24"/>
  <c r="O15" i="24"/>
  <c r="Q15" i="24"/>
  <c r="V15" i="24"/>
  <c r="G17" i="24"/>
  <c r="I17" i="24"/>
  <c r="K17" i="24"/>
  <c r="M17" i="24"/>
  <c r="O17" i="24"/>
  <c r="Q17" i="24"/>
  <c r="V17" i="24"/>
  <c r="G18" i="24"/>
  <c r="G19" i="24"/>
  <c r="I19" i="24"/>
  <c r="K19" i="24"/>
  <c r="M19" i="24"/>
  <c r="O19" i="24"/>
  <c r="Q19" i="24"/>
  <c r="V19" i="24"/>
  <c r="G20" i="24"/>
  <c r="G21" i="24"/>
  <c r="I21" i="24"/>
  <c r="K21" i="24"/>
  <c r="M21" i="24"/>
  <c r="O21" i="24"/>
  <c r="Q21" i="24"/>
  <c r="V21" i="24"/>
  <c r="G24" i="24"/>
  <c r="I24" i="24"/>
  <c r="K24" i="24"/>
  <c r="M24" i="24"/>
  <c r="O24" i="24"/>
  <c r="Q24" i="24"/>
  <c r="V24" i="24"/>
  <c r="G25" i="24"/>
  <c r="I25" i="24"/>
  <c r="K25" i="24"/>
  <c r="M25" i="24"/>
  <c r="O25" i="24"/>
  <c r="Q25" i="24"/>
  <c r="V25" i="24"/>
  <c r="G26" i="24"/>
  <c r="I26" i="24"/>
  <c r="K26" i="24"/>
  <c r="M26" i="24"/>
  <c r="O26" i="24"/>
  <c r="Q26" i="24"/>
  <c r="V26" i="24"/>
  <c r="G27" i="24"/>
  <c r="G28" i="24"/>
  <c r="I28" i="24"/>
  <c r="K28" i="24"/>
  <c r="M28" i="24"/>
  <c r="O28" i="24"/>
  <c r="Q28" i="24"/>
  <c r="V28" i="24"/>
  <c r="AE30" i="24"/>
  <c r="AF30" i="24"/>
  <c r="G63" i="23"/>
  <c r="BA33" i="23"/>
  <c r="BA18" i="23"/>
  <c r="BA16" i="23"/>
  <c r="BA14" i="23"/>
  <c r="BA13" i="23"/>
  <c r="BA11" i="23"/>
  <c r="BA10" i="23"/>
  <c r="G9" i="23"/>
  <c r="I9" i="23"/>
  <c r="K9" i="23"/>
  <c r="M9" i="23"/>
  <c r="O9" i="23"/>
  <c r="Q9" i="23"/>
  <c r="V9" i="23"/>
  <c r="G12" i="23"/>
  <c r="I12" i="23"/>
  <c r="K12" i="23"/>
  <c r="M12" i="23"/>
  <c r="O12" i="23"/>
  <c r="Q12" i="23"/>
  <c r="V12" i="23"/>
  <c r="G15" i="23"/>
  <c r="I15" i="23"/>
  <c r="K15" i="23"/>
  <c r="M15" i="23"/>
  <c r="O15" i="23"/>
  <c r="Q15" i="23"/>
  <c r="V15" i="23"/>
  <c r="G17" i="23"/>
  <c r="I17" i="23"/>
  <c r="K17" i="23"/>
  <c r="M17" i="23"/>
  <c r="O17" i="23"/>
  <c r="Q17" i="23"/>
  <c r="V17" i="23"/>
  <c r="G19" i="23"/>
  <c r="I19" i="23"/>
  <c r="K19" i="23"/>
  <c r="M19" i="23"/>
  <c r="O19" i="23"/>
  <c r="Q19" i="23"/>
  <c r="V19" i="23"/>
  <c r="G21" i="23"/>
  <c r="I21" i="23"/>
  <c r="K21" i="23"/>
  <c r="M21" i="23"/>
  <c r="O21" i="23"/>
  <c r="Q21" i="23"/>
  <c r="V21" i="23"/>
  <c r="G22" i="23"/>
  <c r="I22" i="23"/>
  <c r="K22" i="23"/>
  <c r="M22" i="23"/>
  <c r="O22" i="23"/>
  <c r="Q22" i="23"/>
  <c r="V22" i="23"/>
  <c r="G25" i="23"/>
  <c r="I25" i="23"/>
  <c r="K25" i="23"/>
  <c r="M25" i="23"/>
  <c r="O25" i="23"/>
  <c r="Q25" i="23"/>
  <c r="V25" i="23"/>
  <c r="G27" i="23"/>
  <c r="G28" i="23"/>
  <c r="I28" i="23"/>
  <c r="K28" i="23"/>
  <c r="M28" i="23"/>
  <c r="O28" i="23"/>
  <c r="Q28" i="23"/>
  <c r="V28" i="23"/>
  <c r="G30" i="23"/>
  <c r="I30" i="23"/>
  <c r="K30" i="23"/>
  <c r="M30" i="23"/>
  <c r="O30" i="23"/>
  <c r="Q30" i="23"/>
  <c r="V30" i="23"/>
  <c r="G31" i="23"/>
  <c r="I31" i="23"/>
  <c r="K31" i="23"/>
  <c r="M31" i="23"/>
  <c r="O31" i="23"/>
  <c r="Q31" i="23"/>
  <c r="V31" i="23"/>
  <c r="G32" i="23"/>
  <c r="I32" i="23"/>
  <c r="K32" i="23"/>
  <c r="M32" i="23"/>
  <c r="O32" i="23"/>
  <c r="Q32" i="23"/>
  <c r="V32" i="23"/>
  <c r="G34" i="23"/>
  <c r="I34" i="23"/>
  <c r="K34" i="23"/>
  <c r="M34" i="23"/>
  <c r="O34" i="23"/>
  <c r="Q34" i="23"/>
  <c r="V34" i="23"/>
  <c r="G36" i="23"/>
  <c r="I36" i="23"/>
  <c r="K36" i="23"/>
  <c r="M36" i="23"/>
  <c r="O36" i="23"/>
  <c r="Q36" i="23"/>
  <c r="V36" i="23"/>
  <c r="G38" i="23"/>
  <c r="I38" i="23"/>
  <c r="K38" i="23"/>
  <c r="M38" i="23"/>
  <c r="O38" i="23"/>
  <c r="Q38" i="23"/>
  <c r="V38" i="23"/>
  <c r="G40" i="23"/>
  <c r="I40" i="23"/>
  <c r="K40" i="23"/>
  <c r="M40" i="23"/>
  <c r="O40" i="23"/>
  <c r="Q40" i="23"/>
  <c r="V40" i="23"/>
  <c r="G42" i="23"/>
  <c r="I42" i="23"/>
  <c r="K42" i="23"/>
  <c r="M42" i="23"/>
  <c r="O42" i="23"/>
  <c r="Q42" i="23"/>
  <c r="V42" i="23"/>
  <c r="G44" i="23"/>
  <c r="I44" i="23"/>
  <c r="K44" i="23"/>
  <c r="M44" i="23"/>
  <c r="O44" i="23"/>
  <c r="Q44" i="23"/>
  <c r="V44" i="23"/>
  <c r="G46" i="23"/>
  <c r="I46" i="23"/>
  <c r="K46" i="23"/>
  <c r="O46" i="23"/>
  <c r="Q46" i="23"/>
  <c r="V46" i="23"/>
  <c r="G47" i="23"/>
  <c r="I47" i="23"/>
  <c r="K47" i="23"/>
  <c r="M47" i="23"/>
  <c r="O47" i="23"/>
  <c r="Q47" i="23"/>
  <c r="V47" i="23"/>
  <c r="G48" i="23"/>
  <c r="I48" i="23"/>
  <c r="K48" i="23"/>
  <c r="M48" i="23"/>
  <c r="O48" i="23"/>
  <c r="Q48" i="23"/>
  <c r="V48" i="23"/>
  <c r="G49" i="23"/>
  <c r="G50" i="23"/>
  <c r="I50" i="23"/>
  <c r="K50" i="23"/>
  <c r="M50" i="23"/>
  <c r="O50" i="23"/>
  <c r="Q50" i="23"/>
  <c r="V50" i="23"/>
  <c r="G52" i="23"/>
  <c r="I52" i="23"/>
  <c r="K52" i="23"/>
  <c r="M52" i="23"/>
  <c r="O52" i="23"/>
  <c r="Q52" i="23"/>
  <c r="V52" i="23"/>
  <c r="G55" i="23"/>
  <c r="I55" i="23"/>
  <c r="K55" i="23"/>
  <c r="M55" i="23"/>
  <c r="O55" i="23"/>
  <c r="Q55" i="23"/>
  <c r="V55" i="23"/>
  <c r="G58" i="23"/>
  <c r="I58" i="23"/>
  <c r="K58" i="23"/>
  <c r="M58" i="23"/>
  <c r="O58" i="23"/>
  <c r="Q58" i="23"/>
  <c r="V58" i="23"/>
  <c r="G60" i="23"/>
  <c r="G61" i="23"/>
  <c r="I61" i="23"/>
  <c r="K61" i="23"/>
  <c r="M61" i="23"/>
  <c r="O61" i="23"/>
  <c r="Q61" i="23"/>
  <c r="V61" i="23"/>
  <c r="AE63" i="23"/>
  <c r="AF63" i="23"/>
  <c r="G54" i="22"/>
  <c r="BA50" i="22"/>
  <c r="G9" i="22"/>
  <c r="I9" i="22"/>
  <c r="K9" i="22"/>
  <c r="M9" i="22"/>
  <c r="O9" i="22"/>
  <c r="Q9" i="22"/>
  <c r="V9" i="22"/>
  <c r="G10" i="22"/>
  <c r="I10" i="22"/>
  <c r="K10" i="22"/>
  <c r="M10" i="22"/>
  <c r="O10" i="22"/>
  <c r="Q10" i="22"/>
  <c r="V10" i="22"/>
  <c r="G11" i="22"/>
  <c r="I11" i="22"/>
  <c r="K11" i="22"/>
  <c r="M11" i="22"/>
  <c r="O11" i="22"/>
  <c r="Q11" i="22"/>
  <c r="V11" i="22"/>
  <c r="G12" i="22"/>
  <c r="I12" i="22"/>
  <c r="K12" i="22"/>
  <c r="M12" i="22"/>
  <c r="O12" i="22"/>
  <c r="Q12" i="22"/>
  <c r="V12" i="22"/>
  <c r="G13" i="22"/>
  <c r="I13" i="22"/>
  <c r="K13" i="22"/>
  <c r="M13" i="22"/>
  <c r="O13" i="22"/>
  <c r="Q13" i="22"/>
  <c r="V13" i="22"/>
  <c r="G14" i="22"/>
  <c r="I14" i="22"/>
  <c r="K14" i="22"/>
  <c r="M14" i="22"/>
  <c r="O14" i="22"/>
  <c r="Q14" i="22"/>
  <c r="V14" i="22"/>
  <c r="G15" i="22"/>
  <c r="I15" i="22"/>
  <c r="K15" i="22"/>
  <c r="M15" i="22"/>
  <c r="O15" i="22"/>
  <c r="Q15" i="22"/>
  <c r="V15" i="22"/>
  <c r="G16" i="22"/>
  <c r="I16" i="22"/>
  <c r="K16" i="22"/>
  <c r="M16" i="22"/>
  <c r="O16" i="22"/>
  <c r="Q16" i="22"/>
  <c r="V16" i="22"/>
  <c r="G17" i="22"/>
  <c r="I17" i="22"/>
  <c r="K17" i="22"/>
  <c r="M17" i="22"/>
  <c r="O17" i="22"/>
  <c r="Q17" i="22"/>
  <c r="V17" i="22"/>
  <c r="G18" i="22"/>
  <c r="I18" i="22"/>
  <c r="K18" i="22"/>
  <c r="M18" i="22"/>
  <c r="O18" i="22"/>
  <c r="Q18" i="22"/>
  <c r="V18" i="22"/>
  <c r="G19" i="22"/>
  <c r="I19" i="22"/>
  <c r="K19" i="22"/>
  <c r="M19" i="22"/>
  <c r="O19" i="22"/>
  <c r="Q19" i="22"/>
  <c r="V19" i="22"/>
  <c r="G21" i="22"/>
  <c r="I21" i="22"/>
  <c r="K21" i="22"/>
  <c r="M21" i="22"/>
  <c r="O21" i="22"/>
  <c r="Q21" i="22"/>
  <c r="V21" i="22"/>
  <c r="G23" i="22"/>
  <c r="I23" i="22"/>
  <c r="K23" i="22"/>
  <c r="M23" i="22"/>
  <c r="O23" i="22"/>
  <c r="Q23" i="22"/>
  <c r="V23" i="22"/>
  <c r="G24" i="22"/>
  <c r="I24" i="22"/>
  <c r="K24" i="22"/>
  <c r="M24" i="22"/>
  <c r="O24" i="22"/>
  <c r="Q24" i="22"/>
  <c r="V24" i="22"/>
  <c r="G25" i="22"/>
  <c r="I25" i="22"/>
  <c r="K25" i="22"/>
  <c r="M25" i="22"/>
  <c r="O25" i="22"/>
  <c r="Q25" i="22"/>
  <c r="V25" i="22"/>
  <c r="G26" i="22"/>
  <c r="I26" i="22"/>
  <c r="K26" i="22"/>
  <c r="O26" i="22"/>
  <c r="Q26" i="22"/>
  <c r="V26" i="22"/>
  <c r="G28" i="22"/>
  <c r="I28" i="22"/>
  <c r="K28" i="22"/>
  <c r="M28" i="22"/>
  <c r="O28" i="22"/>
  <c r="Q28" i="22"/>
  <c r="V28" i="22"/>
  <c r="G29" i="22"/>
  <c r="I29" i="22"/>
  <c r="K29" i="22"/>
  <c r="M29" i="22"/>
  <c r="O29" i="22"/>
  <c r="Q29" i="22"/>
  <c r="V29" i="22"/>
  <c r="G30" i="22"/>
  <c r="I30" i="22"/>
  <c r="K30" i="22"/>
  <c r="M30" i="22"/>
  <c r="O30" i="22"/>
  <c r="Q30" i="22"/>
  <c r="V30" i="22"/>
  <c r="G31" i="22"/>
  <c r="I31" i="22"/>
  <c r="K31" i="22"/>
  <c r="M31" i="22"/>
  <c r="O31" i="22"/>
  <c r="Q31" i="22"/>
  <c r="V31" i="22"/>
  <c r="G32" i="22"/>
  <c r="I32" i="22"/>
  <c r="K32" i="22"/>
  <c r="O32" i="22"/>
  <c r="Q32" i="22"/>
  <c r="V32" i="22"/>
  <c r="G33" i="22"/>
  <c r="I33" i="22"/>
  <c r="K33" i="22"/>
  <c r="O33" i="22"/>
  <c r="Q33" i="22"/>
  <c r="V33" i="22"/>
  <c r="G34" i="22"/>
  <c r="I34" i="22"/>
  <c r="K34" i="22"/>
  <c r="M34" i="22"/>
  <c r="O34" i="22"/>
  <c r="Q34" i="22"/>
  <c r="V34" i="22"/>
  <c r="G35" i="22"/>
  <c r="I35" i="22"/>
  <c r="K35" i="22"/>
  <c r="O35" i="22"/>
  <c r="Q35" i="22"/>
  <c r="V35" i="22"/>
  <c r="G36" i="22"/>
  <c r="I36" i="22"/>
  <c r="K36" i="22"/>
  <c r="M36" i="22"/>
  <c r="O36" i="22"/>
  <c r="Q36" i="22"/>
  <c r="V36" i="22"/>
  <c r="G37" i="22"/>
  <c r="I37" i="22"/>
  <c r="K37" i="22"/>
  <c r="M37" i="22"/>
  <c r="O37" i="22"/>
  <c r="Q37" i="22"/>
  <c r="V37" i="22"/>
  <c r="G38" i="22"/>
  <c r="I38" i="22"/>
  <c r="K38" i="22"/>
  <c r="M38" i="22"/>
  <c r="O38" i="22"/>
  <c r="Q38" i="22"/>
  <c r="V38" i="22"/>
  <c r="G39" i="22"/>
  <c r="I39" i="22"/>
  <c r="K39" i="22"/>
  <c r="M39" i="22"/>
  <c r="O39" i="22"/>
  <c r="Q39" i="22"/>
  <c r="V39" i="22"/>
  <c r="G40" i="22"/>
  <c r="I40" i="22"/>
  <c r="K40" i="22"/>
  <c r="O40" i="22"/>
  <c r="Q40" i="22"/>
  <c r="V40" i="22"/>
  <c r="G41" i="22"/>
  <c r="I41" i="22"/>
  <c r="K41" i="22"/>
  <c r="M41" i="22"/>
  <c r="O41" i="22"/>
  <c r="Q41" i="22"/>
  <c r="V41" i="22"/>
  <c r="G42" i="22"/>
  <c r="I42" i="22"/>
  <c r="K42" i="22"/>
  <c r="M42" i="22"/>
  <c r="O42" i="22"/>
  <c r="Q42" i="22"/>
  <c r="V42" i="22"/>
  <c r="G43" i="22"/>
  <c r="I43" i="22"/>
  <c r="K43" i="22"/>
  <c r="O43" i="22"/>
  <c r="Q43" i="22"/>
  <c r="V43" i="22"/>
  <c r="G44" i="22"/>
  <c r="I44" i="22"/>
  <c r="K44" i="22"/>
  <c r="M44" i="22"/>
  <c r="O44" i="22"/>
  <c r="Q44" i="22"/>
  <c r="V44" i="22"/>
  <c r="G45" i="22"/>
  <c r="I45" i="22"/>
  <c r="K45" i="22"/>
  <c r="M45" i="22"/>
  <c r="O45" i="22"/>
  <c r="Q45" i="22"/>
  <c r="V45" i="22"/>
  <c r="G46" i="22"/>
  <c r="I46" i="22"/>
  <c r="K46" i="22"/>
  <c r="M46" i="22"/>
  <c r="O46" i="22"/>
  <c r="Q46" i="22"/>
  <c r="V46" i="22"/>
  <c r="G47" i="22"/>
  <c r="G48" i="22"/>
  <c r="I48" i="22"/>
  <c r="K48" i="22"/>
  <c r="M48" i="22"/>
  <c r="O48" i="22"/>
  <c r="Q48" i="22"/>
  <c r="V48" i="22"/>
  <c r="G49" i="22"/>
  <c r="I49" i="22"/>
  <c r="K49" i="22"/>
  <c r="M49" i="22"/>
  <c r="O49" i="22"/>
  <c r="Q49" i="22"/>
  <c r="V49" i="22"/>
  <c r="G51" i="22"/>
  <c r="I51" i="22"/>
  <c r="K51" i="22"/>
  <c r="M51" i="22"/>
  <c r="O51" i="22"/>
  <c r="Q51" i="22"/>
  <c r="V51" i="22"/>
  <c r="G52" i="22"/>
  <c r="I52" i="22"/>
  <c r="K52" i="22"/>
  <c r="M52" i="22"/>
  <c r="O52" i="22"/>
  <c r="Q52" i="22"/>
  <c r="V52" i="22"/>
  <c r="AE54" i="22"/>
  <c r="AF54" i="22"/>
  <c r="G101" i="21"/>
  <c r="BA97" i="21"/>
  <c r="BA17" i="21"/>
  <c r="G9" i="21"/>
  <c r="I9" i="21"/>
  <c r="K9" i="21"/>
  <c r="M9" i="21"/>
  <c r="O9" i="21"/>
  <c r="Q9" i="21"/>
  <c r="V9" i="21"/>
  <c r="G11" i="21"/>
  <c r="I11" i="21"/>
  <c r="K11" i="21"/>
  <c r="O11" i="21"/>
  <c r="Q11" i="21"/>
  <c r="V11" i="21"/>
  <c r="G12" i="21"/>
  <c r="I12" i="21"/>
  <c r="K12" i="21"/>
  <c r="M12" i="21"/>
  <c r="O12" i="21"/>
  <c r="Q12" i="21"/>
  <c r="V12" i="21"/>
  <c r="G13" i="21"/>
  <c r="I13" i="21"/>
  <c r="K13" i="21"/>
  <c r="M13" i="21"/>
  <c r="O13" i="21"/>
  <c r="Q13" i="21"/>
  <c r="V13" i="21"/>
  <c r="G14" i="21"/>
  <c r="I14" i="21"/>
  <c r="K14" i="21"/>
  <c r="M14" i="21"/>
  <c r="O14" i="21"/>
  <c r="Q14" i="21"/>
  <c r="V14" i="21"/>
  <c r="G15" i="21"/>
  <c r="I15" i="21"/>
  <c r="K15" i="21"/>
  <c r="M15" i="21"/>
  <c r="O15" i="21"/>
  <c r="Q15" i="21"/>
  <c r="V15" i="21"/>
  <c r="G16" i="21"/>
  <c r="I16" i="21"/>
  <c r="K16" i="21"/>
  <c r="M16" i="21"/>
  <c r="O16" i="21"/>
  <c r="Q16" i="21"/>
  <c r="V16" i="21"/>
  <c r="G18" i="21"/>
  <c r="I18" i="21"/>
  <c r="K18" i="21"/>
  <c r="M18" i="21"/>
  <c r="O18" i="21"/>
  <c r="Q18" i="21"/>
  <c r="V18" i="21"/>
  <c r="G20" i="21"/>
  <c r="I20" i="21"/>
  <c r="K20" i="21"/>
  <c r="M20" i="21"/>
  <c r="O20" i="21"/>
  <c r="Q20" i="21"/>
  <c r="V20" i="21"/>
  <c r="G21" i="21"/>
  <c r="I21" i="21"/>
  <c r="K21" i="21"/>
  <c r="O21" i="21"/>
  <c r="Q21" i="21"/>
  <c r="V21" i="21"/>
  <c r="G23" i="21"/>
  <c r="I23" i="21"/>
  <c r="K23" i="21"/>
  <c r="M23" i="21"/>
  <c r="O23" i="21"/>
  <c r="Q23" i="21"/>
  <c r="V23" i="21"/>
  <c r="G24" i="21"/>
  <c r="I24" i="21"/>
  <c r="K24" i="21"/>
  <c r="M24" i="21"/>
  <c r="O24" i="21"/>
  <c r="Q24" i="21"/>
  <c r="V24" i="21"/>
  <c r="G25" i="21"/>
  <c r="I25" i="21"/>
  <c r="K25" i="21"/>
  <c r="M25" i="21"/>
  <c r="O25" i="21"/>
  <c r="Q25" i="21"/>
  <c r="V25" i="21"/>
  <c r="G27" i="21"/>
  <c r="I27" i="21"/>
  <c r="K27" i="21"/>
  <c r="M27" i="21"/>
  <c r="O27" i="21"/>
  <c r="Q27" i="21"/>
  <c r="V27" i="21"/>
  <c r="G28" i="21"/>
  <c r="I28" i="21"/>
  <c r="K28" i="21"/>
  <c r="M28" i="21"/>
  <c r="O28" i="21"/>
  <c r="Q28" i="21"/>
  <c r="V28" i="21"/>
  <c r="G29" i="21"/>
  <c r="I29" i="21"/>
  <c r="K29" i="21"/>
  <c r="M29" i="21"/>
  <c r="O29" i="21"/>
  <c r="Q29" i="21"/>
  <c r="V29" i="21"/>
  <c r="G30" i="21"/>
  <c r="I30" i="21"/>
  <c r="K30" i="21"/>
  <c r="M30" i="21"/>
  <c r="O30" i="21"/>
  <c r="Q30" i="21"/>
  <c r="V30" i="21"/>
  <c r="G31" i="21"/>
  <c r="I31" i="21"/>
  <c r="K31" i="21"/>
  <c r="M31" i="21"/>
  <c r="O31" i="21"/>
  <c r="Q31" i="21"/>
  <c r="V31" i="21"/>
  <c r="G32" i="21"/>
  <c r="I32" i="21"/>
  <c r="K32" i="21"/>
  <c r="M32" i="21"/>
  <c r="O32" i="21"/>
  <c r="Q32" i="21"/>
  <c r="V32" i="21"/>
  <c r="G33" i="21"/>
  <c r="I33" i="21"/>
  <c r="K33" i="21"/>
  <c r="O33" i="21"/>
  <c r="Q33" i="21"/>
  <c r="V33" i="21"/>
  <c r="G34" i="21"/>
  <c r="I34" i="21"/>
  <c r="K34" i="21"/>
  <c r="M34" i="21"/>
  <c r="O34" i="21"/>
  <c r="Q34" i="21"/>
  <c r="V34" i="21"/>
  <c r="G35" i="21"/>
  <c r="I35" i="21"/>
  <c r="K35" i="21"/>
  <c r="M35" i="21"/>
  <c r="O35" i="21"/>
  <c r="Q35" i="21"/>
  <c r="V35" i="21"/>
  <c r="G36" i="21"/>
  <c r="G37" i="21"/>
  <c r="I37" i="21"/>
  <c r="K37" i="21"/>
  <c r="M37" i="21"/>
  <c r="O37" i="21"/>
  <c r="Q37" i="21"/>
  <c r="V37" i="21"/>
  <c r="G38" i="21"/>
  <c r="I38" i="21"/>
  <c r="K38" i="21"/>
  <c r="M38" i="21"/>
  <c r="O38" i="21"/>
  <c r="Q38" i="21"/>
  <c r="V38" i="21"/>
  <c r="G39" i="21"/>
  <c r="I39" i="21"/>
  <c r="K39" i="21"/>
  <c r="M39" i="21"/>
  <c r="O39" i="21"/>
  <c r="Q39" i="21"/>
  <c r="V39" i="21"/>
  <c r="G53" i="21"/>
  <c r="I53" i="21"/>
  <c r="K53" i="21"/>
  <c r="M53" i="21"/>
  <c r="O53" i="21"/>
  <c r="Q53" i="21"/>
  <c r="V53" i="21"/>
  <c r="G54" i="21"/>
  <c r="I54" i="21"/>
  <c r="K54" i="21"/>
  <c r="M54" i="21"/>
  <c r="O54" i="21"/>
  <c r="Q54" i="21"/>
  <c r="V54" i="21"/>
  <c r="G55" i="21"/>
  <c r="I55" i="21"/>
  <c r="K55" i="21"/>
  <c r="M55" i="21"/>
  <c r="O55" i="21"/>
  <c r="Q55" i="21"/>
  <c r="V55" i="21"/>
  <c r="G58" i="21"/>
  <c r="I58" i="21"/>
  <c r="K58" i="21"/>
  <c r="M58" i="21"/>
  <c r="O58" i="21"/>
  <c r="Q58" i="21"/>
  <c r="V58" i="21"/>
  <c r="G59" i="21"/>
  <c r="I59" i="21"/>
  <c r="K59" i="21"/>
  <c r="M59" i="21"/>
  <c r="O59" i="21"/>
  <c r="Q59" i="21"/>
  <c r="V59" i="21"/>
  <c r="G60" i="21"/>
  <c r="I60" i="21"/>
  <c r="K60" i="21"/>
  <c r="M60" i="21"/>
  <c r="O60" i="21"/>
  <c r="Q60" i="21"/>
  <c r="V60" i="21"/>
  <c r="G61" i="21"/>
  <c r="I61" i="21"/>
  <c r="K61" i="21"/>
  <c r="M61" i="21"/>
  <c r="O61" i="21"/>
  <c r="Q61" i="21"/>
  <c r="V61" i="21"/>
  <c r="G62" i="21"/>
  <c r="I62" i="21"/>
  <c r="K62" i="21"/>
  <c r="M62" i="21"/>
  <c r="O62" i="21"/>
  <c r="Q62" i="21"/>
  <c r="V62" i="21"/>
  <c r="G63" i="21"/>
  <c r="I63" i="21"/>
  <c r="K63" i="21"/>
  <c r="M63" i="21"/>
  <c r="O63" i="21"/>
  <c r="Q63" i="21"/>
  <c r="V63" i="21"/>
  <c r="G64" i="21"/>
  <c r="I64" i="21"/>
  <c r="K64" i="21"/>
  <c r="M64" i="21"/>
  <c r="O64" i="21"/>
  <c r="Q64" i="21"/>
  <c r="V64" i="21"/>
  <c r="G65" i="21"/>
  <c r="I65" i="21"/>
  <c r="K65" i="21"/>
  <c r="M65" i="21"/>
  <c r="O65" i="21"/>
  <c r="Q65" i="21"/>
  <c r="V65" i="21"/>
  <c r="G77" i="21"/>
  <c r="I77" i="21"/>
  <c r="K77" i="21"/>
  <c r="M77" i="21"/>
  <c r="O77" i="21"/>
  <c r="Q77" i="21"/>
  <c r="V77" i="21"/>
  <c r="G86" i="21"/>
  <c r="I86" i="21"/>
  <c r="K86" i="21"/>
  <c r="M86" i="21"/>
  <c r="O86" i="21"/>
  <c r="Q86" i="21"/>
  <c r="V86" i="21"/>
  <c r="G96" i="21"/>
  <c r="I96" i="21"/>
  <c r="K96" i="21"/>
  <c r="M96" i="21"/>
  <c r="O96" i="21"/>
  <c r="Q96" i="21"/>
  <c r="V96" i="21"/>
  <c r="G98" i="21"/>
  <c r="I98" i="21"/>
  <c r="K98" i="21"/>
  <c r="M98" i="21"/>
  <c r="O98" i="21"/>
  <c r="Q98" i="21"/>
  <c r="V98" i="21"/>
  <c r="G99" i="21"/>
  <c r="I99" i="21"/>
  <c r="K99" i="21"/>
  <c r="M99" i="21"/>
  <c r="O99" i="21"/>
  <c r="Q99" i="21"/>
  <c r="V99" i="21"/>
  <c r="AE101" i="21"/>
  <c r="AF101" i="21"/>
  <c r="G102" i="20"/>
  <c r="BA98" i="20"/>
  <c r="G9" i="20"/>
  <c r="I9" i="20"/>
  <c r="K9" i="20"/>
  <c r="M9" i="20"/>
  <c r="O9" i="20"/>
  <c r="Q9" i="20"/>
  <c r="V9" i="20"/>
  <c r="G10" i="20"/>
  <c r="I10" i="20"/>
  <c r="K10" i="20"/>
  <c r="M10" i="20"/>
  <c r="O10" i="20"/>
  <c r="Q10" i="20"/>
  <c r="V10" i="20"/>
  <c r="G11" i="20"/>
  <c r="I11" i="20"/>
  <c r="K11" i="20"/>
  <c r="M11" i="20"/>
  <c r="O11" i="20"/>
  <c r="Q11" i="20"/>
  <c r="V11" i="20"/>
  <c r="G13" i="20"/>
  <c r="I13" i="20"/>
  <c r="K13" i="20"/>
  <c r="M13" i="20"/>
  <c r="O13" i="20"/>
  <c r="Q13" i="20"/>
  <c r="V13" i="20"/>
  <c r="G14" i="20"/>
  <c r="I14" i="20"/>
  <c r="K14" i="20"/>
  <c r="M14" i="20"/>
  <c r="O14" i="20"/>
  <c r="Q14" i="20"/>
  <c r="V14" i="20"/>
  <c r="G15" i="20"/>
  <c r="I15" i="20"/>
  <c r="K15" i="20"/>
  <c r="M15" i="20"/>
  <c r="O15" i="20"/>
  <c r="Q15" i="20"/>
  <c r="V15" i="20"/>
  <c r="G16" i="20"/>
  <c r="I16" i="20"/>
  <c r="K16" i="20"/>
  <c r="M16" i="20"/>
  <c r="O16" i="20"/>
  <c r="Q16" i="20"/>
  <c r="V16" i="20"/>
  <c r="G17" i="20"/>
  <c r="I17" i="20"/>
  <c r="K17" i="20"/>
  <c r="M17" i="20"/>
  <c r="O17" i="20"/>
  <c r="Q17" i="20"/>
  <c r="V17" i="20"/>
  <c r="G18" i="20"/>
  <c r="I18" i="20"/>
  <c r="K18" i="20"/>
  <c r="M18" i="20"/>
  <c r="O18" i="20"/>
  <c r="Q18" i="20"/>
  <c r="V18" i="20"/>
  <c r="G19" i="20"/>
  <c r="I19" i="20"/>
  <c r="K19" i="20"/>
  <c r="M19" i="20"/>
  <c r="O19" i="20"/>
  <c r="Q19" i="20"/>
  <c r="V19" i="20"/>
  <c r="G20" i="20"/>
  <c r="I20" i="20"/>
  <c r="K20" i="20"/>
  <c r="M20" i="20"/>
  <c r="O20" i="20"/>
  <c r="Q20" i="20"/>
  <c r="V20" i="20"/>
  <c r="G21" i="20"/>
  <c r="I21" i="20"/>
  <c r="K21" i="20"/>
  <c r="M21" i="20"/>
  <c r="O21" i="20"/>
  <c r="Q21" i="20"/>
  <c r="V21" i="20"/>
  <c r="G22" i="20"/>
  <c r="I22" i="20"/>
  <c r="K22" i="20"/>
  <c r="M22" i="20"/>
  <c r="O22" i="20"/>
  <c r="Q22" i="20"/>
  <c r="V22" i="20"/>
  <c r="G23" i="20"/>
  <c r="I23" i="20"/>
  <c r="K23" i="20"/>
  <c r="M23" i="20"/>
  <c r="O23" i="20"/>
  <c r="Q23" i="20"/>
  <c r="V23" i="20"/>
  <c r="G24" i="20"/>
  <c r="I24" i="20"/>
  <c r="K24" i="20"/>
  <c r="M24" i="20"/>
  <c r="O24" i="20"/>
  <c r="Q24" i="20"/>
  <c r="V24" i="20"/>
  <c r="G25" i="20"/>
  <c r="I25" i="20"/>
  <c r="K25" i="20"/>
  <c r="M25" i="20"/>
  <c r="O25" i="20"/>
  <c r="Q25" i="20"/>
  <c r="V25" i="20"/>
  <c r="G26" i="20"/>
  <c r="I26" i="20"/>
  <c r="K26" i="20"/>
  <c r="M26" i="20"/>
  <c r="O26" i="20"/>
  <c r="Q26" i="20"/>
  <c r="V26" i="20"/>
  <c r="G27" i="20"/>
  <c r="I27" i="20"/>
  <c r="K27" i="20"/>
  <c r="M27" i="20"/>
  <c r="O27" i="20"/>
  <c r="Q27" i="20"/>
  <c r="V27" i="20"/>
  <c r="G28" i="20"/>
  <c r="I28" i="20"/>
  <c r="K28" i="20"/>
  <c r="M28" i="20"/>
  <c r="O28" i="20"/>
  <c r="Q28" i="20"/>
  <c r="V28" i="20"/>
  <c r="G29" i="20"/>
  <c r="I29" i="20"/>
  <c r="K29" i="20"/>
  <c r="M29" i="20"/>
  <c r="O29" i="20"/>
  <c r="Q29" i="20"/>
  <c r="V29" i="20"/>
  <c r="G30" i="20"/>
  <c r="I30" i="20"/>
  <c r="K30" i="20"/>
  <c r="M30" i="20"/>
  <c r="O30" i="20"/>
  <c r="Q30" i="20"/>
  <c r="V30" i="20"/>
  <c r="G31" i="20"/>
  <c r="I31" i="20"/>
  <c r="K31" i="20"/>
  <c r="M31" i="20"/>
  <c r="O31" i="20"/>
  <c r="Q31" i="20"/>
  <c r="V31" i="20"/>
  <c r="G32" i="20"/>
  <c r="I32" i="20"/>
  <c r="K32" i="20"/>
  <c r="M32" i="20"/>
  <c r="O32" i="20"/>
  <c r="Q32" i="20"/>
  <c r="V32" i="20"/>
  <c r="G33" i="20"/>
  <c r="I33" i="20"/>
  <c r="K33" i="20"/>
  <c r="M33" i="20"/>
  <c r="O33" i="20"/>
  <c r="Q33" i="20"/>
  <c r="V33" i="20"/>
  <c r="G34" i="20"/>
  <c r="I34" i="20"/>
  <c r="K34" i="20"/>
  <c r="M34" i="20"/>
  <c r="O34" i="20"/>
  <c r="Q34" i="20"/>
  <c r="V34" i="20"/>
  <c r="G35" i="20"/>
  <c r="I35" i="20"/>
  <c r="K35" i="20"/>
  <c r="M35" i="20"/>
  <c r="O35" i="20"/>
  <c r="Q35" i="20"/>
  <c r="V35" i="20"/>
  <c r="G36" i="20"/>
  <c r="I36" i="20"/>
  <c r="K36" i="20"/>
  <c r="M36" i="20"/>
  <c r="O36" i="20"/>
  <c r="Q36" i="20"/>
  <c r="V36" i="20"/>
  <c r="G37" i="20"/>
  <c r="I37" i="20"/>
  <c r="K37" i="20"/>
  <c r="M37" i="20"/>
  <c r="O37" i="20"/>
  <c r="Q37" i="20"/>
  <c r="V37" i="20"/>
  <c r="G38" i="20"/>
  <c r="I38" i="20"/>
  <c r="K38" i="20"/>
  <c r="M38" i="20"/>
  <c r="O38" i="20"/>
  <c r="Q38" i="20"/>
  <c r="V38" i="20"/>
  <c r="G39" i="20"/>
  <c r="I39" i="20"/>
  <c r="K39" i="20"/>
  <c r="M39" i="20"/>
  <c r="O39" i="20"/>
  <c r="Q39" i="20"/>
  <c r="V39" i="20"/>
  <c r="G40" i="20"/>
  <c r="I40" i="20"/>
  <c r="K40" i="20"/>
  <c r="M40" i="20"/>
  <c r="O40" i="20"/>
  <c r="Q40" i="20"/>
  <c r="V40" i="20"/>
  <c r="G41" i="20"/>
  <c r="I41" i="20"/>
  <c r="K41" i="20"/>
  <c r="M41" i="20"/>
  <c r="O41" i="20"/>
  <c r="Q41" i="20"/>
  <c r="V41" i="20"/>
  <c r="G42" i="20"/>
  <c r="I42" i="20"/>
  <c r="K42" i="20"/>
  <c r="M42" i="20"/>
  <c r="O42" i="20"/>
  <c r="Q42" i="20"/>
  <c r="V42" i="20"/>
  <c r="G43" i="20"/>
  <c r="I43" i="20"/>
  <c r="K43" i="20"/>
  <c r="M43" i="20"/>
  <c r="O43" i="20"/>
  <c r="Q43" i="20"/>
  <c r="V43" i="20"/>
  <c r="G44" i="20"/>
  <c r="I44" i="20"/>
  <c r="K44" i="20"/>
  <c r="M44" i="20"/>
  <c r="O44" i="20"/>
  <c r="Q44" i="20"/>
  <c r="V44" i="20"/>
  <c r="G45" i="20"/>
  <c r="I45" i="20"/>
  <c r="K45" i="20"/>
  <c r="M45" i="20"/>
  <c r="O45" i="20"/>
  <c r="Q45" i="20"/>
  <c r="V45" i="20"/>
  <c r="G47" i="20"/>
  <c r="I47" i="20"/>
  <c r="K47" i="20"/>
  <c r="M47" i="20"/>
  <c r="O47" i="20"/>
  <c r="Q47" i="20"/>
  <c r="V47" i="20"/>
  <c r="G48" i="20"/>
  <c r="I48" i="20"/>
  <c r="K48" i="20"/>
  <c r="M48" i="20"/>
  <c r="O48" i="20"/>
  <c r="Q48" i="20"/>
  <c r="V48" i="20"/>
  <c r="G49" i="20"/>
  <c r="I49" i="20"/>
  <c r="K49" i="20"/>
  <c r="M49" i="20"/>
  <c r="O49" i="20"/>
  <c r="Q49" i="20"/>
  <c r="V49" i="20"/>
  <c r="G50" i="20"/>
  <c r="I50" i="20"/>
  <c r="K50" i="20"/>
  <c r="M50" i="20"/>
  <c r="O50" i="20"/>
  <c r="Q50" i="20"/>
  <c r="V50" i="20"/>
  <c r="G51" i="20"/>
  <c r="I51" i="20"/>
  <c r="K51" i="20"/>
  <c r="M51" i="20"/>
  <c r="O51" i="20"/>
  <c r="Q51" i="20"/>
  <c r="V51" i="20"/>
  <c r="G52" i="20"/>
  <c r="I52" i="20"/>
  <c r="K52" i="20"/>
  <c r="M52" i="20"/>
  <c r="O52" i="20"/>
  <c r="Q52" i="20"/>
  <c r="V52" i="20"/>
  <c r="G53" i="20"/>
  <c r="I53" i="20"/>
  <c r="K53" i="20"/>
  <c r="M53" i="20"/>
  <c r="O53" i="20"/>
  <c r="Q53" i="20"/>
  <c r="V53" i="20"/>
  <c r="G54" i="20"/>
  <c r="I54" i="20"/>
  <c r="K54" i="20"/>
  <c r="M54" i="20"/>
  <c r="O54" i="20"/>
  <c r="Q54" i="20"/>
  <c r="V54" i="20"/>
  <c r="G55" i="20"/>
  <c r="I55" i="20"/>
  <c r="K55" i="20"/>
  <c r="M55" i="20"/>
  <c r="O55" i="20"/>
  <c r="Q55" i="20"/>
  <c r="V55" i="20"/>
  <c r="G56" i="20"/>
  <c r="I56" i="20"/>
  <c r="K56" i="20"/>
  <c r="O56" i="20"/>
  <c r="Q56" i="20"/>
  <c r="V56" i="20"/>
  <c r="G57" i="20"/>
  <c r="I57" i="20"/>
  <c r="K57" i="20"/>
  <c r="M57" i="20"/>
  <c r="O57" i="20"/>
  <c r="Q57" i="20"/>
  <c r="V57" i="20"/>
  <c r="G58" i="20"/>
  <c r="I58" i="20"/>
  <c r="K58" i="20"/>
  <c r="M58" i="20"/>
  <c r="O58" i="20"/>
  <c r="Q58" i="20"/>
  <c r="V58" i="20"/>
  <c r="G59" i="20"/>
  <c r="I59" i="20"/>
  <c r="K59" i="20"/>
  <c r="M59" i="20"/>
  <c r="O59" i="20"/>
  <c r="Q59" i="20"/>
  <c r="V59" i="20"/>
  <c r="G60" i="20"/>
  <c r="I60" i="20"/>
  <c r="K60" i="20"/>
  <c r="M60" i="20"/>
  <c r="O60" i="20"/>
  <c r="Q60" i="20"/>
  <c r="V60" i="20"/>
  <c r="G61" i="20"/>
  <c r="I61" i="20"/>
  <c r="K61" i="20"/>
  <c r="M61" i="20"/>
  <c r="O61" i="20"/>
  <c r="Q61" i="20"/>
  <c r="V61" i="20"/>
  <c r="G62" i="20"/>
  <c r="I62" i="20"/>
  <c r="K62" i="20"/>
  <c r="O62" i="20"/>
  <c r="Q62" i="20"/>
  <c r="V62" i="20"/>
  <c r="G63" i="20"/>
  <c r="I63" i="20"/>
  <c r="K63" i="20"/>
  <c r="M63" i="20"/>
  <c r="O63" i="20"/>
  <c r="Q63" i="20"/>
  <c r="V63" i="20"/>
  <c r="G64" i="20"/>
  <c r="I64" i="20"/>
  <c r="K64" i="20"/>
  <c r="M64" i="20"/>
  <c r="O64" i="20"/>
  <c r="Q64" i="20"/>
  <c r="V64" i="20"/>
  <c r="G65" i="20"/>
  <c r="I65" i="20"/>
  <c r="K65" i="20"/>
  <c r="M65" i="20"/>
  <c r="O65" i="20"/>
  <c r="Q65" i="20"/>
  <c r="V65" i="20"/>
  <c r="G66" i="20"/>
  <c r="I66" i="20"/>
  <c r="K66" i="20"/>
  <c r="M66" i="20"/>
  <c r="O66" i="20"/>
  <c r="Q66" i="20"/>
  <c r="V66" i="20"/>
  <c r="G67" i="20"/>
  <c r="I67" i="20"/>
  <c r="K67" i="20"/>
  <c r="M67" i="20"/>
  <c r="O67" i="20"/>
  <c r="Q67" i="20"/>
  <c r="V67" i="20"/>
  <c r="G68" i="20"/>
  <c r="I68" i="20"/>
  <c r="K68" i="20"/>
  <c r="M68" i="20"/>
  <c r="O68" i="20"/>
  <c r="Q68" i="20"/>
  <c r="V68" i="20"/>
  <c r="G69" i="20"/>
  <c r="I69" i="20"/>
  <c r="K69" i="20"/>
  <c r="M69" i="20"/>
  <c r="O69" i="20"/>
  <c r="Q69" i="20"/>
  <c r="V69" i="20"/>
  <c r="G70" i="20"/>
  <c r="I70" i="20"/>
  <c r="K70" i="20"/>
  <c r="M70" i="20"/>
  <c r="O70" i="20"/>
  <c r="Q70" i="20"/>
  <c r="V70" i="20"/>
  <c r="G71" i="20"/>
  <c r="I71" i="20"/>
  <c r="K71" i="20"/>
  <c r="M71" i="20"/>
  <c r="O71" i="20"/>
  <c r="Q71" i="20"/>
  <c r="V71" i="20"/>
  <c r="G72" i="20"/>
  <c r="I72" i="20"/>
  <c r="K72" i="20"/>
  <c r="M72" i="20"/>
  <c r="O72" i="20"/>
  <c r="Q72" i="20"/>
  <c r="V72" i="20"/>
  <c r="G73" i="20"/>
  <c r="I73" i="20"/>
  <c r="K73" i="20"/>
  <c r="M73" i="20"/>
  <c r="O73" i="20"/>
  <c r="Q73" i="20"/>
  <c r="V73" i="20"/>
  <c r="G74" i="20"/>
  <c r="I74" i="20"/>
  <c r="K74" i="20"/>
  <c r="M74" i="20"/>
  <c r="O74" i="20"/>
  <c r="Q74" i="20"/>
  <c r="V74" i="20"/>
  <c r="G75" i="20"/>
  <c r="I75" i="20"/>
  <c r="K75" i="20"/>
  <c r="M75" i="20"/>
  <c r="O75" i="20"/>
  <c r="Q75" i="20"/>
  <c r="V75" i="20"/>
  <c r="G76" i="20"/>
  <c r="I76" i="20"/>
  <c r="K76" i="20"/>
  <c r="M76" i="20"/>
  <c r="O76" i="20"/>
  <c r="Q76" i="20"/>
  <c r="V76" i="20"/>
  <c r="G77" i="20"/>
  <c r="I77" i="20"/>
  <c r="K77" i="20"/>
  <c r="M77" i="20"/>
  <c r="O77" i="20"/>
  <c r="Q77" i="20"/>
  <c r="V77" i="20"/>
  <c r="G78" i="20"/>
  <c r="I78" i="20"/>
  <c r="K78" i="20"/>
  <c r="M78" i="20"/>
  <c r="O78" i="20"/>
  <c r="Q78" i="20"/>
  <c r="V78" i="20"/>
  <c r="G79" i="20"/>
  <c r="I79" i="20"/>
  <c r="K79" i="20"/>
  <c r="M79" i="20"/>
  <c r="O79" i="20"/>
  <c r="Q79" i="20"/>
  <c r="V79" i="20"/>
  <c r="G80" i="20"/>
  <c r="I80" i="20"/>
  <c r="K80" i="20"/>
  <c r="M80" i="20"/>
  <c r="O80" i="20"/>
  <c r="Q80" i="20"/>
  <c r="V80" i="20"/>
  <c r="G81" i="20"/>
  <c r="I81" i="20"/>
  <c r="K81" i="20"/>
  <c r="M81" i="20"/>
  <c r="O81" i="20"/>
  <c r="Q81" i="20"/>
  <c r="V81" i="20"/>
  <c r="G82" i="20"/>
  <c r="I82" i="20"/>
  <c r="K82" i="20"/>
  <c r="M82" i="20"/>
  <c r="O82" i="20"/>
  <c r="Q82" i="20"/>
  <c r="V82" i="20"/>
  <c r="G83" i="20"/>
  <c r="I83" i="20"/>
  <c r="K83" i="20"/>
  <c r="M83" i="20"/>
  <c r="O83" i="20"/>
  <c r="Q83" i="20"/>
  <c r="V83" i="20"/>
  <c r="G84" i="20"/>
  <c r="I84" i="20"/>
  <c r="K84" i="20"/>
  <c r="M84" i="20"/>
  <c r="O84" i="20"/>
  <c r="Q84" i="20"/>
  <c r="V84" i="20"/>
  <c r="G85" i="20"/>
  <c r="I85" i="20"/>
  <c r="K85" i="20"/>
  <c r="M85" i="20"/>
  <c r="O85" i="20"/>
  <c r="Q85" i="20"/>
  <c r="V85" i="20"/>
  <c r="G86" i="20"/>
  <c r="I86" i="20"/>
  <c r="K86" i="20"/>
  <c r="M86" i="20"/>
  <c r="O86" i="20"/>
  <c r="Q86" i="20"/>
  <c r="V86" i="20"/>
  <c r="G87" i="20"/>
  <c r="I87" i="20"/>
  <c r="K87" i="20"/>
  <c r="M87" i="20"/>
  <c r="O87" i="20"/>
  <c r="Q87" i="20"/>
  <c r="V87" i="20"/>
  <c r="G88" i="20"/>
  <c r="I88" i="20"/>
  <c r="K88" i="20"/>
  <c r="M88" i="20"/>
  <c r="O88" i="20"/>
  <c r="Q88" i="20"/>
  <c r="V88" i="20"/>
  <c r="G89" i="20"/>
  <c r="I89" i="20"/>
  <c r="K89" i="20"/>
  <c r="M89" i="20"/>
  <c r="O89" i="20"/>
  <c r="Q89" i="20"/>
  <c r="V89" i="20"/>
  <c r="G90" i="20"/>
  <c r="I90" i="20"/>
  <c r="K90" i="20"/>
  <c r="M90" i="20"/>
  <c r="O90" i="20"/>
  <c r="Q90" i="20"/>
  <c r="V90" i="20"/>
  <c r="G91" i="20"/>
  <c r="I91" i="20"/>
  <c r="K91" i="20"/>
  <c r="M91" i="20"/>
  <c r="O91" i="20"/>
  <c r="Q91" i="20"/>
  <c r="V91" i="20"/>
  <c r="G92" i="20"/>
  <c r="I92" i="20"/>
  <c r="K92" i="20"/>
  <c r="O92" i="20"/>
  <c r="Q92" i="20"/>
  <c r="V92" i="20"/>
  <c r="G93" i="20"/>
  <c r="I93" i="20"/>
  <c r="K93" i="20"/>
  <c r="M93" i="20"/>
  <c r="O93" i="20"/>
  <c r="Q93" i="20"/>
  <c r="V93" i="20"/>
  <c r="G94" i="20"/>
  <c r="I94" i="20"/>
  <c r="K94" i="20"/>
  <c r="M94" i="20"/>
  <c r="O94" i="20"/>
  <c r="Q94" i="20"/>
  <c r="V94" i="20"/>
  <c r="G95" i="20"/>
  <c r="G96" i="20"/>
  <c r="I96" i="20"/>
  <c r="K96" i="20"/>
  <c r="M96" i="20"/>
  <c r="O96" i="20"/>
  <c r="Q96" i="20"/>
  <c r="V96" i="20"/>
  <c r="G97" i="20"/>
  <c r="I97" i="20"/>
  <c r="K97" i="20"/>
  <c r="M97" i="20"/>
  <c r="O97" i="20"/>
  <c r="Q97" i="20"/>
  <c r="V97" i="20"/>
  <c r="G99" i="20"/>
  <c r="I99" i="20"/>
  <c r="K99" i="20"/>
  <c r="M99" i="20"/>
  <c r="O99" i="20"/>
  <c r="Q99" i="20"/>
  <c r="V99" i="20"/>
  <c r="G100" i="20"/>
  <c r="I100" i="20"/>
  <c r="K100" i="20"/>
  <c r="M100" i="20"/>
  <c r="O100" i="20"/>
  <c r="Q100" i="20"/>
  <c r="V100" i="20"/>
  <c r="AE102" i="20"/>
  <c r="AF102" i="20"/>
  <c r="G270" i="19"/>
  <c r="BA264" i="19"/>
  <c r="BA191" i="19"/>
  <c r="BA189" i="19"/>
  <c r="BA133" i="19"/>
  <c r="BA131" i="19"/>
  <c r="BA129" i="19"/>
  <c r="BA128" i="19"/>
  <c r="BA62" i="19"/>
  <c r="BA60" i="19"/>
  <c r="G9" i="19"/>
  <c r="I9" i="19"/>
  <c r="K9" i="19"/>
  <c r="M9" i="19"/>
  <c r="O9" i="19"/>
  <c r="Q9" i="19"/>
  <c r="V9" i="19"/>
  <c r="G11" i="19"/>
  <c r="I11" i="19"/>
  <c r="K11" i="19"/>
  <c r="M11" i="19"/>
  <c r="O11" i="19"/>
  <c r="Q11" i="19"/>
  <c r="V11" i="19"/>
  <c r="G12" i="19"/>
  <c r="I12" i="19"/>
  <c r="K12" i="19"/>
  <c r="M12" i="19"/>
  <c r="O12" i="19"/>
  <c r="Q12" i="19"/>
  <c r="V12" i="19"/>
  <c r="G14" i="19"/>
  <c r="I14" i="19"/>
  <c r="K14" i="19"/>
  <c r="M14" i="19"/>
  <c r="O14" i="19"/>
  <c r="Q14" i="19"/>
  <c r="V14" i="19"/>
  <c r="G15" i="19"/>
  <c r="I15" i="19"/>
  <c r="K15" i="19"/>
  <c r="M15" i="19"/>
  <c r="O15" i="19"/>
  <c r="Q15" i="19"/>
  <c r="V15" i="19"/>
  <c r="G16" i="19"/>
  <c r="I16" i="19"/>
  <c r="K16" i="19"/>
  <c r="M16" i="19"/>
  <c r="O16" i="19"/>
  <c r="Q16" i="19"/>
  <c r="V16" i="19"/>
  <c r="G17" i="19"/>
  <c r="I17" i="19"/>
  <c r="K17" i="19"/>
  <c r="M17" i="19"/>
  <c r="O17" i="19"/>
  <c r="Q17" i="19"/>
  <c r="V17" i="19"/>
  <c r="G18" i="19"/>
  <c r="I18" i="19"/>
  <c r="K18" i="19"/>
  <c r="M18" i="19"/>
  <c r="O18" i="19"/>
  <c r="Q18" i="19"/>
  <c r="V18" i="19"/>
  <c r="G20" i="19"/>
  <c r="I20" i="19"/>
  <c r="K20" i="19"/>
  <c r="M20" i="19"/>
  <c r="O20" i="19"/>
  <c r="Q20" i="19"/>
  <c r="V20" i="19"/>
  <c r="G21" i="19"/>
  <c r="I21" i="19"/>
  <c r="K21" i="19"/>
  <c r="M21" i="19"/>
  <c r="O21" i="19"/>
  <c r="Q21" i="19"/>
  <c r="V21" i="19"/>
  <c r="G22" i="19"/>
  <c r="I22" i="19"/>
  <c r="K22" i="19"/>
  <c r="M22" i="19"/>
  <c r="O22" i="19"/>
  <c r="Q22" i="19"/>
  <c r="V22" i="19"/>
  <c r="G23" i="19"/>
  <c r="I23" i="19"/>
  <c r="K23" i="19"/>
  <c r="M23" i="19"/>
  <c r="O23" i="19"/>
  <c r="Q23" i="19"/>
  <c r="V23" i="19"/>
  <c r="G24" i="19"/>
  <c r="I24" i="19"/>
  <c r="K24" i="19"/>
  <c r="M24" i="19"/>
  <c r="O24" i="19"/>
  <c r="Q24" i="19"/>
  <c r="V24" i="19"/>
  <c r="G25" i="19"/>
  <c r="I25" i="19"/>
  <c r="K25" i="19"/>
  <c r="M25" i="19"/>
  <c r="O25" i="19"/>
  <c r="Q25" i="19"/>
  <c r="V25" i="19"/>
  <c r="G26" i="19"/>
  <c r="I26" i="19"/>
  <c r="K26" i="19"/>
  <c r="M26" i="19"/>
  <c r="O26" i="19"/>
  <c r="Q26" i="19"/>
  <c r="V26" i="19"/>
  <c r="G27" i="19"/>
  <c r="I27" i="19"/>
  <c r="K27" i="19"/>
  <c r="M27" i="19"/>
  <c r="O27" i="19"/>
  <c r="Q27" i="19"/>
  <c r="V27" i="19"/>
  <c r="G28" i="19"/>
  <c r="I28" i="19"/>
  <c r="K28" i="19"/>
  <c r="M28" i="19"/>
  <c r="O28" i="19"/>
  <c r="Q28" i="19"/>
  <c r="V28" i="19"/>
  <c r="G29" i="19"/>
  <c r="I29" i="19"/>
  <c r="K29" i="19"/>
  <c r="M29" i="19"/>
  <c r="O29" i="19"/>
  <c r="Q29" i="19"/>
  <c r="V29" i="19"/>
  <c r="G30" i="19"/>
  <c r="I30" i="19"/>
  <c r="K30" i="19"/>
  <c r="M30" i="19"/>
  <c r="O30" i="19"/>
  <c r="Q30" i="19"/>
  <c r="V30" i="19"/>
  <c r="G31" i="19"/>
  <c r="I31" i="19"/>
  <c r="K31" i="19"/>
  <c r="M31" i="19"/>
  <c r="O31" i="19"/>
  <c r="Q31" i="19"/>
  <c r="V31" i="19"/>
  <c r="G32" i="19"/>
  <c r="I32" i="19"/>
  <c r="K32" i="19"/>
  <c r="M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I36" i="19"/>
  <c r="K36" i="19"/>
  <c r="M36" i="19"/>
  <c r="O36" i="19"/>
  <c r="Q36" i="19"/>
  <c r="V36" i="19"/>
  <c r="G37" i="19"/>
  <c r="I37" i="19"/>
  <c r="K37" i="19"/>
  <c r="M37" i="19"/>
  <c r="O37" i="19"/>
  <c r="Q37" i="19"/>
  <c r="V37" i="19"/>
  <c r="G38" i="19"/>
  <c r="I38" i="19"/>
  <c r="K38" i="19"/>
  <c r="M38" i="19"/>
  <c r="O38" i="19"/>
  <c r="Q38" i="19"/>
  <c r="V38" i="19"/>
  <c r="G39" i="19"/>
  <c r="I39" i="19"/>
  <c r="K39" i="19"/>
  <c r="M39" i="19"/>
  <c r="O39" i="19"/>
  <c r="Q39" i="19"/>
  <c r="V39" i="19"/>
  <c r="G40" i="19"/>
  <c r="I40" i="19"/>
  <c r="K40" i="19"/>
  <c r="M40" i="19"/>
  <c r="O40" i="19"/>
  <c r="Q40" i="19"/>
  <c r="V40" i="19"/>
  <c r="G41" i="19"/>
  <c r="I41" i="19"/>
  <c r="K41" i="19"/>
  <c r="M41" i="19"/>
  <c r="O41" i="19"/>
  <c r="Q41" i="19"/>
  <c r="V41" i="19"/>
  <c r="G42" i="19"/>
  <c r="I42" i="19"/>
  <c r="K42" i="19"/>
  <c r="M42" i="19"/>
  <c r="O42" i="19"/>
  <c r="Q42" i="19"/>
  <c r="V42" i="19"/>
  <c r="G43" i="19"/>
  <c r="I43" i="19"/>
  <c r="K43" i="19"/>
  <c r="M43" i="19"/>
  <c r="O43" i="19"/>
  <c r="Q43" i="19"/>
  <c r="V43" i="19"/>
  <c r="G44" i="19"/>
  <c r="I44" i="19"/>
  <c r="K44" i="19"/>
  <c r="M44" i="19"/>
  <c r="O44" i="19"/>
  <c r="Q44" i="19"/>
  <c r="V44" i="19"/>
  <c r="G45" i="19"/>
  <c r="I45" i="19"/>
  <c r="K45" i="19"/>
  <c r="M45" i="19"/>
  <c r="O45" i="19"/>
  <c r="Q45" i="19"/>
  <c r="V45" i="19"/>
  <c r="G46" i="19"/>
  <c r="I46" i="19"/>
  <c r="K46" i="19"/>
  <c r="M46" i="19"/>
  <c r="O46" i="19"/>
  <c r="Q46" i="19"/>
  <c r="V46" i="19"/>
  <c r="G47" i="19"/>
  <c r="I47" i="19"/>
  <c r="K47" i="19"/>
  <c r="M47" i="19"/>
  <c r="O47" i="19"/>
  <c r="Q47" i="19"/>
  <c r="V47" i="19"/>
  <c r="G48" i="19"/>
  <c r="I48" i="19"/>
  <c r="K48" i="19"/>
  <c r="M48" i="19"/>
  <c r="O48" i="19"/>
  <c r="Q48" i="19"/>
  <c r="V48" i="19"/>
  <c r="G49" i="19"/>
  <c r="I49" i="19"/>
  <c r="K49" i="19"/>
  <c r="M49" i="19"/>
  <c r="O49" i="19"/>
  <c r="Q49" i="19"/>
  <c r="V49" i="19"/>
  <c r="G50" i="19"/>
  <c r="I50" i="19"/>
  <c r="K50" i="19"/>
  <c r="M50" i="19"/>
  <c r="O50" i="19"/>
  <c r="Q50" i="19"/>
  <c r="V50" i="19"/>
  <c r="G51" i="19"/>
  <c r="I51" i="19"/>
  <c r="K51" i="19"/>
  <c r="M51" i="19"/>
  <c r="O51" i="19"/>
  <c r="Q51" i="19"/>
  <c r="V51" i="19"/>
  <c r="G52" i="19"/>
  <c r="I52" i="19"/>
  <c r="K52" i="19"/>
  <c r="M52" i="19"/>
  <c r="O52" i="19"/>
  <c r="Q52" i="19"/>
  <c r="V52" i="19"/>
  <c r="G53" i="19"/>
  <c r="I53" i="19"/>
  <c r="K53" i="19"/>
  <c r="M53" i="19"/>
  <c r="O53" i="19"/>
  <c r="Q53" i="19"/>
  <c r="V53" i="19"/>
  <c r="G54" i="19"/>
  <c r="I54" i="19"/>
  <c r="K54" i="19"/>
  <c r="M54" i="19"/>
  <c r="O54" i="19"/>
  <c r="Q54" i="19"/>
  <c r="V54" i="19"/>
  <c r="G55" i="19"/>
  <c r="I55" i="19"/>
  <c r="K55" i="19"/>
  <c r="M55" i="19"/>
  <c r="O55" i="19"/>
  <c r="Q55" i="19"/>
  <c r="V55" i="19"/>
  <c r="G56" i="19"/>
  <c r="I56" i="19"/>
  <c r="K56" i="19"/>
  <c r="M56" i="19"/>
  <c r="O56" i="19"/>
  <c r="Q56" i="19"/>
  <c r="V56" i="19"/>
  <c r="G58" i="19"/>
  <c r="I58" i="19"/>
  <c r="K58" i="19"/>
  <c r="M58" i="19"/>
  <c r="O58" i="19"/>
  <c r="Q58" i="19"/>
  <c r="V58" i="19"/>
  <c r="G59" i="19"/>
  <c r="I59" i="19"/>
  <c r="K59" i="19"/>
  <c r="M59" i="19"/>
  <c r="O59" i="19"/>
  <c r="Q59" i="19"/>
  <c r="V59" i="19"/>
  <c r="G61" i="19"/>
  <c r="I61" i="19"/>
  <c r="K61" i="19"/>
  <c r="M61" i="19"/>
  <c r="O61" i="19"/>
  <c r="Q61" i="19"/>
  <c r="V61" i="19"/>
  <c r="G63" i="19"/>
  <c r="I63" i="19"/>
  <c r="K63" i="19"/>
  <c r="M63" i="19"/>
  <c r="O63" i="19"/>
  <c r="Q63" i="19"/>
  <c r="V63" i="19"/>
  <c r="G64" i="19"/>
  <c r="I64" i="19"/>
  <c r="K64" i="19"/>
  <c r="M64" i="19"/>
  <c r="O64" i="19"/>
  <c r="Q64" i="19"/>
  <c r="V64" i="19"/>
  <c r="G66" i="19"/>
  <c r="I66" i="19"/>
  <c r="K66" i="19"/>
  <c r="M66" i="19"/>
  <c r="O66" i="19"/>
  <c r="Q66" i="19"/>
  <c r="V66" i="19"/>
  <c r="G68" i="19"/>
  <c r="I68" i="19"/>
  <c r="K68" i="19"/>
  <c r="M68" i="19"/>
  <c r="O68" i="19"/>
  <c r="Q68" i="19"/>
  <c r="V68" i="19"/>
  <c r="G70" i="19"/>
  <c r="I70" i="19"/>
  <c r="K70" i="19"/>
  <c r="M70" i="19"/>
  <c r="O70" i="19"/>
  <c r="Q70" i="19"/>
  <c r="V70" i="19"/>
  <c r="G72" i="19"/>
  <c r="I72" i="19"/>
  <c r="K72" i="19"/>
  <c r="O72" i="19"/>
  <c r="Q72" i="19"/>
  <c r="V72" i="19"/>
  <c r="G73" i="19"/>
  <c r="I73" i="19"/>
  <c r="K73" i="19"/>
  <c r="M73" i="19"/>
  <c r="O73" i="19"/>
  <c r="Q73" i="19"/>
  <c r="V73" i="19"/>
  <c r="G74" i="19"/>
  <c r="I74" i="19"/>
  <c r="K74" i="19"/>
  <c r="M74" i="19"/>
  <c r="O74" i="19"/>
  <c r="Q74" i="19"/>
  <c r="V74" i="19"/>
  <c r="G75" i="19"/>
  <c r="I75" i="19"/>
  <c r="K75" i="19"/>
  <c r="M75" i="19"/>
  <c r="O75" i="19"/>
  <c r="Q75" i="19"/>
  <c r="V75" i="19"/>
  <c r="G76" i="19"/>
  <c r="I76" i="19"/>
  <c r="K76" i="19"/>
  <c r="M76" i="19"/>
  <c r="O76" i="19"/>
  <c r="Q76" i="19"/>
  <c r="V76" i="19"/>
  <c r="G77" i="19"/>
  <c r="I77" i="19"/>
  <c r="K77" i="19"/>
  <c r="M77" i="19"/>
  <c r="O77" i="19"/>
  <c r="Q77" i="19"/>
  <c r="V77" i="19"/>
  <c r="G78" i="19"/>
  <c r="I78" i="19"/>
  <c r="K78" i="19"/>
  <c r="M78" i="19"/>
  <c r="O78" i="19"/>
  <c r="Q78" i="19"/>
  <c r="V78" i="19"/>
  <c r="G79" i="19"/>
  <c r="I79" i="19"/>
  <c r="K79" i="19"/>
  <c r="M79" i="19"/>
  <c r="O79" i="19"/>
  <c r="Q79" i="19"/>
  <c r="V79" i="19"/>
  <c r="G80" i="19"/>
  <c r="I80" i="19"/>
  <c r="K80" i="19"/>
  <c r="M80" i="19"/>
  <c r="O80" i="19"/>
  <c r="Q80" i="19"/>
  <c r="V80" i="19"/>
  <c r="G81" i="19"/>
  <c r="I81" i="19"/>
  <c r="K81" i="19"/>
  <c r="M81" i="19"/>
  <c r="O81" i="19"/>
  <c r="Q81" i="19"/>
  <c r="V81" i="19"/>
  <c r="G82" i="19"/>
  <c r="I82" i="19"/>
  <c r="K82" i="19"/>
  <c r="M82" i="19"/>
  <c r="O82" i="19"/>
  <c r="Q82" i="19"/>
  <c r="V82" i="19"/>
  <c r="G83" i="19"/>
  <c r="I83" i="19"/>
  <c r="K83" i="19"/>
  <c r="M83" i="19"/>
  <c r="O83" i="19"/>
  <c r="Q83" i="19"/>
  <c r="V83" i="19"/>
  <c r="G84" i="19"/>
  <c r="I84" i="19"/>
  <c r="K84" i="19"/>
  <c r="M84" i="19"/>
  <c r="O84" i="19"/>
  <c r="Q84" i="19"/>
  <c r="V84" i="19"/>
  <c r="G85" i="19"/>
  <c r="I85" i="19"/>
  <c r="K85" i="19"/>
  <c r="M85" i="19"/>
  <c r="O85" i="19"/>
  <c r="Q85" i="19"/>
  <c r="V85" i="19"/>
  <c r="G86" i="19"/>
  <c r="I86" i="19"/>
  <c r="K86" i="19"/>
  <c r="M86" i="19"/>
  <c r="O86" i="19"/>
  <c r="Q86" i="19"/>
  <c r="V86" i="19"/>
  <c r="G87" i="19"/>
  <c r="I87" i="19"/>
  <c r="K87" i="19"/>
  <c r="M87" i="19"/>
  <c r="O87" i="19"/>
  <c r="Q87" i="19"/>
  <c r="V87" i="19"/>
  <c r="G88" i="19"/>
  <c r="I88" i="19"/>
  <c r="K88" i="19"/>
  <c r="M88" i="19"/>
  <c r="O88" i="19"/>
  <c r="Q88" i="19"/>
  <c r="V88" i="19"/>
  <c r="G89" i="19"/>
  <c r="I89" i="19"/>
  <c r="K89" i="19"/>
  <c r="M89" i="19"/>
  <c r="O89" i="19"/>
  <c r="Q89" i="19"/>
  <c r="V89" i="19"/>
  <c r="G90" i="19"/>
  <c r="I90" i="19"/>
  <c r="K90" i="19"/>
  <c r="M90" i="19"/>
  <c r="O90" i="19"/>
  <c r="Q90" i="19"/>
  <c r="V90" i="19"/>
  <c r="G91" i="19"/>
  <c r="I91" i="19"/>
  <c r="K91" i="19"/>
  <c r="M91" i="19"/>
  <c r="O91" i="19"/>
  <c r="Q91" i="19"/>
  <c r="V91" i="19"/>
  <c r="G92" i="19"/>
  <c r="I92" i="19"/>
  <c r="K92" i="19"/>
  <c r="M92" i="19"/>
  <c r="O92" i="19"/>
  <c r="Q92" i="19"/>
  <c r="V92" i="19"/>
  <c r="G93" i="19"/>
  <c r="I93" i="19"/>
  <c r="K93" i="19"/>
  <c r="M93" i="19"/>
  <c r="O93" i="19"/>
  <c r="Q93" i="19"/>
  <c r="V93" i="19"/>
  <c r="G94" i="19"/>
  <c r="I94" i="19"/>
  <c r="K94" i="19"/>
  <c r="M94" i="19"/>
  <c r="O94" i="19"/>
  <c r="Q94" i="19"/>
  <c r="V94" i="19"/>
  <c r="G95" i="19"/>
  <c r="I95" i="19"/>
  <c r="K95" i="19"/>
  <c r="M95" i="19"/>
  <c r="O95" i="19"/>
  <c r="Q95" i="19"/>
  <c r="V95" i="19"/>
  <c r="G96" i="19"/>
  <c r="I96" i="19"/>
  <c r="K96" i="19"/>
  <c r="M96" i="19"/>
  <c r="O96" i="19"/>
  <c r="Q96" i="19"/>
  <c r="V96" i="19"/>
  <c r="G97" i="19"/>
  <c r="I97" i="19"/>
  <c r="K97" i="19"/>
  <c r="M97" i="19"/>
  <c r="O97" i="19"/>
  <c r="Q97" i="19"/>
  <c r="V97" i="19"/>
  <c r="G98" i="19"/>
  <c r="I98" i="19"/>
  <c r="K98" i="19"/>
  <c r="M98" i="19"/>
  <c r="O98" i="19"/>
  <c r="Q98" i="19"/>
  <c r="V98" i="19"/>
  <c r="G99" i="19"/>
  <c r="I99" i="19"/>
  <c r="K99" i="19"/>
  <c r="M99" i="19"/>
  <c r="O99" i="19"/>
  <c r="Q99" i="19"/>
  <c r="V99" i="19"/>
  <c r="G100" i="19"/>
  <c r="I100" i="19"/>
  <c r="K100" i="19"/>
  <c r="M100" i="19"/>
  <c r="O100" i="19"/>
  <c r="Q100" i="19"/>
  <c r="V100" i="19"/>
  <c r="G101" i="19"/>
  <c r="I101" i="19"/>
  <c r="K101" i="19"/>
  <c r="M101" i="19"/>
  <c r="O101" i="19"/>
  <c r="Q101" i="19"/>
  <c r="V101" i="19"/>
  <c r="G102" i="19"/>
  <c r="I102" i="19"/>
  <c r="K102" i="19"/>
  <c r="M102" i="19"/>
  <c r="O102" i="19"/>
  <c r="Q102" i="19"/>
  <c r="V102" i="19"/>
  <c r="G103" i="19"/>
  <c r="I103" i="19"/>
  <c r="K103" i="19"/>
  <c r="M103" i="19"/>
  <c r="O103" i="19"/>
  <c r="Q103" i="19"/>
  <c r="V103" i="19"/>
  <c r="G104" i="19"/>
  <c r="I104" i="19"/>
  <c r="K104" i="19"/>
  <c r="M104" i="19"/>
  <c r="O104" i="19"/>
  <c r="Q104" i="19"/>
  <c r="V104" i="19"/>
  <c r="G105" i="19"/>
  <c r="I105" i="19"/>
  <c r="K105" i="19"/>
  <c r="M105" i="19"/>
  <c r="O105" i="19"/>
  <c r="Q105" i="19"/>
  <c r="V105" i="19"/>
  <c r="G106" i="19"/>
  <c r="I106" i="19"/>
  <c r="K106" i="19"/>
  <c r="M106" i="19"/>
  <c r="O106" i="19"/>
  <c r="Q106" i="19"/>
  <c r="V106" i="19"/>
  <c r="G107" i="19"/>
  <c r="I107" i="19"/>
  <c r="K107" i="19"/>
  <c r="M107" i="19"/>
  <c r="O107" i="19"/>
  <c r="Q107" i="19"/>
  <c r="V107" i="19"/>
  <c r="G108" i="19"/>
  <c r="I108" i="19"/>
  <c r="K108" i="19"/>
  <c r="M108" i="19"/>
  <c r="O108" i="19"/>
  <c r="Q108" i="19"/>
  <c r="V108" i="19"/>
  <c r="G109" i="19"/>
  <c r="I109" i="19"/>
  <c r="K109" i="19"/>
  <c r="M109" i="19"/>
  <c r="O109" i="19"/>
  <c r="Q109" i="19"/>
  <c r="V109" i="19"/>
  <c r="G110" i="19"/>
  <c r="I110" i="19"/>
  <c r="K110" i="19"/>
  <c r="M110" i="19"/>
  <c r="O110" i="19"/>
  <c r="Q110" i="19"/>
  <c r="V110" i="19"/>
  <c r="G111" i="19"/>
  <c r="I111" i="19"/>
  <c r="K111" i="19"/>
  <c r="M111" i="19"/>
  <c r="O111" i="19"/>
  <c r="Q111" i="19"/>
  <c r="V111" i="19"/>
  <c r="G112" i="19"/>
  <c r="I112" i="19"/>
  <c r="K112" i="19"/>
  <c r="M112" i="19"/>
  <c r="O112" i="19"/>
  <c r="Q112" i="19"/>
  <c r="V112" i="19"/>
  <c r="G113" i="19"/>
  <c r="I113" i="19"/>
  <c r="K113" i="19"/>
  <c r="M113" i="19"/>
  <c r="O113" i="19"/>
  <c r="Q113" i="19"/>
  <c r="V113" i="19"/>
  <c r="G114" i="19"/>
  <c r="I114" i="19"/>
  <c r="K114" i="19"/>
  <c r="M114" i="19"/>
  <c r="O114" i="19"/>
  <c r="Q114" i="19"/>
  <c r="V114" i="19"/>
  <c r="G115" i="19"/>
  <c r="I115" i="19"/>
  <c r="K115" i="19"/>
  <c r="M115" i="19"/>
  <c r="O115" i="19"/>
  <c r="Q115" i="19"/>
  <c r="V115" i="19"/>
  <c r="G116" i="19"/>
  <c r="I116" i="19"/>
  <c r="K116" i="19"/>
  <c r="M116" i="19"/>
  <c r="O116" i="19"/>
  <c r="Q116" i="19"/>
  <c r="V116" i="19"/>
  <c r="G117" i="19"/>
  <c r="I117" i="19"/>
  <c r="K117" i="19"/>
  <c r="M117" i="19"/>
  <c r="O117" i="19"/>
  <c r="Q117" i="19"/>
  <c r="V117" i="19"/>
  <c r="G118" i="19"/>
  <c r="I118" i="19"/>
  <c r="K118" i="19"/>
  <c r="M118" i="19"/>
  <c r="O118" i="19"/>
  <c r="Q118" i="19"/>
  <c r="V118" i="19"/>
  <c r="G119" i="19"/>
  <c r="I119" i="19"/>
  <c r="K119" i="19"/>
  <c r="M119" i="19"/>
  <c r="O119" i="19"/>
  <c r="Q119" i="19"/>
  <c r="V119" i="19"/>
  <c r="G120" i="19"/>
  <c r="I120" i="19"/>
  <c r="K120" i="19"/>
  <c r="M120" i="19"/>
  <c r="O120" i="19"/>
  <c r="Q120" i="19"/>
  <c r="V120" i="19"/>
  <c r="G122" i="19"/>
  <c r="I122" i="19"/>
  <c r="K122" i="19"/>
  <c r="M122" i="19"/>
  <c r="O122" i="19"/>
  <c r="Q122" i="19"/>
  <c r="V122" i="19"/>
  <c r="G123" i="19"/>
  <c r="I123" i="19"/>
  <c r="K123" i="19"/>
  <c r="M123" i="19"/>
  <c r="O123" i="19"/>
  <c r="Q123" i="19"/>
  <c r="V123" i="19"/>
  <c r="G124" i="19"/>
  <c r="I124" i="19"/>
  <c r="K124" i="19"/>
  <c r="M124" i="19"/>
  <c r="O124" i="19"/>
  <c r="Q124" i="19"/>
  <c r="V124" i="19"/>
  <c r="G125" i="19"/>
  <c r="I125" i="19"/>
  <c r="K125" i="19"/>
  <c r="M125" i="19"/>
  <c r="O125" i="19"/>
  <c r="Q125" i="19"/>
  <c r="V125" i="19"/>
  <c r="G126" i="19"/>
  <c r="I126" i="19"/>
  <c r="K126" i="19"/>
  <c r="M126" i="19"/>
  <c r="O126" i="19"/>
  <c r="Q126" i="19"/>
  <c r="V126" i="19"/>
  <c r="G127" i="19"/>
  <c r="I127" i="19"/>
  <c r="K127" i="19"/>
  <c r="M127" i="19"/>
  <c r="O127" i="19"/>
  <c r="Q127" i="19"/>
  <c r="V127" i="19"/>
  <c r="G138" i="19"/>
  <c r="I138" i="19"/>
  <c r="K138" i="19"/>
  <c r="M138" i="19"/>
  <c r="O138" i="19"/>
  <c r="Q138" i="19"/>
  <c r="V138" i="19"/>
  <c r="G139" i="19"/>
  <c r="I139" i="19"/>
  <c r="K139" i="19"/>
  <c r="M139" i="19"/>
  <c r="O139" i="19"/>
  <c r="Q139" i="19"/>
  <c r="V139" i="19"/>
  <c r="G140" i="19"/>
  <c r="I140" i="19"/>
  <c r="K140" i="19"/>
  <c r="M140" i="19"/>
  <c r="O140" i="19"/>
  <c r="Q140" i="19"/>
  <c r="V140" i="19"/>
  <c r="G141" i="19"/>
  <c r="I141" i="19"/>
  <c r="K141" i="19"/>
  <c r="M141" i="19"/>
  <c r="O141" i="19"/>
  <c r="Q141" i="19"/>
  <c r="V141" i="19"/>
  <c r="G142" i="19"/>
  <c r="I142" i="19"/>
  <c r="K142" i="19"/>
  <c r="M142" i="19"/>
  <c r="O142" i="19"/>
  <c r="Q142" i="19"/>
  <c r="V142" i="19"/>
  <c r="G143" i="19"/>
  <c r="I143" i="19"/>
  <c r="K143" i="19"/>
  <c r="M143" i="19"/>
  <c r="O143" i="19"/>
  <c r="Q143" i="19"/>
  <c r="V143" i="19"/>
  <c r="G144" i="19"/>
  <c r="I144" i="19"/>
  <c r="K144" i="19"/>
  <c r="M144" i="19"/>
  <c r="O144" i="19"/>
  <c r="Q144" i="19"/>
  <c r="V144" i="19"/>
  <c r="G145" i="19"/>
  <c r="I145" i="19"/>
  <c r="K145" i="19"/>
  <c r="M145" i="19"/>
  <c r="O145" i="19"/>
  <c r="Q145" i="19"/>
  <c r="V145" i="19"/>
  <c r="G146" i="19"/>
  <c r="I146" i="19"/>
  <c r="K146" i="19"/>
  <c r="M146" i="19"/>
  <c r="O146" i="19"/>
  <c r="Q146" i="19"/>
  <c r="V146" i="19"/>
  <c r="G147" i="19"/>
  <c r="I147" i="19"/>
  <c r="K147" i="19"/>
  <c r="M147" i="19"/>
  <c r="O147" i="19"/>
  <c r="Q147" i="19"/>
  <c r="V147" i="19"/>
  <c r="G148" i="19"/>
  <c r="I148" i="19"/>
  <c r="K148" i="19"/>
  <c r="M148" i="19"/>
  <c r="O148" i="19"/>
  <c r="Q148" i="19"/>
  <c r="V148" i="19"/>
  <c r="G149" i="19"/>
  <c r="I149" i="19"/>
  <c r="K149" i="19"/>
  <c r="M149" i="19"/>
  <c r="O149" i="19"/>
  <c r="Q149" i="19"/>
  <c r="V149" i="19"/>
  <c r="G150" i="19"/>
  <c r="I150" i="19"/>
  <c r="K150" i="19"/>
  <c r="M150" i="19"/>
  <c r="O150" i="19"/>
  <c r="Q150" i="19"/>
  <c r="V150" i="19"/>
  <c r="G151" i="19"/>
  <c r="I151" i="19"/>
  <c r="K151" i="19"/>
  <c r="M151" i="19"/>
  <c r="O151" i="19"/>
  <c r="Q151" i="19"/>
  <c r="V151" i="19"/>
  <c r="G152" i="19"/>
  <c r="I152" i="19"/>
  <c r="K152" i="19"/>
  <c r="M152" i="19"/>
  <c r="O152" i="19"/>
  <c r="Q152" i="19"/>
  <c r="V152" i="19"/>
  <c r="G153" i="19"/>
  <c r="I153" i="19"/>
  <c r="K153" i="19"/>
  <c r="M153" i="19"/>
  <c r="O153" i="19"/>
  <c r="Q153" i="19"/>
  <c r="V153" i="19"/>
  <c r="G154" i="19"/>
  <c r="I154" i="19"/>
  <c r="K154" i="19"/>
  <c r="M154" i="19"/>
  <c r="O154" i="19"/>
  <c r="Q154" i="19"/>
  <c r="V154" i="19"/>
  <c r="G155" i="19"/>
  <c r="I155" i="19"/>
  <c r="K155" i="19"/>
  <c r="M155" i="19"/>
  <c r="O155" i="19"/>
  <c r="Q155" i="19"/>
  <c r="V155" i="19"/>
  <c r="G156" i="19"/>
  <c r="I156" i="19"/>
  <c r="K156" i="19"/>
  <c r="M156" i="19"/>
  <c r="O156" i="19"/>
  <c r="Q156" i="19"/>
  <c r="V156" i="19"/>
  <c r="G157" i="19"/>
  <c r="I157" i="19"/>
  <c r="K157" i="19"/>
  <c r="M157" i="19"/>
  <c r="O157" i="19"/>
  <c r="Q157" i="19"/>
  <c r="V157" i="19"/>
  <c r="G158" i="19"/>
  <c r="I158" i="19"/>
  <c r="K158" i="19"/>
  <c r="M158" i="19"/>
  <c r="O158" i="19"/>
  <c r="Q158" i="19"/>
  <c r="V158" i="19"/>
  <c r="G159" i="19"/>
  <c r="I159" i="19"/>
  <c r="K159" i="19"/>
  <c r="M159" i="19"/>
  <c r="O159" i="19"/>
  <c r="Q159" i="19"/>
  <c r="V159" i="19"/>
  <c r="G160" i="19"/>
  <c r="I160" i="19"/>
  <c r="K160" i="19"/>
  <c r="M160" i="19"/>
  <c r="O160" i="19"/>
  <c r="Q160" i="19"/>
  <c r="V160" i="19"/>
  <c r="G161" i="19"/>
  <c r="I161" i="19"/>
  <c r="K161" i="19"/>
  <c r="M161" i="19"/>
  <c r="O161" i="19"/>
  <c r="Q161" i="19"/>
  <c r="V161" i="19"/>
  <c r="G162" i="19"/>
  <c r="I162" i="19"/>
  <c r="K162" i="19"/>
  <c r="M162" i="19"/>
  <c r="O162" i="19"/>
  <c r="Q162" i="19"/>
  <c r="V162" i="19"/>
  <c r="G163" i="19"/>
  <c r="I163" i="19"/>
  <c r="K163" i="19"/>
  <c r="M163" i="19"/>
  <c r="O163" i="19"/>
  <c r="Q163" i="19"/>
  <c r="V163" i="19"/>
  <c r="G164" i="19"/>
  <c r="I164" i="19"/>
  <c r="K164" i="19"/>
  <c r="M164" i="19"/>
  <c r="O164" i="19"/>
  <c r="Q164" i="19"/>
  <c r="V164" i="19"/>
  <c r="G165" i="19"/>
  <c r="I165" i="19"/>
  <c r="K165" i="19"/>
  <c r="M165" i="19"/>
  <c r="O165" i="19"/>
  <c r="Q165" i="19"/>
  <c r="V165" i="19"/>
  <c r="G166" i="19"/>
  <c r="I166" i="19"/>
  <c r="K166" i="19"/>
  <c r="M166" i="19"/>
  <c r="O166" i="19"/>
  <c r="Q166" i="19"/>
  <c r="V166" i="19"/>
  <c r="G167" i="19"/>
  <c r="I167" i="19"/>
  <c r="K167" i="19"/>
  <c r="M167" i="19"/>
  <c r="O167" i="19"/>
  <c r="Q167" i="19"/>
  <c r="V167" i="19"/>
  <c r="G168" i="19"/>
  <c r="I168" i="19"/>
  <c r="K168" i="19"/>
  <c r="M168" i="19"/>
  <c r="O168" i="19"/>
  <c r="Q168" i="19"/>
  <c r="V168" i="19"/>
  <c r="G169" i="19"/>
  <c r="I169" i="19"/>
  <c r="K169" i="19"/>
  <c r="M169" i="19"/>
  <c r="O169" i="19"/>
  <c r="Q169" i="19"/>
  <c r="V169" i="19"/>
  <c r="G170" i="19"/>
  <c r="I170" i="19"/>
  <c r="K170" i="19"/>
  <c r="M170" i="19"/>
  <c r="O170" i="19"/>
  <c r="Q170" i="19"/>
  <c r="V170" i="19"/>
  <c r="G171" i="19"/>
  <c r="I171" i="19"/>
  <c r="K171" i="19"/>
  <c r="M171" i="19"/>
  <c r="O171" i="19"/>
  <c r="Q171" i="19"/>
  <c r="V171" i="19"/>
  <c r="G172" i="19"/>
  <c r="I172" i="19"/>
  <c r="K172" i="19"/>
  <c r="M172" i="19"/>
  <c r="O172" i="19"/>
  <c r="Q172" i="19"/>
  <c r="V172" i="19"/>
  <c r="G173" i="19"/>
  <c r="I173" i="19"/>
  <c r="K173" i="19"/>
  <c r="M173" i="19"/>
  <c r="O173" i="19"/>
  <c r="Q173" i="19"/>
  <c r="V173" i="19"/>
  <c r="G174" i="19"/>
  <c r="I174" i="19"/>
  <c r="K174" i="19"/>
  <c r="M174" i="19"/>
  <c r="O174" i="19"/>
  <c r="Q174" i="19"/>
  <c r="V174" i="19"/>
  <c r="G175" i="19"/>
  <c r="I175" i="19"/>
  <c r="K175" i="19"/>
  <c r="M175" i="19"/>
  <c r="O175" i="19"/>
  <c r="Q175" i="19"/>
  <c r="V175" i="19"/>
  <c r="G176" i="19"/>
  <c r="I176" i="19"/>
  <c r="K176" i="19"/>
  <c r="M176" i="19"/>
  <c r="O176" i="19"/>
  <c r="Q176" i="19"/>
  <c r="V176" i="19"/>
  <c r="G177" i="19"/>
  <c r="I177" i="19"/>
  <c r="K177" i="19"/>
  <c r="M177" i="19"/>
  <c r="O177" i="19"/>
  <c r="Q177" i="19"/>
  <c r="V177" i="19"/>
  <c r="G178" i="19"/>
  <c r="I178" i="19"/>
  <c r="K178" i="19"/>
  <c r="M178" i="19"/>
  <c r="O178" i="19"/>
  <c r="Q178" i="19"/>
  <c r="V178" i="19"/>
  <c r="G179" i="19"/>
  <c r="I179" i="19"/>
  <c r="K179" i="19"/>
  <c r="M179" i="19"/>
  <c r="O179" i="19"/>
  <c r="Q179" i="19"/>
  <c r="V179" i="19"/>
  <c r="G180" i="19"/>
  <c r="I180" i="19"/>
  <c r="K180" i="19"/>
  <c r="M180" i="19"/>
  <c r="O180" i="19"/>
  <c r="Q180" i="19"/>
  <c r="V180" i="19"/>
  <c r="G181" i="19"/>
  <c r="I181" i="19"/>
  <c r="K181" i="19"/>
  <c r="M181" i="19"/>
  <c r="O181" i="19"/>
  <c r="Q181" i="19"/>
  <c r="V181" i="19"/>
  <c r="G182" i="19"/>
  <c r="I182" i="19"/>
  <c r="K182" i="19"/>
  <c r="M182" i="19"/>
  <c r="O182" i="19"/>
  <c r="Q182" i="19"/>
  <c r="V182" i="19"/>
  <c r="G183" i="19"/>
  <c r="I183" i="19"/>
  <c r="K183" i="19"/>
  <c r="O183" i="19"/>
  <c r="Q183" i="19"/>
  <c r="V183" i="19"/>
  <c r="G184" i="19"/>
  <c r="I184" i="19"/>
  <c r="K184" i="19"/>
  <c r="M184" i="19"/>
  <c r="O184" i="19"/>
  <c r="Q184" i="19"/>
  <c r="V184" i="19"/>
  <c r="G185" i="19"/>
  <c r="I185" i="19"/>
  <c r="K185" i="19"/>
  <c r="M185" i="19"/>
  <c r="O185" i="19"/>
  <c r="Q185" i="19"/>
  <c r="V185" i="19"/>
  <c r="G186" i="19"/>
  <c r="I186" i="19"/>
  <c r="K186" i="19"/>
  <c r="M186" i="19"/>
  <c r="O186" i="19"/>
  <c r="Q186" i="19"/>
  <c r="V186" i="19"/>
  <c r="G187" i="19"/>
  <c r="I187" i="19"/>
  <c r="K187" i="19"/>
  <c r="M187" i="19"/>
  <c r="O187" i="19"/>
  <c r="Q187" i="19"/>
  <c r="V187" i="19"/>
  <c r="G188" i="19"/>
  <c r="I188" i="19"/>
  <c r="K188" i="19"/>
  <c r="M188" i="19"/>
  <c r="O188" i="19"/>
  <c r="Q188" i="19"/>
  <c r="V188" i="19"/>
  <c r="G190" i="19"/>
  <c r="I190" i="19"/>
  <c r="K190" i="19"/>
  <c r="M190" i="19"/>
  <c r="O190" i="19"/>
  <c r="Q190" i="19"/>
  <c r="V190" i="19"/>
  <c r="G192" i="19"/>
  <c r="I192" i="19"/>
  <c r="K192" i="19"/>
  <c r="M192" i="19"/>
  <c r="O192" i="19"/>
  <c r="Q192" i="19"/>
  <c r="V192" i="19"/>
  <c r="G193" i="19"/>
  <c r="I193" i="19"/>
  <c r="K193" i="19"/>
  <c r="O193" i="19"/>
  <c r="Q193" i="19"/>
  <c r="V193" i="19"/>
  <c r="G194" i="19"/>
  <c r="I194" i="19"/>
  <c r="K194" i="19"/>
  <c r="M194" i="19"/>
  <c r="O194" i="19"/>
  <c r="Q194" i="19"/>
  <c r="V194" i="19"/>
  <c r="G195" i="19"/>
  <c r="I195" i="19"/>
  <c r="K195" i="19"/>
  <c r="M195" i="19"/>
  <c r="O195" i="19"/>
  <c r="Q195" i="19"/>
  <c r="V195" i="19"/>
  <c r="G196" i="19"/>
  <c r="I196" i="19"/>
  <c r="K196" i="19"/>
  <c r="M196" i="19"/>
  <c r="O196" i="19"/>
  <c r="Q196" i="19"/>
  <c r="V196" i="19"/>
  <c r="G197" i="19"/>
  <c r="I197" i="19"/>
  <c r="K197" i="19"/>
  <c r="M197" i="19"/>
  <c r="O197" i="19"/>
  <c r="Q197" i="19"/>
  <c r="V197" i="19"/>
  <c r="G198" i="19"/>
  <c r="I198" i="19"/>
  <c r="K198" i="19"/>
  <c r="M198" i="19"/>
  <c r="O198" i="19"/>
  <c r="Q198" i="19"/>
  <c r="V198" i="19"/>
  <c r="G199" i="19"/>
  <c r="I199" i="19"/>
  <c r="K199" i="19"/>
  <c r="M199" i="19"/>
  <c r="O199" i="19"/>
  <c r="Q199" i="19"/>
  <c r="V199" i="19"/>
  <c r="G200" i="19"/>
  <c r="I200" i="19"/>
  <c r="K200" i="19"/>
  <c r="M200" i="19"/>
  <c r="O200" i="19"/>
  <c r="Q200" i="19"/>
  <c r="V200" i="19"/>
  <c r="G201" i="19"/>
  <c r="I201" i="19"/>
  <c r="K201" i="19"/>
  <c r="M201" i="19"/>
  <c r="O201" i="19"/>
  <c r="Q201" i="19"/>
  <c r="V201" i="19"/>
  <c r="G202" i="19"/>
  <c r="I202" i="19"/>
  <c r="K202" i="19"/>
  <c r="M202" i="19"/>
  <c r="O202" i="19"/>
  <c r="Q202" i="19"/>
  <c r="V202" i="19"/>
  <c r="G203" i="19"/>
  <c r="I203" i="19"/>
  <c r="K203" i="19"/>
  <c r="M203" i="19"/>
  <c r="O203" i="19"/>
  <c r="Q203" i="19"/>
  <c r="V203" i="19"/>
  <c r="G204" i="19"/>
  <c r="I204" i="19"/>
  <c r="K204" i="19"/>
  <c r="M204" i="19"/>
  <c r="O204" i="19"/>
  <c r="Q204" i="19"/>
  <c r="V204" i="19"/>
  <c r="G205" i="19"/>
  <c r="I205" i="19"/>
  <c r="K205" i="19"/>
  <c r="O205" i="19"/>
  <c r="Q205" i="19"/>
  <c r="V205" i="19"/>
  <c r="G206" i="19"/>
  <c r="I206" i="19"/>
  <c r="K206" i="19"/>
  <c r="M206" i="19"/>
  <c r="O206" i="19"/>
  <c r="Q206" i="19"/>
  <c r="V206" i="19"/>
  <c r="G207" i="19"/>
  <c r="I207" i="19"/>
  <c r="K207" i="19"/>
  <c r="O207" i="19"/>
  <c r="Q207" i="19"/>
  <c r="V207" i="19"/>
  <c r="G208" i="19"/>
  <c r="I208" i="19"/>
  <c r="K208" i="19"/>
  <c r="M208" i="19"/>
  <c r="O208" i="19"/>
  <c r="Q208" i="19"/>
  <c r="V208" i="19"/>
  <c r="G209" i="19"/>
  <c r="I209" i="19"/>
  <c r="K209" i="19"/>
  <c r="M209" i="19"/>
  <c r="O209" i="19"/>
  <c r="Q209" i="19"/>
  <c r="V209" i="19"/>
  <c r="G210" i="19"/>
  <c r="I210" i="19"/>
  <c r="K210" i="19"/>
  <c r="M210" i="19"/>
  <c r="O210" i="19"/>
  <c r="Q210" i="19"/>
  <c r="V210" i="19"/>
  <c r="G211" i="19"/>
  <c r="I211" i="19"/>
  <c r="K211" i="19"/>
  <c r="M211" i="19"/>
  <c r="O211" i="19"/>
  <c r="Q211" i="19"/>
  <c r="V211" i="19"/>
  <c r="G212" i="19"/>
  <c r="I212" i="19"/>
  <c r="K212" i="19"/>
  <c r="M212" i="19"/>
  <c r="O212" i="19"/>
  <c r="Q212" i="19"/>
  <c r="V212" i="19"/>
  <c r="G213" i="19"/>
  <c r="I213" i="19"/>
  <c r="K213" i="19"/>
  <c r="M213" i="19"/>
  <c r="O213" i="19"/>
  <c r="Q213" i="19"/>
  <c r="V213" i="19"/>
  <c r="G214" i="19"/>
  <c r="I214" i="19"/>
  <c r="K214" i="19"/>
  <c r="M214" i="19"/>
  <c r="O214" i="19"/>
  <c r="Q214" i="19"/>
  <c r="V214" i="19"/>
  <c r="G215" i="19"/>
  <c r="I215" i="19"/>
  <c r="K215" i="19"/>
  <c r="M215" i="19"/>
  <c r="O215" i="19"/>
  <c r="Q215" i="19"/>
  <c r="V215" i="19"/>
  <c r="G216" i="19"/>
  <c r="I216" i="19"/>
  <c r="K216" i="19"/>
  <c r="M216" i="19"/>
  <c r="O216" i="19"/>
  <c r="Q216" i="19"/>
  <c r="V216" i="19"/>
  <c r="G217" i="19"/>
  <c r="I217" i="19"/>
  <c r="K217" i="19"/>
  <c r="M217" i="19"/>
  <c r="O217" i="19"/>
  <c r="Q217" i="19"/>
  <c r="V217" i="19"/>
  <c r="G218" i="19"/>
  <c r="I218" i="19"/>
  <c r="K218" i="19"/>
  <c r="M218" i="19"/>
  <c r="O218" i="19"/>
  <c r="Q218" i="19"/>
  <c r="V218" i="19"/>
  <c r="G219" i="19"/>
  <c r="I219" i="19"/>
  <c r="K219" i="19"/>
  <c r="O219" i="19"/>
  <c r="Q219" i="19"/>
  <c r="V219" i="19"/>
  <c r="G220" i="19"/>
  <c r="I220" i="19"/>
  <c r="K220" i="19"/>
  <c r="M220" i="19"/>
  <c r="O220" i="19"/>
  <c r="Q220" i="19"/>
  <c r="V220" i="19"/>
  <c r="G221" i="19"/>
  <c r="I221" i="19"/>
  <c r="K221" i="19"/>
  <c r="M221" i="19"/>
  <c r="O221" i="19"/>
  <c r="Q221" i="19"/>
  <c r="V221" i="19"/>
  <c r="G222" i="19"/>
  <c r="I222" i="19"/>
  <c r="K222" i="19"/>
  <c r="M222" i="19"/>
  <c r="O222" i="19"/>
  <c r="Q222" i="19"/>
  <c r="V222" i="19"/>
  <c r="G223" i="19"/>
  <c r="I223" i="19"/>
  <c r="K223" i="19"/>
  <c r="O223" i="19"/>
  <c r="Q223" i="19"/>
  <c r="V223" i="19"/>
  <c r="G224" i="19"/>
  <c r="I224" i="19"/>
  <c r="K224" i="19"/>
  <c r="M224" i="19"/>
  <c r="O224" i="19"/>
  <c r="Q224" i="19"/>
  <c r="V224" i="19"/>
  <c r="G225" i="19"/>
  <c r="I225" i="19"/>
  <c r="K225" i="19"/>
  <c r="O225" i="19"/>
  <c r="Q225" i="19"/>
  <c r="V225" i="19"/>
  <c r="G226" i="19"/>
  <c r="I226" i="19"/>
  <c r="K226" i="19"/>
  <c r="M226" i="19"/>
  <c r="O226" i="19"/>
  <c r="Q226" i="19"/>
  <c r="V226" i="19"/>
  <c r="G227" i="19"/>
  <c r="I227" i="19"/>
  <c r="K227" i="19"/>
  <c r="O227" i="19"/>
  <c r="Q227" i="19"/>
  <c r="V227" i="19"/>
  <c r="G228" i="19"/>
  <c r="I228" i="19"/>
  <c r="K228" i="19"/>
  <c r="O228" i="19"/>
  <c r="Q228" i="19"/>
  <c r="V228" i="19"/>
  <c r="G229" i="19"/>
  <c r="I229" i="19"/>
  <c r="K229" i="19"/>
  <c r="M229" i="19"/>
  <c r="O229" i="19"/>
  <c r="Q229" i="19"/>
  <c r="V229" i="19"/>
  <c r="G230" i="19"/>
  <c r="I230" i="19"/>
  <c r="K230" i="19"/>
  <c r="M230" i="19"/>
  <c r="O230" i="19"/>
  <c r="Q230" i="19"/>
  <c r="V230" i="19"/>
  <c r="G231" i="19"/>
  <c r="I231" i="19"/>
  <c r="K231" i="19"/>
  <c r="O231" i="19"/>
  <c r="Q231" i="19"/>
  <c r="V231" i="19"/>
  <c r="G232" i="19"/>
  <c r="I232" i="19"/>
  <c r="K232" i="19"/>
  <c r="O232" i="19"/>
  <c r="Q232" i="19"/>
  <c r="V232" i="19"/>
  <c r="G233" i="19"/>
  <c r="I233" i="19"/>
  <c r="K233" i="19"/>
  <c r="M233" i="19"/>
  <c r="O233" i="19"/>
  <c r="Q233" i="19"/>
  <c r="V233" i="19"/>
  <c r="G234" i="19"/>
  <c r="I234" i="19"/>
  <c r="K234" i="19"/>
  <c r="M234" i="19"/>
  <c r="O234" i="19"/>
  <c r="Q234" i="19"/>
  <c r="V234" i="19"/>
  <c r="G235" i="19"/>
  <c r="I235" i="19"/>
  <c r="K235" i="19"/>
  <c r="M235" i="19"/>
  <c r="O235" i="19"/>
  <c r="Q235" i="19"/>
  <c r="V235" i="19"/>
  <c r="G236" i="19"/>
  <c r="I236" i="19"/>
  <c r="K236" i="19"/>
  <c r="M236" i="19"/>
  <c r="O236" i="19"/>
  <c r="Q236" i="19"/>
  <c r="V236" i="19"/>
  <c r="G237" i="19"/>
  <c r="I237" i="19"/>
  <c r="K237" i="19"/>
  <c r="M237" i="19"/>
  <c r="O237" i="19"/>
  <c r="Q237" i="19"/>
  <c r="V237" i="19"/>
  <c r="G238" i="19"/>
  <c r="I238" i="19"/>
  <c r="K238" i="19"/>
  <c r="M238" i="19"/>
  <c r="O238" i="19"/>
  <c r="Q238" i="19"/>
  <c r="V238" i="19"/>
  <c r="G239" i="19"/>
  <c r="I239" i="19"/>
  <c r="K239" i="19"/>
  <c r="M239" i="19"/>
  <c r="O239" i="19"/>
  <c r="Q239" i="19"/>
  <c r="V239" i="19"/>
  <c r="G240" i="19"/>
  <c r="I240" i="19"/>
  <c r="K240" i="19"/>
  <c r="M240" i="19"/>
  <c r="O240" i="19"/>
  <c r="Q240" i="19"/>
  <c r="V240" i="19"/>
  <c r="G241" i="19"/>
  <c r="I241" i="19"/>
  <c r="K241" i="19"/>
  <c r="M241" i="19"/>
  <c r="O241" i="19"/>
  <c r="Q241" i="19"/>
  <c r="V241" i="19"/>
  <c r="G242" i="19"/>
  <c r="I242" i="19"/>
  <c r="K242" i="19"/>
  <c r="M242" i="19"/>
  <c r="O242" i="19"/>
  <c r="Q242" i="19"/>
  <c r="V242" i="19"/>
  <c r="G243" i="19"/>
  <c r="I243" i="19"/>
  <c r="K243" i="19"/>
  <c r="O243" i="19"/>
  <c r="Q243" i="19"/>
  <c r="V243" i="19"/>
  <c r="G244" i="19"/>
  <c r="I244" i="19"/>
  <c r="K244" i="19"/>
  <c r="O244" i="19"/>
  <c r="Q244" i="19"/>
  <c r="V244" i="19"/>
  <c r="G245" i="19"/>
  <c r="I245" i="19"/>
  <c r="K245" i="19"/>
  <c r="M245" i="19"/>
  <c r="O245" i="19"/>
  <c r="Q245" i="19"/>
  <c r="V245" i="19"/>
  <c r="G246" i="19"/>
  <c r="I246" i="19"/>
  <c r="K246" i="19"/>
  <c r="M246" i="19"/>
  <c r="O246" i="19"/>
  <c r="Q246" i="19"/>
  <c r="V246" i="19"/>
  <c r="G247" i="19"/>
  <c r="I247" i="19"/>
  <c r="K247" i="19"/>
  <c r="O247" i="19"/>
  <c r="Q247" i="19"/>
  <c r="V247" i="19"/>
  <c r="G248" i="19"/>
  <c r="I248" i="19"/>
  <c r="K248" i="19"/>
  <c r="M248" i="19"/>
  <c r="O248" i="19"/>
  <c r="Q248" i="19"/>
  <c r="V248" i="19"/>
  <c r="G249" i="19"/>
  <c r="I249" i="19"/>
  <c r="K249" i="19"/>
  <c r="M249" i="19"/>
  <c r="O249" i="19"/>
  <c r="Q249" i="19"/>
  <c r="V249" i="19"/>
  <c r="G250" i="19"/>
  <c r="I250" i="19"/>
  <c r="K250" i="19"/>
  <c r="M250" i="19"/>
  <c r="O250" i="19"/>
  <c r="Q250" i="19"/>
  <c r="V250" i="19"/>
  <c r="G251" i="19"/>
  <c r="I251" i="19"/>
  <c r="K251" i="19"/>
  <c r="M251" i="19"/>
  <c r="O251" i="19"/>
  <c r="Q251" i="19"/>
  <c r="V251" i="19"/>
  <c r="G252" i="19"/>
  <c r="I252" i="19"/>
  <c r="K252" i="19"/>
  <c r="M252" i="19"/>
  <c r="O252" i="19"/>
  <c r="Q252" i="19"/>
  <c r="V252" i="19"/>
  <c r="G253" i="19"/>
  <c r="I253" i="19"/>
  <c r="K253" i="19"/>
  <c r="M253" i="19"/>
  <c r="O253" i="19"/>
  <c r="Q253" i="19"/>
  <c r="V253" i="19"/>
  <c r="G254" i="19"/>
  <c r="I254" i="19"/>
  <c r="K254" i="19"/>
  <c r="M254" i="19"/>
  <c r="O254" i="19"/>
  <c r="Q254" i="19"/>
  <c r="V254" i="19"/>
  <c r="G255" i="19"/>
  <c r="I255" i="19"/>
  <c r="K255" i="19"/>
  <c r="M255" i="19"/>
  <c r="O255" i="19"/>
  <c r="Q255" i="19"/>
  <c r="V255" i="19"/>
  <c r="G256" i="19"/>
  <c r="I256" i="19"/>
  <c r="K256" i="19"/>
  <c r="M256" i="19"/>
  <c r="O256" i="19"/>
  <c r="Q256" i="19"/>
  <c r="V256" i="19"/>
  <c r="G257" i="19"/>
  <c r="I257" i="19"/>
  <c r="K257" i="19"/>
  <c r="M257" i="19"/>
  <c r="O257" i="19"/>
  <c r="Q257" i="19"/>
  <c r="V257" i="19"/>
  <c r="G258" i="19"/>
  <c r="I258" i="19"/>
  <c r="K258" i="19"/>
  <c r="M258" i="19"/>
  <c r="O258" i="19"/>
  <c r="Q258" i="19"/>
  <c r="V258" i="19"/>
  <c r="G259" i="19"/>
  <c r="I259" i="19"/>
  <c r="K259" i="19"/>
  <c r="M259" i="19"/>
  <c r="O259" i="19"/>
  <c r="Q259" i="19"/>
  <c r="V259" i="19"/>
  <c r="G260" i="19"/>
  <c r="I260" i="19"/>
  <c r="K260" i="19"/>
  <c r="M260" i="19"/>
  <c r="O260" i="19"/>
  <c r="Q260" i="19"/>
  <c r="V260" i="19"/>
  <c r="G262" i="19"/>
  <c r="I262" i="19"/>
  <c r="K262" i="19"/>
  <c r="M262" i="19"/>
  <c r="O262" i="19"/>
  <c r="Q262" i="19"/>
  <c r="V262" i="19"/>
  <c r="G263" i="19"/>
  <c r="I263" i="19"/>
  <c r="K263" i="19"/>
  <c r="M263" i="19"/>
  <c r="O263" i="19"/>
  <c r="Q263" i="19"/>
  <c r="V263" i="19"/>
  <c r="G265" i="19"/>
  <c r="I265" i="19"/>
  <c r="K265" i="19"/>
  <c r="M265" i="19"/>
  <c r="O265" i="19"/>
  <c r="Q265" i="19"/>
  <c r="V265" i="19"/>
  <c r="G266" i="19"/>
  <c r="I266" i="19"/>
  <c r="K266" i="19"/>
  <c r="M266" i="19"/>
  <c r="O266" i="19"/>
  <c r="Q266" i="19"/>
  <c r="V266" i="19"/>
  <c r="G267" i="19"/>
  <c r="I267" i="19"/>
  <c r="K267" i="19"/>
  <c r="M267" i="19"/>
  <c r="O267" i="19"/>
  <c r="Q267" i="19"/>
  <c r="V267" i="19"/>
  <c r="G268" i="19"/>
  <c r="I268" i="19"/>
  <c r="K268" i="19"/>
  <c r="M268" i="19"/>
  <c r="O268" i="19"/>
  <c r="Q268" i="19"/>
  <c r="V268" i="19"/>
  <c r="AE270" i="19"/>
  <c r="G48" i="18"/>
  <c r="G9" i="18"/>
  <c r="I9" i="18"/>
  <c r="K9" i="18"/>
  <c r="M9" i="18"/>
  <c r="O9" i="18"/>
  <c r="Q9" i="18"/>
  <c r="V9" i="18"/>
  <c r="G12" i="18"/>
  <c r="I12" i="18"/>
  <c r="K12" i="18"/>
  <c r="M12" i="18"/>
  <c r="O12" i="18"/>
  <c r="Q12" i="18"/>
  <c r="V12" i="18"/>
  <c r="G14" i="18"/>
  <c r="I14" i="18"/>
  <c r="K14" i="18"/>
  <c r="M14" i="18"/>
  <c r="O14" i="18"/>
  <c r="Q14" i="18"/>
  <c r="V14" i="18"/>
  <c r="G16" i="18"/>
  <c r="I16" i="18"/>
  <c r="K16" i="18"/>
  <c r="M16" i="18"/>
  <c r="O16" i="18"/>
  <c r="Q16" i="18"/>
  <c r="V16" i="18"/>
  <c r="G17" i="18"/>
  <c r="I17" i="18"/>
  <c r="K17" i="18"/>
  <c r="M17" i="18"/>
  <c r="O17" i="18"/>
  <c r="Q17" i="18"/>
  <c r="V17" i="18"/>
  <c r="G18" i="18"/>
  <c r="I18" i="18"/>
  <c r="K18" i="18"/>
  <c r="M18" i="18"/>
  <c r="O18" i="18"/>
  <c r="Q18" i="18"/>
  <c r="V18" i="18"/>
  <c r="G19" i="18"/>
  <c r="I19" i="18"/>
  <c r="K19" i="18"/>
  <c r="M19" i="18"/>
  <c r="O19" i="18"/>
  <c r="Q19" i="18"/>
  <c r="V19" i="18"/>
  <c r="G20" i="18"/>
  <c r="I20" i="18"/>
  <c r="K20" i="18"/>
  <c r="M20" i="18"/>
  <c r="O20" i="18"/>
  <c r="Q20" i="18"/>
  <c r="V20" i="18"/>
  <c r="G22" i="18"/>
  <c r="I22" i="18"/>
  <c r="K22" i="18"/>
  <c r="M22" i="18"/>
  <c r="O22" i="18"/>
  <c r="Q22" i="18"/>
  <c r="V22" i="18"/>
  <c r="G23" i="18"/>
  <c r="I23" i="18"/>
  <c r="K23" i="18"/>
  <c r="M23" i="18"/>
  <c r="O23" i="18"/>
  <c r="Q23" i="18"/>
  <c r="V23" i="18"/>
  <c r="G25" i="18"/>
  <c r="I25" i="18"/>
  <c r="K25" i="18"/>
  <c r="M25" i="18"/>
  <c r="O25" i="18"/>
  <c r="Q25" i="18"/>
  <c r="V25" i="18"/>
  <c r="G27" i="18"/>
  <c r="I27" i="18"/>
  <c r="K27" i="18"/>
  <c r="M27" i="18"/>
  <c r="O27" i="18"/>
  <c r="Q27" i="18"/>
  <c r="V27" i="18"/>
  <c r="G29" i="18"/>
  <c r="I29" i="18"/>
  <c r="K29" i="18"/>
  <c r="M29" i="18"/>
  <c r="O29" i="18"/>
  <c r="Q29" i="18"/>
  <c r="V29" i="18"/>
  <c r="G31" i="18"/>
  <c r="I31" i="18"/>
  <c r="K31" i="18"/>
  <c r="M31" i="18"/>
  <c r="O31" i="18"/>
  <c r="Q31" i="18"/>
  <c r="V31" i="18"/>
  <c r="G33" i="18"/>
  <c r="I33" i="18"/>
  <c r="K33" i="18"/>
  <c r="M33" i="18"/>
  <c r="O33" i="18"/>
  <c r="Q33" i="18"/>
  <c r="V33" i="18"/>
  <c r="G36" i="18"/>
  <c r="I36" i="18"/>
  <c r="K36" i="18"/>
  <c r="M36" i="18"/>
  <c r="O36" i="18"/>
  <c r="Q36" i="18"/>
  <c r="V36" i="18"/>
  <c r="G39" i="18"/>
  <c r="I39" i="18"/>
  <c r="K39" i="18"/>
  <c r="M39" i="18"/>
  <c r="O39" i="18"/>
  <c r="Q39" i="18"/>
  <c r="V39" i="18"/>
  <c r="G41" i="18"/>
  <c r="I41" i="18"/>
  <c r="K41" i="18"/>
  <c r="M41" i="18"/>
  <c r="O41" i="18"/>
  <c r="Q41" i="18"/>
  <c r="V41" i="18"/>
  <c r="G43" i="18"/>
  <c r="I43" i="18"/>
  <c r="K43" i="18"/>
  <c r="M43" i="18"/>
  <c r="O43" i="18"/>
  <c r="Q43" i="18"/>
  <c r="V43" i="18"/>
  <c r="G45" i="18"/>
  <c r="I45" i="18"/>
  <c r="K45" i="18"/>
  <c r="M45" i="18"/>
  <c r="O45" i="18"/>
  <c r="Q45" i="18"/>
  <c r="V45" i="18"/>
  <c r="AE48" i="18"/>
  <c r="AF48" i="18"/>
  <c r="G87" i="17"/>
  <c r="G9" i="17"/>
  <c r="I9" i="17"/>
  <c r="K9" i="17"/>
  <c r="M9" i="17"/>
  <c r="O9" i="17"/>
  <c r="Q9" i="17"/>
  <c r="V9" i="17"/>
  <c r="G12" i="17"/>
  <c r="I12" i="17"/>
  <c r="K12" i="17"/>
  <c r="M12" i="17"/>
  <c r="O12" i="17"/>
  <c r="Q12" i="17"/>
  <c r="V12" i="17"/>
  <c r="G14" i="17"/>
  <c r="I14" i="17"/>
  <c r="K14" i="17"/>
  <c r="M14" i="17"/>
  <c r="O14" i="17"/>
  <c r="Q14" i="17"/>
  <c r="V14" i="17"/>
  <c r="G16" i="17"/>
  <c r="I16" i="17"/>
  <c r="K16" i="17"/>
  <c r="M16" i="17"/>
  <c r="O16" i="17"/>
  <c r="Q16" i="17"/>
  <c r="V16" i="17"/>
  <c r="G18" i="17"/>
  <c r="I18" i="17"/>
  <c r="K18" i="17"/>
  <c r="M18" i="17"/>
  <c r="O18" i="17"/>
  <c r="Q18" i="17"/>
  <c r="V18" i="17"/>
  <c r="G20" i="17"/>
  <c r="I20" i="17"/>
  <c r="K20" i="17"/>
  <c r="M20" i="17"/>
  <c r="O20" i="17"/>
  <c r="Q20" i="17"/>
  <c r="V20" i="17"/>
  <c r="G21" i="17"/>
  <c r="I21" i="17"/>
  <c r="K21" i="17"/>
  <c r="M21" i="17"/>
  <c r="O21" i="17"/>
  <c r="Q21" i="17"/>
  <c r="V21" i="17"/>
  <c r="G22" i="17"/>
  <c r="I22" i="17"/>
  <c r="K22" i="17"/>
  <c r="M22" i="17"/>
  <c r="O22" i="17"/>
  <c r="Q22" i="17"/>
  <c r="V22" i="17"/>
  <c r="G23" i="17"/>
  <c r="I23" i="17"/>
  <c r="K23" i="17"/>
  <c r="M23" i="17"/>
  <c r="O23" i="17"/>
  <c r="Q23" i="17"/>
  <c r="V23" i="17"/>
  <c r="G24" i="17"/>
  <c r="I24" i="17"/>
  <c r="K24" i="17"/>
  <c r="M24" i="17"/>
  <c r="O24" i="17"/>
  <c r="Q24" i="17"/>
  <c r="V24" i="17"/>
  <c r="G26" i="17"/>
  <c r="I26" i="17"/>
  <c r="K26" i="17"/>
  <c r="M26" i="17"/>
  <c r="O26" i="17"/>
  <c r="Q26" i="17"/>
  <c r="V26" i="17"/>
  <c r="G28" i="17"/>
  <c r="I28" i="17"/>
  <c r="K28" i="17"/>
  <c r="M28" i="17"/>
  <c r="O28" i="17"/>
  <c r="Q28" i="17"/>
  <c r="V28" i="17"/>
  <c r="G30" i="17"/>
  <c r="I30" i="17"/>
  <c r="K30" i="17"/>
  <c r="M30" i="17"/>
  <c r="O30" i="17"/>
  <c r="Q30" i="17"/>
  <c r="V30" i="17"/>
  <c r="G32" i="17"/>
  <c r="I32" i="17"/>
  <c r="K32" i="17"/>
  <c r="M32" i="17"/>
  <c r="O32" i="17"/>
  <c r="Q32" i="17"/>
  <c r="V32" i="17"/>
  <c r="G34" i="17"/>
  <c r="I34" i="17"/>
  <c r="K34" i="17"/>
  <c r="M34" i="17"/>
  <c r="O34" i="17"/>
  <c r="Q34" i="17"/>
  <c r="V34" i="17"/>
  <c r="G36" i="17"/>
  <c r="I36" i="17"/>
  <c r="K36" i="17"/>
  <c r="M36" i="17"/>
  <c r="O36" i="17"/>
  <c r="Q36" i="17"/>
  <c r="V36" i="17"/>
  <c r="G38" i="17"/>
  <c r="I38" i="17"/>
  <c r="K38" i="17"/>
  <c r="M38" i="17"/>
  <c r="O38" i="17"/>
  <c r="Q38" i="17"/>
  <c r="V38" i="17"/>
  <c r="G40" i="17"/>
  <c r="I40" i="17"/>
  <c r="K40" i="17"/>
  <c r="M40" i="17"/>
  <c r="O40" i="17"/>
  <c r="Q40" i="17"/>
  <c r="V40" i="17"/>
  <c r="G41" i="17"/>
  <c r="I41" i="17"/>
  <c r="K41" i="17"/>
  <c r="M41" i="17"/>
  <c r="O41" i="17"/>
  <c r="Q41" i="17"/>
  <c r="V41" i="17"/>
  <c r="G42" i="17"/>
  <c r="I42" i="17"/>
  <c r="K42" i="17"/>
  <c r="M42" i="17"/>
  <c r="O42" i="17"/>
  <c r="Q42" i="17"/>
  <c r="V42" i="17"/>
  <c r="G43" i="17"/>
  <c r="I43" i="17"/>
  <c r="K43" i="17"/>
  <c r="M43" i="17"/>
  <c r="O43" i="17"/>
  <c r="Q43" i="17"/>
  <c r="V43" i="17"/>
  <c r="G44" i="17"/>
  <c r="I44" i="17"/>
  <c r="K44" i="17"/>
  <c r="M44" i="17"/>
  <c r="O44" i="17"/>
  <c r="Q44" i="17"/>
  <c r="V44" i="17"/>
  <c r="G45" i="17"/>
  <c r="I45" i="17"/>
  <c r="K45" i="17"/>
  <c r="M45" i="17"/>
  <c r="O45" i="17"/>
  <c r="Q45" i="17"/>
  <c r="V45" i="17"/>
  <c r="G46" i="17"/>
  <c r="I46" i="17"/>
  <c r="K46" i="17"/>
  <c r="M46" i="17"/>
  <c r="O46" i="17"/>
  <c r="Q46" i="17"/>
  <c r="V46" i="17"/>
  <c r="G47" i="17"/>
  <c r="I47" i="17"/>
  <c r="K47" i="17"/>
  <c r="M47" i="17"/>
  <c r="O47" i="17"/>
  <c r="Q47" i="17"/>
  <c r="V47" i="17"/>
  <c r="G48" i="17"/>
  <c r="I48" i="17"/>
  <c r="K48" i="17"/>
  <c r="M48" i="17"/>
  <c r="O48" i="17"/>
  <c r="Q48" i="17"/>
  <c r="V48" i="17"/>
  <c r="G50" i="17"/>
  <c r="I50" i="17"/>
  <c r="K50" i="17"/>
  <c r="O50" i="17"/>
  <c r="Q50" i="17"/>
  <c r="V50" i="17"/>
  <c r="G52" i="17"/>
  <c r="I52" i="17"/>
  <c r="K52" i="17"/>
  <c r="M52" i="17"/>
  <c r="O52" i="17"/>
  <c r="Q52" i="17"/>
  <c r="V52" i="17"/>
  <c r="G54" i="17"/>
  <c r="I54" i="17"/>
  <c r="K54" i="17"/>
  <c r="M54" i="17"/>
  <c r="O54" i="17"/>
  <c r="Q54" i="17"/>
  <c r="V54" i="17"/>
  <c r="G56" i="17"/>
  <c r="I56" i="17"/>
  <c r="K56" i="17"/>
  <c r="M56" i="17"/>
  <c r="O56" i="17"/>
  <c r="Q56" i="17"/>
  <c r="V56" i="17"/>
  <c r="G58" i="17"/>
  <c r="I58" i="17"/>
  <c r="K58" i="17"/>
  <c r="M58" i="17"/>
  <c r="O58" i="17"/>
  <c r="Q58" i="17"/>
  <c r="V58" i="17"/>
  <c r="G60" i="17"/>
  <c r="I60" i="17"/>
  <c r="K60" i="17"/>
  <c r="O60" i="17"/>
  <c r="Q60" i="17"/>
  <c r="V60" i="17"/>
  <c r="G62" i="17"/>
  <c r="I62" i="17"/>
  <c r="K62" i="17"/>
  <c r="M62" i="17"/>
  <c r="O62" i="17"/>
  <c r="Q62" i="17"/>
  <c r="V62" i="17"/>
  <c r="G64" i="17"/>
  <c r="I64" i="17"/>
  <c r="K64" i="17"/>
  <c r="M64" i="17"/>
  <c r="O64" i="17"/>
  <c r="Q64" i="17"/>
  <c r="V64" i="17"/>
  <c r="G66" i="17"/>
  <c r="I66" i="17"/>
  <c r="K66" i="17"/>
  <c r="M66" i="17"/>
  <c r="O66" i="17"/>
  <c r="Q66" i="17"/>
  <c r="V66" i="17"/>
  <c r="G68" i="17"/>
  <c r="I68" i="17"/>
  <c r="K68" i="17"/>
  <c r="M68" i="17"/>
  <c r="O68" i="17"/>
  <c r="Q68" i="17"/>
  <c r="V68" i="17"/>
  <c r="G70" i="17"/>
  <c r="I70" i="17"/>
  <c r="K70" i="17"/>
  <c r="M70" i="17"/>
  <c r="O70" i="17"/>
  <c r="Q70" i="17"/>
  <c r="V70" i="17"/>
  <c r="G71" i="17"/>
  <c r="I71" i="17"/>
  <c r="K71" i="17"/>
  <c r="M71" i="17"/>
  <c r="O71" i="17"/>
  <c r="Q71" i="17"/>
  <c r="V71" i="17"/>
  <c r="G72" i="17"/>
  <c r="I72" i="17"/>
  <c r="K72" i="17"/>
  <c r="M72" i="17"/>
  <c r="O72" i="17"/>
  <c r="Q72" i="17"/>
  <c r="V72" i="17"/>
  <c r="G73" i="17"/>
  <c r="I73" i="17"/>
  <c r="K73" i="17"/>
  <c r="M73" i="17"/>
  <c r="O73" i="17"/>
  <c r="Q73" i="17"/>
  <c r="V73" i="17"/>
  <c r="G74" i="17"/>
  <c r="I74" i="17"/>
  <c r="K74" i="17"/>
  <c r="M74" i="17"/>
  <c r="O74" i="17"/>
  <c r="Q74" i="17"/>
  <c r="V74" i="17"/>
  <c r="G77" i="17"/>
  <c r="I77" i="17"/>
  <c r="K77" i="17"/>
  <c r="M77" i="17"/>
  <c r="O77" i="17"/>
  <c r="Q77" i="17"/>
  <c r="V77" i="17"/>
  <c r="G79" i="17"/>
  <c r="I79" i="17"/>
  <c r="K79" i="17"/>
  <c r="M79" i="17"/>
  <c r="O79" i="17"/>
  <c r="Q79" i="17"/>
  <c r="V79" i="17"/>
  <c r="G81" i="17"/>
  <c r="I81" i="17"/>
  <c r="K81" i="17"/>
  <c r="M81" i="17"/>
  <c r="O81" i="17"/>
  <c r="Q81" i="17"/>
  <c r="V81" i="17"/>
  <c r="G84" i="17"/>
  <c r="I84" i="17"/>
  <c r="K84" i="17"/>
  <c r="M84" i="17"/>
  <c r="O84" i="17"/>
  <c r="Q84" i="17"/>
  <c r="V84" i="17"/>
  <c r="AE87" i="17"/>
  <c r="AF87" i="17"/>
  <c r="G117" i="16"/>
  <c r="BA40" i="16"/>
  <c r="G9" i="16"/>
  <c r="I9" i="16"/>
  <c r="K9" i="16"/>
  <c r="M9" i="16"/>
  <c r="O9" i="16"/>
  <c r="Q9" i="16"/>
  <c r="V9" i="16"/>
  <c r="G12" i="16"/>
  <c r="I12" i="16"/>
  <c r="K12" i="16"/>
  <c r="M12" i="16"/>
  <c r="O12" i="16"/>
  <c r="Q12" i="16"/>
  <c r="V12" i="16"/>
  <c r="G13" i="16"/>
  <c r="I13" i="16"/>
  <c r="K13" i="16"/>
  <c r="M13" i="16"/>
  <c r="O13" i="16"/>
  <c r="Q13" i="16"/>
  <c r="V13" i="16"/>
  <c r="G14" i="16"/>
  <c r="I14" i="16"/>
  <c r="K14" i="16"/>
  <c r="M14" i="16"/>
  <c r="O14" i="16"/>
  <c r="Q14" i="16"/>
  <c r="V14" i="16"/>
  <c r="G15" i="16"/>
  <c r="I15" i="16"/>
  <c r="K15" i="16"/>
  <c r="M15" i="16"/>
  <c r="O15" i="16"/>
  <c r="Q15" i="16"/>
  <c r="V15" i="16"/>
  <c r="G17" i="16"/>
  <c r="I17" i="16"/>
  <c r="K17" i="16"/>
  <c r="M17" i="16"/>
  <c r="O17" i="16"/>
  <c r="Q17" i="16"/>
  <c r="V17" i="16"/>
  <c r="G18" i="16"/>
  <c r="I18" i="16"/>
  <c r="K18" i="16"/>
  <c r="M18" i="16"/>
  <c r="O18" i="16"/>
  <c r="Q18" i="16"/>
  <c r="V18" i="16"/>
  <c r="G19" i="16"/>
  <c r="I19" i="16"/>
  <c r="K19" i="16"/>
  <c r="M19" i="16"/>
  <c r="O19" i="16"/>
  <c r="Q19" i="16"/>
  <c r="V19" i="16"/>
  <c r="G20" i="16"/>
  <c r="I20" i="16"/>
  <c r="K20" i="16"/>
  <c r="M20" i="16"/>
  <c r="O20" i="16"/>
  <c r="Q20" i="16"/>
  <c r="V20" i="16"/>
  <c r="G21" i="16"/>
  <c r="I21" i="16"/>
  <c r="K21" i="16"/>
  <c r="M21" i="16"/>
  <c r="O21" i="16"/>
  <c r="Q21" i="16"/>
  <c r="V21" i="16"/>
  <c r="G23" i="16"/>
  <c r="I23" i="16"/>
  <c r="K23" i="16"/>
  <c r="M23" i="16"/>
  <c r="O23" i="16"/>
  <c r="Q23" i="16"/>
  <c r="V23" i="16"/>
  <c r="G24" i="16"/>
  <c r="I24" i="16"/>
  <c r="K24" i="16"/>
  <c r="M24" i="16"/>
  <c r="O24" i="16"/>
  <c r="Q24" i="16"/>
  <c r="V24" i="16"/>
  <c r="G25" i="16"/>
  <c r="I25" i="16"/>
  <c r="K25" i="16"/>
  <c r="M25" i="16"/>
  <c r="O25" i="16"/>
  <c r="Q25" i="16"/>
  <c r="V25" i="16"/>
  <c r="G26" i="16"/>
  <c r="I26" i="16"/>
  <c r="K26" i="16"/>
  <c r="M26" i="16"/>
  <c r="O26" i="16"/>
  <c r="Q26" i="16"/>
  <c r="V26" i="16"/>
  <c r="G27" i="16"/>
  <c r="I27" i="16"/>
  <c r="K27" i="16"/>
  <c r="M27" i="16"/>
  <c r="O27" i="16"/>
  <c r="Q27" i="16"/>
  <c r="V27" i="16"/>
  <c r="G28" i="16"/>
  <c r="I28" i="16"/>
  <c r="K28" i="16"/>
  <c r="M28" i="16"/>
  <c r="O28" i="16"/>
  <c r="Q28" i="16"/>
  <c r="V28" i="16"/>
  <c r="G29" i="16"/>
  <c r="I29" i="16"/>
  <c r="K29" i="16"/>
  <c r="O29" i="16"/>
  <c r="Q29" i="16"/>
  <c r="V29" i="16"/>
  <c r="G30" i="16"/>
  <c r="I30" i="16"/>
  <c r="K30" i="16"/>
  <c r="M30" i="16"/>
  <c r="O30" i="16"/>
  <c r="Q30" i="16"/>
  <c r="V30" i="16"/>
  <c r="G31" i="16"/>
  <c r="I31" i="16"/>
  <c r="K31" i="16"/>
  <c r="M31" i="16"/>
  <c r="O31" i="16"/>
  <c r="Q31" i="16"/>
  <c r="V31" i="16"/>
  <c r="G32" i="16"/>
  <c r="I32" i="16"/>
  <c r="K32" i="16"/>
  <c r="M32" i="16"/>
  <c r="O32" i="16"/>
  <c r="Q32" i="16"/>
  <c r="V32" i="16"/>
  <c r="G33" i="16"/>
  <c r="I33" i="16"/>
  <c r="K33" i="16"/>
  <c r="M33" i="16"/>
  <c r="O33" i="16"/>
  <c r="Q33" i="16"/>
  <c r="V33" i="16"/>
  <c r="G34" i="16"/>
  <c r="I34" i="16"/>
  <c r="K34" i="16"/>
  <c r="M34" i="16"/>
  <c r="O34" i="16"/>
  <c r="Q34" i="16"/>
  <c r="V34" i="16"/>
  <c r="G35" i="16"/>
  <c r="G36" i="16"/>
  <c r="I36" i="16"/>
  <c r="K36" i="16"/>
  <c r="M36" i="16"/>
  <c r="O36" i="16"/>
  <c r="Q36" i="16"/>
  <c r="V36" i="16"/>
  <c r="G37" i="16"/>
  <c r="I37" i="16"/>
  <c r="K37" i="16"/>
  <c r="M37" i="16"/>
  <c r="O37" i="16"/>
  <c r="Q37" i="16"/>
  <c r="V37" i="16"/>
  <c r="G41" i="16"/>
  <c r="I41" i="16"/>
  <c r="K41" i="16"/>
  <c r="M41" i="16"/>
  <c r="O41" i="16"/>
  <c r="Q41" i="16"/>
  <c r="V41" i="16"/>
  <c r="G43" i="16"/>
  <c r="I43" i="16"/>
  <c r="K43" i="16"/>
  <c r="M43" i="16"/>
  <c r="O43" i="16"/>
  <c r="Q43" i="16"/>
  <c r="V43" i="16"/>
  <c r="G45" i="16"/>
  <c r="I45" i="16"/>
  <c r="K45" i="16"/>
  <c r="M45" i="16"/>
  <c r="O45" i="16"/>
  <c r="Q45" i="16"/>
  <c r="V45" i="16"/>
  <c r="G47" i="16"/>
  <c r="I47" i="16"/>
  <c r="K47" i="16"/>
  <c r="M47" i="16"/>
  <c r="O47" i="16"/>
  <c r="Q47" i="16"/>
  <c r="V47" i="16"/>
  <c r="G49" i="16"/>
  <c r="I49" i="16"/>
  <c r="K49" i="16"/>
  <c r="M49" i="16"/>
  <c r="O49" i="16"/>
  <c r="Q49" i="16"/>
  <c r="V49" i="16"/>
  <c r="G51" i="16"/>
  <c r="I51" i="16"/>
  <c r="K51" i="16"/>
  <c r="M51" i="16"/>
  <c r="O51" i="16"/>
  <c r="Q51" i="16"/>
  <c r="V51" i="16"/>
  <c r="G53" i="16"/>
  <c r="I53" i="16"/>
  <c r="K53" i="16"/>
  <c r="M53" i="16"/>
  <c r="O53" i="16"/>
  <c r="Q53" i="16"/>
  <c r="V53" i="16"/>
  <c r="G55" i="16"/>
  <c r="I55" i="16"/>
  <c r="K55" i="16"/>
  <c r="M55" i="16"/>
  <c r="O55" i="16"/>
  <c r="Q55" i="16"/>
  <c r="V55" i="16"/>
  <c r="G56" i="16"/>
  <c r="I56" i="16"/>
  <c r="K56" i="16"/>
  <c r="M56" i="16"/>
  <c r="O56" i="16"/>
  <c r="Q56" i="16"/>
  <c r="V56" i="16"/>
  <c r="G58" i="16"/>
  <c r="I58" i="16"/>
  <c r="K58" i="16"/>
  <c r="M58" i="16"/>
  <c r="O58" i="16"/>
  <c r="Q58" i="16"/>
  <c r="V58" i="16"/>
  <c r="G60" i="16"/>
  <c r="I60" i="16"/>
  <c r="K60" i="16"/>
  <c r="M60" i="16"/>
  <c r="O60" i="16"/>
  <c r="Q60" i="16"/>
  <c r="V60" i="16"/>
  <c r="G62" i="16"/>
  <c r="I62" i="16"/>
  <c r="K62" i="16"/>
  <c r="M62" i="16"/>
  <c r="O62" i="16"/>
  <c r="Q62" i="16"/>
  <c r="V62" i="16"/>
  <c r="G64" i="16"/>
  <c r="I64" i="16"/>
  <c r="K64" i="16"/>
  <c r="M64" i="16"/>
  <c r="O64" i="16"/>
  <c r="Q64" i="16"/>
  <c r="V64" i="16"/>
  <c r="G66" i="16"/>
  <c r="I66" i="16"/>
  <c r="K66" i="16"/>
  <c r="M66" i="16"/>
  <c r="O66" i="16"/>
  <c r="Q66" i="16"/>
  <c r="V66" i="16"/>
  <c r="G68" i="16"/>
  <c r="I68" i="16"/>
  <c r="K68" i="16"/>
  <c r="M68" i="16"/>
  <c r="O68" i="16"/>
  <c r="Q68" i="16"/>
  <c r="V68" i="16"/>
  <c r="G70" i="16"/>
  <c r="I70" i="16"/>
  <c r="K70" i="16"/>
  <c r="M70" i="16"/>
  <c r="O70" i="16"/>
  <c r="Q70" i="16"/>
  <c r="V70" i="16"/>
  <c r="G72" i="16"/>
  <c r="I72" i="16"/>
  <c r="K72" i="16"/>
  <c r="M72" i="16"/>
  <c r="O72" i="16"/>
  <c r="Q72" i="16"/>
  <c r="V72" i="16"/>
  <c r="G74" i="16"/>
  <c r="I74" i="16"/>
  <c r="K74" i="16"/>
  <c r="M74" i="16"/>
  <c r="O74" i="16"/>
  <c r="Q74" i="16"/>
  <c r="V74" i="16"/>
  <c r="G76" i="16"/>
  <c r="I76" i="16"/>
  <c r="K76" i="16"/>
  <c r="M76" i="16"/>
  <c r="O76" i="16"/>
  <c r="Q76" i="16"/>
  <c r="V76" i="16"/>
  <c r="G78" i="16"/>
  <c r="I78" i="16"/>
  <c r="K78" i="16"/>
  <c r="M78" i="16"/>
  <c r="O78" i="16"/>
  <c r="Q78" i="16"/>
  <c r="V78" i="16"/>
  <c r="G79" i="16"/>
  <c r="I79" i="16"/>
  <c r="K79" i="16"/>
  <c r="M79" i="16"/>
  <c r="O79" i="16"/>
  <c r="Q79" i="16"/>
  <c r="V79" i="16"/>
  <c r="G80" i="16"/>
  <c r="I80" i="16"/>
  <c r="K80" i="16"/>
  <c r="M80" i="16"/>
  <c r="O80" i="16"/>
  <c r="Q80" i="16"/>
  <c r="V80" i="16"/>
  <c r="G81" i="16"/>
  <c r="I81" i="16"/>
  <c r="K81" i="16"/>
  <c r="M81" i="16"/>
  <c r="O81" i="16"/>
  <c r="Q81" i="16"/>
  <c r="V81" i="16"/>
  <c r="G82" i="16"/>
  <c r="I82" i="16"/>
  <c r="K82" i="16"/>
  <c r="M82" i="16"/>
  <c r="O82" i="16"/>
  <c r="Q82" i="16"/>
  <c r="V82" i="16"/>
  <c r="G83" i="16"/>
  <c r="I83" i="16"/>
  <c r="K83" i="16"/>
  <c r="M83" i="16"/>
  <c r="O83" i="16"/>
  <c r="Q83" i="16"/>
  <c r="V83" i="16"/>
  <c r="G84" i="16"/>
  <c r="I84" i="16"/>
  <c r="K84" i="16"/>
  <c r="M84" i="16"/>
  <c r="O84" i="16"/>
  <c r="Q84" i="16"/>
  <c r="V84" i="16"/>
  <c r="G85" i="16"/>
  <c r="I85" i="16"/>
  <c r="K85" i="16"/>
  <c r="M85" i="16"/>
  <c r="O85" i="16"/>
  <c r="Q85" i="16"/>
  <c r="V85" i="16"/>
  <c r="G86" i="16"/>
  <c r="I86" i="16"/>
  <c r="K86" i="16"/>
  <c r="M86" i="16"/>
  <c r="O86" i="16"/>
  <c r="Q86" i="16"/>
  <c r="V86" i="16"/>
  <c r="G87" i="16"/>
  <c r="I87" i="16"/>
  <c r="K87" i="16"/>
  <c r="M87" i="16"/>
  <c r="O87" i="16"/>
  <c r="Q87" i="16"/>
  <c r="V87" i="16"/>
  <c r="G88" i="16"/>
  <c r="I88" i="16"/>
  <c r="K88" i="16"/>
  <c r="M88" i="16"/>
  <c r="O88" i="16"/>
  <c r="Q88" i="16"/>
  <c r="V88" i="16"/>
  <c r="G89" i="16"/>
  <c r="I89" i="16"/>
  <c r="K89" i="16"/>
  <c r="M89" i="16"/>
  <c r="O89" i="16"/>
  <c r="Q89" i="16"/>
  <c r="V89" i="16"/>
  <c r="G90" i="16"/>
  <c r="I90" i="16"/>
  <c r="K90" i="16"/>
  <c r="O90" i="16"/>
  <c r="Q90" i="16"/>
  <c r="V90" i="16"/>
  <c r="G91" i="16"/>
  <c r="I91" i="16"/>
  <c r="K91" i="16"/>
  <c r="M91" i="16"/>
  <c r="O91" i="16"/>
  <c r="Q91" i="16"/>
  <c r="V91" i="16"/>
  <c r="G92" i="16"/>
  <c r="I92" i="16"/>
  <c r="K92" i="16"/>
  <c r="M92" i="16"/>
  <c r="O92" i="16"/>
  <c r="Q92" i="16"/>
  <c r="V92" i="16"/>
  <c r="G93" i="16"/>
  <c r="I93" i="16"/>
  <c r="K93" i="16"/>
  <c r="M93" i="16"/>
  <c r="O93" i="16"/>
  <c r="Q93" i="16"/>
  <c r="V93" i="16"/>
  <c r="G94" i="16"/>
  <c r="I94" i="16"/>
  <c r="K94" i="16"/>
  <c r="M94" i="16"/>
  <c r="O94" i="16"/>
  <c r="Q94" i="16"/>
  <c r="V94" i="16"/>
  <c r="G96" i="16"/>
  <c r="I96" i="16"/>
  <c r="K96" i="16"/>
  <c r="M96" i="16"/>
  <c r="O96" i="16"/>
  <c r="Q96" i="16"/>
  <c r="V96" i="16"/>
  <c r="G97" i="16"/>
  <c r="I97" i="16"/>
  <c r="K97" i="16"/>
  <c r="M97" i="16"/>
  <c r="O97" i="16"/>
  <c r="Q97" i="16"/>
  <c r="V97" i="16"/>
  <c r="G98" i="16"/>
  <c r="I98" i="16"/>
  <c r="K98" i="16"/>
  <c r="M98" i="16"/>
  <c r="O98" i="16"/>
  <c r="Q98" i="16"/>
  <c r="V98" i="16"/>
  <c r="G99" i="16"/>
  <c r="I99" i="16"/>
  <c r="K99" i="16"/>
  <c r="M99" i="16"/>
  <c r="O99" i="16"/>
  <c r="Q99" i="16"/>
  <c r="V99" i="16"/>
  <c r="G100" i="16"/>
  <c r="I100" i="16"/>
  <c r="K100" i="16"/>
  <c r="M100" i="16"/>
  <c r="O100" i="16"/>
  <c r="Q100" i="16"/>
  <c r="V100" i="16"/>
  <c r="G101" i="16"/>
  <c r="I101" i="16"/>
  <c r="K101" i="16"/>
  <c r="M101" i="16"/>
  <c r="O101" i="16"/>
  <c r="Q101" i="16"/>
  <c r="V101" i="16"/>
  <c r="G102" i="16"/>
  <c r="I102" i="16"/>
  <c r="K102" i="16"/>
  <c r="M102" i="16"/>
  <c r="O102" i="16"/>
  <c r="Q102" i="16"/>
  <c r="V102" i="16"/>
  <c r="G103" i="16"/>
  <c r="I103" i="16"/>
  <c r="K103" i="16"/>
  <c r="M103" i="16"/>
  <c r="O103" i="16"/>
  <c r="Q103" i="16"/>
  <c r="V103" i="16"/>
  <c r="G104" i="16"/>
  <c r="I104" i="16"/>
  <c r="K104" i="16"/>
  <c r="M104" i="16"/>
  <c r="O104" i="16"/>
  <c r="Q104" i="16"/>
  <c r="V104" i="16"/>
  <c r="G105" i="16"/>
  <c r="I105" i="16"/>
  <c r="K105" i="16"/>
  <c r="M105" i="16"/>
  <c r="O105" i="16"/>
  <c r="Q105" i="16"/>
  <c r="V105" i="16"/>
  <c r="G106" i="16"/>
  <c r="I106" i="16"/>
  <c r="K106" i="16"/>
  <c r="M106" i="16"/>
  <c r="O106" i="16"/>
  <c r="Q106" i="16"/>
  <c r="V106" i="16"/>
  <c r="G108" i="16"/>
  <c r="I108" i="16"/>
  <c r="K108" i="16"/>
  <c r="M108" i="16"/>
  <c r="O108" i="16"/>
  <c r="Q108" i="16"/>
  <c r="V108" i="16"/>
  <c r="G110" i="16"/>
  <c r="I110" i="16"/>
  <c r="K110" i="16"/>
  <c r="M110" i="16"/>
  <c r="O110" i="16"/>
  <c r="Q110" i="16"/>
  <c r="V110" i="16"/>
  <c r="G112" i="16"/>
  <c r="I112" i="16"/>
  <c r="K112" i="16"/>
  <c r="M112" i="16"/>
  <c r="O112" i="16"/>
  <c r="Q112" i="16"/>
  <c r="V112" i="16"/>
  <c r="G114" i="16"/>
  <c r="I114" i="16"/>
  <c r="K114" i="16"/>
  <c r="O114" i="16"/>
  <c r="Q114" i="16"/>
  <c r="V114" i="16"/>
  <c r="AE117" i="16"/>
  <c r="AF117" i="16"/>
  <c r="G99" i="15"/>
  <c r="BA60" i="15"/>
  <c r="G9" i="15"/>
  <c r="I9" i="15"/>
  <c r="K9" i="15"/>
  <c r="M9" i="15"/>
  <c r="O9" i="15"/>
  <c r="Q9" i="15"/>
  <c r="V9" i="15"/>
  <c r="G11" i="15"/>
  <c r="I11" i="15"/>
  <c r="K11" i="15"/>
  <c r="M11" i="15"/>
  <c r="O11" i="15"/>
  <c r="Q11" i="15"/>
  <c r="V11" i="15"/>
  <c r="G13" i="15"/>
  <c r="I13" i="15"/>
  <c r="K13" i="15"/>
  <c r="M13" i="15"/>
  <c r="O13" i="15"/>
  <c r="Q13" i="15"/>
  <c r="V13" i="15"/>
  <c r="G16" i="15"/>
  <c r="I16" i="15"/>
  <c r="K16" i="15"/>
  <c r="M16" i="15"/>
  <c r="O16" i="15"/>
  <c r="Q16" i="15"/>
  <c r="V16" i="15"/>
  <c r="G19" i="15"/>
  <c r="I19" i="15"/>
  <c r="K19" i="15"/>
  <c r="M19" i="15"/>
  <c r="O19" i="15"/>
  <c r="Q19" i="15"/>
  <c r="V19" i="15"/>
  <c r="G21" i="15"/>
  <c r="I21" i="15"/>
  <c r="K21" i="15"/>
  <c r="M21" i="15"/>
  <c r="O21" i="15"/>
  <c r="Q21" i="15"/>
  <c r="V21" i="15"/>
  <c r="G22" i="15"/>
  <c r="I22" i="15"/>
  <c r="K22" i="15"/>
  <c r="M22" i="15"/>
  <c r="O22" i="15"/>
  <c r="Q22" i="15"/>
  <c r="V22" i="15"/>
  <c r="G23" i="15"/>
  <c r="I23" i="15"/>
  <c r="K23" i="15"/>
  <c r="M23" i="15"/>
  <c r="O23" i="15"/>
  <c r="Q23" i="15"/>
  <c r="V23" i="15"/>
  <c r="G25" i="15"/>
  <c r="I25" i="15"/>
  <c r="K25" i="15"/>
  <c r="M25" i="15"/>
  <c r="O25" i="15"/>
  <c r="Q25" i="15"/>
  <c r="V25" i="15"/>
  <c r="G26" i="15"/>
  <c r="I26" i="15"/>
  <c r="K26" i="15"/>
  <c r="M26" i="15"/>
  <c r="O26" i="15"/>
  <c r="Q26" i="15"/>
  <c r="V26" i="15"/>
  <c r="G27" i="15"/>
  <c r="I27" i="15"/>
  <c r="K27" i="15"/>
  <c r="M27" i="15"/>
  <c r="O27" i="15"/>
  <c r="Q27" i="15"/>
  <c r="V27" i="15"/>
  <c r="G28" i="15"/>
  <c r="I28" i="15"/>
  <c r="K28" i="15"/>
  <c r="M28" i="15"/>
  <c r="O28" i="15"/>
  <c r="Q28" i="15"/>
  <c r="V28" i="15"/>
  <c r="G29" i="15"/>
  <c r="I29" i="15"/>
  <c r="K29" i="15"/>
  <c r="M29" i="15"/>
  <c r="O29" i="15"/>
  <c r="Q29" i="15"/>
  <c r="V29" i="15"/>
  <c r="G30" i="15"/>
  <c r="I30" i="15"/>
  <c r="K30" i="15"/>
  <c r="M30" i="15"/>
  <c r="O30" i="15"/>
  <c r="Q30" i="15"/>
  <c r="V30" i="15"/>
  <c r="G31" i="15"/>
  <c r="I31" i="15"/>
  <c r="K31" i="15"/>
  <c r="M31" i="15"/>
  <c r="O31" i="15"/>
  <c r="Q31" i="15"/>
  <c r="V31" i="15"/>
  <c r="G33" i="15"/>
  <c r="I33" i="15"/>
  <c r="K33" i="15"/>
  <c r="M33" i="15"/>
  <c r="O33" i="15"/>
  <c r="Q33" i="15"/>
  <c r="V33" i="15"/>
  <c r="G35" i="15"/>
  <c r="I35" i="15"/>
  <c r="K35" i="15"/>
  <c r="M35" i="15"/>
  <c r="O35" i="15"/>
  <c r="Q35" i="15"/>
  <c r="V35" i="15"/>
  <c r="G37" i="15"/>
  <c r="I37" i="15"/>
  <c r="K37" i="15"/>
  <c r="M37" i="15"/>
  <c r="O37" i="15"/>
  <c r="Q37" i="15"/>
  <c r="V37" i="15"/>
  <c r="G39" i="15"/>
  <c r="I39" i="15"/>
  <c r="K39" i="15"/>
  <c r="M39" i="15"/>
  <c r="O39" i="15"/>
  <c r="Q39" i="15"/>
  <c r="V39" i="15"/>
  <c r="G40" i="15"/>
  <c r="I40" i="15"/>
  <c r="K40" i="15"/>
  <c r="M40" i="15"/>
  <c r="O40" i="15"/>
  <c r="Q40" i="15"/>
  <c r="V40" i="15"/>
  <c r="G41" i="15"/>
  <c r="I41" i="15"/>
  <c r="K41" i="15"/>
  <c r="M41" i="15"/>
  <c r="O41" i="15"/>
  <c r="Q41" i="15"/>
  <c r="V41" i="15"/>
  <c r="G42" i="15"/>
  <c r="I42" i="15"/>
  <c r="K42" i="15"/>
  <c r="M42" i="15"/>
  <c r="O42" i="15"/>
  <c r="Q42" i="15"/>
  <c r="V42" i="15"/>
  <c r="G43" i="15"/>
  <c r="I43" i="15"/>
  <c r="K43" i="15"/>
  <c r="M43" i="15"/>
  <c r="O43" i="15"/>
  <c r="Q43" i="15"/>
  <c r="V43" i="15"/>
  <c r="G44" i="15"/>
  <c r="I44" i="15"/>
  <c r="K44" i="15"/>
  <c r="M44" i="15"/>
  <c r="O44" i="15"/>
  <c r="Q44" i="15"/>
  <c r="V44" i="15"/>
  <c r="G45" i="15"/>
  <c r="I45" i="15"/>
  <c r="K45" i="15"/>
  <c r="M45" i="15"/>
  <c r="O45" i="15"/>
  <c r="Q45" i="15"/>
  <c r="V45" i="15"/>
  <c r="G46" i="15"/>
  <c r="I46" i="15"/>
  <c r="K46" i="15"/>
  <c r="M46" i="15"/>
  <c r="O46" i="15"/>
  <c r="Q46" i="15"/>
  <c r="V46" i="15"/>
  <c r="G48" i="15"/>
  <c r="I48" i="15"/>
  <c r="K48" i="15"/>
  <c r="M48" i="15"/>
  <c r="O48" i="15"/>
  <c r="Q48" i="15"/>
  <c r="V48" i="15"/>
  <c r="G50" i="15"/>
  <c r="I50" i="15"/>
  <c r="K50" i="15"/>
  <c r="M50" i="15"/>
  <c r="O50" i="15"/>
  <c r="Q50" i="15"/>
  <c r="V50" i="15"/>
  <c r="G52" i="15"/>
  <c r="I52" i="15"/>
  <c r="K52" i="15"/>
  <c r="M52" i="15"/>
  <c r="O52" i="15"/>
  <c r="Q52" i="15"/>
  <c r="V52" i="15"/>
  <c r="G53" i="15"/>
  <c r="I53" i="15"/>
  <c r="K53" i="15"/>
  <c r="M53" i="15"/>
  <c r="O53" i="15"/>
  <c r="Q53" i="15"/>
  <c r="V53" i="15"/>
  <c r="G54" i="15"/>
  <c r="I54" i="15"/>
  <c r="K54" i="15"/>
  <c r="O54" i="15"/>
  <c r="Q54" i="15"/>
  <c r="V54" i="15"/>
  <c r="G55" i="15"/>
  <c r="I55" i="15"/>
  <c r="K55" i="15"/>
  <c r="M55" i="15"/>
  <c r="O55" i="15"/>
  <c r="Q55" i="15"/>
  <c r="V55" i="15"/>
  <c r="G56" i="15"/>
  <c r="I56" i="15"/>
  <c r="K56" i="15"/>
  <c r="M56" i="15"/>
  <c r="O56" i="15"/>
  <c r="Q56" i="15"/>
  <c r="V56" i="15"/>
  <c r="G57" i="15"/>
  <c r="I57" i="15"/>
  <c r="K57" i="15"/>
  <c r="M57" i="15"/>
  <c r="O57" i="15"/>
  <c r="Q57" i="15"/>
  <c r="V57" i="15"/>
  <c r="G58" i="15"/>
  <c r="G59" i="15"/>
  <c r="I59" i="15"/>
  <c r="K59" i="15"/>
  <c r="M59" i="15"/>
  <c r="O59" i="15"/>
  <c r="Q59" i="15"/>
  <c r="V59" i="15"/>
  <c r="G61" i="15"/>
  <c r="I61" i="15"/>
  <c r="K61" i="15"/>
  <c r="M61" i="15"/>
  <c r="O61" i="15"/>
  <c r="Q61" i="15"/>
  <c r="V61" i="15"/>
  <c r="G63" i="15"/>
  <c r="I63" i="15"/>
  <c r="K63" i="15"/>
  <c r="M63" i="15"/>
  <c r="O63" i="15"/>
  <c r="Q63" i="15"/>
  <c r="V63" i="15"/>
  <c r="G64" i="15"/>
  <c r="I64" i="15"/>
  <c r="K64" i="15"/>
  <c r="M64" i="15"/>
  <c r="O64" i="15"/>
  <c r="Q64" i="15"/>
  <c r="V64" i="15"/>
  <c r="G65" i="15"/>
  <c r="G66" i="15"/>
  <c r="I66" i="15"/>
  <c r="K66" i="15"/>
  <c r="M66" i="15"/>
  <c r="O66" i="15"/>
  <c r="Q66" i="15"/>
  <c r="V66" i="15"/>
  <c r="G67" i="15"/>
  <c r="I67" i="15"/>
  <c r="K67" i="15"/>
  <c r="M67" i="15"/>
  <c r="O67" i="15"/>
  <c r="Q67" i="15"/>
  <c r="V67" i="15"/>
  <c r="G69" i="15"/>
  <c r="I69" i="15"/>
  <c r="K69" i="15"/>
  <c r="M69" i="15"/>
  <c r="O69" i="15"/>
  <c r="Q69" i="15"/>
  <c r="V69" i="15"/>
  <c r="G70" i="15"/>
  <c r="I70" i="15"/>
  <c r="K70" i="15"/>
  <c r="O70" i="15"/>
  <c r="Q70" i="15"/>
  <c r="V70" i="15"/>
  <c r="G72" i="15"/>
  <c r="I72" i="15"/>
  <c r="K72" i="15"/>
  <c r="M72" i="15"/>
  <c r="O72" i="15"/>
  <c r="Q72" i="15"/>
  <c r="V72" i="15"/>
  <c r="G73" i="15"/>
  <c r="I73" i="15"/>
  <c r="K73" i="15"/>
  <c r="M73" i="15"/>
  <c r="O73" i="15"/>
  <c r="Q73" i="15"/>
  <c r="V73" i="15"/>
  <c r="G75" i="15"/>
  <c r="I75" i="15"/>
  <c r="K75" i="15"/>
  <c r="M75" i="15"/>
  <c r="O75" i="15"/>
  <c r="Q75" i="15"/>
  <c r="V75" i="15"/>
  <c r="G76" i="15"/>
  <c r="I76" i="15"/>
  <c r="K76" i="15"/>
  <c r="M76" i="15"/>
  <c r="O76" i="15"/>
  <c r="Q76" i="15"/>
  <c r="V76" i="15"/>
  <c r="G77" i="15"/>
  <c r="I77" i="15"/>
  <c r="K77" i="15"/>
  <c r="M77" i="15"/>
  <c r="O77" i="15"/>
  <c r="Q77" i="15"/>
  <c r="V77" i="15"/>
  <c r="G79" i="15"/>
  <c r="I79" i="15"/>
  <c r="K79" i="15"/>
  <c r="M79" i="15"/>
  <c r="O79" i="15"/>
  <c r="Q79" i="15"/>
  <c r="V79" i="15"/>
  <c r="G80" i="15"/>
  <c r="I80" i="15"/>
  <c r="K80" i="15"/>
  <c r="M80" i="15"/>
  <c r="O80" i="15"/>
  <c r="Q80" i="15"/>
  <c r="V80" i="15"/>
  <c r="G81" i="15"/>
  <c r="I81" i="15"/>
  <c r="K81" i="15"/>
  <c r="M81" i="15"/>
  <c r="O81" i="15"/>
  <c r="Q81" i="15"/>
  <c r="V81" i="15"/>
  <c r="G82" i="15"/>
  <c r="I82" i="15"/>
  <c r="K82" i="15"/>
  <c r="M82" i="15"/>
  <c r="O82" i="15"/>
  <c r="Q82" i="15"/>
  <c r="V82" i="15"/>
  <c r="G83" i="15"/>
  <c r="I83" i="15"/>
  <c r="K83" i="15"/>
  <c r="M83" i="15"/>
  <c r="O83" i="15"/>
  <c r="Q83" i="15"/>
  <c r="V83" i="15"/>
  <c r="G84" i="15"/>
  <c r="I84" i="15"/>
  <c r="K84" i="15"/>
  <c r="M84" i="15"/>
  <c r="O84" i="15"/>
  <c r="Q84" i="15"/>
  <c r="V84" i="15"/>
  <c r="G86" i="15"/>
  <c r="I86" i="15"/>
  <c r="K86" i="15"/>
  <c r="M86" i="15"/>
  <c r="O86" i="15"/>
  <c r="Q86" i="15"/>
  <c r="V86" i="15"/>
  <c r="G88" i="15"/>
  <c r="I88" i="15"/>
  <c r="K88" i="15"/>
  <c r="M88" i="15"/>
  <c r="O88" i="15"/>
  <c r="Q88" i="15"/>
  <c r="V88" i="15"/>
  <c r="G91" i="15"/>
  <c r="I91" i="15"/>
  <c r="K91" i="15"/>
  <c r="O91" i="15"/>
  <c r="Q91" i="15"/>
  <c r="V91" i="15"/>
  <c r="G92" i="15"/>
  <c r="I92" i="15"/>
  <c r="K92" i="15"/>
  <c r="M92" i="15"/>
  <c r="O92" i="15"/>
  <c r="Q92" i="15"/>
  <c r="V92" i="15"/>
  <c r="G93" i="15"/>
  <c r="I93" i="15"/>
  <c r="K93" i="15"/>
  <c r="M93" i="15"/>
  <c r="O93" i="15"/>
  <c r="Q93" i="15"/>
  <c r="V93" i="15"/>
  <c r="G94" i="15"/>
  <c r="I94" i="15"/>
  <c r="K94" i="15"/>
  <c r="M94" i="15"/>
  <c r="O94" i="15"/>
  <c r="Q94" i="15"/>
  <c r="V94" i="15"/>
  <c r="G96" i="15"/>
  <c r="I96" i="15"/>
  <c r="K96" i="15"/>
  <c r="M96" i="15"/>
  <c r="O96" i="15"/>
  <c r="Q96" i="15"/>
  <c r="V96" i="15"/>
  <c r="G97" i="15"/>
  <c r="I97" i="15"/>
  <c r="K97" i="15"/>
  <c r="M97" i="15"/>
  <c r="O97" i="15"/>
  <c r="Q97" i="15"/>
  <c r="V97" i="15"/>
  <c r="AE99" i="15"/>
  <c r="AF99" i="15"/>
  <c r="G97" i="14"/>
  <c r="BA73" i="14"/>
  <c r="G9" i="14"/>
  <c r="I9" i="14"/>
  <c r="K9" i="14"/>
  <c r="M9" i="14"/>
  <c r="O9" i="14"/>
  <c r="Q9" i="14"/>
  <c r="V9" i="14"/>
  <c r="G11" i="14"/>
  <c r="I11" i="14"/>
  <c r="K11" i="14"/>
  <c r="M11" i="14"/>
  <c r="O11" i="14"/>
  <c r="Q11" i="14"/>
  <c r="V11" i="14"/>
  <c r="G13" i="14"/>
  <c r="I13" i="14"/>
  <c r="K13" i="14"/>
  <c r="M13" i="14"/>
  <c r="O13" i="14"/>
  <c r="Q13" i="14"/>
  <c r="V13" i="14"/>
  <c r="G15" i="14"/>
  <c r="G16" i="14"/>
  <c r="I16" i="14"/>
  <c r="K16" i="14"/>
  <c r="M16" i="14"/>
  <c r="O16" i="14"/>
  <c r="Q16" i="14"/>
  <c r="V16" i="14"/>
  <c r="G19" i="14"/>
  <c r="I19" i="14"/>
  <c r="K19" i="14"/>
  <c r="M19" i="14"/>
  <c r="O19" i="14"/>
  <c r="Q19" i="14"/>
  <c r="V19" i="14"/>
  <c r="G20" i="14"/>
  <c r="I20" i="14"/>
  <c r="K20" i="14"/>
  <c r="M20" i="14"/>
  <c r="O20" i="14"/>
  <c r="Q20" i="14"/>
  <c r="V20" i="14"/>
  <c r="G21" i="14"/>
  <c r="I21" i="14"/>
  <c r="K21" i="14"/>
  <c r="M21" i="14"/>
  <c r="O21" i="14"/>
  <c r="Q21" i="14"/>
  <c r="V21" i="14"/>
  <c r="G22" i="14"/>
  <c r="I22" i="14"/>
  <c r="K22" i="14"/>
  <c r="M22" i="14"/>
  <c r="O22" i="14"/>
  <c r="Q22" i="14"/>
  <c r="V22" i="14"/>
  <c r="G24" i="14"/>
  <c r="I24" i="14"/>
  <c r="K24" i="14"/>
  <c r="M24" i="14"/>
  <c r="O24" i="14"/>
  <c r="Q24" i="14"/>
  <c r="V24" i="14"/>
  <c r="G26" i="14"/>
  <c r="I26" i="14"/>
  <c r="K26" i="14"/>
  <c r="M26" i="14"/>
  <c r="O26" i="14"/>
  <c r="Q26" i="14"/>
  <c r="V26" i="14"/>
  <c r="G27" i="14"/>
  <c r="I27" i="14"/>
  <c r="K27" i="14"/>
  <c r="M27" i="14"/>
  <c r="O27" i="14"/>
  <c r="Q27" i="14"/>
  <c r="V27" i="14"/>
  <c r="G28" i="14"/>
  <c r="I28" i="14"/>
  <c r="K28" i="14"/>
  <c r="M28" i="14"/>
  <c r="O28" i="14"/>
  <c r="Q28" i="14"/>
  <c r="V28" i="14"/>
  <c r="G29" i="14"/>
  <c r="I29" i="14"/>
  <c r="K29" i="14"/>
  <c r="M29" i="14"/>
  <c r="O29" i="14"/>
  <c r="Q29" i="14"/>
  <c r="V29" i="14"/>
  <c r="G30" i="14"/>
  <c r="I30" i="14"/>
  <c r="K30" i="14"/>
  <c r="M30" i="14"/>
  <c r="O30" i="14"/>
  <c r="Q30" i="14"/>
  <c r="V30" i="14"/>
  <c r="G31" i="14"/>
  <c r="I31" i="14"/>
  <c r="K31" i="14"/>
  <c r="M31" i="14"/>
  <c r="O31" i="14"/>
  <c r="Q31" i="14"/>
  <c r="V31" i="14"/>
  <c r="G32" i="14"/>
  <c r="I32" i="14"/>
  <c r="K32" i="14"/>
  <c r="O32" i="14"/>
  <c r="Q32" i="14"/>
  <c r="V32" i="14"/>
  <c r="G33" i="14"/>
  <c r="I33" i="14"/>
  <c r="K33" i="14"/>
  <c r="M33" i="14"/>
  <c r="O33" i="14"/>
  <c r="Q33" i="14"/>
  <c r="V33" i="14"/>
  <c r="G35" i="14"/>
  <c r="I35" i="14"/>
  <c r="K35" i="14"/>
  <c r="M35" i="14"/>
  <c r="O35" i="14"/>
  <c r="Q35" i="14"/>
  <c r="V35" i="14"/>
  <c r="G37" i="14"/>
  <c r="I37" i="14"/>
  <c r="K37" i="14"/>
  <c r="M37" i="14"/>
  <c r="O37" i="14"/>
  <c r="Q37" i="14"/>
  <c r="V37" i="14"/>
  <c r="G39" i="14"/>
  <c r="I39" i="14"/>
  <c r="K39" i="14"/>
  <c r="M39" i="14"/>
  <c r="O39" i="14"/>
  <c r="Q39" i="14"/>
  <c r="V39" i="14"/>
  <c r="G41" i="14"/>
  <c r="I41" i="14"/>
  <c r="K41" i="14"/>
  <c r="M41" i="14"/>
  <c r="O41" i="14"/>
  <c r="Q41" i="14"/>
  <c r="V41" i="14"/>
  <c r="G43" i="14"/>
  <c r="I43" i="14"/>
  <c r="K43" i="14"/>
  <c r="M43" i="14"/>
  <c r="O43" i="14"/>
  <c r="Q43" i="14"/>
  <c r="V43" i="14"/>
  <c r="G45" i="14"/>
  <c r="I45" i="14"/>
  <c r="K45" i="14"/>
  <c r="M45" i="14"/>
  <c r="O45" i="14"/>
  <c r="Q45" i="14"/>
  <c r="V45" i="14"/>
  <c r="G47" i="14"/>
  <c r="I47" i="14"/>
  <c r="K47" i="14"/>
  <c r="M47" i="14"/>
  <c r="O47" i="14"/>
  <c r="Q47" i="14"/>
  <c r="V47" i="14"/>
  <c r="G49" i="14"/>
  <c r="I49" i="14"/>
  <c r="K49" i="14"/>
  <c r="M49" i="14"/>
  <c r="O49" i="14"/>
  <c r="Q49" i="14"/>
  <c r="V49" i="14"/>
  <c r="G51" i="14"/>
  <c r="I51" i="14"/>
  <c r="K51" i="14"/>
  <c r="M51" i="14"/>
  <c r="O51" i="14"/>
  <c r="Q51" i="14"/>
  <c r="V51" i="14"/>
  <c r="G53" i="14"/>
  <c r="I53" i="14"/>
  <c r="K53" i="14"/>
  <c r="M53" i="14"/>
  <c r="O53" i="14"/>
  <c r="Q53" i="14"/>
  <c r="V53" i="14"/>
  <c r="G54" i="14"/>
  <c r="I54" i="14"/>
  <c r="K54" i="14"/>
  <c r="M54" i="14"/>
  <c r="O54" i="14"/>
  <c r="Q54" i="14"/>
  <c r="V54" i="14"/>
  <c r="G57" i="14"/>
  <c r="I57" i="14"/>
  <c r="K57" i="14"/>
  <c r="M57" i="14"/>
  <c r="O57" i="14"/>
  <c r="Q57" i="14"/>
  <c r="V57" i="14"/>
  <c r="G58" i="14"/>
  <c r="I58" i="14"/>
  <c r="K58" i="14"/>
  <c r="O58" i="14"/>
  <c r="Q58" i="14"/>
  <c r="V58" i="14"/>
  <c r="G59" i="14"/>
  <c r="I59" i="14"/>
  <c r="K59" i="14"/>
  <c r="M59" i="14"/>
  <c r="O59" i="14"/>
  <c r="Q59" i="14"/>
  <c r="V59" i="14"/>
  <c r="G60" i="14"/>
  <c r="I60" i="14"/>
  <c r="K60" i="14"/>
  <c r="M60" i="14"/>
  <c r="O60" i="14"/>
  <c r="Q60" i="14"/>
  <c r="V60" i="14"/>
  <c r="G61" i="14"/>
  <c r="I61" i="14"/>
  <c r="K61" i="14"/>
  <c r="O61" i="14"/>
  <c r="Q61" i="14"/>
  <c r="V61" i="14"/>
  <c r="G62" i="14"/>
  <c r="I62" i="14"/>
  <c r="K62" i="14"/>
  <c r="M62" i="14"/>
  <c r="O62" i="14"/>
  <c r="Q62" i="14"/>
  <c r="V62" i="14"/>
  <c r="G63" i="14"/>
  <c r="I63" i="14"/>
  <c r="K63" i="14"/>
  <c r="M63" i="14"/>
  <c r="O63" i="14"/>
  <c r="Q63" i="14"/>
  <c r="V63" i="14"/>
  <c r="G64" i="14"/>
  <c r="I64" i="14"/>
  <c r="K64" i="14"/>
  <c r="M64" i="14"/>
  <c r="O64" i="14"/>
  <c r="Q64" i="14"/>
  <c r="V64" i="14"/>
  <c r="G65" i="14"/>
  <c r="I65" i="14"/>
  <c r="K65" i="14"/>
  <c r="M65" i="14"/>
  <c r="O65" i="14"/>
  <c r="Q65" i="14"/>
  <c r="V65" i="14"/>
  <c r="G66" i="14"/>
  <c r="I66" i="14"/>
  <c r="K66" i="14"/>
  <c r="M66" i="14"/>
  <c r="O66" i="14"/>
  <c r="Q66" i="14"/>
  <c r="V66" i="14"/>
  <c r="G67" i="14"/>
  <c r="I67" i="14"/>
  <c r="K67" i="14"/>
  <c r="M67" i="14"/>
  <c r="O67" i="14"/>
  <c r="Q67" i="14"/>
  <c r="V67" i="14"/>
  <c r="G68" i="14"/>
  <c r="I68" i="14"/>
  <c r="K68" i="14"/>
  <c r="M68" i="14"/>
  <c r="O68" i="14"/>
  <c r="Q68" i="14"/>
  <c r="V68" i="14"/>
  <c r="G69" i="14"/>
  <c r="I69" i="14"/>
  <c r="K69" i="14"/>
  <c r="M69" i="14"/>
  <c r="O69" i="14"/>
  <c r="Q69" i="14"/>
  <c r="V69" i="14"/>
  <c r="G70" i="14"/>
  <c r="I70" i="14"/>
  <c r="K70" i="14"/>
  <c r="M70" i="14"/>
  <c r="O70" i="14"/>
  <c r="Q70" i="14"/>
  <c r="V70" i="14"/>
  <c r="G71" i="14"/>
  <c r="I71" i="14"/>
  <c r="K71" i="14"/>
  <c r="M71" i="14"/>
  <c r="O71" i="14"/>
  <c r="Q71" i="14"/>
  <c r="V71" i="14"/>
  <c r="G74" i="14"/>
  <c r="I74" i="14"/>
  <c r="K74" i="14"/>
  <c r="M74" i="14"/>
  <c r="O74" i="14"/>
  <c r="Q74" i="14"/>
  <c r="V74" i="14"/>
  <c r="G75" i="14"/>
  <c r="I75" i="14"/>
  <c r="K75" i="14"/>
  <c r="M75" i="14"/>
  <c r="O75" i="14"/>
  <c r="Q75" i="14"/>
  <c r="V75" i="14"/>
  <c r="G77" i="14"/>
  <c r="I77" i="14"/>
  <c r="K77" i="14"/>
  <c r="M77" i="14"/>
  <c r="O77" i="14"/>
  <c r="Q77" i="14"/>
  <c r="V77" i="14"/>
  <c r="G79" i="14"/>
  <c r="I79" i="14"/>
  <c r="K79" i="14"/>
  <c r="M79" i="14"/>
  <c r="O79" i="14"/>
  <c r="Q79" i="14"/>
  <c r="V79" i="14"/>
  <c r="G81" i="14"/>
  <c r="I81" i="14"/>
  <c r="K81" i="14"/>
  <c r="M81" i="14"/>
  <c r="O81" i="14"/>
  <c r="Q81" i="14"/>
  <c r="V81" i="14"/>
  <c r="G83" i="14"/>
  <c r="I83" i="14"/>
  <c r="K83" i="14"/>
  <c r="M83" i="14"/>
  <c r="O83" i="14"/>
  <c r="Q83" i="14"/>
  <c r="V83" i="14"/>
  <c r="G85" i="14"/>
  <c r="I85" i="14"/>
  <c r="K85" i="14"/>
  <c r="M85" i="14"/>
  <c r="O85" i="14"/>
  <c r="Q85" i="14"/>
  <c r="V85" i="14"/>
  <c r="G86" i="14"/>
  <c r="I86" i="14"/>
  <c r="K86" i="14"/>
  <c r="M86" i="14"/>
  <c r="O86" i="14"/>
  <c r="Q86" i="14"/>
  <c r="V86" i="14"/>
  <c r="G87" i="14"/>
  <c r="I87" i="14"/>
  <c r="K87" i="14"/>
  <c r="M87" i="14"/>
  <c r="O87" i="14"/>
  <c r="Q87" i="14"/>
  <c r="V87" i="14"/>
  <c r="G88" i="14"/>
  <c r="I88" i="14"/>
  <c r="K88" i="14"/>
  <c r="M88" i="14"/>
  <c r="O88" i="14"/>
  <c r="Q88" i="14"/>
  <c r="V88" i="14"/>
  <c r="G89" i="14"/>
  <c r="I89" i="14"/>
  <c r="K89" i="14"/>
  <c r="M89" i="14"/>
  <c r="O89" i="14"/>
  <c r="Q89" i="14"/>
  <c r="V89" i="14"/>
  <c r="G90" i="14"/>
  <c r="I90" i="14"/>
  <c r="K90" i="14"/>
  <c r="M90" i="14"/>
  <c r="O90" i="14"/>
  <c r="Q90" i="14"/>
  <c r="V90" i="14"/>
  <c r="G91" i="14"/>
  <c r="I91" i="14"/>
  <c r="K91" i="14"/>
  <c r="M91" i="14"/>
  <c r="O91" i="14"/>
  <c r="Q91" i="14"/>
  <c r="V91" i="14"/>
  <c r="G92" i="14"/>
  <c r="I92" i="14"/>
  <c r="K92" i="14"/>
  <c r="M92" i="14"/>
  <c r="O92" i="14"/>
  <c r="Q92" i="14"/>
  <c r="V92" i="14"/>
  <c r="G94" i="14"/>
  <c r="I94" i="14"/>
  <c r="K94" i="14"/>
  <c r="M94" i="14"/>
  <c r="O94" i="14"/>
  <c r="Q94" i="14"/>
  <c r="V94" i="14"/>
  <c r="G95" i="14"/>
  <c r="I95" i="14"/>
  <c r="K95" i="14"/>
  <c r="M95" i="14"/>
  <c r="O95" i="14"/>
  <c r="Q95" i="14"/>
  <c r="V95" i="14"/>
  <c r="AE97" i="14"/>
  <c r="BA19" i="13"/>
  <c r="BA12" i="13"/>
  <c r="BA10" i="13"/>
  <c r="G9" i="13"/>
  <c r="I9" i="13"/>
  <c r="K9" i="13"/>
  <c r="M9" i="13"/>
  <c r="O9" i="13"/>
  <c r="Q9" i="13"/>
  <c r="V9" i="13"/>
  <c r="G11" i="13"/>
  <c r="I11" i="13"/>
  <c r="K11" i="13"/>
  <c r="M11" i="13"/>
  <c r="O11" i="13"/>
  <c r="Q11" i="13"/>
  <c r="V11" i="13"/>
  <c r="G13" i="13"/>
  <c r="I13" i="13"/>
  <c r="K13" i="13"/>
  <c r="M13" i="13"/>
  <c r="O13" i="13"/>
  <c r="Q13" i="13"/>
  <c r="V13" i="13"/>
  <c r="G15" i="13"/>
  <c r="I15" i="13"/>
  <c r="K15" i="13"/>
  <c r="M15" i="13"/>
  <c r="O15" i="13"/>
  <c r="Q15" i="13"/>
  <c r="V15" i="13"/>
  <c r="G16" i="13"/>
  <c r="I16" i="13"/>
  <c r="K16" i="13"/>
  <c r="M16" i="13"/>
  <c r="O16" i="13"/>
  <c r="Q16" i="13"/>
  <c r="V16" i="13"/>
  <c r="G18" i="13"/>
  <c r="I18" i="13"/>
  <c r="K18" i="13"/>
  <c r="O18" i="13"/>
  <c r="Q18" i="13"/>
  <c r="V18" i="13"/>
  <c r="G21" i="13"/>
  <c r="I21" i="13"/>
  <c r="K21" i="13"/>
  <c r="M21" i="13"/>
  <c r="O21" i="13"/>
  <c r="Q21" i="13"/>
  <c r="V21" i="13"/>
  <c r="G23" i="13"/>
  <c r="I23" i="13"/>
  <c r="K23" i="13"/>
  <c r="M23" i="13"/>
  <c r="O23" i="13"/>
  <c r="Q23" i="13"/>
  <c r="V23" i="13"/>
  <c r="G24" i="13"/>
  <c r="G25" i="13"/>
  <c r="I25" i="13"/>
  <c r="K25" i="13"/>
  <c r="M25" i="13"/>
  <c r="O25" i="13"/>
  <c r="Q25" i="13"/>
  <c r="V25" i="13"/>
  <c r="G26" i="13"/>
  <c r="I26" i="13"/>
  <c r="K26" i="13"/>
  <c r="M26" i="13"/>
  <c r="O26" i="13"/>
  <c r="Q26" i="13"/>
  <c r="V26" i="13"/>
  <c r="G28" i="13"/>
  <c r="I28" i="13"/>
  <c r="K28" i="13"/>
  <c r="M28" i="13"/>
  <c r="O28" i="13"/>
  <c r="Q28" i="13"/>
  <c r="V28" i="13"/>
  <c r="G30" i="13"/>
  <c r="I30" i="13"/>
  <c r="K30" i="13"/>
  <c r="O30" i="13"/>
  <c r="Q30" i="13"/>
  <c r="V30" i="13"/>
  <c r="AE32" i="13"/>
  <c r="BA96" i="12"/>
  <c r="BA77" i="12"/>
  <c r="BA73" i="12"/>
  <c r="BA61" i="12"/>
  <c r="BA59" i="12"/>
  <c r="BA54" i="12"/>
  <c r="BA50" i="12"/>
  <c r="BA48" i="12"/>
  <c r="BA46" i="12"/>
  <c r="BA35" i="12"/>
  <c r="BA33" i="12"/>
  <c r="BA31" i="12"/>
  <c r="BA22" i="12"/>
  <c r="BA16" i="12"/>
  <c r="BA14" i="12"/>
  <c r="BA12" i="12"/>
  <c r="BA10" i="12"/>
  <c r="G9" i="12"/>
  <c r="I9" i="12"/>
  <c r="K9" i="12"/>
  <c r="M9" i="12"/>
  <c r="O9" i="12"/>
  <c r="Q9" i="12"/>
  <c r="V9" i="12"/>
  <c r="G11" i="12"/>
  <c r="I11" i="12"/>
  <c r="K11" i="12"/>
  <c r="M11" i="12"/>
  <c r="O11" i="12"/>
  <c r="Q11" i="12"/>
  <c r="V11" i="12"/>
  <c r="G13" i="12"/>
  <c r="I13" i="12"/>
  <c r="K13" i="12"/>
  <c r="M13" i="12"/>
  <c r="O13" i="12"/>
  <c r="Q13" i="12"/>
  <c r="V13" i="12"/>
  <c r="G15" i="12"/>
  <c r="I15" i="12"/>
  <c r="K15" i="12"/>
  <c r="M15" i="12"/>
  <c r="O15" i="12"/>
  <c r="Q15" i="12"/>
  <c r="V15" i="12"/>
  <c r="G17" i="12"/>
  <c r="I17" i="12"/>
  <c r="K17" i="12"/>
  <c r="M17" i="12"/>
  <c r="O17" i="12"/>
  <c r="Q17" i="12"/>
  <c r="V17" i="12"/>
  <c r="G19" i="12"/>
  <c r="I19" i="12"/>
  <c r="K19" i="12"/>
  <c r="M19" i="12"/>
  <c r="O19" i="12"/>
  <c r="Q19" i="12"/>
  <c r="V19" i="12"/>
  <c r="G20" i="12"/>
  <c r="I20" i="12"/>
  <c r="K20" i="12"/>
  <c r="M20" i="12"/>
  <c r="O20" i="12"/>
  <c r="Q20" i="12"/>
  <c r="V20" i="12"/>
  <c r="G21" i="12"/>
  <c r="I21" i="12"/>
  <c r="K21" i="12"/>
  <c r="M21" i="12"/>
  <c r="O21" i="12"/>
  <c r="Q21" i="12"/>
  <c r="V21" i="12"/>
  <c r="G23" i="12"/>
  <c r="I23" i="12"/>
  <c r="K23" i="12"/>
  <c r="M23" i="12"/>
  <c r="O23" i="12"/>
  <c r="Q23" i="12"/>
  <c r="V23" i="12"/>
  <c r="G25" i="12"/>
  <c r="I25" i="12"/>
  <c r="K25" i="12"/>
  <c r="M25" i="12"/>
  <c r="O25" i="12"/>
  <c r="Q25" i="12"/>
  <c r="V25" i="12"/>
  <c r="K26" i="12"/>
  <c r="O26" i="12"/>
  <c r="Q26" i="12"/>
  <c r="V26" i="12"/>
  <c r="G27" i="12"/>
  <c r="I27" i="12"/>
  <c r="K27" i="12"/>
  <c r="O27" i="12"/>
  <c r="Q27" i="12"/>
  <c r="V27" i="12"/>
  <c r="G28" i="12"/>
  <c r="I28" i="12"/>
  <c r="K28" i="12"/>
  <c r="M28" i="12"/>
  <c r="O28" i="12"/>
  <c r="Q28" i="12"/>
  <c r="V28" i="12"/>
  <c r="G29" i="12"/>
  <c r="I29" i="12"/>
  <c r="K29" i="12"/>
  <c r="M29" i="12"/>
  <c r="O29" i="12"/>
  <c r="Q29" i="12"/>
  <c r="V29" i="12"/>
  <c r="G30" i="12"/>
  <c r="I30" i="12"/>
  <c r="K30" i="12"/>
  <c r="M30" i="12"/>
  <c r="O30" i="12"/>
  <c r="Q30" i="12"/>
  <c r="V30" i="12"/>
  <c r="G32" i="12"/>
  <c r="I32" i="12"/>
  <c r="K32" i="12"/>
  <c r="M32" i="12"/>
  <c r="O32" i="12"/>
  <c r="Q32" i="12"/>
  <c r="V32" i="12"/>
  <c r="G34" i="12"/>
  <c r="I34" i="12"/>
  <c r="K34" i="12"/>
  <c r="M34" i="12"/>
  <c r="O34" i="12"/>
  <c r="Q34" i="12"/>
  <c r="V34" i="12"/>
  <c r="G36" i="12"/>
  <c r="I36" i="12"/>
  <c r="K36" i="12"/>
  <c r="M36" i="12"/>
  <c r="O36" i="12"/>
  <c r="Q36" i="12"/>
  <c r="V36" i="12"/>
  <c r="G37" i="12"/>
  <c r="I37" i="12"/>
  <c r="K37" i="12"/>
  <c r="M37" i="12"/>
  <c r="O37" i="12"/>
  <c r="Q37" i="12"/>
  <c r="V37" i="12"/>
  <c r="G38" i="12"/>
  <c r="I38" i="12"/>
  <c r="K38" i="12"/>
  <c r="M38" i="12"/>
  <c r="O38" i="12"/>
  <c r="Q38" i="12"/>
  <c r="V38" i="12"/>
  <c r="G40" i="12"/>
  <c r="I40" i="12"/>
  <c r="K40" i="12"/>
  <c r="M40" i="12"/>
  <c r="O40" i="12"/>
  <c r="Q40" i="12"/>
  <c r="V40" i="12"/>
  <c r="G41" i="12"/>
  <c r="I41" i="12"/>
  <c r="K41" i="12"/>
  <c r="M41" i="12"/>
  <c r="O41" i="12"/>
  <c r="Q41" i="12"/>
  <c r="V41" i="12"/>
  <c r="G42" i="12"/>
  <c r="I42" i="12"/>
  <c r="K42" i="12"/>
  <c r="M42" i="12"/>
  <c r="O42" i="12"/>
  <c r="Q42" i="12"/>
  <c r="V42" i="12"/>
  <c r="G43" i="12"/>
  <c r="I43" i="12"/>
  <c r="K43" i="12"/>
  <c r="M43" i="12"/>
  <c r="O43" i="12"/>
  <c r="Q43" i="12"/>
  <c r="V43" i="12"/>
  <c r="G45" i="12"/>
  <c r="I45" i="12"/>
  <c r="K45" i="12"/>
  <c r="M45" i="12"/>
  <c r="O45" i="12"/>
  <c r="Q45" i="12"/>
  <c r="V45" i="12"/>
  <c r="G47" i="12"/>
  <c r="I47" i="12"/>
  <c r="K47" i="12"/>
  <c r="M47" i="12"/>
  <c r="O47" i="12"/>
  <c r="Q47" i="12"/>
  <c r="V47" i="12"/>
  <c r="G49" i="12"/>
  <c r="I49" i="12"/>
  <c r="K49" i="12"/>
  <c r="M49" i="12"/>
  <c r="O49" i="12"/>
  <c r="Q49" i="12"/>
  <c r="V49" i="12"/>
  <c r="G51" i="12"/>
  <c r="I51" i="12"/>
  <c r="K51" i="12"/>
  <c r="M51" i="12"/>
  <c r="O51" i="12"/>
  <c r="Q51" i="12"/>
  <c r="V51" i="12"/>
  <c r="G53" i="12"/>
  <c r="I53" i="12"/>
  <c r="K53" i="12"/>
  <c r="M53" i="12"/>
  <c r="O53" i="12"/>
  <c r="Q53" i="12"/>
  <c r="V53" i="12"/>
  <c r="G55" i="12"/>
  <c r="I55" i="12"/>
  <c r="K55" i="12"/>
  <c r="M55" i="12"/>
  <c r="O55" i="12"/>
  <c r="Q55" i="12"/>
  <c r="V55" i="12"/>
  <c r="G56" i="12"/>
  <c r="I56" i="12"/>
  <c r="K56" i="12"/>
  <c r="M56" i="12"/>
  <c r="O56" i="12"/>
  <c r="Q56" i="12"/>
  <c r="V56" i="12"/>
  <c r="G57" i="12"/>
  <c r="I57" i="12"/>
  <c r="K57" i="12"/>
  <c r="M57" i="12"/>
  <c r="O57" i="12"/>
  <c r="Q57" i="12"/>
  <c r="V57" i="12"/>
  <c r="G58" i="12"/>
  <c r="I58" i="12"/>
  <c r="K58" i="12"/>
  <c r="M58" i="12"/>
  <c r="O58" i="12"/>
  <c r="Q58" i="12"/>
  <c r="V58" i="12"/>
  <c r="G60" i="12"/>
  <c r="I60" i="12"/>
  <c r="K60" i="12"/>
  <c r="M60" i="12"/>
  <c r="O60" i="12"/>
  <c r="Q60" i="12"/>
  <c r="V60" i="12"/>
  <c r="G62" i="12"/>
  <c r="I62" i="12"/>
  <c r="K62" i="12"/>
  <c r="M62" i="12"/>
  <c r="O62" i="12"/>
  <c r="Q62" i="12"/>
  <c r="V62" i="12"/>
  <c r="G64" i="12"/>
  <c r="I64" i="12"/>
  <c r="K64" i="12"/>
  <c r="M64" i="12"/>
  <c r="O64" i="12"/>
  <c r="Q64" i="12"/>
  <c r="V64" i="12"/>
  <c r="G66" i="12"/>
  <c r="I66" i="12"/>
  <c r="K66" i="12"/>
  <c r="M66" i="12"/>
  <c r="O66" i="12"/>
  <c r="Q66" i="12"/>
  <c r="V66" i="12"/>
  <c r="G67" i="12"/>
  <c r="I67" i="12"/>
  <c r="K67" i="12"/>
  <c r="M67" i="12"/>
  <c r="O67" i="12"/>
  <c r="Q67" i="12"/>
  <c r="V67" i="12"/>
  <c r="G68" i="12"/>
  <c r="I68" i="12"/>
  <c r="K68" i="12"/>
  <c r="M68" i="12"/>
  <c r="O68" i="12"/>
  <c r="Q68" i="12"/>
  <c r="V68" i="12"/>
  <c r="G70" i="12"/>
  <c r="I70" i="12"/>
  <c r="K70" i="12"/>
  <c r="M70" i="12"/>
  <c r="O70" i="12"/>
  <c r="Q70" i="12"/>
  <c r="V70" i="12"/>
  <c r="G71" i="12"/>
  <c r="I71" i="12"/>
  <c r="K71" i="12"/>
  <c r="M71" i="12"/>
  <c r="O71" i="12"/>
  <c r="Q71" i="12"/>
  <c r="V71" i="12"/>
  <c r="G72" i="12"/>
  <c r="I72" i="12"/>
  <c r="K72" i="12"/>
  <c r="M72" i="12"/>
  <c r="O72" i="12"/>
  <c r="Q72" i="12"/>
  <c r="V72" i="12"/>
  <c r="G74" i="12"/>
  <c r="I74" i="12"/>
  <c r="K74" i="12"/>
  <c r="M74" i="12"/>
  <c r="O74" i="12"/>
  <c r="Q74" i="12"/>
  <c r="V74" i="12"/>
  <c r="G75" i="12"/>
  <c r="G76" i="12"/>
  <c r="I76" i="12"/>
  <c r="K76" i="12"/>
  <c r="M76" i="12"/>
  <c r="O76" i="12"/>
  <c r="Q76" i="12"/>
  <c r="V76" i="12"/>
  <c r="G79" i="12"/>
  <c r="I79" i="12"/>
  <c r="K79" i="12"/>
  <c r="M79" i="12"/>
  <c r="O79" i="12"/>
  <c r="Q79" i="12"/>
  <c r="V79" i="12"/>
  <c r="G81" i="12"/>
  <c r="I81" i="12"/>
  <c r="K81" i="12"/>
  <c r="M81" i="12"/>
  <c r="O81" i="12"/>
  <c r="Q81" i="12"/>
  <c r="V81" i="12"/>
  <c r="G83" i="12"/>
  <c r="I83" i="12"/>
  <c r="K83" i="12"/>
  <c r="M83" i="12"/>
  <c r="O83" i="12"/>
  <c r="Q83" i="12"/>
  <c r="V83" i="12"/>
  <c r="G85" i="12"/>
  <c r="I85" i="12"/>
  <c r="K85" i="12"/>
  <c r="M85" i="12"/>
  <c r="O85" i="12"/>
  <c r="Q85" i="12"/>
  <c r="V85" i="12"/>
  <c r="G87" i="12"/>
  <c r="I87" i="12"/>
  <c r="K87" i="12"/>
  <c r="M87" i="12"/>
  <c r="O87" i="12"/>
  <c r="Q87" i="12"/>
  <c r="V87" i="12"/>
  <c r="G89" i="12"/>
  <c r="I89" i="12"/>
  <c r="K89" i="12"/>
  <c r="M89" i="12"/>
  <c r="O89" i="12"/>
  <c r="Q89" i="12"/>
  <c r="V89" i="12"/>
  <c r="G91" i="12"/>
  <c r="I91" i="12"/>
  <c r="K91" i="12"/>
  <c r="M91" i="12"/>
  <c r="O91" i="12"/>
  <c r="Q91" i="12"/>
  <c r="V91" i="12"/>
  <c r="G93" i="12"/>
  <c r="I93" i="12"/>
  <c r="K93" i="12"/>
  <c r="M93" i="12"/>
  <c r="O93" i="12"/>
  <c r="Q93" i="12"/>
  <c r="V93" i="12"/>
  <c r="G95" i="12"/>
  <c r="I95" i="12"/>
  <c r="K95" i="12"/>
  <c r="M95" i="12"/>
  <c r="O95" i="12"/>
  <c r="Q95" i="12"/>
  <c r="V95" i="12"/>
  <c r="G97" i="12"/>
  <c r="I97" i="12"/>
  <c r="K97" i="12"/>
  <c r="M97" i="12"/>
  <c r="O97" i="12"/>
  <c r="Q97" i="12"/>
  <c r="V97" i="12"/>
  <c r="G99" i="12"/>
  <c r="I99" i="12"/>
  <c r="K99" i="12"/>
  <c r="M99" i="12"/>
  <c r="O99" i="12"/>
  <c r="Q99" i="12"/>
  <c r="V99" i="12"/>
  <c r="G101" i="12"/>
  <c r="I101" i="12"/>
  <c r="K101" i="12"/>
  <c r="M101" i="12"/>
  <c r="O101" i="12"/>
  <c r="Q101" i="12"/>
  <c r="V101" i="12"/>
  <c r="G102" i="12"/>
  <c r="I102" i="12"/>
  <c r="K102" i="12"/>
  <c r="O102" i="12"/>
  <c r="Q102" i="12"/>
  <c r="V102" i="12"/>
  <c r="G104" i="12"/>
  <c r="I104" i="12"/>
  <c r="K104" i="12"/>
  <c r="M104" i="12"/>
  <c r="O104" i="12"/>
  <c r="Q104" i="12"/>
  <c r="V104" i="12"/>
  <c r="G105" i="12"/>
  <c r="I105" i="12"/>
  <c r="K105" i="12"/>
  <c r="M105" i="12"/>
  <c r="O105" i="12"/>
  <c r="Q105" i="12"/>
  <c r="V105" i="12"/>
  <c r="G106" i="12"/>
  <c r="I106" i="12"/>
  <c r="K106" i="12"/>
  <c r="M106" i="12"/>
  <c r="O106" i="12"/>
  <c r="Q106" i="12"/>
  <c r="V106" i="12"/>
  <c r="G107" i="12"/>
  <c r="I107" i="12"/>
  <c r="K107" i="12"/>
  <c r="M107" i="12"/>
  <c r="O107" i="12"/>
  <c r="Q107" i="12"/>
  <c r="V107" i="12"/>
  <c r="G108" i="12"/>
  <c r="I108" i="12"/>
  <c r="K108" i="12"/>
  <c r="M108" i="12"/>
  <c r="O108" i="12"/>
  <c r="Q108" i="12"/>
  <c r="V108" i="12"/>
  <c r="G109" i="12"/>
  <c r="I109" i="12"/>
  <c r="K109" i="12"/>
  <c r="O109" i="12"/>
  <c r="Q109" i="12"/>
  <c r="V109" i="12"/>
  <c r="G110" i="12"/>
  <c r="I110" i="12"/>
  <c r="K110" i="12"/>
  <c r="O110" i="12"/>
  <c r="Q110" i="12"/>
  <c r="V110" i="12"/>
  <c r="G111" i="12"/>
  <c r="I111" i="12"/>
  <c r="K111" i="12"/>
  <c r="M111" i="12"/>
  <c r="O111" i="12"/>
  <c r="Q111" i="12"/>
  <c r="V111" i="12"/>
  <c r="G112" i="12"/>
  <c r="I112" i="12"/>
  <c r="K112" i="12"/>
  <c r="M112" i="12"/>
  <c r="O112" i="12"/>
  <c r="Q112" i="12"/>
  <c r="V112" i="12"/>
  <c r="G113" i="12"/>
  <c r="I113" i="12"/>
  <c r="K113" i="12"/>
  <c r="M113" i="12"/>
  <c r="O113" i="12"/>
  <c r="Q113" i="12"/>
  <c r="V113" i="12"/>
  <c r="G114" i="12"/>
  <c r="I114" i="12"/>
  <c r="K114" i="12"/>
  <c r="M114" i="12"/>
  <c r="O114" i="12"/>
  <c r="Q114" i="12"/>
  <c r="V114" i="12"/>
  <c r="G115" i="12"/>
  <c r="I115" i="12"/>
  <c r="K115" i="12"/>
  <c r="M115" i="12"/>
  <c r="O115" i="12"/>
  <c r="Q115" i="12"/>
  <c r="V115" i="12"/>
  <c r="G116" i="12"/>
  <c r="I116" i="12"/>
  <c r="K116" i="12"/>
  <c r="M116" i="12"/>
  <c r="O116" i="12"/>
  <c r="Q116" i="12"/>
  <c r="V116" i="12"/>
  <c r="G117" i="12"/>
  <c r="I117" i="12"/>
  <c r="K117" i="12"/>
  <c r="M117" i="12"/>
  <c r="O117" i="12"/>
  <c r="Q117" i="12"/>
  <c r="V117" i="12"/>
  <c r="G118" i="12"/>
  <c r="I118" i="12"/>
  <c r="K118" i="12"/>
  <c r="M118" i="12"/>
  <c r="O118" i="12"/>
  <c r="Q118" i="12"/>
  <c r="V118" i="12"/>
  <c r="G119" i="12"/>
  <c r="I119" i="12"/>
  <c r="K119" i="12"/>
  <c r="M119" i="12"/>
  <c r="O119" i="12"/>
  <c r="Q119" i="12"/>
  <c r="V119" i="12"/>
  <c r="G120" i="12"/>
  <c r="I120" i="12"/>
  <c r="K120" i="12"/>
  <c r="M120" i="12"/>
  <c r="O120" i="12"/>
  <c r="Q120" i="12"/>
  <c r="V120" i="12"/>
  <c r="G121" i="12"/>
  <c r="I121" i="12"/>
  <c r="K121" i="12"/>
  <c r="M121" i="12"/>
  <c r="O121" i="12"/>
  <c r="Q121" i="12"/>
  <c r="V121" i="12"/>
  <c r="G122" i="12"/>
  <c r="I122" i="12"/>
  <c r="K122" i="12"/>
  <c r="M122" i="12"/>
  <c r="O122" i="12"/>
  <c r="Q122" i="12"/>
  <c r="V122" i="12"/>
  <c r="G123" i="12"/>
  <c r="I123" i="12"/>
  <c r="K123" i="12"/>
  <c r="M123" i="12"/>
  <c r="O123" i="12"/>
  <c r="Q123" i="12"/>
  <c r="V123" i="12"/>
  <c r="G124" i="12"/>
  <c r="I124" i="12"/>
  <c r="K124" i="12"/>
  <c r="M124" i="12"/>
  <c r="O124" i="12"/>
  <c r="Q124" i="12"/>
  <c r="V124" i="12"/>
  <c r="G125" i="12"/>
  <c r="I125" i="12"/>
  <c r="K125" i="12"/>
  <c r="M125" i="12"/>
  <c r="O125" i="12"/>
  <c r="Q125" i="12"/>
  <c r="V125" i="12"/>
  <c r="G126" i="12"/>
  <c r="I126" i="12"/>
  <c r="K126" i="12"/>
  <c r="M126" i="12"/>
  <c r="O126" i="12"/>
  <c r="Q126" i="12"/>
  <c r="V126" i="12"/>
  <c r="G128" i="12"/>
  <c r="I128" i="12"/>
  <c r="K128" i="12"/>
  <c r="O128" i="12"/>
  <c r="Q128" i="12"/>
  <c r="V128" i="12"/>
  <c r="G130" i="12"/>
  <c r="I130" i="12"/>
  <c r="K130" i="12"/>
  <c r="O130" i="12"/>
  <c r="Q130" i="12"/>
  <c r="V130" i="12"/>
  <c r="G132" i="12"/>
  <c r="I132" i="12"/>
  <c r="K132" i="12"/>
  <c r="M132" i="12"/>
  <c r="O132" i="12"/>
  <c r="Q132" i="12"/>
  <c r="V132" i="12"/>
  <c r="G133" i="12"/>
  <c r="I133" i="12"/>
  <c r="K133" i="12"/>
  <c r="M133" i="12"/>
  <c r="O133" i="12"/>
  <c r="Q133" i="12"/>
  <c r="V133" i="12"/>
  <c r="G135" i="12"/>
  <c r="G136" i="12"/>
  <c r="I136" i="12"/>
  <c r="K136" i="12"/>
  <c r="M136" i="12"/>
  <c r="O136" i="12"/>
  <c r="Q136" i="12"/>
  <c r="V136" i="12"/>
  <c r="G138" i="12"/>
  <c r="I138" i="12"/>
  <c r="K138" i="12"/>
  <c r="M138" i="12"/>
  <c r="O138" i="12"/>
  <c r="Q138" i="12"/>
  <c r="V138" i="12"/>
  <c r="G140" i="12"/>
  <c r="I140" i="12"/>
  <c r="K140" i="12"/>
  <c r="O140" i="12"/>
  <c r="Q140" i="12"/>
  <c r="V140" i="12"/>
  <c r="G141" i="12"/>
  <c r="G142" i="12"/>
  <c r="I142" i="12"/>
  <c r="K142" i="12"/>
  <c r="M142" i="12"/>
  <c r="O142" i="12"/>
  <c r="Q142" i="12"/>
  <c r="V142" i="12"/>
  <c r="G144" i="12"/>
  <c r="I144" i="12"/>
  <c r="K144" i="12"/>
  <c r="M144" i="12"/>
  <c r="O144" i="12"/>
  <c r="Q144" i="12"/>
  <c r="V144" i="12"/>
  <c r="G145" i="12"/>
  <c r="I145" i="12"/>
  <c r="K145" i="12"/>
  <c r="M145" i="12"/>
  <c r="O145" i="12"/>
  <c r="Q145" i="12"/>
  <c r="V145" i="12"/>
  <c r="G146" i="12"/>
  <c r="I146" i="12"/>
  <c r="K146" i="12"/>
  <c r="M146" i="12"/>
  <c r="O146" i="12"/>
  <c r="Q146" i="12"/>
  <c r="V146" i="12"/>
  <c r="G148" i="12"/>
  <c r="I148" i="12"/>
  <c r="K148" i="12"/>
  <c r="M148" i="12"/>
  <c r="O148" i="12"/>
  <c r="Q148" i="12"/>
  <c r="V148" i="12"/>
  <c r="G149" i="12"/>
  <c r="I149" i="12"/>
  <c r="K149" i="12"/>
  <c r="M149" i="12"/>
  <c r="O149" i="12"/>
  <c r="Q149" i="12"/>
  <c r="V149" i="12"/>
  <c r="G150" i="12"/>
  <c r="I150" i="12"/>
  <c r="K150" i="12"/>
  <c r="M150" i="12"/>
  <c r="O150" i="12"/>
  <c r="Q150" i="12"/>
  <c r="V150" i="12"/>
  <c r="G151" i="12"/>
  <c r="I151" i="12"/>
  <c r="K151" i="12"/>
  <c r="M151" i="12"/>
  <c r="O151" i="12"/>
  <c r="Q151" i="12"/>
  <c r="V151" i="12"/>
  <c r="G152" i="12"/>
  <c r="I152" i="12"/>
  <c r="K152" i="12"/>
  <c r="M152" i="12"/>
  <c r="O152" i="12"/>
  <c r="Q152" i="12"/>
  <c r="V152" i="12"/>
  <c r="G153" i="12"/>
  <c r="I153" i="12"/>
  <c r="K153" i="12"/>
  <c r="M153" i="12"/>
  <c r="O153" i="12"/>
  <c r="Q153" i="12"/>
  <c r="V153" i="12"/>
  <c r="G154" i="12"/>
  <c r="I154" i="12"/>
  <c r="K154" i="12"/>
  <c r="M154" i="12"/>
  <c r="O154" i="12"/>
  <c r="Q154" i="12"/>
  <c r="V154" i="12"/>
  <c r="G155" i="12"/>
  <c r="I155" i="12"/>
  <c r="K155" i="12"/>
  <c r="M155" i="12"/>
  <c r="O155" i="12"/>
  <c r="Q155" i="12"/>
  <c r="V155" i="12"/>
  <c r="G156" i="12"/>
  <c r="I156" i="12"/>
  <c r="K156" i="12"/>
  <c r="M156" i="12"/>
  <c r="O156" i="12"/>
  <c r="Q156" i="12"/>
  <c r="V156" i="12"/>
  <c r="G157" i="12"/>
  <c r="G158" i="12"/>
  <c r="I158" i="12"/>
  <c r="K158" i="12"/>
  <c r="M158" i="12"/>
  <c r="O158" i="12"/>
  <c r="Q158" i="12"/>
  <c r="V158" i="12"/>
  <c r="G160" i="12"/>
  <c r="I160" i="12"/>
  <c r="K160" i="12"/>
  <c r="M160" i="12"/>
  <c r="O160" i="12"/>
  <c r="Q160" i="12"/>
  <c r="V160" i="12"/>
  <c r="G161" i="12"/>
  <c r="I161" i="12"/>
  <c r="K161" i="12"/>
  <c r="M161" i="12"/>
  <c r="O161" i="12"/>
  <c r="Q161" i="12"/>
  <c r="V161" i="12"/>
  <c r="G162" i="12"/>
  <c r="I162" i="12"/>
  <c r="K162" i="12"/>
  <c r="M162" i="12"/>
  <c r="O162" i="12"/>
  <c r="Q162" i="12"/>
  <c r="V162" i="12"/>
  <c r="G164" i="12"/>
  <c r="I164" i="12"/>
  <c r="K164" i="12"/>
  <c r="O164" i="12"/>
  <c r="Q164" i="12"/>
  <c r="V164" i="12"/>
  <c r="G165" i="12"/>
  <c r="I165" i="12"/>
  <c r="K165" i="12"/>
  <c r="M165" i="12"/>
  <c r="O165" i="12"/>
  <c r="Q165" i="12"/>
  <c r="V165" i="12"/>
  <c r="G166" i="12"/>
  <c r="I166" i="12"/>
  <c r="K166" i="12"/>
  <c r="M166" i="12"/>
  <c r="O166" i="12"/>
  <c r="Q166" i="12"/>
  <c r="V166" i="12"/>
  <c r="G167" i="12"/>
  <c r="I167" i="12"/>
  <c r="K167" i="12"/>
  <c r="M167" i="12"/>
  <c r="O167" i="12"/>
  <c r="Q167" i="12"/>
  <c r="V167" i="12"/>
  <c r="G168" i="12"/>
  <c r="I168" i="12"/>
  <c r="K168" i="12"/>
  <c r="M168" i="12"/>
  <c r="O168" i="12"/>
  <c r="Q168" i="12"/>
  <c r="V168" i="12"/>
  <c r="G171" i="12"/>
  <c r="I171" i="12"/>
  <c r="K171" i="12"/>
  <c r="M171" i="12"/>
  <c r="O171" i="12"/>
  <c r="Q171" i="12"/>
  <c r="V171" i="12"/>
  <c r="G172" i="12"/>
  <c r="I172" i="12"/>
  <c r="K172" i="12"/>
  <c r="M172" i="12"/>
  <c r="O172" i="12"/>
  <c r="Q172" i="12"/>
  <c r="V172" i="12"/>
  <c r="G173" i="12"/>
  <c r="I173" i="12"/>
  <c r="K173" i="12"/>
  <c r="O173" i="12"/>
  <c r="Q173" i="12"/>
  <c r="V173" i="12"/>
  <c r="G174" i="12"/>
  <c r="I174" i="12"/>
  <c r="K174" i="12"/>
  <c r="M174" i="12"/>
  <c r="O174" i="12"/>
  <c r="Q174" i="12"/>
  <c r="V174" i="12"/>
  <c r="G175" i="12"/>
  <c r="I175" i="12"/>
  <c r="K175" i="12"/>
  <c r="M175" i="12"/>
  <c r="O175" i="12"/>
  <c r="Q175" i="12"/>
  <c r="V175" i="12"/>
  <c r="G176" i="12"/>
  <c r="I176" i="12"/>
  <c r="K176" i="12"/>
  <c r="M176" i="12"/>
  <c r="O176" i="12"/>
  <c r="Q176" i="12"/>
  <c r="V176" i="12"/>
  <c r="G178" i="12"/>
  <c r="I178" i="12"/>
  <c r="K178" i="12"/>
  <c r="O178" i="12"/>
  <c r="Q178" i="12"/>
  <c r="V178" i="12"/>
  <c r="G179" i="12"/>
  <c r="I179" i="12"/>
  <c r="K179" i="12"/>
  <c r="M179" i="12"/>
  <c r="O179" i="12"/>
  <c r="Q179" i="12"/>
  <c r="V179" i="12"/>
  <c r="G181" i="12"/>
  <c r="I181" i="12"/>
  <c r="K181" i="12"/>
  <c r="O181" i="12"/>
  <c r="Q181" i="12"/>
  <c r="V181" i="12"/>
  <c r="G182" i="12"/>
  <c r="I182" i="12"/>
  <c r="K182" i="12"/>
  <c r="M182" i="12"/>
  <c r="O182" i="12"/>
  <c r="Q182" i="12"/>
  <c r="V182" i="12"/>
  <c r="G183" i="12"/>
  <c r="I183" i="12"/>
  <c r="K183" i="12"/>
  <c r="M183" i="12"/>
  <c r="O183" i="12"/>
  <c r="Q183" i="12"/>
  <c r="V183" i="12"/>
  <c r="G184" i="12"/>
  <c r="I184" i="12"/>
  <c r="K184" i="12"/>
  <c r="O184" i="12"/>
  <c r="Q184" i="12"/>
  <c r="V184" i="12"/>
  <c r="G185" i="12"/>
  <c r="I185" i="12"/>
  <c r="K185" i="12"/>
  <c r="M185" i="12"/>
  <c r="O185" i="12"/>
  <c r="Q185" i="12"/>
  <c r="V185" i="12"/>
  <c r="G186" i="12"/>
  <c r="I186" i="12"/>
  <c r="K186" i="12"/>
  <c r="O186" i="12"/>
  <c r="Q186" i="12"/>
  <c r="V186" i="12"/>
  <c r="G187" i="12"/>
  <c r="I187" i="12"/>
  <c r="K187" i="12"/>
  <c r="M187" i="12"/>
  <c r="O187" i="12"/>
  <c r="Q187" i="12"/>
  <c r="V187" i="12"/>
  <c r="G188" i="12"/>
  <c r="I188" i="12"/>
  <c r="K188" i="12"/>
  <c r="M188" i="12"/>
  <c r="O188" i="12"/>
  <c r="Q188" i="12"/>
  <c r="V188" i="12"/>
  <c r="G189" i="12"/>
  <c r="G190" i="12"/>
  <c r="I190" i="12"/>
  <c r="K190" i="12"/>
  <c r="M190" i="12"/>
  <c r="O190" i="12"/>
  <c r="Q190" i="12"/>
  <c r="V190" i="12"/>
  <c r="G191" i="12"/>
  <c r="G192" i="12"/>
  <c r="I192" i="12"/>
  <c r="K192" i="12"/>
  <c r="M192" i="12"/>
  <c r="O192" i="12"/>
  <c r="Q192" i="12"/>
  <c r="V192" i="12"/>
  <c r="AE194" i="12"/>
  <c r="AF194" i="12"/>
  <c r="I20" i="1"/>
  <c r="I19" i="1"/>
  <c r="I18" i="1"/>
  <c r="G28" i="1"/>
  <c r="A23" i="1"/>
  <c r="H40" i="1"/>
  <c r="J28" i="1"/>
  <c r="J26" i="1"/>
  <c r="G38" i="1"/>
  <c r="F38" i="1"/>
  <c r="J23" i="1"/>
  <c r="J24" i="1"/>
  <c r="J25" i="1"/>
  <c r="J27" i="1"/>
  <c r="E24" i="1"/>
  <c r="E26" i="1"/>
  <c r="G42" i="1" l="1"/>
  <c r="F42" i="1"/>
  <c r="M181" i="12"/>
  <c r="F43" i="1"/>
  <c r="F41" i="1"/>
  <c r="F39" i="1"/>
  <c r="M18" i="13"/>
  <c r="H57" i="1"/>
  <c r="H55" i="1"/>
  <c r="H53" i="1"/>
  <c r="H49" i="1"/>
  <c r="H47" i="1"/>
  <c r="H44" i="1"/>
  <c r="H52" i="1"/>
  <c r="H46" i="1"/>
  <c r="H59" i="1"/>
  <c r="H48" i="1"/>
  <c r="H42" i="1"/>
  <c r="H64" i="1"/>
  <c r="H63" i="1"/>
  <c r="H62" i="1"/>
  <c r="H60" i="1"/>
  <c r="H58" i="1"/>
  <c r="H56" i="1"/>
  <c r="H54" i="1"/>
  <c r="H51" i="1"/>
  <c r="H50" i="1"/>
  <c r="H45" i="1"/>
  <c r="A24" i="1"/>
  <c r="G24" i="1" s="1"/>
  <c r="H61" i="1"/>
  <c r="I8" i="28"/>
  <c r="V8" i="28"/>
  <c r="M34" i="28"/>
  <c r="I57" i="28"/>
  <c r="V57" i="28"/>
  <c r="K8" i="28"/>
  <c r="Q8" i="28"/>
  <c r="K15" i="28"/>
  <c r="Q15" i="28"/>
  <c r="V15" i="28"/>
  <c r="G34" i="28"/>
  <c r="K57" i="28"/>
  <c r="O57" i="28"/>
  <c r="G8" i="28"/>
  <c r="M8" i="28"/>
  <c r="O8" i="28"/>
  <c r="I15" i="28"/>
  <c r="O15" i="28"/>
  <c r="I26" i="28"/>
  <c r="O26" i="28"/>
  <c r="Q26" i="28"/>
  <c r="V26" i="28"/>
  <c r="K29" i="28"/>
  <c r="M29" i="28"/>
  <c r="Q29" i="28"/>
  <c r="I34" i="28"/>
  <c r="O34" i="28"/>
  <c r="V34" i="28"/>
  <c r="Q57" i="28"/>
  <c r="M16" i="28"/>
  <c r="M15" i="28" s="1"/>
  <c r="K26" i="28"/>
  <c r="I29" i="28"/>
  <c r="O29" i="28"/>
  <c r="V29" i="28"/>
  <c r="K34" i="28"/>
  <c r="Q34" i="28"/>
  <c r="M57" i="28"/>
  <c r="M26" i="28"/>
  <c r="G57" i="28"/>
  <c r="G8" i="27"/>
  <c r="M8" i="27"/>
  <c r="O8" i="27"/>
  <c r="V8" i="27"/>
  <c r="K8" i="27"/>
  <c r="I8" i="27"/>
  <c r="Q8" i="27"/>
  <c r="G8" i="26"/>
  <c r="I13" i="26"/>
  <c r="O23" i="26"/>
  <c r="K26" i="26"/>
  <c r="Q26" i="26"/>
  <c r="G30" i="26"/>
  <c r="I40" i="26"/>
  <c r="V40" i="26"/>
  <c r="M42" i="26"/>
  <c r="K8" i="26"/>
  <c r="Q8" i="26"/>
  <c r="I23" i="26"/>
  <c r="V23" i="26"/>
  <c r="M24" i="26"/>
  <c r="M23" i="26" s="1"/>
  <c r="I26" i="26"/>
  <c r="O26" i="26"/>
  <c r="K30" i="26"/>
  <c r="O30" i="26"/>
  <c r="V30" i="26"/>
  <c r="I8" i="26"/>
  <c r="O8" i="26"/>
  <c r="V8" i="26"/>
  <c r="K13" i="26"/>
  <c r="Q13" i="26"/>
  <c r="M40" i="26"/>
  <c r="M9" i="26"/>
  <c r="M8" i="26" s="1"/>
  <c r="O13" i="26"/>
  <c r="M14" i="26"/>
  <c r="M13" i="26" s="1"/>
  <c r="K23" i="26"/>
  <c r="Q23" i="26"/>
  <c r="M26" i="26"/>
  <c r="V26" i="26"/>
  <c r="I30" i="26"/>
  <c r="Q30" i="26"/>
  <c r="M39" i="26"/>
  <c r="O40" i="26"/>
  <c r="V13" i="26"/>
  <c r="M37" i="26"/>
  <c r="Q40" i="26"/>
  <c r="M35" i="26"/>
  <c r="K40" i="26"/>
  <c r="G8" i="25"/>
  <c r="K8" i="25"/>
  <c r="M8" i="25"/>
  <c r="O8" i="25"/>
  <c r="Q8" i="25"/>
  <c r="V8" i="25"/>
  <c r="K13" i="25"/>
  <c r="O13" i="25"/>
  <c r="Q13" i="25"/>
  <c r="V13" i="25"/>
  <c r="I16" i="25"/>
  <c r="M16" i="25"/>
  <c r="Q16" i="25"/>
  <c r="I49" i="25"/>
  <c r="V49" i="25"/>
  <c r="K38" i="25"/>
  <c r="I8" i="25"/>
  <c r="M13" i="25"/>
  <c r="K16" i="25"/>
  <c r="O16" i="25"/>
  <c r="V16" i="25"/>
  <c r="O38" i="25"/>
  <c r="Q38" i="25"/>
  <c r="G41" i="25"/>
  <c r="O49" i="25"/>
  <c r="I13" i="25"/>
  <c r="G16" i="25"/>
  <c r="M38" i="25"/>
  <c r="V38" i="25"/>
  <c r="I41" i="25"/>
  <c r="K41" i="25"/>
  <c r="O41" i="25"/>
  <c r="V41" i="25"/>
  <c r="K49" i="25"/>
  <c r="Q49" i="25"/>
  <c r="I38" i="25"/>
  <c r="M41" i="25"/>
  <c r="Q41" i="25"/>
  <c r="M49" i="25"/>
  <c r="G8" i="24"/>
  <c r="M12" i="24"/>
  <c r="K18" i="24"/>
  <c r="I20" i="24"/>
  <c r="M20" i="24"/>
  <c r="Q20" i="24"/>
  <c r="I23" i="24"/>
  <c r="K23" i="24"/>
  <c r="M23" i="24"/>
  <c r="O23" i="24"/>
  <c r="Q23" i="24"/>
  <c r="V23" i="24"/>
  <c r="K27" i="24"/>
  <c r="Q27" i="24"/>
  <c r="I8" i="24"/>
  <c r="O8" i="24"/>
  <c r="Q8" i="24"/>
  <c r="M27" i="24"/>
  <c r="V27" i="24"/>
  <c r="K8" i="24"/>
  <c r="V8" i="24"/>
  <c r="M18" i="24"/>
  <c r="O18" i="24"/>
  <c r="Q18" i="24"/>
  <c r="V18" i="24"/>
  <c r="K20" i="24"/>
  <c r="O20" i="24"/>
  <c r="V20" i="24"/>
  <c r="G23" i="24"/>
  <c r="M9" i="24"/>
  <c r="M8" i="24" s="1"/>
  <c r="I18" i="24"/>
  <c r="I27" i="24"/>
  <c r="O27" i="24"/>
  <c r="G8" i="23"/>
  <c r="I8" i="23"/>
  <c r="M8" i="23"/>
  <c r="O8" i="23"/>
  <c r="Q8" i="23"/>
  <c r="V8" i="23"/>
  <c r="I27" i="23"/>
  <c r="K27" i="23"/>
  <c r="M27" i="23"/>
  <c r="O27" i="23"/>
  <c r="Q27" i="23"/>
  <c r="V27" i="23"/>
  <c r="G29" i="23"/>
  <c r="Q29" i="23"/>
  <c r="G35" i="23"/>
  <c r="K49" i="23"/>
  <c r="Q49" i="23"/>
  <c r="I57" i="23"/>
  <c r="M57" i="23"/>
  <c r="Q57" i="23"/>
  <c r="O35" i="23"/>
  <c r="I49" i="23"/>
  <c r="O49" i="23"/>
  <c r="K57" i="23"/>
  <c r="O57" i="23"/>
  <c r="V57" i="23"/>
  <c r="O60" i="23"/>
  <c r="V60" i="23"/>
  <c r="K8" i="23"/>
  <c r="I29" i="23"/>
  <c r="K29" i="23"/>
  <c r="M29" i="23"/>
  <c r="O29" i="23"/>
  <c r="V29" i="23"/>
  <c r="I35" i="23"/>
  <c r="K35" i="23"/>
  <c r="Q35" i="23"/>
  <c r="V35" i="23"/>
  <c r="M46" i="23"/>
  <c r="M49" i="23"/>
  <c r="V49" i="23"/>
  <c r="G57" i="23"/>
  <c r="I60" i="23"/>
  <c r="M60" i="23"/>
  <c r="Q60" i="23"/>
  <c r="K60" i="23"/>
  <c r="G8" i="22"/>
  <c r="I20" i="22"/>
  <c r="Q20" i="22"/>
  <c r="M26" i="22"/>
  <c r="M40" i="22"/>
  <c r="M43" i="22"/>
  <c r="K47" i="22"/>
  <c r="V47" i="22"/>
  <c r="K8" i="22"/>
  <c r="M8" i="22"/>
  <c r="Q8" i="22"/>
  <c r="V8" i="22"/>
  <c r="K20" i="22"/>
  <c r="O20" i="22"/>
  <c r="V20" i="22"/>
  <c r="O47" i="22"/>
  <c r="I8" i="22"/>
  <c r="O8" i="22"/>
  <c r="G20" i="22"/>
  <c r="M33" i="22"/>
  <c r="Q47" i="22"/>
  <c r="M32" i="22"/>
  <c r="M47" i="22"/>
  <c r="M35" i="22"/>
  <c r="I47" i="22"/>
  <c r="G8" i="21"/>
  <c r="M11" i="21"/>
  <c r="K36" i="21"/>
  <c r="G95" i="21"/>
  <c r="I8" i="21"/>
  <c r="V8" i="21"/>
  <c r="M21" i="21"/>
  <c r="I36" i="21"/>
  <c r="O36" i="21"/>
  <c r="Q36" i="21"/>
  <c r="V36" i="21"/>
  <c r="K95" i="21"/>
  <c r="O95" i="21"/>
  <c r="V95" i="21"/>
  <c r="K8" i="21"/>
  <c r="O8" i="21"/>
  <c r="Q8" i="21"/>
  <c r="M33" i="21"/>
  <c r="M36" i="21"/>
  <c r="M95" i="21"/>
  <c r="Q95" i="21"/>
  <c r="I95" i="21"/>
  <c r="G8" i="20"/>
  <c r="I8" i="20"/>
  <c r="K8" i="20"/>
  <c r="M8" i="20"/>
  <c r="O8" i="20"/>
  <c r="Q8" i="20"/>
  <c r="V8" i="20"/>
  <c r="K46" i="20"/>
  <c r="O46" i="20"/>
  <c r="Q46" i="20"/>
  <c r="V46" i="20"/>
  <c r="M62" i="20"/>
  <c r="M95" i="20"/>
  <c r="I95" i="20"/>
  <c r="V95" i="20"/>
  <c r="G46" i="20"/>
  <c r="M56" i="20"/>
  <c r="O95" i="20"/>
  <c r="I46" i="20"/>
  <c r="M92" i="20"/>
  <c r="K95" i="20"/>
  <c r="Q95" i="20"/>
  <c r="G8" i="19"/>
  <c r="M193" i="19"/>
  <c r="M72" i="19"/>
  <c r="G121" i="19"/>
  <c r="M225" i="19"/>
  <c r="M244" i="19"/>
  <c r="G261" i="19"/>
  <c r="I261" i="19"/>
  <c r="K261" i="19"/>
  <c r="M261" i="19"/>
  <c r="O261" i="19"/>
  <c r="Q261" i="19"/>
  <c r="V261" i="19"/>
  <c r="AF270" i="19"/>
  <c r="K121" i="19"/>
  <c r="Q121" i="19"/>
  <c r="M227" i="19"/>
  <c r="M228" i="19"/>
  <c r="M231" i="19"/>
  <c r="M232" i="19"/>
  <c r="M243" i="19"/>
  <c r="M247" i="19"/>
  <c r="I8" i="19"/>
  <c r="K8" i="19"/>
  <c r="M8" i="19"/>
  <c r="O8" i="19"/>
  <c r="Q8" i="19"/>
  <c r="V8" i="19"/>
  <c r="I121" i="19"/>
  <c r="O121" i="19"/>
  <c r="V121" i="19"/>
  <c r="M183" i="19"/>
  <c r="M205" i="19"/>
  <c r="M207" i="19"/>
  <c r="M219" i="19"/>
  <c r="M223" i="19"/>
  <c r="G8" i="18"/>
  <c r="I8" i="18"/>
  <c r="K8" i="18"/>
  <c r="M8" i="18"/>
  <c r="O8" i="18"/>
  <c r="Q8" i="18"/>
  <c r="V8" i="18"/>
  <c r="G11" i="18"/>
  <c r="I11" i="18"/>
  <c r="K11" i="18"/>
  <c r="M11" i="18"/>
  <c r="O11" i="18"/>
  <c r="Q11" i="18"/>
  <c r="V11" i="18"/>
  <c r="I21" i="18"/>
  <c r="K21" i="18"/>
  <c r="M21" i="18"/>
  <c r="O21" i="18"/>
  <c r="Q21" i="18"/>
  <c r="V21" i="18"/>
  <c r="G35" i="18"/>
  <c r="Q35" i="18"/>
  <c r="G38" i="18"/>
  <c r="V38" i="18"/>
  <c r="G21" i="18"/>
  <c r="I35" i="18"/>
  <c r="K35" i="18"/>
  <c r="M35" i="18"/>
  <c r="O35" i="18"/>
  <c r="V35" i="18"/>
  <c r="I38" i="18"/>
  <c r="K38" i="18"/>
  <c r="M38" i="18"/>
  <c r="O38" i="18"/>
  <c r="Q38" i="18"/>
  <c r="G8" i="17"/>
  <c r="G11" i="17"/>
  <c r="G25" i="17"/>
  <c r="M50" i="17"/>
  <c r="V83" i="17"/>
  <c r="M60" i="17"/>
  <c r="G76" i="17"/>
  <c r="I76" i="17"/>
  <c r="K76" i="17"/>
  <c r="M76" i="17"/>
  <c r="O76" i="17"/>
  <c r="Q76" i="17"/>
  <c r="V76" i="17"/>
  <c r="G83" i="17"/>
  <c r="I8" i="17"/>
  <c r="K8" i="17"/>
  <c r="M8" i="17"/>
  <c r="O8" i="17"/>
  <c r="Q8" i="17"/>
  <c r="V8" i="17"/>
  <c r="I11" i="17"/>
  <c r="K11" i="17"/>
  <c r="M11" i="17"/>
  <c r="O11" i="17"/>
  <c r="Q11" i="17"/>
  <c r="V11" i="17"/>
  <c r="I25" i="17"/>
  <c r="M25" i="17"/>
  <c r="O25" i="17"/>
  <c r="Q25" i="17"/>
  <c r="V25" i="17"/>
  <c r="M83" i="17"/>
  <c r="K25" i="17"/>
  <c r="I83" i="17"/>
  <c r="O83" i="17"/>
  <c r="K83" i="17"/>
  <c r="Q83" i="17"/>
  <c r="G8" i="16"/>
  <c r="I8" i="16"/>
  <c r="K8" i="16"/>
  <c r="M8" i="16"/>
  <c r="O8" i="16"/>
  <c r="Q8" i="16"/>
  <c r="V8" i="16"/>
  <c r="G11" i="16"/>
  <c r="I11" i="16"/>
  <c r="K11" i="16"/>
  <c r="M11" i="16"/>
  <c r="O11" i="16"/>
  <c r="Q11" i="16"/>
  <c r="G22" i="16"/>
  <c r="K35" i="16"/>
  <c r="O35" i="16"/>
  <c r="V35" i="16"/>
  <c r="G57" i="16"/>
  <c r="I57" i="16"/>
  <c r="K57" i="16"/>
  <c r="M57" i="16"/>
  <c r="O57" i="16"/>
  <c r="Q57" i="16"/>
  <c r="V57" i="16"/>
  <c r="G75" i="16"/>
  <c r="I75" i="16"/>
  <c r="K75" i="16"/>
  <c r="O75" i="16"/>
  <c r="Q75" i="16"/>
  <c r="V75" i="16"/>
  <c r="M90" i="16"/>
  <c r="G95" i="16"/>
  <c r="I95" i="16"/>
  <c r="K95" i="16"/>
  <c r="M95" i="16"/>
  <c r="O95" i="16"/>
  <c r="Q95" i="16"/>
  <c r="V95" i="16"/>
  <c r="G107" i="16"/>
  <c r="I107" i="16"/>
  <c r="K107" i="16"/>
  <c r="O107" i="16"/>
  <c r="Q107" i="16"/>
  <c r="V107" i="16"/>
  <c r="V11" i="16"/>
  <c r="I22" i="16"/>
  <c r="K22" i="16"/>
  <c r="O22" i="16"/>
  <c r="Q22" i="16"/>
  <c r="V22" i="16"/>
  <c r="M35" i="16"/>
  <c r="Q35" i="16"/>
  <c r="I35" i="16"/>
  <c r="M114" i="16"/>
  <c r="M29" i="16"/>
  <c r="G8" i="15"/>
  <c r="I8" i="15"/>
  <c r="K8" i="15"/>
  <c r="M8" i="15"/>
  <c r="O8" i="15"/>
  <c r="Q8" i="15"/>
  <c r="V8" i="15"/>
  <c r="G12" i="15"/>
  <c r="Q12" i="15"/>
  <c r="G15" i="15"/>
  <c r="G18" i="15"/>
  <c r="Q18" i="15"/>
  <c r="G20" i="15"/>
  <c r="G32" i="15"/>
  <c r="K58" i="15"/>
  <c r="O58" i="15"/>
  <c r="Q58" i="15"/>
  <c r="V58" i="15"/>
  <c r="K65" i="15"/>
  <c r="O65" i="15"/>
  <c r="V65" i="15"/>
  <c r="O90" i="15"/>
  <c r="V90" i="15"/>
  <c r="M91" i="15"/>
  <c r="M90" i="15" s="1"/>
  <c r="M95" i="15"/>
  <c r="I58" i="15"/>
  <c r="I65" i="15"/>
  <c r="Q65" i="15"/>
  <c r="I90" i="15"/>
  <c r="K95" i="15"/>
  <c r="Q95" i="15"/>
  <c r="M70" i="15"/>
  <c r="G78" i="15"/>
  <c r="I78" i="15"/>
  <c r="K78" i="15"/>
  <c r="M78" i="15"/>
  <c r="O78" i="15"/>
  <c r="Q78" i="15"/>
  <c r="V78" i="15"/>
  <c r="G90" i="15"/>
  <c r="I95" i="15"/>
  <c r="O95" i="15"/>
  <c r="I12" i="15"/>
  <c r="K12" i="15"/>
  <c r="M12" i="15"/>
  <c r="O12" i="15"/>
  <c r="V12" i="15"/>
  <c r="I15" i="15"/>
  <c r="K15" i="15"/>
  <c r="M15" i="15"/>
  <c r="O15" i="15"/>
  <c r="Q15" i="15"/>
  <c r="V15" i="15"/>
  <c r="I18" i="15"/>
  <c r="K18" i="15"/>
  <c r="M18" i="15"/>
  <c r="O18" i="15"/>
  <c r="V18" i="15"/>
  <c r="I20" i="15"/>
  <c r="K20" i="15"/>
  <c r="M20" i="15"/>
  <c r="O20" i="15"/>
  <c r="Q20" i="15"/>
  <c r="V20" i="15"/>
  <c r="I32" i="15"/>
  <c r="K32" i="15"/>
  <c r="O32" i="15"/>
  <c r="Q32" i="15"/>
  <c r="V32" i="15"/>
  <c r="M54" i="15"/>
  <c r="K90" i="15"/>
  <c r="V95" i="15"/>
  <c r="M58" i="15"/>
  <c r="Q90" i="15"/>
  <c r="G95" i="15"/>
  <c r="G8" i="14"/>
  <c r="I8" i="14"/>
  <c r="K8" i="14"/>
  <c r="M8" i="14"/>
  <c r="O8" i="14"/>
  <c r="Q8" i="14"/>
  <c r="V8" i="14"/>
  <c r="G12" i="14"/>
  <c r="M12" i="14"/>
  <c r="O12" i="14"/>
  <c r="Q12" i="14"/>
  <c r="V12" i="14"/>
  <c r="K15" i="14"/>
  <c r="Q15" i="14"/>
  <c r="I18" i="14"/>
  <c r="K18" i="14"/>
  <c r="O18" i="14"/>
  <c r="Q18" i="14"/>
  <c r="V18" i="14"/>
  <c r="M32" i="14"/>
  <c r="G34" i="14"/>
  <c r="I34" i="14"/>
  <c r="K34" i="14"/>
  <c r="M34" i="14"/>
  <c r="O34" i="14"/>
  <c r="Q34" i="14"/>
  <c r="V34" i="14"/>
  <c r="G56" i="14"/>
  <c r="I56" i="14"/>
  <c r="K56" i="14"/>
  <c r="O56" i="14"/>
  <c r="Q56" i="14"/>
  <c r="V56" i="14"/>
  <c r="M58" i="14"/>
  <c r="M61" i="14"/>
  <c r="AF97" i="14"/>
  <c r="G93" i="14"/>
  <c r="I93" i="14"/>
  <c r="K93" i="14"/>
  <c r="M93" i="14"/>
  <c r="O93" i="14"/>
  <c r="Q93" i="14"/>
  <c r="V93" i="14"/>
  <c r="K12" i="14"/>
  <c r="I15" i="14"/>
  <c r="M15" i="14"/>
  <c r="O15" i="14"/>
  <c r="V15" i="14"/>
  <c r="G18" i="14"/>
  <c r="I12" i="14"/>
  <c r="G8" i="13"/>
  <c r="I8" i="13"/>
  <c r="O8" i="13"/>
  <c r="V8" i="13"/>
  <c r="G20" i="13"/>
  <c r="I24" i="13"/>
  <c r="K24" i="13"/>
  <c r="M24" i="13"/>
  <c r="O24" i="13"/>
  <c r="Q24" i="13"/>
  <c r="V24" i="13"/>
  <c r="G27" i="13"/>
  <c r="G29" i="13"/>
  <c r="V29" i="13"/>
  <c r="AF32" i="13"/>
  <c r="K8" i="13"/>
  <c r="Q8" i="13"/>
  <c r="I20" i="13"/>
  <c r="K20" i="13"/>
  <c r="M20" i="13"/>
  <c r="O20" i="13"/>
  <c r="Q20" i="13"/>
  <c r="V20" i="13"/>
  <c r="I27" i="13"/>
  <c r="K27" i="13"/>
  <c r="M27" i="13"/>
  <c r="O27" i="13"/>
  <c r="Q27" i="13"/>
  <c r="V27" i="13"/>
  <c r="I29" i="13"/>
  <c r="K29" i="13"/>
  <c r="O29" i="13"/>
  <c r="Q29" i="13"/>
  <c r="M30" i="13"/>
  <c r="M29" i="13" s="1"/>
  <c r="G8" i="12"/>
  <c r="I8" i="12"/>
  <c r="K8" i="12"/>
  <c r="M8" i="12"/>
  <c r="O8" i="12"/>
  <c r="Q8" i="12"/>
  <c r="V8" i="12"/>
  <c r="G26" i="12"/>
  <c r="I26" i="12"/>
  <c r="I103" i="12"/>
  <c r="V103" i="12"/>
  <c r="M109" i="12"/>
  <c r="K127" i="12"/>
  <c r="Q135" i="12"/>
  <c r="K137" i="12"/>
  <c r="Q137" i="12"/>
  <c r="K139" i="12"/>
  <c r="O143" i="12"/>
  <c r="K147" i="12"/>
  <c r="K157" i="12"/>
  <c r="K159" i="12"/>
  <c r="V159" i="12"/>
  <c r="O163" i="12"/>
  <c r="O170" i="12"/>
  <c r="I177" i="12"/>
  <c r="V177" i="12"/>
  <c r="M178" i="12"/>
  <c r="M177" i="12" s="1"/>
  <c r="K180" i="12"/>
  <c r="V180" i="12"/>
  <c r="M189" i="12"/>
  <c r="O191" i="12"/>
  <c r="M27" i="12"/>
  <c r="M26" i="12" s="1"/>
  <c r="G44" i="12"/>
  <c r="I44" i="12"/>
  <c r="K44" i="12"/>
  <c r="M44" i="12"/>
  <c r="O44" i="12"/>
  <c r="Q44" i="12"/>
  <c r="V44" i="12"/>
  <c r="I75" i="12"/>
  <c r="M75" i="12"/>
  <c r="Q75" i="12"/>
  <c r="G78" i="12"/>
  <c r="M102" i="12"/>
  <c r="K103" i="12"/>
  <c r="Q103" i="12"/>
  <c r="M135" i="12"/>
  <c r="I137" i="12"/>
  <c r="O137" i="12"/>
  <c r="I139" i="12"/>
  <c r="O139" i="12"/>
  <c r="Q141" i="12"/>
  <c r="I143" i="12"/>
  <c r="Q143" i="12"/>
  <c r="G147" i="12"/>
  <c r="I157" i="12"/>
  <c r="Q157" i="12"/>
  <c r="G159" i="12"/>
  <c r="I163" i="12"/>
  <c r="V163" i="12"/>
  <c r="G170" i="12"/>
  <c r="M191" i="12"/>
  <c r="G63" i="12"/>
  <c r="I63" i="12"/>
  <c r="K63" i="12"/>
  <c r="M63" i="12"/>
  <c r="O63" i="12"/>
  <c r="Q63" i="12"/>
  <c r="V63" i="12"/>
  <c r="G65" i="12"/>
  <c r="I65" i="12"/>
  <c r="K65" i="12"/>
  <c r="M65" i="12"/>
  <c r="O65" i="12"/>
  <c r="Q65" i="12"/>
  <c r="V65" i="12"/>
  <c r="K78" i="12"/>
  <c r="Q78" i="12"/>
  <c r="G103" i="12"/>
  <c r="V127" i="12"/>
  <c r="I135" i="12"/>
  <c r="V135" i="12"/>
  <c r="M137" i="12"/>
  <c r="V137" i="12"/>
  <c r="Q139" i="12"/>
  <c r="I141" i="12"/>
  <c r="O141" i="12"/>
  <c r="I147" i="12"/>
  <c r="V147" i="12"/>
  <c r="M157" i="12"/>
  <c r="V157" i="12"/>
  <c r="I159" i="12"/>
  <c r="Q159" i="12"/>
  <c r="K163" i="12"/>
  <c r="K170" i="12"/>
  <c r="K177" i="12"/>
  <c r="Q177" i="12"/>
  <c r="I180" i="12"/>
  <c r="Q180" i="12"/>
  <c r="M186" i="12"/>
  <c r="I189" i="12"/>
  <c r="Q189" i="12"/>
  <c r="G69" i="12"/>
  <c r="I69" i="12"/>
  <c r="K69" i="12"/>
  <c r="M69" i="12"/>
  <c r="O69" i="12"/>
  <c r="Q69" i="12"/>
  <c r="V69" i="12"/>
  <c r="K75" i="12"/>
  <c r="O75" i="12"/>
  <c r="V75" i="12"/>
  <c r="I78" i="12"/>
  <c r="O78" i="12"/>
  <c r="V78" i="12"/>
  <c r="O103" i="12"/>
  <c r="Q127" i="12"/>
  <c r="M130" i="12"/>
  <c r="V139" i="12"/>
  <c r="M140" i="12"/>
  <c r="M139" i="12" s="1"/>
  <c r="M141" i="12"/>
  <c r="G143" i="12"/>
  <c r="O147" i="12"/>
  <c r="M159" i="12"/>
  <c r="G163" i="12"/>
  <c r="I170" i="12"/>
  <c r="V170" i="12"/>
  <c r="O177" i="12"/>
  <c r="G180" i="12"/>
  <c r="K189" i="12"/>
  <c r="K191" i="12"/>
  <c r="V191" i="12"/>
  <c r="M110" i="12"/>
  <c r="G127" i="12"/>
  <c r="I127" i="12"/>
  <c r="O127" i="12"/>
  <c r="M128" i="12"/>
  <c r="M127" i="12" s="1"/>
  <c r="K135" i="12"/>
  <c r="O135" i="12"/>
  <c r="G137" i="12"/>
  <c r="G139" i="12"/>
  <c r="K141" i="12"/>
  <c r="V141" i="12"/>
  <c r="K143" i="12"/>
  <c r="M143" i="12"/>
  <c r="V143" i="12"/>
  <c r="M147" i="12"/>
  <c r="Q147" i="12"/>
  <c r="O157" i="12"/>
  <c r="O159" i="12"/>
  <c r="Q163" i="12"/>
  <c r="M164" i="12"/>
  <c r="M163" i="12" s="1"/>
  <c r="Q170" i="12"/>
  <c r="M173" i="12"/>
  <c r="G177" i="12"/>
  <c r="O180" i="12"/>
  <c r="M184" i="12"/>
  <c r="O189" i="12"/>
  <c r="V189" i="12"/>
  <c r="I191" i="12"/>
  <c r="Q191" i="12"/>
  <c r="M180" i="12" l="1"/>
  <c r="I116" i="1"/>
  <c r="I17" i="1" s="1"/>
  <c r="G194" i="12"/>
  <c r="F65" i="1"/>
  <c r="M8" i="13"/>
  <c r="I72" i="1"/>
  <c r="G32" i="13"/>
  <c r="G43" i="1"/>
  <c r="H43" i="1" s="1"/>
  <c r="G41" i="1"/>
  <c r="H41" i="1" s="1"/>
  <c r="G39" i="1"/>
  <c r="G65" i="1" s="1"/>
  <c r="I57" i="1"/>
  <c r="I52" i="1"/>
  <c r="I48" i="1"/>
  <c r="I42" i="1"/>
  <c r="I63" i="1"/>
  <c r="I62" i="1"/>
  <c r="I47" i="1"/>
  <c r="I46" i="1"/>
  <c r="I59" i="1"/>
  <c r="I58" i="1"/>
  <c r="I64" i="1"/>
  <c r="I54" i="1"/>
  <c r="I50" i="1"/>
  <c r="I44" i="1"/>
  <c r="I53" i="1"/>
  <c r="I45" i="1"/>
  <c r="I60" i="1"/>
  <c r="I56" i="1"/>
  <c r="I55" i="1"/>
  <c r="I51" i="1"/>
  <c r="I49" i="1"/>
  <c r="I61" i="1"/>
  <c r="M30" i="26"/>
  <c r="M35" i="23"/>
  <c r="M20" i="22"/>
  <c r="M8" i="21"/>
  <c r="M46" i="20"/>
  <c r="M121" i="19"/>
  <c r="M75" i="16"/>
  <c r="M107" i="16"/>
  <c r="M22" i="16"/>
  <c r="M32" i="15"/>
  <c r="M65" i="15"/>
  <c r="M56" i="14"/>
  <c r="M18" i="14"/>
  <c r="M78" i="12"/>
  <c r="M170" i="12"/>
  <c r="M103" i="12"/>
  <c r="I121" i="1" l="1"/>
  <c r="I16" i="1"/>
  <c r="I21" i="1" s="1"/>
  <c r="G25" i="1" s="1"/>
  <c r="I43" i="1"/>
  <c r="I41" i="1"/>
  <c r="H39" i="1"/>
  <c r="H65" i="1" s="1"/>
  <c r="J106" i="1" l="1"/>
  <c r="J103" i="1"/>
  <c r="J107" i="1"/>
  <c r="J109" i="1"/>
  <c r="J113" i="1"/>
  <c r="J104" i="1"/>
  <c r="J111" i="1"/>
  <c r="J101" i="1"/>
  <c r="J105" i="1"/>
  <c r="J112" i="1"/>
  <c r="J102" i="1"/>
  <c r="J110" i="1"/>
  <c r="J108" i="1"/>
  <c r="J97" i="1"/>
  <c r="J100" i="1"/>
  <c r="J116" i="1"/>
  <c r="J118" i="1"/>
  <c r="J120" i="1"/>
  <c r="J80" i="1"/>
  <c r="J85" i="1"/>
  <c r="J88" i="1"/>
  <c r="J91" i="1"/>
  <c r="J93" i="1"/>
  <c r="J96" i="1"/>
  <c r="J79" i="1"/>
  <c r="J74" i="1"/>
  <c r="J75" i="1"/>
  <c r="J98" i="1"/>
  <c r="J114" i="1"/>
  <c r="J117" i="1"/>
  <c r="J119" i="1"/>
  <c r="J81" i="1"/>
  <c r="J83" i="1"/>
  <c r="J86" i="1"/>
  <c r="J89" i="1"/>
  <c r="J92" i="1"/>
  <c r="J95" i="1"/>
  <c r="J78" i="1"/>
  <c r="J73" i="1"/>
  <c r="J76" i="1"/>
  <c r="J72" i="1"/>
  <c r="J77" i="1"/>
  <c r="J99" i="1"/>
  <c r="J115" i="1"/>
  <c r="J82" i="1"/>
  <c r="J84" i="1"/>
  <c r="J87" i="1"/>
  <c r="J90" i="1"/>
  <c r="J94" i="1"/>
  <c r="A25" i="1"/>
  <c r="A26" i="1" s="1"/>
  <c r="G26" i="1" s="1"/>
  <c r="I39" i="1"/>
  <c r="I65" i="1" s="1"/>
  <c r="A27" i="1" l="1"/>
  <c r="A29" i="1" s="1"/>
  <c r="G29" i="1" s="1"/>
  <c r="G27" i="1" s="1"/>
  <c r="J1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E73F082A-6172-4076-9EA0-3A6998657AFA}">
      <text>
        <r>
          <rPr>
            <sz val="9"/>
            <color indexed="81"/>
            <rFont val="Tahoma"/>
            <family val="2"/>
            <charset val="238"/>
          </rPr>
          <t>Jedná se o informaci, zda se jedná o položku, která je do rozpočtu zadána z cenové soustavy RTS, nebo vlastní.</t>
        </r>
      </text>
    </comment>
    <comment ref="T6" authorId="0" shapeId="0" xr:uid="{BC74AC70-189B-41F5-AAD4-13B3C37DD3DA}">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3AB4C308-E852-43B3-896A-7516B308067C}">
      <text>
        <r>
          <rPr>
            <sz val="9"/>
            <color indexed="81"/>
            <rFont val="Tahoma"/>
            <family val="2"/>
            <charset val="238"/>
          </rPr>
          <t>Jedná se o informaci, zda se jedná o položku, která je do rozpočtu zadána z cenové soustavy RTS, nebo vlastní.</t>
        </r>
      </text>
    </comment>
    <comment ref="T6" authorId="0" shapeId="0" xr:uid="{485E5002-3D14-4F01-AB08-620BF738F0B9}">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AB32528B-3C96-4C54-B88F-96E04EA26C3D}">
      <text>
        <r>
          <rPr>
            <sz val="9"/>
            <color indexed="81"/>
            <rFont val="Tahoma"/>
            <family val="2"/>
            <charset val="238"/>
          </rPr>
          <t>Jedná se o informaci, zda se jedná o položku, která je do rozpočtu zadána z cenové soustavy RTS, nebo vlastní.</t>
        </r>
      </text>
    </comment>
    <comment ref="T6" authorId="0" shapeId="0" xr:uid="{D9C0B877-4D23-40F5-BB50-03E77C87FBA3}">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A1BDA6CF-9277-4256-AAFC-B034CFB7A9BF}">
      <text>
        <r>
          <rPr>
            <sz val="9"/>
            <color indexed="81"/>
            <rFont val="Tahoma"/>
            <family val="2"/>
            <charset val="238"/>
          </rPr>
          <t>Jedná se o informaci, zda se jedná o položku, která je do rozpočtu zadána z cenové soustavy RTS, nebo vlastní.</t>
        </r>
      </text>
    </comment>
    <comment ref="T6" authorId="0" shapeId="0" xr:uid="{19E582A9-6F8E-4162-8420-F01D5D97E468}">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7C6E3D2C-EBF4-46F0-847B-2FD5DE119C15}">
      <text>
        <r>
          <rPr>
            <sz val="9"/>
            <color indexed="81"/>
            <rFont val="Tahoma"/>
            <family val="2"/>
            <charset val="238"/>
          </rPr>
          <t>Jedná se o informaci, zda se jedná o položku, která je do rozpočtu zadána z cenové soustavy RTS, nebo vlastní.</t>
        </r>
      </text>
    </comment>
    <comment ref="T6" authorId="0" shapeId="0" xr:uid="{46B06302-0F9F-45AF-B7EF-2BE46209E5DD}">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73F9D87C-07AF-4289-AF04-512212EB8360}">
      <text>
        <r>
          <rPr>
            <sz val="9"/>
            <color indexed="81"/>
            <rFont val="Tahoma"/>
            <family val="2"/>
            <charset val="238"/>
          </rPr>
          <t>Jedná se o informaci, zda se jedná o položku, která je do rozpočtu zadána z cenové soustavy RTS, nebo vlastní.</t>
        </r>
      </text>
    </comment>
    <comment ref="T6" authorId="0" shapeId="0" xr:uid="{0179BA7A-ADCD-45D7-A6D8-5553D6D0664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3E99107A-5247-410A-8B26-80F08A30E688}">
      <text>
        <r>
          <rPr>
            <sz val="9"/>
            <color indexed="81"/>
            <rFont val="Tahoma"/>
            <family val="2"/>
            <charset val="238"/>
          </rPr>
          <t>Jedná se o informaci, zda se jedná o položku, která je do rozpočtu zadána z cenové soustavy RTS, nebo vlastní.</t>
        </r>
      </text>
    </comment>
    <comment ref="T6" authorId="0" shapeId="0" xr:uid="{3C77717C-6090-4302-B9DC-17BD2C6BB4DA}">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ED92629D-2FFF-4728-898E-68D640CECE8E}">
      <text>
        <r>
          <rPr>
            <sz val="9"/>
            <color indexed="81"/>
            <rFont val="Tahoma"/>
            <family val="2"/>
            <charset val="238"/>
          </rPr>
          <t>Jedná se o informaci, zda se jedná o položku, která je do rozpočtu zadána z cenové soustavy RTS, nebo vlastní.</t>
        </r>
      </text>
    </comment>
    <comment ref="T6" authorId="0" shapeId="0" xr:uid="{DA6A8D1D-367F-4E6C-BE02-337F3C360A7B}">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36EED4E6-2D6B-4273-BE52-21D4C85745A6}">
      <text>
        <r>
          <rPr>
            <sz val="9"/>
            <color indexed="81"/>
            <rFont val="Tahoma"/>
            <family val="2"/>
            <charset val="238"/>
          </rPr>
          <t>Jedná se o informaci, zda se jedná o položku, která je do rozpočtu zadána z cenové soustavy RTS, nebo vlastní.</t>
        </r>
      </text>
    </comment>
    <comment ref="T6" authorId="0" shapeId="0" xr:uid="{12AF6AE2-6969-4BFC-AB22-99DBA07D193B}">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81191797-1C0E-4022-A18E-A50277F1E066}">
      <text>
        <r>
          <rPr>
            <sz val="9"/>
            <color indexed="81"/>
            <rFont val="Tahoma"/>
            <family val="2"/>
            <charset val="238"/>
          </rPr>
          <t>Jedná se o informaci, zda se jedná o položku, která je do rozpočtu zadána z cenové soustavy RTS, nebo vlastní.</t>
        </r>
      </text>
    </comment>
    <comment ref="T6" authorId="0" shapeId="0" xr:uid="{FF2926EB-F813-4E74-B229-CB7635C34723}">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20CB3AA5-1205-487C-8C3C-78AED8496044}">
      <text>
        <r>
          <rPr>
            <sz val="9"/>
            <color indexed="81"/>
            <rFont val="Tahoma"/>
            <family val="2"/>
            <charset val="238"/>
          </rPr>
          <t>Jedná se o informaci, zda se jedná o položku, která je do rozpočtu zadána z cenové soustavy RTS, nebo vlastní.</t>
        </r>
      </text>
    </comment>
    <comment ref="T6" authorId="0" shapeId="0" xr:uid="{30500AE4-C059-44A5-AFCC-FA0F28DF99AE}">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E5B687BF-FF45-4E98-80F5-FF7FB47AF48E}">
      <text>
        <r>
          <rPr>
            <sz val="9"/>
            <color indexed="81"/>
            <rFont val="Tahoma"/>
            <family val="2"/>
            <charset val="238"/>
          </rPr>
          <t>Jedná se o informaci, zda se jedná o položku, která je do rozpočtu zadána z cenové soustavy RTS, nebo vlastní.</t>
        </r>
      </text>
    </comment>
    <comment ref="T6" authorId="0" shapeId="0" xr:uid="{FC688C13-CCD1-425C-A37A-DFE80C8F079F}">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082CAA2B-17D6-444B-95AC-AF828865A6CD}">
      <text>
        <r>
          <rPr>
            <sz val="9"/>
            <color indexed="81"/>
            <rFont val="Tahoma"/>
            <family val="2"/>
            <charset val="238"/>
          </rPr>
          <t>Jedná se o informaci, zda se jedná o položku, která je do rozpočtu zadána z cenové soustavy RTS, nebo vlastní.</t>
        </r>
      </text>
    </comment>
    <comment ref="T6" authorId="0" shapeId="0" xr:uid="{EE1D0CB3-FE8D-4A13-B843-8D6A104F3F1D}">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0A5B98BF-5162-4E81-A851-127A382D2B3C}">
      <text>
        <r>
          <rPr>
            <sz val="9"/>
            <color indexed="81"/>
            <rFont val="Tahoma"/>
            <family val="2"/>
            <charset val="238"/>
          </rPr>
          <t>Jedná se o informaci, zda se jedná o položku, která je do rozpočtu zadána z cenové soustavy RTS, nebo vlastní.</t>
        </r>
      </text>
    </comment>
    <comment ref="T6" authorId="0" shapeId="0" xr:uid="{7E9AC0FC-56D6-4312-8C85-96C03DE17D7B}">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43522ADF-DCD4-4FB3-A6B9-FAF717C89EDD}">
      <text>
        <r>
          <rPr>
            <sz val="9"/>
            <color indexed="81"/>
            <rFont val="Tahoma"/>
            <family val="2"/>
            <charset val="238"/>
          </rPr>
          <t>Jedná se o informaci, zda se jedná o položku, která je do rozpočtu zadána z cenové soustavy RTS, nebo vlastní.</t>
        </r>
      </text>
    </comment>
    <comment ref="T6" authorId="0" shapeId="0" xr:uid="{413C7116-2DBB-4117-B1D1-B9421ADA6356}">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46B1B2A9-E3A4-4270-93E8-03895C31BFD5}">
      <text>
        <r>
          <rPr>
            <sz val="9"/>
            <color indexed="81"/>
            <rFont val="Tahoma"/>
            <family val="2"/>
            <charset val="238"/>
          </rPr>
          <t>Jedná se o informaci, zda se jedná o položku, která je do rozpočtu zadána z cenové soustavy RTS, nebo vlastní.</t>
        </r>
      </text>
    </comment>
    <comment ref="T6" authorId="0" shapeId="0" xr:uid="{26067128-8159-4355-8BB6-6602F8013241}">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Alena Findová</author>
  </authors>
  <commentList>
    <comment ref="S6" authorId="0" shapeId="0" xr:uid="{387B528C-0F79-44BB-94A4-678A47B72E94}">
      <text>
        <r>
          <rPr>
            <sz val="9"/>
            <color indexed="81"/>
            <rFont val="Tahoma"/>
            <family val="2"/>
            <charset val="238"/>
          </rPr>
          <t>Jedná se o informaci, zda se jedná o položku, která je do rozpočtu zadána z cenové soustavy RTS, nebo vlastní.</t>
        </r>
      </text>
    </comment>
    <comment ref="T6" authorId="0" shapeId="0" xr:uid="{2DF0AC67-F14A-4933-81E4-9DE97280CE49}">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<sst xmlns="http://schemas.openxmlformats.org/spreadsheetml/2006/main" count="10002" uniqueCount="1874">
  <si>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</si>
  <si>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</si>
  <si>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</si>
  <si>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</si>
  <si>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</si>
  <si>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</si>
  <si>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</si>
  <si>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</si>
  <si>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</si>
  <si>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</si>
  <si>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</si>
  <si>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</si>
  <si>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</si>
  <si>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</si>
  <si>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</si>
  <si>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</si>
  <si>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</si>
  <si>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</si>
  <si>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</si>
  <si>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</si>
  <si>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</si>
  <si>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</si>
  <si>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</si>
  <si>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</si>
  <si>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</si>
  <si>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</si>
  <si>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</si>
  <si>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</si>
  <si>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</si>
  <si>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</si>
  <si>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</si>
  <si>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</si>
  <si>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</si>
  <si>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</si>
  <si>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</si>
  <si>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</si>
  <si>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</si>
  <si>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</si>
  <si>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IČO:</t>
  </si>
  <si>
    <t>Soupis stavebních prací, dodávek a služeb</t>
  </si>
  <si>
    <t>Zadavatel</t>
  </si>
  <si>
    <t>Stavba</t>
  </si>
  <si>
    <t>Stavební objekt</t>
  </si>
  <si>
    <t>SO01</t>
  </si>
  <si>
    <t xml:space="preserve">Objekt pro opravu zemědělské techniky  - Rovný </t>
  </si>
  <si>
    <t>SO01 - 101</t>
  </si>
  <si>
    <t>Objekt pro opravu zemědělské techniky - podlaha, opláštění, vnitřní dispozice</t>
  </si>
  <si>
    <t>SO01 - 102</t>
  </si>
  <si>
    <t xml:space="preserve">Požární čerpací nádrzř </t>
  </si>
  <si>
    <t>SO01-D.1.4. a</t>
  </si>
  <si>
    <t>Kanalizace</t>
  </si>
  <si>
    <t>Vodovod</t>
  </si>
  <si>
    <t xml:space="preserve">SO01-D.1.4. b </t>
  </si>
  <si>
    <t xml:space="preserve">Vytápění </t>
  </si>
  <si>
    <t>SO01-D.1.4. c</t>
  </si>
  <si>
    <t xml:space="preserve">Větrání </t>
  </si>
  <si>
    <t>SO01-D.1.4. d</t>
  </si>
  <si>
    <t xml:space="preserve">Chlazení </t>
  </si>
  <si>
    <t>SO01-D.1.4. e 1</t>
  </si>
  <si>
    <t>Elektroinstalace silnoproud</t>
  </si>
  <si>
    <t>SO01-D.1.4. e 2</t>
  </si>
  <si>
    <t>Elektroinstalace slaboproud</t>
  </si>
  <si>
    <t>SO01-D.1.4. e 3</t>
  </si>
  <si>
    <t>EZS</t>
  </si>
  <si>
    <t>SO01-D.1.4. e 4</t>
  </si>
  <si>
    <t>Hromosvod a uzemnění</t>
  </si>
  <si>
    <t>SO02</t>
  </si>
  <si>
    <t xml:space="preserve">Novostavba zpevněných ploch </t>
  </si>
  <si>
    <t>201</t>
  </si>
  <si>
    <t>SO03</t>
  </si>
  <si>
    <t xml:space="preserve">Novostavba oplocení areálu </t>
  </si>
  <si>
    <t>301</t>
  </si>
  <si>
    <t>SO04</t>
  </si>
  <si>
    <t xml:space="preserve">Areálová vodovodní přípojka </t>
  </si>
  <si>
    <t>SO05</t>
  </si>
  <si>
    <t xml:space="preserve">Kanalizace splaškových vod, jímka </t>
  </si>
  <si>
    <t xml:space="preserve">SO05 </t>
  </si>
  <si>
    <t>SO07</t>
  </si>
  <si>
    <t xml:space="preserve">Kontejner na olej </t>
  </si>
  <si>
    <t>701</t>
  </si>
  <si>
    <t>SO09</t>
  </si>
  <si>
    <t xml:space="preserve">Novostavba děšťové kanalizace včetně vsaku </t>
  </si>
  <si>
    <t xml:space="preserve">Novostavba dešťové kanalizace včetně vsaku </t>
  </si>
  <si>
    <t>Celkem za stavbu</t>
  </si>
  <si>
    <t>CZK</t>
  </si>
  <si>
    <t>Rekapitulace dílů</t>
  </si>
  <si>
    <t>Typ dílu</t>
  </si>
  <si>
    <t>1</t>
  </si>
  <si>
    <t>Zemní práce</t>
  </si>
  <si>
    <t>100</t>
  </si>
  <si>
    <t>Vzduchotechnické komponenty</t>
  </si>
  <si>
    <t>102</t>
  </si>
  <si>
    <t>Montáž VZT</t>
  </si>
  <si>
    <t>2</t>
  </si>
  <si>
    <t>Retence a akumulace</t>
  </si>
  <si>
    <t>Základy a zvláštní zakládání</t>
  </si>
  <si>
    <t>205</t>
  </si>
  <si>
    <t>210</t>
  </si>
  <si>
    <t>Specifikace</t>
  </si>
  <si>
    <t>215</t>
  </si>
  <si>
    <t>VRN</t>
  </si>
  <si>
    <t>3</t>
  </si>
  <si>
    <t>Svislé a kompletní konstrukce</t>
  </si>
  <si>
    <t>305</t>
  </si>
  <si>
    <t>310</t>
  </si>
  <si>
    <t>315</t>
  </si>
  <si>
    <t>342</t>
  </si>
  <si>
    <t>Stěny a příčky montované lehké</t>
  </si>
  <si>
    <t>4</t>
  </si>
  <si>
    <t>Vodorovné konstrukce</t>
  </si>
  <si>
    <t>416</t>
  </si>
  <si>
    <t>Podhledy a mezistropy montované lehké</t>
  </si>
  <si>
    <t>5</t>
  </si>
  <si>
    <t>Komunikace</t>
  </si>
  <si>
    <t>61</t>
  </si>
  <si>
    <t>Upravy povrchů vnitřní</t>
  </si>
  <si>
    <t>Úpravy povrchů vnitřní</t>
  </si>
  <si>
    <t>62</t>
  </si>
  <si>
    <t>Úpravy povrchů vnější</t>
  </si>
  <si>
    <t>63</t>
  </si>
  <si>
    <t>Podlahy a podlahové konstrukce</t>
  </si>
  <si>
    <t>64</t>
  </si>
  <si>
    <t>Výplně otvorů</t>
  </si>
  <si>
    <t>8</t>
  </si>
  <si>
    <t>Trubní vedení</t>
  </si>
  <si>
    <t>91</t>
  </si>
  <si>
    <t>Doplňující práce na komunikaci</t>
  </si>
  <si>
    <t>94</t>
  </si>
  <si>
    <t>Lešení a stavební výtahy</t>
  </si>
  <si>
    <t>95</t>
  </si>
  <si>
    <t>Dokončovací konstrukce na pozemních stavbách</t>
  </si>
  <si>
    <t>954</t>
  </si>
  <si>
    <t>Opláštění konstrukcí sádrokartonovými deskami</t>
  </si>
  <si>
    <t>97</t>
  </si>
  <si>
    <t>Prorážení otvorů</t>
  </si>
  <si>
    <t>99</t>
  </si>
  <si>
    <t>Staveništní přesun hmot</t>
  </si>
  <si>
    <t>711</t>
  </si>
  <si>
    <t>Izolace proti vodě</t>
  </si>
  <si>
    <t>713</t>
  </si>
  <si>
    <t>Izolace tepelné</t>
  </si>
  <si>
    <t>721</t>
  </si>
  <si>
    <t>Vnitřní kanalizace</t>
  </si>
  <si>
    <t>722</t>
  </si>
  <si>
    <t>Vnitřní vodovod</t>
  </si>
  <si>
    <t>724</t>
  </si>
  <si>
    <t>Strojní vybavení</t>
  </si>
  <si>
    <t>725</t>
  </si>
  <si>
    <t>Zařizovací předměty</t>
  </si>
  <si>
    <t>732</t>
  </si>
  <si>
    <t>Strojovny</t>
  </si>
  <si>
    <t>733</t>
  </si>
  <si>
    <t>Rozvod potrubí</t>
  </si>
  <si>
    <t>734</t>
  </si>
  <si>
    <t>Armatury</t>
  </si>
  <si>
    <t>736</t>
  </si>
  <si>
    <t>Podlahove vytapeni</t>
  </si>
  <si>
    <t>738</t>
  </si>
  <si>
    <t>Ostatní</t>
  </si>
  <si>
    <t>766</t>
  </si>
  <si>
    <t>Konstrukce truhlářské, okna a dveře</t>
  </si>
  <si>
    <t>767</t>
  </si>
  <si>
    <t>Konstrukce zámečnické</t>
  </si>
  <si>
    <t>771</t>
  </si>
  <si>
    <t>Podlahy z dlaždic a obklady</t>
  </si>
  <si>
    <t>781</t>
  </si>
  <si>
    <t>Obklady keramické</t>
  </si>
  <si>
    <t>784</t>
  </si>
  <si>
    <t>Malby</t>
  </si>
  <si>
    <t>799</t>
  </si>
  <si>
    <t>M21</t>
  </si>
  <si>
    <t>Elektromontáže</t>
  </si>
  <si>
    <t>M23</t>
  </si>
  <si>
    <t>Montáže potrubí</t>
  </si>
  <si>
    <t>M46</t>
  </si>
  <si>
    <t>Zemní práce při montážích</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</si>
  <si>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</si>
  <si>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</si>
  <si>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</si>
  <si>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</si>
  <si>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</si>
  <si>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</si>
  <si>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</si>
  <si>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</si>
  <si>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</si>
  <si>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</si>
  <si>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</si>
  <si>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</si>
  <si>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</si>
  <si>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</si>
  <si>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</si>
  <si>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</si>
  <si>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</si>
  <si>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</si>
  <si>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</si>
  <si>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</si>
  <si>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</si>
  <si>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</si>
  <si>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</si>
  <si>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</si>
  <si>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</si>
  <si>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</si>
  <si>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</si>
  <si>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</si>
  <si>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</si>
  <si>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</si>
  <si>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</si>
  <si>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131301112R00</t>
  </si>
  <si>
    <t>Hloubení nezapažených jam a zářezů do 1000 m3, v hornině 4, hloubení strojně</t>
  </si>
  <si>
    <t>m3</t>
  </si>
  <si>
    <t>800-1</t>
  </si>
  <si>
    <t>RTS 26/ I</t>
  </si>
  <si>
    <t>Indiv</t>
  </si>
  <si>
    <t>Práce</t>
  </si>
  <si>
    <t>Běžná</t>
  </si>
  <si>
    <t>POL1_</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</si>
  <si>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</si>
  <si>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SPI</t>
  </si>
  <si>
    <t>131301119R00</t>
  </si>
  <si>
    <t xml:space="preserve">Hloubení nezapažených jam a zářezů příplatek za lepivost, v hornině 4,  </t>
  </si>
  <si>
    <t>132301110R00</t>
  </si>
  <si>
    <t>Hloubení rýh šířky do 60 cm do 50 m3, v hornině 4, hloubení strojně</t>
  </si>
  <si>
    <t>zapažených i nezapažených s urovnáním dna do předepsaného profilu a spádu, s přehozením výkopku na přilehlém terénu na vzdálenost do 3 m od podélné osy rýhy nebo s naložením výkopku na dopravní prostředek.</t>
  </si>
  <si>
    <t>132301192R00</t>
  </si>
  <si>
    <t>Hloubení rýh šířky do 60 cm do 100 m3, v hornině 4, příplatek za hloubení ve vodě</t>
  </si>
  <si>
    <t>162301101R00</t>
  </si>
  <si>
    <t>Vodorovné přemístění výkopku z horniny 1 až 4, na vzdálenost přes 50  do 500 m</t>
  </si>
  <si>
    <t>po suchu, bez naložení výkopku, avšak se složením bez rozhrnutí, zpáteční cesta vozidla.</t>
  </si>
  <si>
    <t>167101101R00</t>
  </si>
  <si>
    <t>Nakládání, skládání, překládání neulehlého výkopku nakládání výkopku  do 100 m3, z horniny 1 až 4</t>
  </si>
  <si>
    <t>171201101R00</t>
  </si>
  <si>
    <t>Uložení sypaniny do násypů nezhutněných</t>
  </si>
  <si>
    <t>175101201R00</t>
  </si>
  <si>
    <t>Obsyp objektů bez prohození sypaniny</t>
  </si>
  <si>
    <t>sypaninou z vhodných hornin tř. 1 - 4 nebo materiálem, uloženým ve vzdálenosti do 30 m od vnějšího kraje objektu, pro jakoukoliv míru zhutnění,</t>
  </si>
  <si>
    <t>181101102R00</t>
  </si>
  <si>
    <t>Úprava pláně v zářezech v hornině 1 až 4, se zhutněním</t>
  </si>
  <si>
    <t>m2</t>
  </si>
  <si>
    <t>vyrovnáním výškových rozdílů, ploch vodorovných a ploch do sklonu 1 : 5.</t>
  </si>
  <si>
    <t>460120082RT1</t>
  </si>
  <si>
    <t>Násyp zeminy, hornina třídy 3-4, složení, rozprost. a udusání zeminy</t>
  </si>
  <si>
    <t>271531112R00</t>
  </si>
  <si>
    <t>Polštáře zhutněné pod základy kamenivo hrubé, drcené, frakce 32 - 63 mm</t>
  </si>
  <si>
    <t>800-2</t>
  </si>
  <si>
    <t>274313611R00</t>
  </si>
  <si>
    <t>Beton základových pasů prostý třídy C 16/20</t>
  </si>
  <si>
    <t>801-1</t>
  </si>
  <si>
    <t>274313621R00</t>
  </si>
  <si>
    <t>Beton základových pasů prostý třídy C 20/25</t>
  </si>
  <si>
    <t>274351215R00</t>
  </si>
  <si>
    <t>Bednění stěn základových pasů zřízení</t>
  </si>
  <si>
    <t>RTS 25/ II</t>
  </si>
  <si>
    <t>svislé nebo šikmé (odkloněné), půdorysně přímé nebo zalomené, stěn základových pasů ve volných nebo zapažených jámách, rýhách, šachtách, včetně případných vzpěr,</t>
  </si>
  <si>
    <t>274351216R00</t>
  </si>
  <si>
    <t>Bednění stěn základových pasů odstranění</t>
  </si>
  <si>
    <t>274354032R00</t>
  </si>
  <si>
    <t>Bednění stěn základových pasů Bednění prostupu základy průřezu do 0,05 m2, délky prostupu do 0,5 m</t>
  </si>
  <si>
    <t>kus</t>
  </si>
  <si>
    <t>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t>
  </si>
  <si>
    <t>274361821R00</t>
  </si>
  <si>
    <t xml:space="preserve">Výztuž a svařované sítě základových pasů výztuž, z oceli 10505,  ,  </t>
  </si>
  <si>
    <t>t</t>
  </si>
  <si>
    <t>821-1</t>
  </si>
  <si>
    <t>275313611R00</t>
  </si>
  <si>
    <t>Beton základových patek prostý třídy C 16/20</t>
  </si>
  <si>
    <t>275321321R00</t>
  </si>
  <si>
    <t>Beton základových patek železový třídy C 20/25</t>
  </si>
  <si>
    <t>bez dodávky a uložení výztuže</t>
  </si>
  <si>
    <t>275354111R00</t>
  </si>
  <si>
    <t>Bednění základových patek a bloků zřízení bednění</t>
  </si>
  <si>
    <t>275354211R00</t>
  </si>
  <si>
    <t>Bednění základových patek a bloků odstranění bednění</t>
  </si>
  <si>
    <t>275361821R00</t>
  </si>
  <si>
    <t xml:space="preserve">Výztuž a svařované sítě základových patek z prutové oceli, B500B,  ,  ,  </t>
  </si>
  <si>
    <t>2-001</t>
  </si>
  <si>
    <t>Bednění kalichů + odbednění</t>
  </si>
  <si>
    <t>Vlastní</t>
  </si>
  <si>
    <t>R-položka</t>
  </si>
  <si>
    <t>POL12_1</t>
  </si>
  <si>
    <t>311321411R00</t>
  </si>
  <si>
    <t>Beton nadzákladových zdí železový třídy C 25/30</t>
  </si>
  <si>
    <t>nosných, výplňových, obkladových, půdních, štítových, poprsních apod. (bez výztuže), s pomocným lešením o výšce podlahy do 1900 mm a pro zatížení 1,5 kPa,</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</si>
  <si>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</si>
  <si>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</si>
  <si>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</si>
  <si>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311351106R00</t>
  </si>
  <si>
    <t>Bednění nadzákladových zdí oboustranné za každou stranu odstranění</t>
  </si>
  <si>
    <t>311361821R00</t>
  </si>
  <si>
    <t>Výztuž nadzákladových zdí z betonářské oceli 10 505(R)</t>
  </si>
  <si>
    <t>včetně distančních prvků</t>
  </si>
  <si>
    <t>311419812R00</t>
  </si>
  <si>
    <t>Izolace soklů perimetrickými deskami tloušťky 10 cm, nopová fólie</t>
  </si>
  <si>
    <t>soklových a podzemních konstrukcí z pěnového polystyrenu (30-35 kg/m3) s povrchovou úpravou stěrkou (pro obklad), omítkou nebo nopovou fólií (podzemní konstrukce)</t>
  </si>
  <si>
    <t>317167121R00</t>
  </si>
  <si>
    <t>Překlady keramické montáž a dodávka nenosné, délky 1000 mm, šířky 115 mm, výšky 71 mm</t>
  </si>
  <si>
    <t>317167122R00</t>
  </si>
  <si>
    <t>Překlady keramické montáž a dodávka nenosné, délky 1250 mm, šířky 115 mm, výšky 71 mm</t>
  </si>
  <si>
    <t>317167132R00</t>
  </si>
  <si>
    <t>Překlady keramické montáž a dodávka nenosné, délky 1250 mm, šířky 145 mm, výšky 71 mm</t>
  </si>
  <si>
    <t>342247534R00</t>
  </si>
  <si>
    <t>Příčky z tvárnic pálených Příčky z tvárnic keramických pálených tloušťky 115 mm, z děrovaných příčkovek, P 10, zděných na suchou pěnu</t>
  </si>
  <si>
    <t>jednoduché nebo příčky zděné do svislé dřevěné, cihelné, betonové nebo ocelové konstrukce na jakoukoliv maltu vápenocementovou (MVC) nebo cementovou (MC),</t>
  </si>
  <si>
    <t>342247544R00</t>
  </si>
  <si>
    <t>Příčky z tvárnic pálených Příčky z tvárnic keramických pálených tloušťky 140 mm, z děrovaných příčkovek, P 10, zděných na suchou pěnu</t>
  </si>
  <si>
    <t>346244314R00</t>
  </si>
  <si>
    <t>Obezdívka van a WC modulů z pórobetonu tloušťky 125 mm</t>
  </si>
  <si>
    <t>347013111R.</t>
  </si>
  <si>
    <t>Předstěny opláštěné sádrokartonovými deskami předsazené stěny spřažené  1 x ocelová konstrukce CD, včetně dodávka desky 12,5 mm, 2 x RF, R45</t>
  </si>
  <si>
    <t>342264051RT4</t>
  </si>
  <si>
    <t>Podhledy na kovové konstrukci opláštěné deskami sádrokartonovými nosná konstrukce z profilů CD s přímým uchycením 1x deska, tloušťky 12,5 mm, protipožární impregnovaná, bez izolace</t>
  </si>
  <si>
    <t>342264051R.</t>
  </si>
  <si>
    <t>Podhled sádrokartonový, 1x ocelová konstrukce CD, bez izolace, včetně dodávky desky, 2 x RF 12,5 mm, REI 45</t>
  </si>
  <si>
    <t>342265122R.</t>
  </si>
  <si>
    <t>Podkroví sádrokartonové šikmé,ocel.konstr.CD,závěs krokvový, bez izolace, včetně dodávky desky, 2xRF 12,5 mm. REI 45</t>
  </si>
  <si>
    <t>612409991R00</t>
  </si>
  <si>
    <t>Začištění omítek kolem oken, dveří a obkladů apod. maltou vápenou</t>
  </si>
  <si>
    <t>m</t>
  </si>
  <si>
    <t>801-4</t>
  </si>
  <si>
    <t>612421615R00</t>
  </si>
  <si>
    <t>Omítky vnitřní stěn vápenné nebo vápenocementové v podlaží i ve schodišti hrubé zatřené</t>
  </si>
  <si>
    <t>612473182R00</t>
  </si>
  <si>
    <t>Omítky vnitřní zdiva ze suchých směsí štukové, strojně</t>
  </si>
  <si>
    <t>omítka vápenocementová, strojně nebo ručně nanášená v podlaží i ve schodišti na jakýkoliv druh podkladu, kompletní souvrství</t>
  </si>
  <si>
    <t>622323041R00</t>
  </si>
  <si>
    <t>Příprava podkladu penetrace</t>
  </si>
  <si>
    <t>622311122RT1</t>
  </si>
  <si>
    <t>Zateplení soklu soklovým polystyrénem, tloušťky 100 mm, kontaktní nátěr a akrylátová omítka</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</si>
  <si>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</si>
  <si>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631312711R00</t>
  </si>
  <si>
    <t xml:space="preserve">Mazanina z betonu prostého tl. přes 50 do 80 mm třídy C 25/30,  </t>
  </si>
  <si>
    <t>(z kameniva) hlazená dřevěným hladítkem</t>
  </si>
  <si>
    <t>631315711R00</t>
  </si>
  <si>
    <t xml:space="preserve">Mazanina z betonu prostého tl. přes 120 do 240 mm třídy C 25/30,  </t>
  </si>
  <si>
    <t>POL1_1</t>
  </si>
  <si>
    <t>631315711RM1</t>
  </si>
  <si>
    <t>631316211R00</t>
  </si>
  <si>
    <t>Mazanina z betonu prostého speciální povrchové úpravy mazanin povrchový vsyp strojně hlazený, směsí s křemíkem</t>
  </si>
  <si>
    <t>631317220R00</t>
  </si>
  <si>
    <t>Mazanina z betonu prostého řezání dilatačních spár v čerstvém betonu vyztuženém, hloubky 0-200 mm</t>
  </si>
  <si>
    <t>631319165R00</t>
  </si>
  <si>
    <t>Příplatek za přehlazení povrchu tloušťka mazaniny od 120 mm do 240 mm</t>
  </si>
  <si>
    <t>betonové mazaniny min. B 10 ocelovým hladítkem s poprášením cementem pro konečnou úpravu mazaniny</t>
  </si>
  <si>
    <t>631361921RT2</t>
  </si>
  <si>
    <t>Výztuž mazanin z betonů a z lehkých betonů ze svařovaných sítí průměr drátu 5 mm, velikost oka 100/100 mm</t>
  </si>
  <si>
    <t>631361921RT4</t>
  </si>
  <si>
    <t>Výztuž mazanin z betonů a z lehkých betonů ze svařovaných sítí průměr drátu 6 mm, velikost oka 100/100 mm</t>
  </si>
  <si>
    <t>631571001R00</t>
  </si>
  <si>
    <t>Násyp  z kameniva  z kameniva těženého 0-4 pro zpevnění podkladu</t>
  </si>
  <si>
    <t>pod mazaniny a dlažby, popř. na plochých střechách, vodorovný nebo ve spádu, s udusáním a urovnáním povrchu,</t>
  </si>
  <si>
    <t>632443111R00</t>
  </si>
  <si>
    <t>Potěr litý cementový pevnost v tlaku 20 MPa, pokládaná plocha do 100 m2, tloušťky 50 mm</t>
  </si>
  <si>
    <t>dovoz směsi, doprava pomocí šnekového čerpadla, lití hadicí na plochu, srovnání latí do roviny</t>
  </si>
  <si>
    <t>634601111R00</t>
  </si>
  <si>
    <t>Zaplnění dilatačních spár v mazaninách tl. do 10 cm v šířce spáry do 10 mm</t>
  </si>
  <si>
    <t>50 % zasypání pískem a 50 % zalití asfaltem</t>
  </si>
  <si>
    <t>63131..</t>
  </si>
  <si>
    <t>Ukončovací profil u vrat - L50/50/4</t>
  </si>
  <si>
    <t>632443112R.</t>
  </si>
  <si>
    <t>Potěr CemFlow® CF 20, do 100 m2, přípl. zkd 5 mm</t>
  </si>
  <si>
    <t>64-C01</t>
  </si>
  <si>
    <t>D+M Ocelové vchodové dveře - opravna, 1100 x 2300 mm, viz PD ozn. C01</t>
  </si>
  <si>
    <t>64-C02</t>
  </si>
  <si>
    <t>D+M Ocelové vchodové dveře - opravna, 1100 x 2300 mm, viz PD ozn. C02</t>
  </si>
  <si>
    <t>64-C03a</t>
  </si>
  <si>
    <t>D+M Hliníkové dveře posuvné, 4000 x 2300 mm, viz PD ozn. C03, Vstupní stěna - v opláštění</t>
  </si>
  <si>
    <t>64-C03b</t>
  </si>
  <si>
    <t>D+M Hliníkové dveře posuvné, 4000 x 2300 mm, viz PD ozn. C03</t>
  </si>
  <si>
    <t>64-C04</t>
  </si>
  <si>
    <t>D+M Ocelové vnitřní dveře - z prodejny do opravny 2100 x 2300 mm, viz PD ozn. C04</t>
  </si>
  <si>
    <t>64-C05</t>
  </si>
  <si>
    <t>D+M Ocelové vnitřní dveře - ze skladu do opravny, 2100 x 2300 mm, viz PD ozn. C05</t>
  </si>
  <si>
    <t>64-C06</t>
  </si>
  <si>
    <t>D+M Vnitřní dveře oddělující samost. požární úseky, 800 x 1970 mm, viz. PD ozn. C06</t>
  </si>
  <si>
    <t>64-C07</t>
  </si>
  <si>
    <t>D+M Vnitřní dveře oddělující samost. požární úseky, 800 x 1970 mm, viz PD ozn. C07</t>
  </si>
  <si>
    <t>64-C08</t>
  </si>
  <si>
    <t>M+D Vnitřní dveře oddělující samost. požární úseky, 800 x 1970 mm, viz PD ozn. C08</t>
  </si>
  <si>
    <t>64-C09</t>
  </si>
  <si>
    <t>D+M Vnitřní dveře oddělující samost. požární úseky, 800 x 1970 mm, viz. PD ozn. C09</t>
  </si>
  <si>
    <t>64-C10</t>
  </si>
  <si>
    <t>D+M Vnitřní dveře obložkové 800 x 1970 mm, viz PD ozn. C10</t>
  </si>
  <si>
    <t>64-C10a</t>
  </si>
  <si>
    <t>D+M Vnitřní dveře obložkové 800 x 1970 mm, viz PD ozn. C10a</t>
  </si>
  <si>
    <t>64-C11</t>
  </si>
  <si>
    <t>D+M Vnitřní dveře obložkové 800 x 1970 mm, viz PD ozn. C11</t>
  </si>
  <si>
    <t>64-C12</t>
  </si>
  <si>
    <t>D+M Vnitřní dveře ocelové 800 x 1970 - viz PD ozn. C12</t>
  </si>
  <si>
    <t>64-C13</t>
  </si>
  <si>
    <t>D+M Vnitřní dveře - ocelové 800 x 1970 mm, viz PD ozn. C13</t>
  </si>
  <si>
    <t>64-C14</t>
  </si>
  <si>
    <t>D+M vnitřní dveře 700 x 1970 mm, viz PD ozn. C14</t>
  </si>
  <si>
    <t>64-C15</t>
  </si>
  <si>
    <t>D+M Vnitřní dveře 700 x 1970 mm, viz PD ozn. C15</t>
  </si>
  <si>
    <t>64-C16</t>
  </si>
  <si>
    <t>D+M Vjezdová vrata do opravny 3500 x 3000 mm, viz PD ozn. C16</t>
  </si>
  <si>
    <t>64-C17</t>
  </si>
  <si>
    <t>D+M Vjezdová vrata do opravny 5000 x 5000 mm, viz PD ozn. C17</t>
  </si>
  <si>
    <t>64-C18</t>
  </si>
  <si>
    <t>D+M Prosklená stěna u kanceláře 7000 x 2700 mm, viz PD ozn. C18</t>
  </si>
  <si>
    <t>64-O01</t>
  </si>
  <si>
    <t>D+M Okno do prodejny 1NP, ocelové - 4000 x 2300 mm, viz PD ozn. O01</t>
  </si>
  <si>
    <t>64-O02</t>
  </si>
  <si>
    <t>D+M Okno dvoukřídlé, plastové - 2000 x 1470 mm, viz PD ozn. O02</t>
  </si>
  <si>
    <t>64-O03</t>
  </si>
  <si>
    <t>D+M Okno dvoukřídlé, plastové - 2000 x 1070 mm, viz PD ozn. O03</t>
  </si>
  <si>
    <t>632921911R00</t>
  </si>
  <si>
    <t>Dlažba vnitřní nebo vnější při objektu z dlaždic betonových betonových kladených do písku  se zalitím spár na celou výšku cementovou maltou pro spárování   o tloušťce dlaždic 40 mm</t>
  </si>
  <si>
    <t>vodorovná nebo ve spádu do 15° od vodorovné roviny</t>
  </si>
  <si>
    <t>639571120R00</t>
  </si>
  <si>
    <t>Podklad pod okapových chodník ze štěrku tl. 200 mm</t>
  </si>
  <si>
    <t>bez obrubníku</t>
  </si>
  <si>
    <t>639571311R00</t>
  </si>
  <si>
    <t>Textilie proti prorůstání 45 g/m2</t>
  </si>
  <si>
    <t>916531111RT7</t>
  </si>
  <si>
    <t>Osazení záhonového obrubníku betonového včetně dodávky obrubníků  1000/50/200 mm, do lože z betonu prostého C 12/15, bez boční opěry</t>
  </si>
  <si>
    <t>822-1</t>
  </si>
  <si>
    <t>se zřízením lože z betonu prostého C 12/15 tl. 80-100 mm</t>
  </si>
  <si>
    <t>941955002R00</t>
  </si>
  <si>
    <t>Lešení lehké pracovní pomocné pomocné, o výšce lešeňové podlahy přes 1,2 do 1,9 m</t>
  </si>
  <si>
    <t>800-3</t>
  </si>
  <si>
    <t>952901311R00</t>
  </si>
  <si>
    <t>jakékoliv výšky podlaží</t>
  </si>
  <si>
    <t>954111206R.</t>
  </si>
  <si>
    <t>Sádrokartonový obklad ocelového sloupu, R 45</t>
  </si>
  <si>
    <t>998014021R00</t>
  </si>
  <si>
    <t>Přesun hmot, budovy mont. vícepodl. s pláštěm, 18m</t>
  </si>
  <si>
    <t>Přesun hmot</t>
  </si>
  <si>
    <t>POL7_</t>
  </si>
  <si>
    <t>711212002RT1</t>
  </si>
  <si>
    <t>Izolace proti vodě stěrka hydroizolační  proti zemní vlhkosti</t>
  </si>
  <si>
    <t>800-711</t>
  </si>
  <si>
    <t>711470010RAF</t>
  </si>
  <si>
    <t>Izolace proti tlakové vodě fólií tloušťky 1,5 mm, vodorovné položení, 2 x ochranná textilie 300 g/m2</t>
  </si>
  <si>
    <t>AP-PSV</t>
  </si>
  <si>
    <t>Agregovaná položka</t>
  </si>
  <si>
    <t>POL2_</t>
  </si>
  <si>
    <t>711470020RAF</t>
  </si>
  <si>
    <t>Izolace proti tlakové vodě fólií tloušťky 1,5 mm, svislé položení, 2 x ochranná textilie 300 g/m2</t>
  </si>
  <si>
    <t>713121111R00</t>
  </si>
  <si>
    <t>Montáž tepelné izolace podlah  jednovrstvá, bez dodávky materiálu</t>
  </si>
  <si>
    <t>800-713</t>
  </si>
  <si>
    <t>713121111RT1</t>
  </si>
  <si>
    <t>713121121R00</t>
  </si>
  <si>
    <t>Montáž tepelné izolace podlah  dvouvrstvá, bez dodávky materiálu</t>
  </si>
  <si>
    <t>713191100RT9</t>
  </si>
  <si>
    <t>Izolace tepelné běžných konstrukcí - doplňky položení separační fólie, včetně dodávky PE fólie</t>
  </si>
  <si>
    <t>713191221R00</t>
  </si>
  <si>
    <t>Izolace tepelné běžných konstrukcí - doplňky obložení stěn pásky 100 mm, včetně dodávky materiálu</t>
  </si>
  <si>
    <t>283754905R</t>
  </si>
  <si>
    <t>Výrobek izolační pro budovy z extrudovaného polystyrenu (XPS) tvar: deska; tl = 100 mm; lambda = 0,034 W/(m.K); pevnost v tlaku = 300 kPa</t>
  </si>
  <si>
    <t>SPCM</t>
  </si>
  <si>
    <t>POL3_</t>
  </si>
  <si>
    <t>28375854R</t>
  </si>
  <si>
    <t>Výrobek izolační pro budovy z pěnového polystyrenu (EPS) tvar: deska; typ: s grafitem; tl = 60 mm; OH = 25 kg/m3; lambda = 0,030 W/(m.K); pevnost v tlaku = 150 kPa</t>
  </si>
  <si>
    <t>28376415-R</t>
  </si>
  <si>
    <t>Deska izolační XPS 500 HP-L tl. 100 mm, SP01</t>
  </si>
  <si>
    <t>631538062R</t>
  </si>
  <si>
    <t>Výrobek izolační pro budovy z minerální vlny (MW) tvar: deska; tl = 30 mm; lambda = 0,035 W/(m.K); pevnost v tlaku = 30 kPa; max. zatížení = 5,0 kPa</t>
  </si>
  <si>
    <t>POL3_0</t>
  </si>
  <si>
    <t>766412123R.</t>
  </si>
  <si>
    <t>Dřevěný obklad štítových stěn - včetně podkladového roštu, včetně povrchové úpravy - viz. SK11</t>
  </si>
  <si>
    <t>767-Z01</t>
  </si>
  <si>
    <t>D+M Čistící rohož 1000 x 500 mm - viz PD ozn. Z01</t>
  </si>
  <si>
    <t>767-Z02</t>
  </si>
  <si>
    <t>D+M Skleněná markýza nad vchodem 2400 x 1200 mm viz PD ozn. ZO2</t>
  </si>
  <si>
    <t>767-Z03</t>
  </si>
  <si>
    <t>D+M Skleněná markýza nad vchodem 5300 x 1200 mm viz PD ozn. Z03</t>
  </si>
  <si>
    <t>771101210R00</t>
  </si>
  <si>
    <t>Příprava podkladu pod dlažby penetrace podkladu pod dlažby</t>
  </si>
  <si>
    <t>800-771</t>
  </si>
  <si>
    <t>771471014R00</t>
  </si>
  <si>
    <t>Montáž soklíků z dlaždic keramických 200 x 100 mm na výšku 100 mm, soklíků vodorovných, kladených do malty</t>
  </si>
  <si>
    <t>771575109RT0</t>
  </si>
  <si>
    <t>Montáž podlah vnitřních z dlaždic keramických 300 x 200 mm, režných nebo glazovaných, hladkých, kladených do flexibilního tmele</t>
  </si>
  <si>
    <t>597643241R</t>
  </si>
  <si>
    <t>Dlažba keramická typ: čtvercový; bez glazury (UGL); dl = 298 mm; š = 298 mm; tl = 8,0 mm; nasákavost = 0,5 %; mrazuvzdorná; protiskluznost: R10</t>
  </si>
  <si>
    <t>998771101R00</t>
  </si>
  <si>
    <t>Přesun hmot pro podlahy z dlaždic v objektech výšky do 6 m</t>
  </si>
  <si>
    <t>50 m vodorovně</t>
  </si>
  <si>
    <t>781101210R00</t>
  </si>
  <si>
    <t>Příprava podkladu pod obklady penetrace podkladu pod obklady</t>
  </si>
  <si>
    <t>781475116RU3</t>
  </si>
  <si>
    <t>Montáž obkladů vnitřních z dlaždic keramických 300 x 300 mm,  , kladených do flexibilního tmele</t>
  </si>
  <si>
    <t>781497131R00</t>
  </si>
  <si>
    <t xml:space="preserve">Lišty k obkladům profil ukončovací nerez odolná proti oděru, uložení do tmele, výška profilu 8 mm,  </t>
  </si>
  <si>
    <t>781497121RS7</t>
  </si>
  <si>
    <t xml:space="preserve">Lišty k obkladům profil rohový Al chrom, uložení do tmele,  , výška profilu 10 mm,  </t>
  </si>
  <si>
    <t>597813700R</t>
  </si>
  <si>
    <t>Obklad keramický s glazurou (GL); dl = 330 mm; š = 250 mm; tl = 7,0 mm</t>
  </si>
  <si>
    <t>998781101R00</t>
  </si>
  <si>
    <t>Přesun hmot pro obklady keramické v objektech výšky do 6 m</t>
  </si>
  <si>
    <t>784191201R00</t>
  </si>
  <si>
    <t>Příprava povrchu Penetrace (napouštění) podkladu disperzní, jednonásobná</t>
  </si>
  <si>
    <t>800-784</t>
  </si>
  <si>
    <t>784195212R00</t>
  </si>
  <si>
    <t>Malby z malířských směsí otěruvzdorných,  , bělost 82 %, dvojnásobné</t>
  </si>
  <si>
    <t>799-100-1</t>
  </si>
  <si>
    <t>D+M Ocelová kontrukce s pořární oddolností R30, tryskání, nátěr, včetně jeřábové dráhy, schoditě, konstrukce vestavby</t>
  </si>
  <si>
    <t>799-200-1</t>
  </si>
  <si>
    <t>D+M střešních sendvičových panelů MINERAL 120, REI 60 DP1, U=0,34 W/m2K, včetně spoj. materiálu, parotěsné folie PE</t>
  </si>
  <si>
    <t>799-200-2</t>
  </si>
  <si>
    <t>D+M stěnových panelů QuadCore 100, EW 45 DP3, U = 0,19 W/m2K, včetně spojovacího materiálu, parotěsné fólie</t>
  </si>
  <si>
    <t>799-200-3</t>
  </si>
  <si>
    <t>D+M stěnových panelů MINERAL 100 (vnitřní příčky), EI 600 DP1, U = 0,39 W/m2K, včetně spojovacího materiálu, parotěsné fólie PE</t>
  </si>
  <si>
    <t>799-200-4</t>
  </si>
  <si>
    <t>D+M trapézového plechu TR 50 x 0,88 (ztracené bednění stropů), včetně spojovacího materiálu</t>
  </si>
  <si>
    <t>799-200-5</t>
  </si>
  <si>
    <t>D+M Lemovací profil L180x100x2</t>
  </si>
  <si>
    <t>kpl</t>
  </si>
  <si>
    <t>799-400-1</t>
  </si>
  <si>
    <t>D + M klempířských prvků a okapového systému (žlaby, svody, kotlík, olemování otvorů, olemování haly, okapnice, závětrnná lišta, hřeben, aplikace pásky ALUPET</t>
  </si>
  <si>
    <t>799-500-1</t>
  </si>
  <si>
    <t>D + M jednonosníkový jeřáb ABUS ELV 5t x 17160 mmm</t>
  </si>
  <si>
    <t>ks</t>
  </si>
  <si>
    <t>210220021RT1</t>
  </si>
  <si>
    <t>Montáž uzemňovacího vedení v zemi, včetně svorek, propojení a izolace spojů, z profilů ocelových pozinkovaných  (FeZn),  , včetně dodávky pásku 30 x 4 mm, bez nátěru</t>
  </si>
  <si>
    <t>005121 R</t>
  </si>
  <si>
    <t>Zařízení staveniště</t>
  </si>
  <si>
    <t>Soubor</t>
  </si>
  <si>
    <t>POL99_2</t>
  </si>
  <si>
    <t>SUM</t>
  </si>
  <si>
    <t>END</t>
  </si>
  <si>
    <t>171206111R00</t>
  </si>
  <si>
    <t>Uložení zemin do předepsaných tvarů uložení zemin schopných zúrodnění do násypů předepsaných tvarů s urovnáním</t>
  </si>
  <si>
    <t>823-2</t>
  </si>
  <si>
    <t>schopných zúrodnění nebo zemin výsypek do násypů</t>
  </si>
  <si>
    <t>271313511R00</t>
  </si>
  <si>
    <t xml:space="preserve">Betonování podkladu základových konstrukcí </t>
  </si>
  <si>
    <t>prostý</t>
  </si>
  <si>
    <t>271571111R00</t>
  </si>
  <si>
    <t xml:space="preserve">Polštáře zhutněné pod základy štěrkopísek tříděný,  </t>
  </si>
  <si>
    <t>8-002</t>
  </si>
  <si>
    <t>D+M Podzemní požární nádrž - 3 x prefa jímka - užitný objem 38,4 m3, SO06</t>
  </si>
  <si>
    <t>8-003</t>
  </si>
  <si>
    <t>Propojení jímek</t>
  </si>
  <si>
    <t>998144471R00</t>
  </si>
  <si>
    <t>Přesun hmot, jímky a nádrže pozemní výšky do 25 m</t>
  </si>
  <si>
    <t>005121020R</t>
  </si>
  <si>
    <t xml:space="preserve">Provoz zařízení staveniště </t>
  </si>
  <si>
    <t>174101101R00</t>
  </si>
  <si>
    <t>Zásyp sypaninou se zhutněním jam, šachet, rýh nebo kolem objektů v těchto vykopávkách</t>
  </si>
  <si>
    <t>POL1_0</t>
  </si>
  <si>
    <t>z jakékoliv horniny s uložením výkopku po vrstvách,</t>
  </si>
  <si>
    <t>132200012RA0</t>
  </si>
  <si>
    <t>Hloubení rýh nezapažených šířky do 200 cm, v hornině 1 ÷ 4, odvoz do 1 000 m, uložení na skládku</t>
  </si>
  <si>
    <t>AP-HSV</t>
  </si>
  <si>
    <t>POL2_0</t>
  </si>
  <si>
    <t>451572111R00</t>
  </si>
  <si>
    <t>Lože pod potrubí, stoky a drobné objekty z kameniva drobného těženého 0÷4 mm</t>
  </si>
  <si>
    <t>827-1</t>
  </si>
  <si>
    <t>v otevřeném výkopu,</t>
  </si>
  <si>
    <t>612403399R00</t>
  </si>
  <si>
    <t>Hrubá výplň rýh ve stěnách, jakoukoliv maltou jakoukoliv maltou  jakékoliv šířky</t>
  </si>
  <si>
    <t>jakékoliv šířky rýhy,</t>
  </si>
  <si>
    <t>970051060R00</t>
  </si>
  <si>
    <t>Jádrové vrtání, kruhové prostupy v železobetonu jádrové vrtání , do D 60 mm</t>
  </si>
  <si>
    <t>801-3</t>
  </si>
  <si>
    <t>970051130R00</t>
  </si>
  <si>
    <t>Jádrové vrtání, kruhové prostupy v železobetonu jádrové vrtání , do D 130 mm</t>
  </si>
  <si>
    <t>970051200R00</t>
  </si>
  <si>
    <t>Jádrové vrtání, kruhové prostupy v železobetonu jádrové vrtání , do D 200 mm</t>
  </si>
  <si>
    <t>971033231R00</t>
  </si>
  <si>
    <t>Vybourání otvorů ve zdivu cihelném z jakýchkoliv cihel pálených  na jakoukoliv maltu vápenou nebo vápenocementovou, plochy do 0,0225 m2, tloušťky do 150 mm</t>
  </si>
  <si>
    <t>základovém nebo nadzákladovém,</t>
  </si>
  <si>
    <t>971081221R00</t>
  </si>
  <si>
    <t>Vybourání otvorů v příčkách deskových plochy do 0,0225 m2, tloušťky do 100 mm</t>
  </si>
  <si>
    <t>heraklitových, rabicových a jiných deskových,</t>
  </si>
  <si>
    <t>973032619R00</t>
  </si>
  <si>
    <t>Vysekání kapes ve zdivu z dutých cihel pro špalíky a krabice  veliklosti do 150x150 mm, do hloubky 100 mm</t>
  </si>
  <si>
    <t>974031142R00</t>
  </si>
  <si>
    <t>Vysekání rýh v jakémkoliv zdivu cihelném v ploše  do hloubky 70 mm, šířky do 70 mm</t>
  </si>
  <si>
    <t>974051315R00</t>
  </si>
  <si>
    <t>Frézování drážek pro instalace ve zdivu z cihelných tvárnic hloubky od 31 mm do 50 mm, šířky od 31 mm do 50 mm</t>
  </si>
  <si>
    <t>979081111RT3</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</si>
  <si>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</si>
  <si>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</si>
  <si>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</si>
  <si>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</si>
  <si>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</si>
  <si>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</si>
  <si>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</si>
  <si>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</si>
  <si>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uložení, směs betonu, cihel a dřeva,  , skupina 17 09 04 z Katalogu odpadů</t>
  </si>
  <si>
    <t>892581111R00</t>
  </si>
  <si>
    <t>Zkoušky těsnosti kanalizačního potrubí zkouška těsnosti kanalizačního potrubí vodou  do DN 300</t>
  </si>
  <si>
    <t>vodou nebo vzduchem,</t>
  </si>
  <si>
    <t>721176101R00</t>
  </si>
  <si>
    <t>Potrubí HT připojovací vnější průměr D 32 mm, tloušťka stěny 1,8 mm, DN 30</t>
  </si>
  <si>
    <t>800-721</t>
  </si>
  <si>
    <t>včetně tvarovek, objímek. Bez zednických výpomocí.</t>
  </si>
  <si>
    <t>721176102R00</t>
  </si>
  <si>
    <t>Potrubí HT připojovací vnější průměr D 40 mm, tloušťka stěny 1,8 mm, DN 40</t>
  </si>
  <si>
    <t>721176103R00</t>
  </si>
  <si>
    <t>Potrubí HT připojovací vnější průměr D 50 mm, tloušťka stěny 1,8 mm, DN 50</t>
  </si>
  <si>
    <t>721176105R00</t>
  </si>
  <si>
    <t>Potrubí HT připojovací vnější průměr D 110 mm, tloušťka stěny 2,7 mm, DN 100</t>
  </si>
  <si>
    <t>721176113R00</t>
  </si>
  <si>
    <t>Potrubí HT odpadní svislé vnější průměr D 50 mm, tloušťka stěny 1,8 mm, DN 50</t>
  </si>
  <si>
    <t>721176115R00</t>
  </si>
  <si>
    <t>Potrubí HT odpadní svislé vnější průměr D 110 mm, tloušťka stěny 2,7 mm, DN 100</t>
  </si>
  <si>
    <t>721176222R00</t>
  </si>
  <si>
    <t>Potrubí KG svodné (ležaté) v zemi vnější průměr D 110 mm, tloušťka stěny 3,2 mm, DN 100</t>
  </si>
  <si>
    <t>721176223R00</t>
  </si>
  <si>
    <t>Potrubí KG svodné (ležaté) v zemi vnější průměr D 125 mm, tloušťka stěny 3,2 mm, DN 125</t>
  </si>
  <si>
    <t>721273200RT3</t>
  </si>
  <si>
    <t>Ventilační hlavice D 110 mm, souprava z PP</t>
  </si>
  <si>
    <t>998721102R00</t>
  </si>
  <si>
    <t>Přesun hmot pro vnitřní kanalizaci v objektech výšky do 12 m</t>
  </si>
  <si>
    <t>50 m vodorovně, měřeno od těžiště půdorysné plochy skládky do těžiště půdorysné plochy objektu</t>
  </si>
  <si>
    <t>721213011R00</t>
  </si>
  <si>
    <t>Montáž sprchového odtokového žlabu bez zálivky betonem</t>
  </si>
  <si>
    <t>725014131RT1</t>
  </si>
  <si>
    <t>Klozetové mísy závěsné, bilé, hluboké splachování, zadní, včetně sedátka, šířka 360 mm, hloubka 510 mm, výška 400 mm</t>
  </si>
  <si>
    <t>soubor</t>
  </si>
  <si>
    <t>725119402R00</t>
  </si>
  <si>
    <t>Doplňky Montáž doplňků zařízení záchodů předstěnový systém do sádrokartonu</t>
  </si>
  <si>
    <t>725016125R00</t>
  </si>
  <si>
    <t>Pisoár diturvitový, bílý, odsávací, přívod vnitřní, zdroj napájení pro tři urinály (senzor), včetně dodávky materiálu</t>
  </si>
  <si>
    <t>725017123R00</t>
  </si>
  <si>
    <t>Umyvadlo na šrouby, bílé, šířka 600 mm, hloubka 450 mm</t>
  </si>
  <si>
    <t>725017153R00</t>
  </si>
  <si>
    <t>Umyvadlo invalidní, bílé, šířka 640 mm, hloubka 550 mm</t>
  </si>
  <si>
    <t>725017129R00</t>
  </si>
  <si>
    <t>Kryt sifonu keramický bílý</t>
  </si>
  <si>
    <t>725291114R00</t>
  </si>
  <si>
    <t>Invalidní program madlo jednoduché pevné, rozměr 600 mm, bílé</t>
  </si>
  <si>
    <t>725291131R00</t>
  </si>
  <si>
    <t>Invalidní program madlo dvojité pevné, rozměr 500 mm, bílé</t>
  </si>
  <si>
    <t>725291136R00</t>
  </si>
  <si>
    <t>Invalidní program madlo dvojité sklopné, rozměr 830 mm, bílé</t>
  </si>
  <si>
    <t>725019103R00</t>
  </si>
  <si>
    <t>Výlevka diturvitová s plastovou mřížkou, závěsná</t>
  </si>
  <si>
    <t>725860181RT1</t>
  </si>
  <si>
    <t>Zápachová uzávěrka (sifon) pro zařizovací předměty D 40/50 mm; podomítková, pro pračky/myčky; PE; příslušenství přip. koleno,přivzdušňovací ventil, krycí deska nerez, montážní kryt, včetně dodávky materiálu</t>
  </si>
  <si>
    <t>725869101R00</t>
  </si>
  <si>
    <t>Montáž zápachové uzávěrky umyvadlové, D 32</t>
  </si>
  <si>
    <t>725980121R00</t>
  </si>
  <si>
    <t>Dvířka z plastu, 150 x 150 mm, včetně dodávky materiálu</t>
  </si>
  <si>
    <t>726211321R00</t>
  </si>
  <si>
    <t>Předstěnový modul pro WC zavěšené, s nádržkou, pro instalaci suchým procesem do lehkých sádrokartonových příček nebo k instalaci před masivní stěnu, bez soupravy na tlumení hluku, bez ovladacího tlačitka, ovládání zepředu, stavební výška 112 cm, včetně dodávky materiálu</t>
  </si>
  <si>
    <t>montáž a dodávka materiálu</t>
  </si>
  <si>
    <t>Navržen systém s max. objemem 6 litrů, minimální objem splachované vody bude přenastaven na 2 litry, odpovídá hodnocení EU Water Label</t>
  </si>
  <si>
    <t>POP</t>
  </si>
  <si>
    <t>726211367R00</t>
  </si>
  <si>
    <t>Předstěnový modul pro výlevku pro nástěnnou armaturu, pro instalaci suchým procesem do lehkých sádrokartonových příček nebo k instalaci před masivní stěnu, včetně 2 nástěnek DN 15, stavební výška 130 cm, včetně dodávky materiálu</t>
  </si>
  <si>
    <t>998725102R00</t>
  </si>
  <si>
    <t>Přesun hmot pro zařizovací předměty v objektech výšky do 12 m</t>
  </si>
  <si>
    <t>vodorovně do 50 m</t>
  </si>
  <si>
    <t>Dvířka reviznímagnetická 150 x 200mm, pro obklad</t>
  </si>
  <si>
    <t>Není obsaženo v databázi RTS, cenová soustava vlastní</t>
  </si>
  <si>
    <t>Drobný instalační materiál, doplňkové montážní práce</t>
  </si>
  <si>
    <t>Sprchový žlábek z nerez. oceli, dl. 1200mm, š. 110mm, odtok uprostřed dn 50mm</t>
  </si>
  <si>
    <t>Zástěna sprchová 1200 x 2000mm, závěs</t>
  </si>
  <si>
    <t>28696752R</t>
  </si>
  <si>
    <t>Příslušenství ZTI armatury - ovládací tlačítko splachovacího systému; mechanické spouštění; pochromovaný plast; rozměr: 246 x 164 x 12,0 mm</t>
  </si>
  <si>
    <t>551070190R</t>
  </si>
  <si>
    <t>Příslušenství ZTI armatury - sada oddáleného splachování do zdi; pneumatické; ruční; bílý plast</t>
  </si>
  <si>
    <t>55162328.AR</t>
  </si>
  <si>
    <t>uzávěrka zápachová DN 32 x 5/4"; pro umyvadla; PP; příslušenství krycí růžice odtoku, zpětný uzávěr</t>
  </si>
  <si>
    <t>55162338.AR</t>
  </si>
  <si>
    <t>uzávěrka zápachová DN 40; podomítková; PP; příslušenství vyjímatelná vložka</t>
  </si>
  <si>
    <t>55162340.AR</t>
  </si>
  <si>
    <t>souprava připojovací pro umyvadla; výškově nastavitelná; DN 32 x 5/4"; mosaz, povrch chrom</t>
  </si>
  <si>
    <t>551623505R</t>
  </si>
  <si>
    <t>Příslušenství vzduchotechnické jednotky - zápachová uzávěra podomítková; materiál: plast; DN 32</t>
  </si>
  <si>
    <t>55162400R</t>
  </si>
  <si>
    <t>Vpust podlahová materiál: plast; mřížka nerezová; dl = 123 mm; š = 123 mm; stav. výška od 158 mm; odtok svislý 50/75/110 mm; zatížení: K 3; příslušenství: sifon, izolační límec</t>
  </si>
  <si>
    <t>551625510R</t>
  </si>
  <si>
    <t>ventil přivzdušňovací pro splaškové potrubí, pro připojovací potrubí; DN 50/75; ABS</t>
  </si>
  <si>
    <t>460600001RT8</t>
  </si>
  <si>
    <t>Naložení a odvoz zeminy, odvoz na vzdálenost 10000 m</t>
  </si>
  <si>
    <t>460600002R00</t>
  </si>
  <si>
    <t>Příplatek za odvoz za každých dalších 1000 m</t>
  </si>
  <si>
    <t>132200110RA0</t>
  </si>
  <si>
    <t>Hloubení rýh zapažených šířky do 60 cm, v hornině 1 ÷ 4, odvoz do 1 000 m, uložení na skládku</t>
  </si>
  <si>
    <t>899731114R00</t>
  </si>
  <si>
    <t>Signalizační vodič CYY, 6 mm2</t>
  </si>
  <si>
    <t>970051100R00</t>
  </si>
  <si>
    <t>Jádrové vrtání, kruhové prostupy v železobetonu jádrové vrtání , do D 100 mm</t>
  </si>
  <si>
    <t>974031143R00</t>
  </si>
  <si>
    <t>Vysekání rýh v jakémkoliv zdivu cihelném v ploše  do hloubky 70 mm, šířky do 100 mm</t>
  </si>
  <si>
    <t>722176112R00</t>
  </si>
  <si>
    <t>Montáž vodovodního rozvodu z trubek plastových D přes 16 do 20 mm, svařovaných polyfuzně</t>
  </si>
  <si>
    <t>montáž trubek a tvarovek, bez dodávky materiálu, bez zednických přípomocí</t>
  </si>
  <si>
    <t>722176113R00</t>
  </si>
  <si>
    <t>Montáž vodovodního rozvodu z trubek plastových D přes 20 do 25 mm, svařovaných polyfuzně</t>
  </si>
  <si>
    <t>722176114R00</t>
  </si>
  <si>
    <t>Montáž vodovodního rozvodu z trubek plastových D přes 25 do 32 mm, svařovaných polyfuzně</t>
  </si>
  <si>
    <t>722181213RT7</t>
  </si>
  <si>
    <t>Izolace vodovodního potrubí návleková z trubic z pěnového polyetylenu, tloušťka stěny 13 mm, d 22 mm</t>
  </si>
  <si>
    <t>722181213RT8</t>
  </si>
  <si>
    <t>Izolace vodovodního potrubí návleková z trubic z pěnového polyetylenu, tloušťka stěny 13 mm, d 25 mm</t>
  </si>
  <si>
    <t>722181213RU1</t>
  </si>
  <si>
    <t>Izolace vodovodního potrubí návleková z trubic z pěnového polyetylenu, tloušťka stěny 13 mm, d 32 mm</t>
  </si>
  <si>
    <t>722182094R00</t>
  </si>
  <si>
    <t>Montáž tepelné izolace potrubí příplatek za montáž izolačních tvarovek přes DN 25 do DN 40</t>
  </si>
  <si>
    <t>722182200R00</t>
  </si>
  <si>
    <t>722259201R00</t>
  </si>
  <si>
    <t>Montáž požárního příslušenství hydrantového systému D 25</t>
  </si>
  <si>
    <t>722280106R00</t>
  </si>
  <si>
    <t>Tlaková zkouška vodovodního potrubí do DN 32</t>
  </si>
  <si>
    <t>998722102R00</t>
  </si>
  <si>
    <t>Přesun hmot pro vnitřní vodovod v objektech výšky do 12 m</t>
  </si>
  <si>
    <t>722100001RA0</t>
  </si>
  <si>
    <t xml:space="preserve">Vodovod z trub ocelových pozinkovaných DN 25,  </t>
  </si>
  <si>
    <t>závitových, podíl nákladů na armatury, tlaková zkouška, proplach a dezinfekce.</t>
  </si>
  <si>
    <t>722100002RA0</t>
  </si>
  <si>
    <t xml:space="preserve">Vodovod z trub ocelových pozinkovaných DN 40,  </t>
  </si>
  <si>
    <t>286134113R</t>
  </si>
  <si>
    <t>Trubka plastová materiál: PE 100 RC; de = 40,0 mm; tl. stěny = 3,7 mm; PN 16; SDR 11,0</t>
  </si>
  <si>
    <t>286134125R</t>
  </si>
  <si>
    <t>Trubka plastová materiál: PE 100 RC; de = 75,0 mm; tl. stěny = 6,8 mm; PN 16; SDR 11,0</t>
  </si>
  <si>
    <t>286143010R</t>
  </si>
  <si>
    <t>Trubka plastová skladba: PP-RCT - PP-RCT+CF - PP-RCT; de = 20,0 mm; tl. stěny = 2,8 mm; teplota média do 90 °C</t>
  </si>
  <si>
    <t>286143011R</t>
  </si>
  <si>
    <t>Trubka plastová skladba: PP-RCT - PP-RCT+CF - PP-RCT; de = 25,0 mm; tl. stěny = 3,5 mm; teplota média do 90 °C</t>
  </si>
  <si>
    <t>286143012R</t>
  </si>
  <si>
    <t>Trubka plastová skladba: PP-RCT - PP-RCT+CF - PP-RCT; de = 32,0 mm; tl. stěny = 4,4 mm; teplota média do 90 °C</t>
  </si>
  <si>
    <t>44982602.AR</t>
  </si>
  <si>
    <t>systém hydrantový provedení A na zeď; š = 650 mm; l = 650,0 mm; hl. 285 mm; délka hadice 30,0 m; povrchová úprava komaxit, červená; ocelová skříň, kulový kohout, polyesterová požární hadice pr. 25mm, l=30m, proudnice D25, navíjecí buben d=560mm</t>
  </si>
  <si>
    <t>724301101RT2</t>
  </si>
  <si>
    <t>Expanzní nádoba pro vodárenské systémy pro pitnou vodu, s vakem, o objemu nádoby 2 l, tlak vody 10 barů, max. tlak ve vaku 4 bary, připojovací T-kus G 3/4", s armaturou flowjet G 3/4"</t>
  </si>
  <si>
    <t>osazení nádoby do potrubního rozvodu, s ukotvením do zdi nebo do podlahy, včetně dodávky nádoby, armatur a přípojného šroubení, bez dodávky kotvícího materiálu</t>
  </si>
  <si>
    <t>Montážní práce na strojním vybavení a napojení, drobný instalační materiál</t>
  </si>
  <si>
    <t>541322420R</t>
  </si>
  <si>
    <t>ohřívač vody elektrický ohřev zásobníkový; tlakový; provedení svislé, závěsné; objem 51 l; v = 561 mm; d = 524 mm; napětí 230 V; příkon 2 000 W; doba ohřevu el.energií z 10°C na 60°C 1,5 hod</t>
  </si>
  <si>
    <t>541322422R</t>
  </si>
  <si>
    <t>ohřívač vody elektrický ohřev zásobníkový; tlakový; provedení svislé, závěsné; objem 100 l; v = 881 mm; d = 524 mm; napětí 230 V; příkon 2 000 W; doba ohřevu el.energií z 10°C na 60°C 3,0 hod</t>
  </si>
  <si>
    <t>725814122R00</t>
  </si>
  <si>
    <t>Ventil  pračkový, mosazný, se zpětnou klapkou, DN 15 x DN 20, včetně dodávky materiálu</t>
  </si>
  <si>
    <t>725823121RT2</t>
  </si>
  <si>
    <t>Baterie umyvadlové a dřezové umyvadlová, stojánková, ruční ovládání s otvíráním odpadu, nadstandardní, včetně dodávky materiálu</t>
  </si>
  <si>
    <t>Navržena baterie s výpustí chrom 6 l/min, odpovídá hodnocení EU Water Label</t>
  </si>
  <si>
    <t>725829301R00</t>
  </si>
  <si>
    <t>Baterie umyvadlové a dřezové Montáž baterií umyvadlových a dřezových umyvadlové a dřezové stojánkové</t>
  </si>
  <si>
    <t>725845111R00</t>
  </si>
  <si>
    <t>Baterie sprchová nástěnná, ruční ovládání bez příslušentsví, standardní, včetně dodávky materiálu</t>
  </si>
  <si>
    <t>Navržena vanová baterie s průtokem 5l/min, odpovídá hodnocení EU Water Label</t>
  </si>
  <si>
    <t>725849201R00</t>
  </si>
  <si>
    <t>Baterie sprchová Montáž baterie sprchové pevná výška</t>
  </si>
  <si>
    <t>Směšovací baterie páková nástěnná pro výlevku, s prodlouženým raménkem dl. 210mm, vč. montáže</t>
  </si>
  <si>
    <t>55145350R</t>
  </si>
  <si>
    <t>růžice sprchová; 3 polohová; 118 mm; povrch chrom</t>
  </si>
  <si>
    <t>55145353R</t>
  </si>
  <si>
    <t>hadice sprchová l = 1 500 mm</t>
  </si>
  <si>
    <t>55145357R</t>
  </si>
  <si>
    <t>tyč sprchová l = 90 cm; příslušenství posuvný držák; chrom</t>
  </si>
  <si>
    <t>722229101R00</t>
  </si>
  <si>
    <t>Montáž armatury závitové s jedním závitem G 1/2"</t>
  </si>
  <si>
    <t>722235111R00</t>
  </si>
  <si>
    <t>Kohout kulový, mosazný, vnitřní-vnitřní závit, DN 15, PN 25</t>
  </si>
  <si>
    <t>722235114R00</t>
  </si>
  <si>
    <t>Kohout kulový, mosazný, vnitřní-vnitřní závit, DN 32, PN 25</t>
  </si>
  <si>
    <t>722239101R00</t>
  </si>
  <si>
    <t>Montáž armatury závitové se dvěma závity G 1/2"</t>
  </si>
  <si>
    <t>725814102R00</t>
  </si>
  <si>
    <t>Ventil  rohový, mosazný, bez matky, DN 15 x DN 10, včetně dodávky materiálu</t>
  </si>
  <si>
    <t>Kohout vypouštěcí kulový DN 15, s ochrannou proti zpětnému znečištění</t>
  </si>
  <si>
    <t>Sdružená pojistná armatura, 7 bar - 3/4˝, uzávěr, zpětná klapka, poj. ventil, měřící bod a napojení</t>
  </si>
  <si>
    <t>Ventil vodovodní, zpětný, DN 32 mm, s kontrolou, vč. montáže</t>
  </si>
  <si>
    <t>230191011R00</t>
  </si>
  <si>
    <t>Uložení chráničky ve výkopu PE 75x6,8mm</t>
  </si>
  <si>
    <t>230193002R00</t>
  </si>
  <si>
    <t>Nasunutí potrubní sekce do chráničky DN 80</t>
  </si>
  <si>
    <t>230194002R00</t>
  </si>
  <si>
    <t>Utěsnění chráničky manžetou DN 80</t>
  </si>
  <si>
    <t>230195004R00</t>
  </si>
  <si>
    <t>Montáž distanční objímky celistvé d 57-73 mm</t>
  </si>
  <si>
    <t>970051025R00</t>
  </si>
  <si>
    <t>Jádrové vrtání, kruhové prostupy v železobetonu jádrové vrtání , d 25 mm</t>
  </si>
  <si>
    <t>970051080R00</t>
  </si>
  <si>
    <t>Jádrové vrtání, kruhové prostupy v železobetonu jádrové vrtání , do D 80 mm</t>
  </si>
  <si>
    <t>722181213RT9</t>
  </si>
  <si>
    <t>Izolace vodovodního potrubí návleková z trubic z pěnového polyetylenu, tloušťka stěny 13 mm, d 28 mm</t>
  </si>
  <si>
    <t>722181213RV9</t>
  </si>
  <si>
    <t>Izolace vodovodního potrubí návleková z trubic z pěnového polyetylenu, tloušťka stěny 13 mm, d 40 mm</t>
  </si>
  <si>
    <t>722181213RW6</t>
  </si>
  <si>
    <t>Izolace vodovodního potrubí návleková z trubic z pěnového polyetylenu, tloušťka stěny 13 mm, d 50 mm</t>
  </si>
  <si>
    <t>722181225RT7</t>
  </si>
  <si>
    <t>Izolace vodovodního potrubí návleková z trubic z pěnového polyetylenu s povrchovou ochrannou hliníkovou fólií zesílenou sklorohoží 5x5 mm, tloušťka stěny 25 mm, d 22 mm</t>
  </si>
  <si>
    <t>722181225RU2</t>
  </si>
  <si>
    <t>Izolace vodovodního potrubí návleková z trubic z pěnového polyetylenu s povrchovou ochrannou hliníkovou fólií zesílenou sklorohoží 5x5 mm, tloušťka stěny 25 mm, d 35 mm</t>
  </si>
  <si>
    <t>722181225RW2</t>
  </si>
  <si>
    <t>Izolace vodovodního potrubí návleková z trubic z pěnového polyetylenu s povrchovou ochrannou hliníkovou fólií zesílenou sklorohoží 5x5 mm, tloušťka stěny 25 mm, d 45 mm</t>
  </si>
  <si>
    <t>722181225RW8</t>
  </si>
  <si>
    <t>Izolace vodovodního potrubí návleková z trubic z pěnového polyetylenu s povrchovou ochrannou hliníkovou fólií zesílenou sklorohoží 5x5 mm, tloušťka stěny 25 mm, d 54 mm</t>
  </si>
  <si>
    <t>722182096R00</t>
  </si>
  <si>
    <t>Montáž tepelné izolace potrubí příplatek za montáž izolačních tvarovek přes DN 40 do DN 80</t>
  </si>
  <si>
    <t>722182201R00</t>
  </si>
  <si>
    <t>734432114R00</t>
  </si>
  <si>
    <t>Termostat prostorový řízení vytápění a časovač, včetně dodávky materiálu</t>
  </si>
  <si>
    <t>800-731</t>
  </si>
  <si>
    <t>Tepelné čerpadlo země/voda, výkon 27,5 kW, spec. viz. dokumen (TČ bez primárního okruhu)</t>
  </si>
  <si>
    <t/>
  </si>
  <si>
    <t>TČ je vybaveno řídící jednotkou, protihlukovým krytem a silovým rozvaděčem pro napájení a řízení akčních členů (oběhová čerpadla primárního a sekundárního okruhu), doplněno o rozzuřující moduly regulace pro ovládání dvou topných směšovaných okruhů.</t>
  </si>
  <si>
    <t>Akumulační nádoba topné vody, 475 litrů, vč. izolace tl. 80mm</t>
  </si>
  <si>
    <t>Elektrické topné těleso 9,0 kW, osazeno do příruby aku. nádoby</t>
  </si>
  <si>
    <t>Rozdělovač/sběrač – 3 topné okruhy, 80/125-3, max. průtok 7,0 m3/h</t>
  </si>
  <si>
    <t>Teplovodní oběhové čerpadlo el. řízené, ozn. OČ2</t>
  </si>
  <si>
    <t>6</t>
  </si>
  <si>
    <t>Teplovodní oběhové čerpadlo el. řízené, ozn. OČ3</t>
  </si>
  <si>
    <t>7</t>
  </si>
  <si>
    <t>Teplovodní oběhové čerpadlo el. řízené, ozn. OČ4</t>
  </si>
  <si>
    <t>Montážní práce na předávací stanici, drobný instalační materiál</t>
  </si>
  <si>
    <t>405417050R</t>
  </si>
  <si>
    <t>čidlo teplotní se senzorem NTC, materiál polyolefin, přívod PVC 2,5 m; rozsah -20 až 70°C; IP 67; použití podlahové vytápění, otápění potrubí</t>
  </si>
  <si>
    <t>48466205R</t>
  </si>
  <si>
    <t>Nádoba expanzní s membránou; provedení: stojaté; objem = 50 l; v = 487 mm; d = 441 mm; připojení: R 3/4"; max. provozní tlak = 6 bar</t>
  </si>
  <si>
    <t>722178114RT1</t>
  </si>
  <si>
    <t>Potrubí vodovodní vícevrstvé PEX/AL/PEX, D 26 mm, s 3,0 mm, PN 10, lisovaný spoj s mosaznými tvarovkami</t>
  </si>
  <si>
    <t>včetně tvarovek, bez zednických výpomocí,</t>
  </si>
  <si>
    <t>722178115RT1</t>
  </si>
  <si>
    <t>Potrubí vodovodní vícevrstvé PEX/AL/PEX, D 32 mm, s 3,0 mm, PN 10, lisovaný spoj s mosaznými tvarovkami</t>
  </si>
  <si>
    <t>722178116RT1</t>
  </si>
  <si>
    <t>Potrubí vodovodní vícevrstvé PEX/AL/PEX, D 40 mm, s 3,5 mm, PN 10, lisovaný spoj s mosaznými tvarovkami</t>
  </si>
  <si>
    <t>722178117RT1</t>
  </si>
  <si>
    <t>Potrubí vodovodní vícevrstvé PEX/AL/PEX, D 50 mm, s 4,0 mm, PN 10, lisovaný spoj s mosaznými tvarovkami</t>
  </si>
  <si>
    <t>733163104R00</t>
  </si>
  <si>
    <t>Potrubí pro vytápění a chlazení z trubek měděných spojovaných svařováním nebo lepením pájení pomocí kapilárních pájecích tvarovek, D 22 mm, s 1,0 mm</t>
  </si>
  <si>
    <t>montáž a dodávka trubek a tvarovek, s montážním lešením, bez zednické přípomoci, bez kotvení</t>
  </si>
  <si>
    <t>733163106R00</t>
  </si>
  <si>
    <t>Potrubí pro vytápění a chlazení z trubek měděných spojovaných svařováním nebo lepením pájení pomocí kapilárních pájecích tvarovek, D 35 mm, s 1,5 mm</t>
  </si>
  <si>
    <t>733163107R00</t>
  </si>
  <si>
    <t>Potrubí pro vytápění a chlazení z trubek měděných spojovaných svařováním nebo lepením pájení pomocí kapilárních pájecích tvarovek, D 42 mm, s 1,5 mm</t>
  </si>
  <si>
    <t>733163108R00</t>
  </si>
  <si>
    <t>Potrubí pro vytápění a chlazení z trubek měděných spojovaných svařováním nebo lepením pájení pomocí kapilárních pájecích tvarovek, D 54 mm, s 2,0 mm</t>
  </si>
  <si>
    <t>998733103R00</t>
  </si>
  <si>
    <t>Přesun hmot pro rozvody potrubí v objektech výšky do 24 m</t>
  </si>
  <si>
    <t>9        R01</t>
  </si>
  <si>
    <t>hodina, třída 4</t>
  </si>
  <si>
    <t>722221116R00</t>
  </si>
  <si>
    <t>Kohout kulový, vypouštěcí a napouštěcí, vnější závit, mosazný, DN 15, PN 10, včetně dodávky materiálu</t>
  </si>
  <si>
    <t>722235865R00</t>
  </si>
  <si>
    <t>Kompenzátor vodovodní pryžový, litinový, šroubení-šroubení, DN 50, PN 16, včetně dodávky materiálu</t>
  </si>
  <si>
    <t>734253112R00</t>
  </si>
  <si>
    <t>Ventil pojistný závitový 2,5 bar, mosazný, DN 15, vnitřní-vnitřní závit, včetně dodávky materiálu</t>
  </si>
  <si>
    <t>734213112R00</t>
  </si>
  <si>
    <t>Ventil automatický, odvzdušňovací, mosazný, PN 10, DN 15, včetně dodávky materiálu</t>
  </si>
  <si>
    <t>734233114R00</t>
  </si>
  <si>
    <t>Kohout kulový, mosazný, DN 32, PN 25, vnitřní-vnitřní, včetně dodávky materiálu</t>
  </si>
  <si>
    <t>734233115R00</t>
  </si>
  <si>
    <t>Kohout kulový, mosazný, DN 40, PN 25, vnitřní-vnitřní, včetně dodávky materiálu</t>
  </si>
  <si>
    <t>734233116R00</t>
  </si>
  <si>
    <t>Kohout kulový, mosazný, DN 50, PN 16, vnitřní-vnitřní, včetně dodávky materiálu</t>
  </si>
  <si>
    <t>734243124R00</t>
  </si>
  <si>
    <t>Ventil zpětný, mosazný, DN 32, PN 20, vnitřní-vnitřní závit, včetně dodávky materiálu</t>
  </si>
  <si>
    <t>734243125R00</t>
  </si>
  <si>
    <t>Ventil zpětný, mosazný, DN 40, PN 20, vnitřní-vnitřní závit, včetně dodávky materiálu</t>
  </si>
  <si>
    <t>734243126R00</t>
  </si>
  <si>
    <t>Ventil zpětný, mosazný, DN 50, PN 20, vnitřní-vnitřní závit, včetně dodávky materiálu</t>
  </si>
  <si>
    <t>734293224R00</t>
  </si>
  <si>
    <t>Filtr mosazný, DN 32, PN 20, vnitřní-vnitřní závit, včetně dodávky materiálu</t>
  </si>
  <si>
    <t>734293225R00</t>
  </si>
  <si>
    <t>Filtr mosazný, DN 40, PN 20, vnitřní-vnitřní závit, včetně dodávky materiálu</t>
  </si>
  <si>
    <t>734293226R00</t>
  </si>
  <si>
    <t>Filtr mosazný, DN 50, PN 20, vnitřní-vnitřní závit, včetně dodávky materiálu</t>
  </si>
  <si>
    <t>734293137R00</t>
  </si>
  <si>
    <t>Ventil směšovací třícestný se servopohonem, mosazný, DN 32, PN 10, závitový spoj, včetně dodávky ventilu</t>
  </si>
  <si>
    <t>734293138R00</t>
  </si>
  <si>
    <t>Ventil směšovací třícestný se servopohonem, mosazný, DN 40, PN 10, závitový spoj, včetně dodávky ventilu</t>
  </si>
  <si>
    <t>998734103R00</t>
  </si>
  <si>
    <t>Přesun hmot pro armatury v objektech výšky do 4 m</t>
  </si>
  <si>
    <t>55123121R</t>
  </si>
  <si>
    <t>Příslušenství expanzní nádoby - ventil uzavírací 3/4" s vypouštěním a ručním ovládáním</t>
  </si>
  <si>
    <t>736312141R00</t>
  </si>
  <si>
    <t>Podlahové vytápění/chlazení - podkladní systém systémová deska, celková tlouštka desky 20 mm, rozteč ukládání potrubí násobky 50 mm, pro potrubí D 16-18 mm, včetně dodávky materiálu</t>
  </si>
  <si>
    <t>736313154RT5</t>
  </si>
  <si>
    <t>Podlahové vytápění/chlazení síťované polyetylénové potrubí PE-Xa, montáž do systémové desky, rozteč 150 mm, D 17 mm, s 2,0 mm, včetně dodávky materiálu</t>
  </si>
  <si>
    <t>736313154RT7</t>
  </si>
  <si>
    <t>Podlahové vytápění/chlazení síťované polyetylénové potrubí PE-Xa, montáž do systémové desky, rozteč 200 mm, D 17 mm, s 2,0 mm, včetně dodávky materiálu</t>
  </si>
  <si>
    <t>736313154RT9</t>
  </si>
  <si>
    <t>Podlahové vytápění/chlazení síťované polyetylénové potrubí PE-Xa, montáž do systémové desky, rozteč 250 mm, D 17 mm, s 2,0 mm, včetně dodávky materiálu</t>
  </si>
  <si>
    <t>736313154RU2</t>
  </si>
  <si>
    <t>Podlahové vytápění/chlazení síťované polyetylénové potrubí PE-Xa, montáž do systémové desky, rozteč 300 mm, D 17 mm, s 2,0 mm, včetně dodávky materiálu</t>
  </si>
  <si>
    <t>736313912R00</t>
  </si>
  <si>
    <t>Podlahové vytápění/chlazení příslušenství ochranná trubka, pro potrubí d 16 - 20 mm, včetně dodávky materiálu</t>
  </si>
  <si>
    <t>736316331R00</t>
  </si>
  <si>
    <t>Podlahové vytápění/chlazení - (rozdělovače/sběrače) sestava rozdělovač / sběrač, osazena uzavíracími ventily a regulačními šroubeními včetně konzoly,kulovými uzávěry se šroubením,odvzd. ventilem,vypouštěcím ventilem,včetně skříně, 11 cestný, stranový výstupy DN 25, výstupy DN 20 EK, včetně dodávky materiálu</t>
  </si>
  <si>
    <t>736316332R00</t>
  </si>
  <si>
    <t>Podlahové vytápění/chlazení - (rozdělovače/sběrače) sestava rozdělovač / sběrač, osazena uzavíracími ventily a regulačními šroubeními včetně konzoly,kulovými uzávěry se šroubením,odvzd. ventilem,vypouštěcím ventilem,včetně skříně, 12 cestný, stranový výstupy DN 25, výstupy DN 20 EK, včetně dodávky materiálu</t>
  </si>
  <si>
    <t>736316346R00</t>
  </si>
  <si>
    <t>Podlahové vytápění/chlazení - (rozdělovače/sběrače) sestava rozdělovač / sběrač, osazena uzavíracími ventily a regulačními šroubeními s průtokoměry,konzolou,kulovými uzávěry,odvzduš. a vypouštěcím ventilem,teploměrem,včetně skříně, 7 cestný, stranový výstupy DN 25, výstupy DN 20 EK, včetně dodávky materiálu</t>
  </si>
  <si>
    <t>736316347R00</t>
  </si>
  <si>
    <t>Podlahové vytápění/chlazení - (rozdělovače/sběrače) sestava rozdělovač / sběrač, osazena uzavíracími ventily a regulačními šroubeními s průtokoměry,konzolou,kulovými uzávěry,odvzduš. a vypouštěcím ventilem,teploměrem,včetně skříně, 8 cestný, stranový výstupy DN 25, výstupy DN 20 EK, včetně dodávky materiálu</t>
  </si>
  <si>
    <t>28600452R</t>
  </si>
  <si>
    <t>páska dilatační PE; š = 160 mm; tl. 10 mm; l = 50 000 mm; samolepicí</t>
  </si>
  <si>
    <t>10</t>
  </si>
  <si>
    <t>Tlaková a topná zkouška</t>
  </si>
  <si>
    <t>11</t>
  </si>
  <si>
    <t>Zprovoznění systému</t>
  </si>
  <si>
    <t>12</t>
  </si>
  <si>
    <t>Zaškolení obsluhy vč. návodu k obsluze TČ</t>
  </si>
  <si>
    <t>13</t>
  </si>
  <si>
    <t>Revize od nainstalovaných zařízení</t>
  </si>
  <si>
    <t>971033331R00</t>
  </si>
  <si>
    <t>Vybourání otvorů ve zdivu cihelném z jakýchkoliv cihel pálených  na jakoukoliv maltu vápenou nebo vápenocementovou, plochy do 0,09 m2, tloušťky do 150 mm</t>
  </si>
  <si>
    <t>971081321R00</t>
  </si>
  <si>
    <t>Vybourání otvorů v příčkách deskových plochy do 0,09 m2, tloušťky do 100 mm</t>
  </si>
  <si>
    <t>728112111RV2</t>
  </si>
  <si>
    <t>Potrubí plechové kruhové z pozinkovaného plechu, vinutého, s přelepením spoje hliníkovou páskou, o průměru d 100 mm</t>
  </si>
  <si>
    <t>800-728</t>
  </si>
  <si>
    <t>dodávka a montáž potrubí, spojovacího a kotevního materiálu, bez nákladů lešení</t>
  </si>
  <si>
    <t>728112112RV1</t>
  </si>
  <si>
    <t>Potrubí plechové kruhové z pozinkovaného plechu, vinutého, s přelepením spoje hliníkovou páskou, o průměru d 125 mm</t>
  </si>
  <si>
    <t>728112112RV3</t>
  </si>
  <si>
    <t>Potrubí plechové kruhové z pozinkovaného plechu, vinutého, s přelepením spoje hliníkovou páskou, o průměru d 150 mm</t>
  </si>
  <si>
    <t>728112112RV6</t>
  </si>
  <si>
    <t>Potrubí plechové kruhové z pozinkovaného plechu, vinutého, s přelepením spoje hliníkovou páskou, o průměru d 200 mm</t>
  </si>
  <si>
    <t>728115411RT3</t>
  </si>
  <si>
    <t>Potrubí ohebné kruhové z hliníkového laminátu na ocelové drátěné kostře, s tepelnou izolací, se zvukovou izolací, o průměru d 102 mm</t>
  </si>
  <si>
    <t>dodávka a montáž potrubí, dodávka a montáž spojovacího a kotvicího materiálu, bez pomocného lešení</t>
  </si>
  <si>
    <t>728115412RT2</t>
  </si>
  <si>
    <t>Potrubí ohebné kruhové z hliníkového laminátu na ocelové drátěné kostře, s tepelnou izolací, se zvukovou izolací, o průměru 127 mm</t>
  </si>
  <si>
    <t>728115412RT3</t>
  </si>
  <si>
    <t>Potrubí ohebné kruhové z hliníkového laminátu na ocelové drátěné kostře, s tepelnou izolací, se zvukovou izolací, o průměru d 152 mm</t>
  </si>
  <si>
    <t>429822002R</t>
  </si>
  <si>
    <t>tvarovka do potrubí kruhová; oblouk segmentový 90°; d = 100 mm; materiál ocel; povrch pozink; se 3-mi segmenty</t>
  </si>
  <si>
    <t>429822004R</t>
  </si>
  <si>
    <t>tvarovka do potrubí kruhová; oblouk segmentový 90°; d = 150 mm; materiál ocel; povrch pozink; se 4-mi segmenty</t>
  </si>
  <si>
    <t>429822007R</t>
  </si>
  <si>
    <t>tvarovka do potrubí kruhová; oblouk segmentový 90°; d = 200 mm; materiál ocel; povrch pozink; se 4-mi segmenty</t>
  </si>
  <si>
    <t>429823002R</t>
  </si>
  <si>
    <t>tvarovka do potrubí kruhová; rozbočka jednostranná T 90°; d = 100 mm, d1=100 mm; materiál ocel; povrch pozink</t>
  </si>
  <si>
    <t>429823012R</t>
  </si>
  <si>
    <t>tvarovka do potrubí kruhová; rozbočka jednostranná T 90°; d = 160 mm, d1=125 mm; materiál ocel; povrch pozink</t>
  </si>
  <si>
    <t>429823008R</t>
  </si>
  <si>
    <t>tvarovka do potrubí kruhová; rozbočka jednostranná T 90°; d = 150 mm, d1=150 mm; materiál ocel; povrch pozink</t>
  </si>
  <si>
    <t>429823018R</t>
  </si>
  <si>
    <t>tvarovka do potrubí kruhová; rozbočka jednostranná T 90°; d = 200 mm, d1=150 mm; materiál ocel; povrch pozink</t>
  </si>
  <si>
    <t>429823019R</t>
  </si>
  <si>
    <t>tvarovka do potrubí kruhová; rozbočka jednostranná T 90°; d = 200 mm, d1=200 mm; materiál ocel; povrch pozink</t>
  </si>
  <si>
    <t>Redukce osová d = 125 mm, d1 = 150 mm, Pz plech</t>
  </si>
  <si>
    <t>Nění obsaženo v databází RTS, cenová soustava vlastní</t>
  </si>
  <si>
    <t>Redukce osová d = 100 mm, d1 = 150 mm, Pz plech</t>
  </si>
  <si>
    <t>Redukce osová d = 150 mm, d1 = 200 mm, Pz plech</t>
  </si>
  <si>
    <t>Záslepka s odv. kondenzátu d = 100 mm,  Pz plech</t>
  </si>
  <si>
    <t>Ventilační hlavice d = 100 mm,  Pz plech</t>
  </si>
  <si>
    <t>Protidešťová žaluzie d = 200 mm, Pz plech, se síťkou proti hmyzu, rozměr 260x260 mm</t>
  </si>
  <si>
    <t>Izolační návlek z min. vata tl.25mm pro DN100</t>
  </si>
  <si>
    <t>Izolační návlek z min. vata tl.25mm pro DN125</t>
  </si>
  <si>
    <t>Izolační návlek z min. vata tl.25mm pro DN200</t>
  </si>
  <si>
    <t>Zpětná klapka do potrubí, těsná d = 200 mm</t>
  </si>
  <si>
    <t>4297266014R</t>
  </si>
  <si>
    <t>Ventil talířový odvodní; materiál: ocel; průměr = 137 mm; š. vstupu = 100 mm</t>
  </si>
  <si>
    <t>4297266015R</t>
  </si>
  <si>
    <t>Ventil talířový odvodní; materiál: ocel; průměr = 164 mm; š. vstupu = 125 mm</t>
  </si>
  <si>
    <t>4297266036R</t>
  </si>
  <si>
    <t>Ventil talířový přívodní; materiál: ocel; průměr = 164 mm; š. vstupu = 125 mm</t>
  </si>
  <si>
    <t>4297266037R</t>
  </si>
  <si>
    <t>Ventil talířový přívodní; materiál: ocel; průměr = 202 mm; š. vstupu = 150 mm</t>
  </si>
  <si>
    <t>Montážní práce na VZT, montáž izolace, drobný instal. materiál</t>
  </si>
  <si>
    <t>Větrací jednotka s entelp. regeneračním výměníkem, dodávka + montáž, (viz. dokumentace ozn. 201)</t>
  </si>
  <si>
    <t>14</t>
  </si>
  <si>
    <t>Malý radiální ventilátor, připojení d = 100mm, dodávka + montáž, (viz. dokumentace ozn. 101)</t>
  </si>
  <si>
    <t>15</t>
  </si>
  <si>
    <t>Potrubní el. ohřívač vzduchu d = 200mm, výkon 2,0 kW (viz. dokumentace ozn. 208)</t>
  </si>
  <si>
    <t>16</t>
  </si>
  <si>
    <t>Přesun hmot pro vzduchotechniku</t>
  </si>
  <si>
    <t>998795101R00</t>
  </si>
  <si>
    <t>Přesun hmot pro lokální vytápění v objektech výšky do 6 m</t>
  </si>
  <si>
    <t>800-795</t>
  </si>
  <si>
    <t>Venkovní jednotka klimatizace vč. regulace, chl. výkon 10,0 kW, spec. viz. dokumentace</t>
  </si>
  <si>
    <t>Vnitřní nástěnná jednotka klimatizace vč. ovladače, výkon 2,0 kW, spec. viz. dokumentace</t>
  </si>
  <si>
    <t>Vnitřní nástěnná jednotka klimatizace vč. ovladače, výkon 2,5 kW, spec. viz. dokumentace</t>
  </si>
  <si>
    <t>Vnitřní nástěnná jednotka klimatizace vč. ovladače, výkon 3,5 kW, spec. viz. dokumentace</t>
  </si>
  <si>
    <t>Kabeláž a drobný instalační materiál</t>
  </si>
  <si>
    <t>Montážní práce na zařízení pro chlazení</t>
  </si>
  <si>
    <t>Potrubí měděné předizol. 6,35x1,0 - 9,50x1,0mm, dvojité</t>
  </si>
  <si>
    <t>Zaškolení obsluhy vč. návodu k obsluze</t>
  </si>
  <si>
    <t>Tlaková zkouška</t>
  </si>
  <si>
    <t>389941012R00</t>
  </si>
  <si>
    <t>Kovové doplň.konstrukce pro montáž dílců, do 10 kg</t>
  </si>
  <si>
    <t>972055241R00</t>
  </si>
  <si>
    <t>Vybourání otvorů ve stropech nebo klenbách z dutých prefabrikátů  plochy do 0,09 m2, tloušťky přes 120 mm</t>
  </si>
  <si>
    <t>bez odstranění podlahy a násypu,</t>
  </si>
  <si>
    <t>973031151R00</t>
  </si>
  <si>
    <t>Vysekání v cihelném zdivu výklenků a kapes výklenků  na jakoukoliv maltu vápennou nebo vápenocementovou, plochy větší než 0,25 m2</t>
  </si>
  <si>
    <t>974031121R00</t>
  </si>
  <si>
    <t>Vysekání rýh v jakémkoliv zdivu cihelném v ploše  do hloubky 30 mm, šířky do 30 mm</t>
  </si>
  <si>
    <t>974031132R00</t>
  </si>
  <si>
    <t>Vysekání rýh v jakémkoliv zdivu cihelném v ploše  do hloubky 50 mm, šířky do 70 mm</t>
  </si>
  <si>
    <t>974031153R00</t>
  </si>
  <si>
    <t>Vysekání rýh v jakémkoliv zdivu cihelném v ploše  do hloubky 100 mm, šířky do 100 mm</t>
  </si>
  <si>
    <t>974042553R00</t>
  </si>
  <si>
    <t>Vysekání rýh v betonové a jiné monolitické dlažbě do hloubky 100 mm, šířky do 100 mm</t>
  </si>
  <si>
    <t>s betonovým podkladem,</t>
  </si>
  <si>
    <t>974054208R00</t>
  </si>
  <si>
    <t>Vyvrtání kapes pro krabice ve zdivu cihelném průměr do 80 mm</t>
  </si>
  <si>
    <t>974054608R00</t>
  </si>
  <si>
    <t>Vyvrtání otvorů pro krabice v sádrokartonové desce průměr do 80 mm</t>
  </si>
  <si>
    <t>210010005R00</t>
  </si>
  <si>
    <t xml:space="preserve">Montáž trubky ohebné, z PVC, uložené pod omítku, vnější průměr 40 mm,  ,  </t>
  </si>
  <si>
    <t>210010105R00</t>
  </si>
  <si>
    <t>Montáž lišty elektroinstalační, z PVC, šířky do 40 mm, uložená pevně šroubováním</t>
  </si>
  <si>
    <t>210010107R00</t>
  </si>
  <si>
    <t>Montáž lišty elektroinstalační, z PVC, šířky do 120 mm, uložená pevně šroubováním</t>
  </si>
  <si>
    <t>210010123R00</t>
  </si>
  <si>
    <t>Montáž trubky  ochranné, polyetylenové, DN do 47 mm, volně uložené</t>
  </si>
  <si>
    <t>210010124R00</t>
  </si>
  <si>
    <t>Montáž trubky  ochranné, polyetylenové, DN do 80 mm, volně uložené</t>
  </si>
  <si>
    <t>210010125R00</t>
  </si>
  <si>
    <t>Montáž trubky  ochranné, polyetylenové, DN do 100 mm, volně uložené</t>
  </si>
  <si>
    <t>210010132R00</t>
  </si>
  <si>
    <t>Montáž trubky  ochranné, polyetylenové, DN do 20,5 mm, pevně uložené</t>
  </si>
  <si>
    <t>210010133R00</t>
  </si>
  <si>
    <t>Montáž trubky  ochranné, polyetylenové, DN do 38 mm, pevně uložené</t>
  </si>
  <si>
    <t>210010301R00</t>
  </si>
  <si>
    <t xml:space="preserve">Montáž krabice plastové přístrojové, kruhové,  ,  ,  , do zdiva, bez zapojení,  </t>
  </si>
  <si>
    <t>210010321R00</t>
  </si>
  <si>
    <t xml:space="preserve">Montáž krabice plastové univerzální, kruhové,  ,  ,  , do zdiva, se zapojením,  </t>
  </si>
  <si>
    <t>210010323R00</t>
  </si>
  <si>
    <t xml:space="preserve">Montáž krabice plastové odbočné, čtvercové,  ,  ,  , do zdiva, se zapojením,  </t>
  </si>
  <si>
    <t>210010527R00</t>
  </si>
  <si>
    <t>Připojení svorkovnice věnečkové</t>
  </si>
  <si>
    <t>210010555R00</t>
  </si>
  <si>
    <t>Připojení svorkovnice ekvipotenciální</t>
  </si>
  <si>
    <t>210020311R00</t>
  </si>
  <si>
    <t>Montáž kabelového žabu s příslušenstvím, 250/100 mm, včetně víka</t>
  </si>
  <si>
    <t>210020652R00</t>
  </si>
  <si>
    <t xml:space="preserve">Montáž ocelové konstrukce nosné, pro zařízení do 10 kg,  ,  </t>
  </si>
  <si>
    <t>210100001R00</t>
  </si>
  <si>
    <t>Ukončení vodičů  v rozvaděči včetně zapojení a vodičové koncovky,  , průřez do 2,5 mm2</t>
  </si>
  <si>
    <t>210100002R00</t>
  </si>
  <si>
    <t>Ukončení vodičů  v rozvaděči včetně zapojení a vodičové koncovky,  , průřez do 6 mm2</t>
  </si>
  <si>
    <t>210100003R00</t>
  </si>
  <si>
    <t>Ukončení vodičů  v rozvaděči včetně zapojení a vodičové koncovky,  , průřez do 16 mm2</t>
  </si>
  <si>
    <t>210100004R00</t>
  </si>
  <si>
    <t>Ukončení vodičů  v rozvaděči včetně zapojení a vodičové koncovky,  , průřez do 25 mm2</t>
  </si>
  <si>
    <t>210100005R00</t>
  </si>
  <si>
    <t>Ukončení vodičů  v rozvaděči včetně zapojení a vodičové koncovky,  , průřez do 35 mm2</t>
  </si>
  <si>
    <t>210100252R00</t>
  </si>
  <si>
    <t>Ukončení kabelů smršťovací záklopkou nebo páskou, celoplastových, do průřezu 4x25 mm2</t>
  </si>
  <si>
    <t>210100253R00</t>
  </si>
  <si>
    <t xml:space="preserve">Ukončení kabelů smršťovací záklopkou nebo páskou, celoplastových, do průřezu 4x50 mm2 </t>
  </si>
  <si>
    <t>210100258R00</t>
  </si>
  <si>
    <t>Ukončení kabelů smršťovací záklopkou nebo páskou, celoplastových, do průřezu 5x4 mm2</t>
  </si>
  <si>
    <t>210100259R00</t>
  </si>
  <si>
    <t>Ukončení kabelů smršťovací záklopkou nebo páskou, celoplastových, do průřezu 5x10 mm2</t>
  </si>
  <si>
    <t>210110006R00</t>
  </si>
  <si>
    <t>Montáž spínače nástěnného pro prostředí obyčejné nebo vlhké včetně zapojení, trojpólového, 16, 25 A, řazení 3</t>
  </si>
  <si>
    <t>210110021R00</t>
  </si>
  <si>
    <t>Montáž spínače nástěnného pro prostředí venkovní a mokré včetně zapojení, jednopólového,  , řazení 1</t>
  </si>
  <si>
    <t>210110024R00</t>
  </si>
  <si>
    <t>Montáž spínače nástěnného pro prostředí venkovní a mokré včetně zapojení, střídavého,  , řazení 6</t>
  </si>
  <si>
    <t>210110041R00</t>
  </si>
  <si>
    <t>Montáž spínače zapuštěného a polozapuštěného včetně zapojení, jednopólového,  , řazení 1</t>
  </si>
  <si>
    <t>210110043R00</t>
  </si>
  <si>
    <t>Montáž spínače zapuštěného a polozapuštěného včetně zapojení, sériového,  , řazení 5</t>
  </si>
  <si>
    <t>210110045R00</t>
  </si>
  <si>
    <t>Montáž spínače zapuštěného a polozapuštěného včetně zapojení, střídavého,  , řazení 6</t>
  </si>
  <si>
    <t>210110046R00</t>
  </si>
  <si>
    <t>Montáž spínače zapuštěného a polozapuštěného včetně zapojení, křížového,  , řazení 7</t>
  </si>
  <si>
    <t>210111011R00</t>
  </si>
  <si>
    <t xml:space="preserve">Montáž zásuvky domovní zapuštěné včetně zapojení,  , provedení 2P+PE,  </t>
  </si>
  <si>
    <t>210111031R00</t>
  </si>
  <si>
    <t xml:space="preserve">Montáž zásuvky domovní v krabici včetně zapojení, venkovní,  , provedení 2P+PE,  </t>
  </si>
  <si>
    <t>210120441R00</t>
  </si>
  <si>
    <t>Montáž jističe třípólového</t>
  </si>
  <si>
    <t>modulárního, do rozvodné skříně</t>
  </si>
  <si>
    <t>210140251R00</t>
  </si>
  <si>
    <t>Montáž ovladače pomocných obvodů s průčelní deskou včetně zapojení, dvoutlačítkového</t>
  </si>
  <si>
    <t>210190051R00</t>
  </si>
  <si>
    <t>Montáž rozvaděče skříňového, nebo panelového děleného, za 1 pole, do hmotnosti 200 kg</t>
  </si>
  <si>
    <t>montáž rozvaděčů nn a vn včetně usazení, sestavení dílců, vyvážení, upevnění, zapojení a montáž demontovaných částí a přístrojů,  kontroly a dotažení spojů, opravy nátěrů, avšak bez zapojení, a ukončení kabelů</t>
  </si>
  <si>
    <t>210190049RT2</t>
  </si>
  <si>
    <t xml:space="preserve">Montáž plastové rozvodnice do výklenku pohledová plocha do 1,0 m2, včetně dodávky montážní pěny,  </t>
  </si>
  <si>
    <t>210192722R00</t>
  </si>
  <si>
    <t>Montáž označovacího štítku pro přístroje - lepeného</t>
  </si>
  <si>
    <t>210201511R00</t>
  </si>
  <si>
    <t xml:space="preserve">Montáž svítidla LED do bytových nebo společenských místností, stropního přisazeného,  </t>
  </si>
  <si>
    <t>s vestavěným LED modulem</t>
  </si>
  <si>
    <t>210201521R00</t>
  </si>
  <si>
    <t xml:space="preserve">Montáž svítidla LED do technických prostor, stropního přisazeného,  </t>
  </si>
  <si>
    <t>210201522R00</t>
  </si>
  <si>
    <t>Montáž svítidla LED do technických prostor, stropního závěsného, na jeden upevňovací bod</t>
  </si>
  <si>
    <t>210201528R00</t>
  </si>
  <si>
    <t>Montáž svítidla LED reflektoru,  , na dva upevňovací body</t>
  </si>
  <si>
    <t>210203813R00</t>
  </si>
  <si>
    <t>Montáž závěsu řetízkového, ke svítidlu</t>
  </si>
  <si>
    <t>210220321RT1</t>
  </si>
  <si>
    <t>Montáž svorky hromosvodové "Bernard" na potrubí, včetně dodávky svorky a Cu pásku (bez vodiče a připoj. vod.)</t>
  </si>
  <si>
    <t>210290751R00</t>
  </si>
  <si>
    <t>Montáž montáž spotřebičů motorických s usazením a upevněním na stávající nosnou konstrukci nebo podklad, vyrovnání řemene a vyvážení, bez zapojení, vodič do 6 mm2, do 1,5 kW</t>
  </si>
  <si>
    <t>210290842R00</t>
  </si>
  <si>
    <t xml:space="preserve">Montáž demontáž a montáž krytu na oceloplechovém rozvaděči, nad 70 cm,  </t>
  </si>
  <si>
    <t>210800546R00</t>
  </si>
  <si>
    <t xml:space="preserve">Montáž vodiče H07V-U (CY), 4 mm2, uloženého pevně,  </t>
  </si>
  <si>
    <t>210800547R00</t>
  </si>
  <si>
    <t xml:space="preserve">Montáž vodiče H07V-U (CY), 6 mm2, uloženého pevně,  </t>
  </si>
  <si>
    <t>210800648R00</t>
  </si>
  <si>
    <t xml:space="preserve">Montáž vodiče H07V-K (CYA), 16 mm2, uloženého pevně,  </t>
  </si>
  <si>
    <t>210800649R00</t>
  </si>
  <si>
    <t xml:space="preserve">Montáž vodiče H07V-K (CYA), 25 mm2, uloženého pevně,  </t>
  </si>
  <si>
    <t>210802632R00</t>
  </si>
  <si>
    <t>Montáž šňůry H07RN-F (CGTG), 3 x 2,50 mm2, volně uložené</t>
  </si>
  <si>
    <t>210810045R00</t>
  </si>
  <si>
    <t>Montáž kabelu CYKY 750 V, 3 x 1,5 mm2, pevně uloženého</t>
  </si>
  <si>
    <t>210810046R00</t>
  </si>
  <si>
    <t>Montáž kabelu CYKY 750 V, 3 x 2,5 mm2, pevně uloženého</t>
  </si>
  <si>
    <t>210810055R00</t>
  </si>
  <si>
    <t>Montáž kabelu CYKY 750 V, 5 x 1,5 mm2, pevně uloženého</t>
  </si>
  <si>
    <t>210810056R00</t>
  </si>
  <si>
    <t>Montáž kabelu CYKY 750 V, 5 x 2,5 mm2, pevně uloženého</t>
  </si>
  <si>
    <t>210810057R00</t>
  </si>
  <si>
    <t>Montáž kabelu CYKY 750 V, 5 žilového, pevně uloženého</t>
  </si>
  <si>
    <t>210800282R00</t>
  </si>
  <si>
    <t xml:space="preserve">Montáž kabelu bezhalogenového CXKH 1 kV, 2 x 1,5 mm2, pevně uloženého,  </t>
  </si>
  <si>
    <t>210800285R00</t>
  </si>
  <si>
    <t xml:space="preserve">Montáž kabelu bezhalogenového CXKH 1 kV, 3 x 1,5 mm2, pevně uloženého,  </t>
  </si>
  <si>
    <t>210800286R00</t>
  </si>
  <si>
    <t xml:space="preserve">Montáž kabelu bezhalogenového CXKH 1 kV, 3 x 2,5 mm2, pevně uloženého,  </t>
  </si>
  <si>
    <t>210800287R00</t>
  </si>
  <si>
    <t xml:space="preserve">Montáž kabelu bezhalogenového CXKH 1 kV, 3 x 4 mm2, pevně uloženého,  </t>
  </si>
  <si>
    <t>210800315R00</t>
  </si>
  <si>
    <t xml:space="preserve">Montáž kabelu bezhalogenového CXKH 1 kV, 5 x 1,5 mm2, pevně uloženého,  </t>
  </si>
  <si>
    <t>210860221R00</t>
  </si>
  <si>
    <t>Montáž kabelu ovládacího JYTY s Al laminovanou fólií, 2 x 1 mm, pevně uloženého</t>
  </si>
  <si>
    <t>210950101RT1</t>
  </si>
  <si>
    <t>Vodiče, šňůry a kabely hliníkové označovací štítek na kabel,  , včetně dodávky materiálu</t>
  </si>
  <si>
    <t>220711309R00</t>
  </si>
  <si>
    <t>Montáž tísňového hlásiče - tlačítko</t>
  </si>
  <si>
    <t>222261252R00</t>
  </si>
  <si>
    <t>Příchytka kabelová 7-16 mm</t>
  </si>
  <si>
    <t>222280102R00</t>
  </si>
  <si>
    <t>JYSTY do 2x2x0.8 mm pod omítkou do drážky</t>
  </si>
  <si>
    <t>222301701R00</t>
  </si>
  <si>
    <t>Uzemnění na uzemňovací bod, změření zemního odporu</t>
  </si>
  <si>
    <t>222611241R00</t>
  </si>
  <si>
    <t xml:space="preserve">Zapojení napájení a ovládání motorů, čerpadel, ventilátorů, 1f, exter. ovládání, poruch, do 5 kW </t>
  </si>
  <si>
    <t>460200303R00</t>
  </si>
  <si>
    <t>Výkop kabelové rýhy 50/120 cm hor.3</t>
  </si>
  <si>
    <t>460420022R00</t>
  </si>
  <si>
    <t>Zřízení kabelového lože v rýze š. do 65 cm z písku</t>
  </si>
  <si>
    <t>460490012R00</t>
  </si>
  <si>
    <t>Fólie výstražná z PVC, šířka 33 cm</t>
  </si>
  <si>
    <t>460680021RT1</t>
  </si>
  <si>
    <t>Průraz zdivem v cihlové zdi tloušťky 15 cm, do průměru 6 cm</t>
  </si>
  <si>
    <t>650011613R00</t>
  </si>
  <si>
    <t xml:space="preserve">Montáž kabelové lávky přímé, do šířky 600 mm,  ,  ,  ,  ,  ,  </t>
  </si>
  <si>
    <t>M65</t>
  </si>
  <si>
    <t>650012362R00</t>
  </si>
  <si>
    <t xml:space="preserve">Montáž podlahové krabice sestava do betonu,  </t>
  </si>
  <si>
    <t>650022111R00</t>
  </si>
  <si>
    <t>Montáž konzoly nástěnné, pro kabelový žlab / lávku</t>
  </si>
  <si>
    <t>650052715R00</t>
  </si>
  <si>
    <t xml:space="preserve">Montáž zásuvky zapuštěné 45x45 mm, do obyčejného prostředí, 2P+PE,  </t>
  </si>
  <si>
    <t>650052921R00</t>
  </si>
  <si>
    <t>Montáž zásuvkové kombinace na stěnu</t>
  </si>
  <si>
    <t>650091611R00</t>
  </si>
  <si>
    <t>Montáž napájecího zdroje usměrněného</t>
  </si>
  <si>
    <t>650101921R00</t>
  </si>
  <si>
    <t>Montáž svítidla nouzového, stropního, přisazeného</t>
  </si>
  <si>
    <t>650125721R00</t>
  </si>
  <si>
    <t xml:space="preserve">Uložení Cu kabelu 4 x 16 mm2, volně,  </t>
  </si>
  <si>
    <t>650125725R00</t>
  </si>
  <si>
    <t xml:space="preserve">Uložení Cu kabelu 4 x 35 mm2, volně,  </t>
  </si>
  <si>
    <t>210110006DES3</t>
  </si>
  <si>
    <t>Spínač zapuštěný trojpól.16A - řaz. 3, obyč.prostř.</t>
  </si>
  <si>
    <t>210150131R00SN</t>
  </si>
  <si>
    <t>Signalizace nouzová montáž vč. zapojení</t>
  </si>
  <si>
    <t>210290142R00R</t>
  </si>
  <si>
    <t>Připojení zásobníku vody /ohřívač/</t>
  </si>
  <si>
    <t>220410001R00SN15</t>
  </si>
  <si>
    <t xml:space="preserve">Montáž transformátoru 230/15V </t>
  </si>
  <si>
    <t>222611231R00R</t>
  </si>
  <si>
    <t xml:space="preserve">Zapojení napájení a ovládání motorů, čerpadel, ventilátorů apod. do 1 kW </t>
  </si>
  <si>
    <t>460270081R00PT</t>
  </si>
  <si>
    <t xml:space="preserve">Osazení pilířů do do terénu </t>
  </si>
  <si>
    <t>974054608R00PIR</t>
  </si>
  <si>
    <t>Vyvrtání otvoru do pr.80 mm, PIR panel</t>
  </si>
  <si>
    <t>NN101</t>
  </si>
  <si>
    <t>Náklady spojené s připojením přípojky NN</t>
  </si>
  <si>
    <t>OSNS0101</t>
  </si>
  <si>
    <t>Oživení systému nouzové signalizace</t>
  </si>
  <si>
    <t>101100816</t>
  </si>
  <si>
    <t>Přístroj spínače trojpólového, 16A, 400V, zapuštěný</t>
  </si>
  <si>
    <t>210DSM100</t>
  </si>
  <si>
    <t>Drobný spojovací materiál (šrouby, vruty, hmoždinky apod...)</t>
  </si>
  <si>
    <t>210SC53060.01</t>
  </si>
  <si>
    <t>Zásuvková skříň: 1x zásuvka 400V/32A, 1x zásuvka 400V/16A, 2x zásuvka 230V/16A - samostatně jištěné proud. chránič 30mA, IP54, polykarbonát</t>
  </si>
  <si>
    <t>30909301R</t>
  </si>
  <si>
    <t>šroub ocelový; vratový+samojisticí matice; pr. vel. 6 x 10 mm; povrch zinkochromát</t>
  </si>
  <si>
    <t>1000 ks</t>
  </si>
  <si>
    <t>30920330R</t>
  </si>
  <si>
    <t>šroub ocelový; k upevnění samostatných kabelových příchytek; pr. 6,5 mm; l = 35 mm; povrch zinkochromát</t>
  </si>
  <si>
    <t>100 ks</t>
  </si>
  <si>
    <t>3280BC10001B</t>
  </si>
  <si>
    <t>Sada pro nouzovou signalizaci: kontrolní modul s alarmem, tlačítko signální tahové, tlačítko reset. transformátor</t>
  </si>
  <si>
    <t>Pro přivolání pomoci tělesně postiženým osobám (podle vyhlášky č. 398/2009 Sb. o bezbariérovém užívání staveb), např. na WC.</t>
  </si>
  <si>
    <t>Skládá se z následujících prvků: kontrolní modul s alarmem, tlačítko signální tahové, tlačítko resetovací, transformátor.</t>
  </si>
  <si>
    <t>Součástí dodávky jsou rámečky (1× 2násobný, 2× 1násobný).</t>
  </si>
  <si>
    <t>Stiskem tlačítka nebo tahem za šňůru (délka 2,5 m) se vyvolá akustický a optický alarm vně místnosti. LED v tlačítku se rozsvítí jako znamení, že přijde pomoc.</t>
  </si>
  <si>
    <t>Optický / akustický alarm: blikající červené světlo / 2,3 kHz, 78 dB</t>
  </si>
  <si>
    <t>K výstupům kontrolního modulu je možné připojit další prvky signalizačního systému. Do kontrolní smyčky lze také doplnit další signální tlačítka, např. FAP 2001.</t>
  </si>
  <si>
    <t>Napěťový výstup: 15 V AC, Bezpotenciálový výstup: reléový přepínač</t>
  </si>
  <si>
    <t>Vestavná hloubka: 21,5 mm, barva alpská bílá</t>
  </si>
  <si>
    <t>Vstupní svorky transformátoru: šroubové, max. 4 mm2, Ostatní svorky přístrojů: šroubové, max. 1 mm2</t>
  </si>
  <si>
    <t>Pracovní teplota: +5 °C až +40 °C, 230 V AC, 50/60 Hz</t>
  </si>
  <si>
    <t>34111030R</t>
  </si>
  <si>
    <t>kabel CYKY; instalační; pro pevné uložení ve vnitřních a venk.prostorách v zemi, betonu; Cu plné holé jádro, tvar jádra RE-kulatý jednodrát; počet a průřez žil 3x1,5mm2; počet žil 3; teplota použití -30 až 70 °C; max.provoz.teplota při zkratu 160 °C; min.teplota pokládky -5 °C; průřez vodiče 1,5 mm2; samozhášivý; odolnost vůči UV záření; barva pláště černá</t>
  </si>
  <si>
    <t>34111036R</t>
  </si>
  <si>
    <t>kabel CYKY; instalační; pro pevné uložení ve vnitřních a venk.prostorách v zemi, betonu; Cu plné holé jádro, tvar jádra RE-kulatý jednodrát; počet a průřez žil 3x2,5mm2; počet žil 3; teplota použití -30 až 70 °C; max.provoz.teplota při zkratu 160 °C; min.teplota pokládky -5 °C; průřez vodiče 2,5 mm2; samozhášivý; odolnost vůči UV záření; barva pláště černá</t>
  </si>
  <si>
    <t>341110800R</t>
  </si>
  <si>
    <t>kabel CYKY; instalační; pro pevné uložení ve vnitřních a venk.prostorách v zemi, betonu; Cu plné holé jádro, tvar jádra RE-kulatý jednodrát; počet a průřez žil 4x25mm2; počet žil 4; teplota použití -30 až 70 °C; max.provoz.teplota při zkratu 160 °C; min.teplota pokládky -5 °C; průřez vodiče 25,0 mm2; samozhášivý; odolnost vůči UV záření; barva pláště černá</t>
  </si>
  <si>
    <t>34111090R</t>
  </si>
  <si>
    <t>kabel CYKY; instalační; pro pevné uložení ve vnitřních a venk.prostorách v zemi, betonu; Cu plné holé jádro, tvar jádra RE-kulatý jednodrát; počet a průřez žil 5x1,5mm2; počet žil 5; teplota použití -30 až 70 °C; max.provoz.teplota při zkratu 160 °C; min.teplota pokládky -5 °C; průřez vodiče 1,5 mm2; samozhášivý; odolnost vůči UV záření; barva pláště černá</t>
  </si>
  <si>
    <t>34111094R</t>
  </si>
  <si>
    <t>kabel CYKY; instalační; pro pevné uložení ve vnitřních a venk.prostorách v zemi, betonu; Cu plné holé jádro, tvar jádra RE-kulatý jednodrát; počet a průřez žil 5x2,5mm2; počet žil 5; teplota použití -30 až 70 °C; max.provoz.teplota při zkratu 160 °C; min.teplota pokládky -5 °C; průřez vodiče 2,5 mm2; samozhášivý; odolnost vůči UV záření; barva pláště černá</t>
  </si>
  <si>
    <t>34111100R</t>
  </si>
  <si>
    <t>kabel CYKY; instalační; pro pevné uložení ve vnitřních a venk.prostorách v zemi, betonu; Cu plné holé jádro, tvar jádra RE-kulatý jednodrát; počet a průřez žil 5x6mm2; počet žil 5; teplota použití -30 až 70 °C; max.provoz.teplota při zkratu 160 °C; min.teplota pokládky -5 °C; průřez vodiče 6,0 mm2; samozhášivý; odolnost vůči UV záření; barva pláště černá</t>
  </si>
  <si>
    <t>34111101R</t>
  </si>
  <si>
    <t>kabel CYKY; instalační; pro pevné uložení ve vnitřních a venk.prostorách v zemi, betonu; Cu plné holé jádro, tvar jádra RE-kulatý jednodrát; počet a průřez žil 5x10mm2; počet žil 5; teplota použití -30 až 70 °C; max.provoz.teplota při zkratu 160 °C; min.teplota pokládky -5 °C; průřez vodiče 10 mm2; samozhášivý; odolnost vůči UV záření; barva pláště černá</t>
  </si>
  <si>
    <t>34111620R</t>
  </si>
  <si>
    <t>kabel 1-CYKY; silový; pro pevné uložení ve vnitřních a venk.prostorách v zemi, betonu; Cu jádro,tvar jádraRMV-vícežilové lanové kulaté zhuštěné jádro; počet a průřez žil 4x35mm2; počet žil 4; teplota použití -35 až 70 °C; max.provoz.teplota při zkratu 160 °C; min.teplota pokládky -5 °C; průřez vodiče 35 mm2; samozhášivý; odolnost vůči UV záření; barva pláště černá</t>
  </si>
  <si>
    <t>341118515R</t>
  </si>
  <si>
    <t>kabel 1-CXKH-R; bezhalogenový oheňretardující silový; pevné uložení v obyčejném popř.vlhkém prostředí; Cu jádro kulaté jednodrátové (RE); počet a průřez žil 3x1,5mm2; vnější průměr 9,0 mm; teplota použití -15 až 90 °C; max.provoz.teplota při zkratu 250 °C; min.teplota pokládky -5 °C; splňuje požadavky na požární odolnost; barva pláště oranžová</t>
  </si>
  <si>
    <t>341118515RO</t>
  </si>
  <si>
    <t>Kabel s Cu jádrem NOPOVIC 1kV 1-CXKH-R-O 3 x 1,5 mm2</t>
  </si>
  <si>
    <t>341118516R</t>
  </si>
  <si>
    <t>kabel 1-CXKH-R; bezhalogenový oheňretardující silový; pevné uložení v obyčejném popř.vlhkém prostředí; Cu jádro kulaté jednodrátové (RE); počet a průřez žil 3x2,5mm2; vnější průměr 10,0 mm; teplota použití -15 až 90 °C; max.provoz.teplota při zkratu 250 °C; min.teplota pokládky -5 °C; splňuje požadavky na požární odolnost; barva pláště oranžová</t>
  </si>
  <si>
    <t>341118517R</t>
  </si>
  <si>
    <t>kabel 1-CXKH-R; bezhalogenový oheňretardující silový; pevné uložení v obyčejném popř.vlhkém prostředí; Cu jádro kulaté jednodrátové (RE); počet a průřez žil 3x4mm2; vnější průměr 11,0 mm; teplota použití -15 až 90 °C; max.provoz.teplota při zkratu 250 °C; min.teplota pokládky -5 °C; splňuje požadavky na požární odolnost; barva pláště oranžová</t>
  </si>
  <si>
    <t>341118550R</t>
  </si>
  <si>
    <t>kabel 1-CXKH-R; bezhalogenový oheňretardující silový; pevné uložení v obyčejném popř.vlhkém prostředí; Cu jádro kulaté jednodrátové (RE); počet a průřez žil 5x1,5mm2; vnější průměr 11,0 mm; teplota použití -15 až 90 °C; max.provoz.teplota při zkratu 250 °C; min.teplota pokládky -5 °C; splňuje požadavky na požární odolnost; barva pláště oranžová</t>
  </si>
  <si>
    <t>341118621R</t>
  </si>
  <si>
    <t>kabel 1-CXKH-V; bezhalogenový ohnioodolný; pro pevné uložení na kabelové nosné systémy v suchém nebo vlhkém prostředí; Cu jádro kulaté jednodrátové (RE); počet a průřez žil 2x1,5mm2; vnější průměr 10,0 mm; teplota použití -40 až 90 °C; max.provoz.teplota při zkratu 250 °C; min.teplota pokládky -5 °C; splňuje požadavky na požární odolnost; barva pláště hnědá</t>
  </si>
  <si>
    <t>34121550R</t>
  </si>
  <si>
    <t>kabel JYTY; sdělovací; pevné uložení vnitřní; Cu jádra holá; počet žil 2; jmen.prům.jádra 1,00 mm; teplota použití do 70 °C; barva pláště šedá</t>
  </si>
  <si>
    <t>341350212R4</t>
  </si>
  <si>
    <t>Kabel sdělovací stíněný J-Y(st)Y 4x2x0,8 šedá</t>
  </si>
  <si>
    <t>34140925RZ</t>
  </si>
  <si>
    <t>Vodič silový CY zž 4,00 mm2 - drát</t>
  </si>
  <si>
    <t>34140966R</t>
  </si>
  <si>
    <t>vodič CY; silový, propojovací jednožilový; pevné uložení; jádro Cu plné holé; počet žil 1; jmen.průřez jádra 6,00 mm2; vnější průměr 4,8 mm; izolace PVC; tl. izolace min 0,8 mm; odolnost proti šíření plamene</t>
  </si>
  <si>
    <t>34142159R</t>
  </si>
  <si>
    <t>vodič CYA (H07V-K); silový, propojovací jednožilový; pevné uložení vnitřní; jádro Cu lanované holé; počet žil 1; jmen.průřez jádra 16,00 mm2; vnější průměr max 8,8 mm; izolace PVC; tl. izolace 1,0 mm; odolný proti šíření plamene</t>
  </si>
  <si>
    <t>34142160R</t>
  </si>
  <si>
    <t>vodič CYA (H07V-K); silový, propojovací jednožilový; pevné uložení vnitřní; jádro Cu lanované holé; počet žil 1; jmen.průřez jádra 25,00 mm2; vnější průměr max 11,0 mm; izolace PVC; tl. izolace 1,2 mm; odolný proti šíření plamene</t>
  </si>
  <si>
    <t>34160103.AR</t>
  </si>
  <si>
    <t>kabel (CGTG) H07RN-F; harmonizovaný; Cu jádra plná pocínovaná; počet žil 3; vnější průměr 14,0 mm; jmen.průřez jádra 2,50 mm2; teplota použití -40 až 60 °C</t>
  </si>
  <si>
    <t>34535405R</t>
  </si>
  <si>
    <t>strojek pro přepínač sériový; řazení 5; 10AX, 250 VAC</t>
  </si>
  <si>
    <t>34535406R</t>
  </si>
  <si>
    <t>strojek pro přepínač střídavý; řazení 6, 6So (1, 1So); 10AX, 250 VAC</t>
  </si>
  <si>
    <t>34535407R</t>
  </si>
  <si>
    <t>strojek pro přepínač křížový; řazení 7, 7 So; 10 AX, 250 V AC</t>
  </si>
  <si>
    <t>34535410R</t>
  </si>
  <si>
    <t>strojek pro jednopólový spínač se svorkou N; řazení 1S, 1So, 1; 10 AX, 250 V AC</t>
  </si>
  <si>
    <t>34535560R</t>
  </si>
  <si>
    <t>spínač nástěnný stiskací; jednopólový; IP 44; řazení 1; 10AX/250VAC; barva bílá</t>
  </si>
  <si>
    <t>34536490R</t>
  </si>
  <si>
    <t>kryt spínače; jednoduchý; pro pro spínače řazení 1,6,7,1/0</t>
  </si>
  <si>
    <t>34536492R</t>
  </si>
  <si>
    <t>kryt spínače; dělený; pro pro spínače řazení 5,6+6,1/0+1/0</t>
  </si>
  <si>
    <t>34536606R</t>
  </si>
  <si>
    <t>doutnavka orientační pro spínače, límec modré barvy</t>
  </si>
  <si>
    <t>34536700R</t>
  </si>
  <si>
    <t>rámeček pro elektroinst. přístroje (zásuvky a spínače); jednonásobný</t>
  </si>
  <si>
    <t>34536705R</t>
  </si>
  <si>
    <t xml:space="preserve">rámeček pro elektroinst. přístroje (zásuvky a spínače); dvojnásobný </t>
  </si>
  <si>
    <t>34536710R</t>
  </si>
  <si>
    <t>rámeček pro elektroinst. přístroje (zásuvky a spínače); trojnásobný</t>
  </si>
  <si>
    <t>34536712R</t>
  </si>
  <si>
    <t>rámeček pro elektroinst. přístroje (zásuvky a spínače); čtyřnásobný</t>
  </si>
  <si>
    <t>34551612R</t>
  </si>
  <si>
    <t>zásuvka jednonásobná s ochranným kolíkem, s clonkami; řazení 2P+PE; 16 A, 250 V AC</t>
  </si>
  <si>
    <t>34551620R</t>
  </si>
  <si>
    <t>zásuvka kompletní,dvojnásobná s ochrannými kolíky, s clonkami; řazení 2x(2P+PE); 16A,250VAC</t>
  </si>
  <si>
    <t>34551711R</t>
  </si>
  <si>
    <t>zásuvka zásuvkový modul s ochr.kolíkem,rozměr-hloubka: 45x45, 38 mm; řazení 2P+PE; 16 A, 250 V AC; IP 20</t>
  </si>
  <si>
    <t>34561412R</t>
  </si>
  <si>
    <t>svorka spojovací kompaktní 3 vodičová s páčkou</t>
  </si>
  <si>
    <t>34561413R</t>
  </si>
  <si>
    <t>svorka spojovací kompaktní 5 vodičová s páčkou</t>
  </si>
  <si>
    <t>34561414R</t>
  </si>
  <si>
    <t>svorka spojovací kompaktní 2 vodičová s páčkou</t>
  </si>
  <si>
    <t>34562812R</t>
  </si>
  <si>
    <t>Přípojnice ekvipotenciální s krytem; dl = 126 mm</t>
  </si>
  <si>
    <t>3457099954R</t>
  </si>
  <si>
    <t>kanál parapetní dutý; materiál PVC samozhášivé; Š x V 120 x 55 mm; l = 2 m; barva bílá; teplot.rozsah -5 až 60 °C</t>
  </si>
  <si>
    <t>345710962R</t>
  </si>
  <si>
    <t>trubka tuhá hrdlová, elektroinstalační; mat. PVC samozhášivé; vnější pr.= 20,0 mm; vnitřní pr.= 16,9 mm; mech.odolnost střední; mezní hodnota zatížení 750 N/5 cm; teplot.rozsah -25 až 60 °C; stupeň hořlavosti A1-F; použití: vyhovuje zkoušce odolnosti plamene. lze montovat do prostoru nebezpečné zóny 2 v prostředí s nebezpečím výbuchu; délka l = 3 m</t>
  </si>
  <si>
    <t>345710964R</t>
  </si>
  <si>
    <t>trubka tuhá hrdlová, elektroinstalační; mat. PVC samozhášivé; vnější pr.= 32,0 mm; vnitřní pr.= 27,8 mm; mech.odolnost střední; mezní hodnota zatížení 750 N/5 cm; teplot.rozsah -25 až 60 °C; stupeň hořlavosti A1-F; použití: vyhovuje zkoušce odolnosti plamene. lze montovat do prostoru nebezpečné zóny 2 v prostředí s nebezpečím výbuchu; délka l = 3 m</t>
  </si>
  <si>
    <t>3457114700R</t>
  </si>
  <si>
    <t>Trubka elektroinstalační - kabelová chránička; ohebná; kombinovaný hladký a vlnitý povrch; materiál: HDPE; bezhalogenový; de = 40,0 mm; di = 32,0 mm; odolnost proti stlačení: 450 N/20 cm; RtF: A1</t>
  </si>
  <si>
    <t>3457114702R</t>
  </si>
  <si>
    <t>Trubka elektroinstalační - kabelová chránička; ohebná; kombinovaný hladký a vlnitý povrch; materiál: HDPE; bezhalogenový; de = 63,0 mm; di = 52,0 mm; odolnost proti stlačení: 450 N/20 cm; RtF: A1</t>
  </si>
  <si>
    <t>3457114705R</t>
  </si>
  <si>
    <t>Trubka elektroinstalační - kabelová chránička; ohebná; kombinovaný hladký a vlnitý povrch; materiál: HDPE; bezhalogenový; de = 110,0 mm; di = 94,0 mm; odolnost proti stlačení: 450 N/20 cm; RtF: A1</t>
  </si>
  <si>
    <t>3457115961R</t>
  </si>
  <si>
    <t>Trubka elektroinstalační ohebná; vlnitý povrch; materiál: PVC; de = 20,0 mm; di = 14,1 mm; odolnost proti stlačení: 750 N/5 cm; RtF: A1 - F</t>
  </si>
  <si>
    <t>3457115963R</t>
  </si>
  <si>
    <t>Trubka elektroinstalační ohebná; vlnitý povrch; materiál: PVC; de = 32,0 mm; di = 24,3 mm; odolnost proti stlačení: 750 N/5 cm; RtF: A1 - F</t>
  </si>
  <si>
    <t>34571426R</t>
  </si>
  <si>
    <t>krabice elektroinstalační do prostředí se zvýšení vlhkostí, prachem; s průchodkami, provedení uzavřené; mat. PVC samozhášivé, tmavě šedá RAL 7012; stupeň krytí IP 54; teplot.rozsah -5 až 60 °C; určeno pro rozvody s napětím 400 V a proudem max. 16 A; rozměry-průměr,hloubka 117x117x42 mm</t>
  </si>
  <si>
    <t>345715101R</t>
  </si>
  <si>
    <t>krabice podlahová univerzální; pro montáž modulárních přístrojů 45 x 45 mm do litých betonových podlah; výška betonové vrstvy od 57 mm do 75 mm; mat. samozhášivý bezhalogen.polyamid PA; teplot.rozsah -5 až 105 °C; rozměry-průměr,hloubka 332 x 250 x 33 mm</t>
  </si>
  <si>
    <t>Krabice je určená do betonové podlahy. Po vytvrdnutí betonové směsi se osazuje rámem pro podlahovou krabici. Součástí balení je krycí deska zabraňující zalití krabice při betonování. Minimální výška betonové vrstvy je 57 mm, maximální 75 mm. Požadovaná výška krabice se nastaví zvyšováním vnitřní vložky pomocí šroubů v rozích krabice. Pomocí sady nivelační je možné zvýšit výšku pro betonování až o 35 mm. Krabice je uzpůsobena pro instalaci elektroinstalačních trubek a podlahového kanálu.</t>
  </si>
  <si>
    <t>345715102R</t>
  </si>
  <si>
    <t>rám podlahový k instalaci do podlahové krabice, na montáž modulárních přístrojů 45x45 mm + víko; mat. samozhášivý bezhalogenový polyamid PA; rozměry-průměr,hloubka 260 x 330 x 60 mm; teplot.rozsah -5 až 105 °C; IP 30</t>
  </si>
  <si>
    <t>Určený k instalaci do univerzální podlahové krabice. Umožňuje montáž modulárních přístrojů 45 x 45 mm (max. 6 ks). Vyztužení víka plechem zajišťuje jeho vysokou mechanickou pevnost při zachování možnosti vložení finální podlahové krytiny. Víko obsahuje 2 výklopné klapky umožňující vyvedení kabelů z krabice. Rám je samostatně použitelný pro zdvojené podlahy o tloušťce od 10 do 40 mm, otvor pro vložení do podlahy 218 x 288 mm.</t>
  </si>
  <si>
    <t>345715118R</t>
  </si>
  <si>
    <t>příslušenství krabice podlahové sada nivelační (4ks); pr. 58 x 37 mm; k nastavení přesné výšky univ. krabice při betonování podlah; mat. bezhalogenový PE (ocel-šroub); teplot.rozsah -30 až 70 °C</t>
  </si>
  <si>
    <t>sada</t>
  </si>
  <si>
    <t>345715165R</t>
  </si>
  <si>
    <t>krabice elektroinstalační pod omítku; přístrojová; mat. PVC samozhášivé; teplot.rozsah -5 až 60 °C; určeno pro rozvody s napětím 400 V a proudem max. 16 A; rozměry-průměr,hloubka 73, 66 mm</t>
  </si>
  <si>
    <t>345715344R</t>
  </si>
  <si>
    <t>krabice elektroinstalační pod omítku; univerzální; materiál: PVC; průměr= 71 mm; hl = 45 mm; jmenovité napětí do 400 V; jmenovitý proud do 16 A</t>
  </si>
  <si>
    <t>345715346R</t>
  </si>
  <si>
    <t>krabice elektroinstalační pod omítku; univerzální; s víčkem; materiál: PVC; průměr= 71 mm; hl = 45 mm; jmenovité napětí do 400 V; jmenovitý proud do 16 A</t>
  </si>
  <si>
    <t>345715362R</t>
  </si>
  <si>
    <t>krabice elektroinstalační do dutých stěn (sádrokartonu); univerzální; mat. PVC samozhášivé; teplot.rozsah -5 až 60 °C; určeno pro rozvody s napětím 400 V a proudem max. 16 A; rozměry-průměr,hloubka 73, 45 mm</t>
  </si>
  <si>
    <t>345716911R</t>
  </si>
  <si>
    <t>spojka elektroinst. znač.dle EN; pro tuhé hrdlové trubky; mat. PVC samozhášivé, barva světle šedá RAL 7035; rozměr pro trubku s vnějším pr. 20 mm</t>
  </si>
  <si>
    <t>345716913R</t>
  </si>
  <si>
    <t>spojka elektroinst. znač.dle EN; pro tuhé hrdlové trubky; mat. PVC samozhášivé, barva světle šedá RAL 7035; rozměr pro trubku s vnějším pr. 32 mm</t>
  </si>
  <si>
    <t>3457171102R</t>
  </si>
  <si>
    <t>příchytka typ jednostranná, kabelová; ocelový pozinkovaný plech; rozměr průměr upevň.otvoru 4,3 mm, rozměr 22,8 x 10 mm, vnitř.průměr 10 mm, pro pr. kabelu 8 mm</t>
  </si>
  <si>
    <t>345717551R</t>
  </si>
  <si>
    <t>příchytka typ nasouvací; PVC samozhášivé, světle šedá RAL 7035; rozměr pro tuhou trubku vnějšího rozměru 20 mm</t>
  </si>
  <si>
    <t>345717553R</t>
  </si>
  <si>
    <t>příchytka typ nasouvací; PVC samozhášivé, světle šedá RAL 7035; rozměr pro tuhou trubku vnějšího rozměru 32 mm</t>
  </si>
  <si>
    <t>34572172R</t>
  </si>
  <si>
    <t>lišta elektroinstalační hranatá; mat. PVC samozhášivé; Š x V 21,2 x 19,2 mm; délka 2,00 m; bílá; stupeň hořlavosti A1-F; teplot.rozsah -5 až 60 °C</t>
  </si>
  <si>
    <t>34572177R</t>
  </si>
  <si>
    <t>lišta elektroinstalační hranatá; mat. PVC samozhášivé; Š x V 40 x 40,3 mm; délka 2,00 m; bílá; stupeň hořlavosti A1-F; teplot.rozsah -5 až 60 °C</t>
  </si>
  <si>
    <t>34572307R</t>
  </si>
  <si>
    <t>páska stahovací  250x4,5; PA</t>
  </si>
  <si>
    <t>34572309R</t>
  </si>
  <si>
    <t>páska stahovací  360x4,5; PA</t>
  </si>
  <si>
    <t>34572320R</t>
  </si>
  <si>
    <t>příchytka pásku; PA</t>
  </si>
  <si>
    <t>348360145R</t>
  </si>
  <si>
    <t>LED svítidlo plastové průmyslové, prachotěsné, vodotěsné; IP 66; 42 W; typ modulu 2x3200 lm, spektrum 840, a Al chladič; max.teplota okolí 45 °C; použití:  vnitřní i venkovní zastřešené prostory, skladovací haly, sportovní areály, dílny, garáže, dopravní terminály; mat.tělesa  šedý polykarbonát s Al chladiči (PC Al), UV stabilní, nárazuvzdorný; difuzor (světelně činný kryt) translucentní polykarbonát (PC), UV stabilní, nárazuvzdorný; upevnění pomocí vrutů přímo na strop nebo stěnu, zavěšením na strop pomocí lankových závěsů; délka 1 172 mm; šířka 145 mm; výška 111 mm</t>
  </si>
  <si>
    <t>34891126R</t>
  </si>
  <si>
    <t>Řetízkový závěs - komplet pro 1ks svítidla</t>
  </si>
  <si>
    <t>3553-06929 B</t>
  </si>
  <si>
    <t>Spínač nástěnný, řaz.6, IP44</t>
  </si>
  <si>
    <t>3558A-A00933</t>
  </si>
  <si>
    <t>Kryt jednoduchý s potiskem, s čirým průzorem pro spínač řazení 3S</t>
  </si>
  <si>
    <t>35813825.AR</t>
  </si>
  <si>
    <t>ovladač v plast.skříni RAL7035,kryt šedý; provedení stiskací dvoutlačítkový; plastový; funkce dvě funkce; typ tlačítka 2 lícující tlačítka; značení na tlačítku; typ kontaktu 1 x Z, 1 x V; barva tlačítek bílá, černá; připojení třmen.svorkami</t>
  </si>
  <si>
    <t>35822002317R</t>
  </si>
  <si>
    <t>jistič modulární jmen.proud 40,00 A; charakt. B; počet pólů 3; jmenovitá zkratová schopnost/230 V a.c. 10 kA; tepl.okolí -25 do + 55 °C; IP 20</t>
  </si>
  <si>
    <t>35822002320R</t>
  </si>
  <si>
    <t>jistič modulární jmen.proud 80,00 A; charakt. B; počet pólů 3; jmenovitá zkratová schopnost/230 V a.c. 10 kA; tepl.okolí -25 do + 55 °C; IP 20</t>
  </si>
  <si>
    <t>3938T-A00034500</t>
  </si>
  <si>
    <t>Kryt vývodu - vývodka kabelová s odlehčovací sponou pro přechod z pevné instalace na pohyblivý přívod 3x1,5 - 5x2,5</t>
  </si>
  <si>
    <t>5518-2929 B</t>
  </si>
  <si>
    <t>Zásuvka jednonásobná IP 44, s ochranným kolíkem, s víčkem, 230V, 16A nástěnná</t>
  </si>
  <si>
    <t>5534739004R</t>
  </si>
  <si>
    <t>lávka kabelová ocel pozinkováná Sendzimirovou metodou; 60 x 400 mm; l = 3 000,0 mm; rozteč příček 300 mm</t>
  </si>
  <si>
    <t>553474985R</t>
  </si>
  <si>
    <t>žlab kabelový plech pozink; děrovaný; l = 2 100,0 mm; š = 250 mm; h = 100,0 mm; tl. 0,70 mm</t>
  </si>
  <si>
    <t>55347502R</t>
  </si>
  <si>
    <t>víko oblouku 90°; ocelový plech; povrch žárové zinkování Sendzimir; š = 250 mm; h = 17 mm; tl. 0,80 mm</t>
  </si>
  <si>
    <t>55347512R</t>
  </si>
  <si>
    <t>víko žlabu; ocelový plech; povrch žárové zinkování Sendzimir; š = 250 mm; l = 2 000 mm; h = 17 mm; tl. 0,80 mm</t>
  </si>
  <si>
    <t>55347521R</t>
  </si>
  <si>
    <t>oblouk 90 °; ocelový plech; povrch žárové zinkování Sendzimir; š = 250,0 mm; h = 100 mm; l = 435,0 mm; tl. 1,00 mm</t>
  </si>
  <si>
    <t>58153257RRPK</t>
  </si>
  <si>
    <t>Písek kopaný</t>
  </si>
  <si>
    <t xml:space="preserve">m3    </t>
  </si>
  <si>
    <t>58541233R</t>
  </si>
  <si>
    <t>Sádra barva: šedá; počátek tuhnutí = 6 min; ukončení tuhnutí = 30 min; pevnost v tlaku = 2,0 N/mm2</t>
  </si>
  <si>
    <t>673909992034R</t>
  </si>
  <si>
    <t>síťovina výstražná PP; červená; š = 340,0 mm</t>
  </si>
  <si>
    <t>8471</t>
  </si>
  <si>
    <t>Kryt koncový pro PK120x55</t>
  </si>
  <si>
    <t>8472</t>
  </si>
  <si>
    <t>Kryt spojovací pro PK120x55</t>
  </si>
  <si>
    <t>8473</t>
  </si>
  <si>
    <t>Kryt ohybový pro PK120x55</t>
  </si>
  <si>
    <t>8474</t>
  </si>
  <si>
    <t>Kryt odbočný pro PK120x55</t>
  </si>
  <si>
    <t>8475</t>
  </si>
  <si>
    <t>Roh vnitřní pro PK120x55</t>
  </si>
  <si>
    <t>8476</t>
  </si>
  <si>
    <t>Roh vnější pro PK120x55</t>
  </si>
  <si>
    <t>8477</t>
  </si>
  <si>
    <t>Kryt průchodkový pro PK120x55</t>
  </si>
  <si>
    <t>8595057699564</t>
  </si>
  <si>
    <t>Montážní profil MP 41x41 S</t>
  </si>
  <si>
    <t>BVP164LED60840PSU50WSWBC</t>
  </si>
  <si>
    <t>H - LED reflektor, materiál hliník/sklo, 50W, 6000lm, 4000K, IP65</t>
  </si>
  <si>
    <t>BVP164LED60840PSU50WSWBM</t>
  </si>
  <si>
    <t>I - LED reflektor s čidlem pohybu, materiál hliník/sklo, 50W, 6000lm, 4000K, IP65</t>
  </si>
  <si>
    <t>BY121PG5LED200S840PSDWB</t>
  </si>
  <si>
    <t>A - Svítidlo LED průmyslové závěsné, 134W, 20000lm, 4000K, IP65, materiál těla hliník materiál optiky polykarbonát, kabel 0,3m s konektorem</t>
  </si>
  <si>
    <t>DC100CZ</t>
  </si>
  <si>
    <t>Nástěnný / stropní axiální ventilátor, 230V, 13W, IPX4, pr. potrubí 100mm, nastavitelný doběh zpětná klapka</t>
  </si>
  <si>
    <t>ER222/NKP7P-C/80A-FV</t>
  </si>
  <si>
    <t>Elektroměrový rozváděč ER222/NKP7P-C/80A-FV, 2x dvousazbový, 3f, Inc do 80A, kompaktní pilíř příprava pro FVE, průřez vodičů do 35mm2, kompletní, EON</t>
  </si>
  <si>
    <t>FIT4000AKN</t>
  </si>
  <si>
    <t>C - LED panel, IP40, UGR&lt;19, hliníkový rámeček, mikroprizmatický kryt, čtverec 600x600mm 1x LED, 35W, 4500lm, Ra80, 4000K</t>
  </si>
  <si>
    <t>FIT5000AKN</t>
  </si>
  <si>
    <t>D - LED panel, IP40, UGR&lt;19, hliníkový rámeček, mikroprizmatický kryt, čtverec 600x600mm 1x LED, 49W, 5700lm, Ra80, 4000K</t>
  </si>
  <si>
    <t>FXPS401250N</t>
  </si>
  <si>
    <t>Trubka ohebná DN40, PVC, černá, 1250N, -15°C/+60°C, odolná proti UV záření</t>
  </si>
  <si>
    <t>GW42201</t>
  </si>
  <si>
    <t>Tlačítko nástěné požární, 120x120x50mm, IP55, 2x kontakt NO/NC červená barva</t>
  </si>
  <si>
    <t>I132707</t>
  </si>
  <si>
    <t>Zemnicí svorka ZS 4</t>
  </si>
  <si>
    <t>LK80X282ZTHB</t>
  </si>
  <si>
    <t>Elektroinstalační lištová krabice přístrojová pro dvojzásuvku např. LK 80X28 2ZT_HB</t>
  </si>
  <si>
    <t>LK80X28THB</t>
  </si>
  <si>
    <t>Elektroinstalační lištová krabice přístrojová pro zásuvku / spínač např. LK 80X28 T</t>
  </si>
  <si>
    <t>M210RA</t>
  </si>
  <si>
    <t>Rozvaděč RA, kompletní vč. náplně, viz výkres rozvaděče</t>
  </si>
  <si>
    <t>M210RH</t>
  </si>
  <si>
    <t>Rozvaděč RH, kompletní vč. náplně, viz výkres rozvaděče</t>
  </si>
  <si>
    <t>M210S2913MP</t>
  </si>
  <si>
    <t>Šroub 2,9 x 13 mm pro montáž přístroje do KU, 1 bal/50ks</t>
  </si>
  <si>
    <t>bal</t>
  </si>
  <si>
    <t>NKOF_NSMP10X40</t>
  </si>
  <si>
    <t>konzola NKO k připevnění montážního profilu na stěnu + spojovací materiál NMSMP 10x40</t>
  </si>
  <si>
    <t>NMP600F</t>
  </si>
  <si>
    <t>NMP 600_F profil montážní na stěnu</t>
  </si>
  <si>
    <t>NO1WSA20</t>
  </si>
  <si>
    <t>N1 - Svítidlo nouzové LED, 1W, svítící při výpadku, 1 hod., IP20, nástěnné / stropní</t>
  </si>
  <si>
    <t>NO3WSA54</t>
  </si>
  <si>
    <t>N2 - Svítidlo nouzové LED, 3W, svítící při výpadku, 1 hod., IP54, nástěnné / stropní</t>
  </si>
  <si>
    <t>NPPVZS</t>
  </si>
  <si>
    <t>NPPVZS pojistka k zajištění rychloupínacích podpěr typu NPR v montážním profilu</t>
  </si>
  <si>
    <t>NPR250S</t>
  </si>
  <si>
    <t>NPR 250_S podpěra rychloupínací</t>
  </si>
  <si>
    <t>S25JPUM1103A6S</t>
  </si>
  <si>
    <t>Třípólový vačkový spínač se dvěma polohami (0-1), jmenovitý proud 25A, IP65, 82x82x83mm uzamykatelný</t>
  </si>
  <si>
    <t>sd2kop</t>
  </si>
  <si>
    <t xml:space="preserve">Držák kabelů skupinový SD2  </t>
  </si>
  <si>
    <t>SPMP2000KN190</t>
  </si>
  <si>
    <t>E - Svítidlo LED přisazené, kruh pr.190mm, mikroprizmatický kryt, 19W, 1950lm, Ra80, 4000K, IP20</t>
  </si>
  <si>
    <t>TLR3500840</t>
  </si>
  <si>
    <t>F - Svítidlo LED přisazené, 23W, 2810lm, Ra85, plastový kryt, pr. 300mm, IP54</t>
  </si>
  <si>
    <t>TLR3600840SNS</t>
  </si>
  <si>
    <t>G - Svítidlo LED přisazené, 23W, 2810lm, Ra85, plastový kryt, pr. 300mm, IP54, s čidlem pohybu</t>
  </si>
  <si>
    <t>UQRAM600</t>
  </si>
  <si>
    <t>Rámeček pro přisazenou montáž LED panelu - čtverec A, modul 600, bílý pro přisazení svítidla C a D</t>
  </si>
  <si>
    <t>wpr6143</t>
  </si>
  <si>
    <t>teplem smrštitelná rozdělovací hlava pro NN, UV odolná, 4-žilová, pro kabel: 4 x 10 - 35 mm2</t>
  </si>
  <si>
    <t>ZD23012</t>
  </si>
  <si>
    <t>Zdroj dveřního zámku 230/12V, v krabici IP54</t>
  </si>
  <si>
    <t>941955003R00</t>
  </si>
  <si>
    <t>Lešení lehké pracovní pomocné pomocné, o výšce lešeňové podlahy přes 1,9 do 2,5 m</t>
  </si>
  <si>
    <t>005241010R</t>
  </si>
  <si>
    <t xml:space="preserve">Dokumentace skutečného provedení </t>
  </si>
  <si>
    <t>POL99_8</t>
  </si>
  <si>
    <t>Náklady na vyhotovení dokumentace skutečného provedení stavby a její předání objednateli v požadované formě a požadovaném počtu.</t>
  </si>
  <si>
    <t>210010048T00</t>
  </si>
  <si>
    <t>Doprava</t>
  </si>
  <si>
    <t>210020922R00K</t>
  </si>
  <si>
    <t>Ucpávka protipožární - průchod stěnou dodávka materiálu vč. montáže</t>
  </si>
  <si>
    <t>314291225R00</t>
  </si>
  <si>
    <t>Plošina nůžková elektrická</t>
  </si>
  <si>
    <t>333030040T00</t>
  </si>
  <si>
    <t>Revize el. zařízení</t>
  </si>
  <si>
    <t>210010134R00</t>
  </si>
  <si>
    <t>Montáž trubky  ochranné, polyetylenové, DN do 47 mm, pevně uložené</t>
  </si>
  <si>
    <t>210010311R00</t>
  </si>
  <si>
    <t xml:space="preserve">Montáž krabice plastové univerzální, kruhové,  ,  ,  , do zdiva, bez zapojení,  </t>
  </si>
  <si>
    <t>210020307R00</t>
  </si>
  <si>
    <t>Montáž kabelového žabu s příslušenstvím, 125/100 mm, včetně víka</t>
  </si>
  <si>
    <t>210860224R00</t>
  </si>
  <si>
    <t>Montáž kabelu ovládacího JYTY s Al laminovanou fólií, 14 x 1 mm, pevně uloženého</t>
  </si>
  <si>
    <t>220111432R00</t>
  </si>
  <si>
    <t>Střídavá měření na místním sdělovacím kabelu</t>
  </si>
  <si>
    <t>220260111R00</t>
  </si>
  <si>
    <t>Odvíčkování a zavíčkování krabice, víčko na závit</t>
  </si>
  <si>
    <t>222085005R00</t>
  </si>
  <si>
    <t>Trubka HDPE do D40 v kabelové rýze</t>
  </si>
  <si>
    <t>222170101R00</t>
  </si>
  <si>
    <t>Vyhotovení protokolu o měření metal. míst. kabelů</t>
  </si>
  <si>
    <t>hod</t>
  </si>
  <si>
    <t>222260456R00</t>
  </si>
  <si>
    <t>Stojanový 19" rozvaděč 32U-42U do 600x800 mm</t>
  </si>
  <si>
    <t>222280501R00</t>
  </si>
  <si>
    <t>UTP,FTP,SEKU,SYKY do 7 mm vně.prům.volně ve žlabu</t>
  </si>
  <si>
    <t>222290005R00</t>
  </si>
  <si>
    <t>Zásuvka 1xRJ45 UTP kat.6 pod omítku</t>
  </si>
  <si>
    <t>222290971R00</t>
  </si>
  <si>
    <t>Patch panel</t>
  </si>
  <si>
    <t>222290991R00</t>
  </si>
  <si>
    <t>Ukládací police</t>
  </si>
  <si>
    <t>222300201R00</t>
  </si>
  <si>
    <t>Kabelová forma UTP</t>
  </si>
  <si>
    <t>222301101R00</t>
  </si>
  <si>
    <t>Konektor RJ45 na kabel UTP</t>
  </si>
  <si>
    <t>220300643R00U</t>
  </si>
  <si>
    <t>Ukončení kabelu v racku, vyvázání</t>
  </si>
  <si>
    <t>222290005R00R</t>
  </si>
  <si>
    <t>Zásuvka 1xRJ45 UTP kat.6 nástěnná</t>
  </si>
  <si>
    <t>222290301R00PK</t>
  </si>
  <si>
    <t>Modul RJ45 kat.6 do krabice</t>
  </si>
  <si>
    <t>M2219VJ2VT30M</t>
  </si>
  <si>
    <t xml:space="preserve">Ventilační jednotka 19"  - montáž </t>
  </si>
  <si>
    <t>M22CW3DPRP06UTEM</t>
  </si>
  <si>
    <t>Panel napájecí, 19" - montáž</t>
  </si>
  <si>
    <t>M22VP191U5M</t>
  </si>
  <si>
    <t>19" vyvazovací panel výšky 1U - montáž</t>
  </si>
  <si>
    <t>051736</t>
  </si>
  <si>
    <t>Propojovací kabel HDMI 15 m</t>
  </si>
  <si>
    <t>076561</t>
  </si>
  <si>
    <t>Zásuvka RJ 45 cat.6 UTP, bílá, modul 45, Rozměry: 45 x 22,5 x 30 mm</t>
  </si>
  <si>
    <t>3457114812R</t>
  </si>
  <si>
    <t>trubka kabelová jednoplášťová chránička; ohebná, podélné drážkování, vnitřní stěnu lze natřít speciálním olejem; vnější pr.= 40,0 mm; vnitřní pr.= 33,0 mm; mezní hodnota zatížení 750 N/20 cm; teplot.rozsah -5 až 50 °C; stupeň hořlavosti A1; mat. HDPE, bezhalogenová</t>
  </si>
  <si>
    <t>34572310R</t>
  </si>
  <si>
    <t>páska stahovací 380x4,5; PA</t>
  </si>
  <si>
    <t>357312016R</t>
  </si>
  <si>
    <t>rozvaděčová skříň stojanová; použití pro zabudování přístrojů a zařízení datové techniky; stabilní oceloplechová svařovaná konstrukce, odnímatelné bočnice a zadní panel, uzamykatelné, libovolně posuvné lišty; IP 30; přední dveře skleněné s tvrzeným bezpečnostním sklem, se zámkem, variabilní; výška 1 970 mm; šířka 600 mm; hloubka 600 mm; barva světle šedá RAL 7035, RAL 5005; max.zatížení při rovnoměrné zátěži 400 kg</t>
  </si>
  <si>
    <t>371201011R6</t>
  </si>
  <si>
    <t>Patch panel 19"Patch panel24x RJ45, přímý, CAT 6</t>
  </si>
  <si>
    <t>371201112R</t>
  </si>
  <si>
    <t>panel 19" rozvodný panel s filtrem a ochrannou pojistkou; určení panelu k montáži do racku; výška 1,5 U, délka kabelu 3 m; plast odolný proti požáru a výboji; 8 zásuvek s ochranným kolíkem 10A/250V; rozměr 445 x 54 x 55 mm</t>
  </si>
  <si>
    <t>371201305RR</t>
  </si>
  <si>
    <t>Kabel UTP cat.6 LSOH Euroclass B2ca-s1, d1, a1 550MHz</t>
  </si>
  <si>
    <t>371201306R</t>
  </si>
  <si>
    <t>kabel propojovací drát Cat6, FTP</t>
  </si>
  <si>
    <t>371205023R</t>
  </si>
  <si>
    <t>modul Cat.6 samozářezový, stíněný; rozměr 26 x 35 x 17 mm; počet portů 1; teplota okolí -10 až 60 °C</t>
  </si>
  <si>
    <t>371205051R</t>
  </si>
  <si>
    <t>konektor krimpovací CAT 6, pro vytváření síťové kabeláže pomocí kroucené dvojlinky - provedení drát (UTP), nestíněný, vhodný i pro gigabitové přenosové rychlosti. baleno po 10-ti kusech</t>
  </si>
  <si>
    <t>RTS 23/ II</t>
  </si>
  <si>
    <t>55347411R</t>
  </si>
  <si>
    <t>víko žlabu; ocelový plech; povrch pozink + obvodový lak epoxidový 60 µm; š = 125 mm; l = 2 000 mm; h = 17 mm; tl. 0,60 mm</t>
  </si>
  <si>
    <t>553474984R</t>
  </si>
  <si>
    <t>žlab kabelový plech pozink; děrovaný; l = 2 100,0 mm; š = 125 mm; h = 100,0 mm; tl. 0,70 mm</t>
  </si>
  <si>
    <t>55347501R</t>
  </si>
  <si>
    <t>víko oblouku 90°; ocelový plech; povrch žárové zinkování Sendzimir; š = 125 mm; h = 17 mm; tl. 0,60 mm</t>
  </si>
  <si>
    <t>55347520R</t>
  </si>
  <si>
    <t>oblouk 90 °; ocelový plech; povrch žárové zinkování Sendzimir; š = 125,0 mm; h = 100 mm; l = 226,0 mm; tl. 0,80 mm</t>
  </si>
  <si>
    <t>74203.R051</t>
  </si>
  <si>
    <t>Police ukládací, h.450, 19", 1U, 20kg, podpěry</t>
  </si>
  <si>
    <t>9004840106893</t>
  </si>
  <si>
    <t>Datová zásuvka 1xRJ45 cat 6, 80x80mm, pro povrchovou montáž, kompletní</t>
  </si>
  <si>
    <t>DSM100500</t>
  </si>
  <si>
    <t>Drobný spojovací materiál</t>
  </si>
  <si>
    <t>M21MN002T1</t>
  </si>
  <si>
    <t>Maska nosná s 1 otvorem pro 1 zásuvku RJ45; b. černá</t>
  </si>
  <si>
    <t>M2219VJ2VT30</t>
  </si>
  <si>
    <t xml:space="preserve">Ventilační jednotka 19" Horizontální 220V/30W,2U,2x ventilátor, termostat </t>
  </si>
  <si>
    <t>M22KZK01</t>
  </si>
  <si>
    <t xml:space="preserve">Kryt zásuvky komunikační, s popisovým polem, s kovovým upevňovacím třmenem; b. bílá </t>
  </si>
  <si>
    <t>M22VP191U5</t>
  </si>
  <si>
    <t>19" vyvazovací panel výšky 1U, 5x kovové oko</t>
  </si>
  <si>
    <t>NPR125S</t>
  </si>
  <si>
    <t>NPR 125_S podpěra rychloupínací</t>
  </si>
  <si>
    <t>972055141R00</t>
  </si>
  <si>
    <t>Vybourání otvorů ve stropech nebo klenbách z dutých prefabrikátů  plochy do 0,0225 m2, tloušťky přes 120 mm</t>
  </si>
  <si>
    <t>220711102R00</t>
  </si>
  <si>
    <t>Montáž poplachové ústředny 16 smyček, kat.II</t>
  </si>
  <si>
    <t>Položka je určena pro montáž drátové elektronické zabezpečovací signalizace. Položka obsahuje montáž komletního vybavení ústředny včetně napojení  kabelů do ústředny.</t>
  </si>
  <si>
    <t>220711111R00</t>
  </si>
  <si>
    <t>Montáž klávesnice s LCD displejem</t>
  </si>
  <si>
    <t>Montáž včetně napojení kabelů.</t>
  </si>
  <si>
    <t>220711112R00</t>
  </si>
  <si>
    <t>Montáž sběrnicového modulu</t>
  </si>
  <si>
    <t>220711113R00</t>
  </si>
  <si>
    <t>Montáž bezúdržbového akumulátoru</t>
  </si>
  <si>
    <t>220711114R00</t>
  </si>
  <si>
    <t>Montáž zálohového zdroje</t>
  </si>
  <si>
    <t>220711308R00</t>
  </si>
  <si>
    <t>Montáž magnetického spínače - dveřní, okenní</t>
  </si>
  <si>
    <t>220711401R00</t>
  </si>
  <si>
    <t>Montáž poplachové sirény vnitřní</t>
  </si>
  <si>
    <t>220711606R00</t>
  </si>
  <si>
    <t>Montáž bezdotykové čtečky s výstupem na dv. zámek</t>
  </si>
  <si>
    <t>222280221R00</t>
  </si>
  <si>
    <t>SYKFY 5x2x0.5 mm v trubkách</t>
  </si>
  <si>
    <t>222325001R00</t>
  </si>
  <si>
    <t>Detektor PIR na předem připravené úchytné body</t>
  </si>
  <si>
    <t>222730362R00</t>
  </si>
  <si>
    <t>Slučovač, rozbočovač nebo odbočovač do krabice</t>
  </si>
  <si>
    <t>220711601R00EZS</t>
  </si>
  <si>
    <t>Programování ústředny EZS</t>
  </si>
  <si>
    <t>220890301R00EZS</t>
  </si>
  <si>
    <t>Oživení a přezkoušení EZS</t>
  </si>
  <si>
    <t>EZSPK0102</t>
  </si>
  <si>
    <t>Provozní kniha EZS, vyplnění</t>
  </si>
  <si>
    <t>M22IOSZ0019</t>
  </si>
  <si>
    <t>Zaškolení obsluhy, funkční zkouška EZS, vypracování protokolu</t>
  </si>
  <si>
    <t>010/006582</t>
  </si>
  <si>
    <t>Adresný rozbočovač sběrnice, např. JA-110Z, vč. montážní krabice JA-195PL</t>
  </si>
  <si>
    <t>0105-140</t>
  </si>
  <si>
    <t>zálohovaný posilovač sběrnice pro JA-100, např. JA-120Z + kryt PLV-CP-L</t>
  </si>
  <si>
    <t>0109-793</t>
  </si>
  <si>
    <t>Ústředna EZS například JA-107K</t>
  </si>
  <si>
    <t>POL3_1</t>
  </si>
  <si>
    <t>Napájení: 230 V/50 Hz</t>
  </si>
  <si>
    <t>Napájecí zdroj: A (EN 50131-6)</t>
  </si>
  <si>
    <t>Zálohovací akumulátor: 12 V až 18 Ah</t>
  </si>
  <si>
    <t>Maximální doba dobíjení akumulátoru: 72 hodin</t>
  </si>
  <si>
    <t>Napájení datové sběrnice: max. zatížení 1,2 A</t>
  </si>
  <si>
    <t>Maximální krátkodobý výstupní proud (5 min.): 2 A</t>
  </si>
  <si>
    <t>Záložní napájení sběrnice: pro 18 Ah akumulátor po dobu 12 hodin při max. odběru 1,2 A</t>
  </si>
  <si>
    <t>Paměť událostí: na více jak 10 mil. událostí obsahující datum a čas</t>
  </si>
  <si>
    <t>Funkce ověřování poplachu druhým detektorem nebo opětovnou reakcí</t>
  </si>
  <si>
    <t>ze stejného detektoru s volitelným zpožděním (10 s - 2 min)</t>
  </si>
  <si>
    <t>Stupeň zabezpečení: 2 podle EN 50131-1, EN 50131-6 a EN 50131-5-3 a EN 50131-3</t>
  </si>
  <si>
    <t>Prostředí dle EN 50131-1: II., vnitřní všeobecné</t>
  </si>
  <si>
    <t>Rozměry: 357 × 297 × 105 mm</t>
  </si>
  <si>
    <t>0109-814</t>
  </si>
  <si>
    <t>Sběrnicový modul PG1, silové relé 1x přepínací kontakt, např. JB-110N vč. montážní krabice JA-195PL</t>
  </si>
  <si>
    <t>2409-113</t>
  </si>
  <si>
    <t>sběrnicová venkovní čtečka RFID 13,56 MHz, např. JA-122E-NFC, venkovní IP65, -25 °C až +60 °C</t>
  </si>
  <si>
    <t>34121050R1</t>
  </si>
  <si>
    <t>Kabel sdělovací s Cu jádrem pro EZS například CC-01</t>
  </si>
  <si>
    <t>1 × 2 × 24 AWG (0,5 mm) max. odpor ss vodiče při 20 °C 97 _x005F_x001E_ /km</t>
  </si>
  <si>
    <t>1 × 2 × 20 AWG (0,8 mm) max. odpor ss vodiče při 20 °C 38 _x005F_x001E_ /km</t>
  </si>
  <si>
    <t>DSM</t>
  </si>
  <si>
    <t>EZSAKU1218</t>
  </si>
  <si>
    <t>AKU 12V/18Ah záložní akumulátor</t>
  </si>
  <si>
    <t>JA-111M</t>
  </si>
  <si>
    <t>Sběrnicový magnetický detektor otevření, bílá</t>
  </si>
  <si>
    <t>JA-115A</t>
  </si>
  <si>
    <t>Siréna EZS venkovní, sběrnicová vč. akumulátoru například JA-115A</t>
  </si>
  <si>
    <t>Napájení: ze sběrnice ústředny 12 V (9 – 15 V)</t>
  </si>
  <si>
    <t>Spotřeba: 5 mA při výpadku AC</t>
  </si>
  <si>
    <t>Spotřeba během nabíjení baterie: 50 mA</t>
  </si>
  <si>
    <t>Záložní baterie: NiCd sada 4,8 V/1 800 mAh</t>
  </si>
  <si>
    <t>Životnost baterie: 3 roky</t>
  </si>
  <si>
    <t>Siréna: piezoelektrická, min. 100 dB/m</t>
  </si>
  <si>
    <t>Rozměry: 300 × 200 × 70 mm</t>
  </si>
  <si>
    <t>Úroveň zabezpečení: stupeň 2, EN 50131-1, EN 50131-4</t>
  </si>
  <si>
    <t>Prostředí dle EN 50131-1: IV., venkovní všeobecné</t>
  </si>
  <si>
    <t>Provozní teplota: –25 až +60 °C</t>
  </si>
  <si>
    <t>Stupeň krytí: IP 45</t>
  </si>
  <si>
    <t>M220K0015</t>
  </si>
  <si>
    <t>Klávesnice LCD se čtečkou RFID například JA-114E</t>
  </si>
  <si>
    <t>Napájení: přes sběrnici ústředny, 12 V (9 – 15 V)</t>
  </si>
  <si>
    <t>Spotřeba: 15 mA při výpadku AC</t>
  </si>
  <si>
    <t>Pracovní frekvence RFID: EM 125 kHz</t>
  </si>
  <si>
    <t>Klidová spotřeba: max. 50 mA</t>
  </si>
  <si>
    <t>Rozměry: 151 × 102 × 33 mm</t>
  </si>
  <si>
    <t>Provozní teplota: –10 až +40 °C</t>
  </si>
  <si>
    <t>Stupeň zabezpečení: 2 dle EN 50131-1, 50131-3</t>
  </si>
  <si>
    <t>M22PIR12009</t>
  </si>
  <si>
    <t>PIR detektor pohybu, půlkulová čočka, dosah vějíř 12m. například JA-110P</t>
  </si>
  <si>
    <t>Klidová spotřeba: 5 mA</t>
  </si>
  <si>
    <t>Montážní výška: 2,5 m nad podlahu</t>
  </si>
  <si>
    <t>Úhel detekce/délka záběru: 110°/12 m (se standardní čočkou)</t>
  </si>
  <si>
    <t>Rozměry: 97 × 60 × 52 mm</t>
  </si>
  <si>
    <t>Úroveň zabezpečení: stupeň 2, EN 50131-1, EN 50131-2-2</t>
  </si>
  <si>
    <t>210220021R00</t>
  </si>
  <si>
    <t xml:space="preserve">Montáž uzemňovacího vedení v zemi, včetně svorek, propojení a izolace spojů, z profilů ocelových pozinkovaných  (FeZn), průřezu do 120 mm2,  </t>
  </si>
  <si>
    <t>210220022R00</t>
  </si>
  <si>
    <t xml:space="preserve">Montáž uzemňovacího vedení v zemi, včetně svorek, propojení a izolace spojů, z drátů ocelových pozinkovaných  (FeZn), průměru do 10 mm,  </t>
  </si>
  <si>
    <t>210220010R00</t>
  </si>
  <si>
    <t>Nátěr zemnicího pásku 1x  včetně svorek a vyznačení žlutých pruhů, do 120 mm2</t>
  </si>
  <si>
    <t>210220101R00</t>
  </si>
  <si>
    <t xml:space="preserve">Montáž svodového vodiče  FeZn průměr do 10 mm, Al průměr do 10 mm, Cu průměr do 8 mm, a podpěr,  </t>
  </si>
  <si>
    <t>210220211R00</t>
  </si>
  <si>
    <t xml:space="preserve">Montáž jímací tyče na střešní hřeben do dřeva, do 2 m délky tyče,  </t>
  </si>
  <si>
    <t>210220301R00</t>
  </si>
  <si>
    <t>Montáž svorky hromosvodové do dvou šroubů</t>
  </si>
  <si>
    <t>210220302R00</t>
  </si>
  <si>
    <t>Montáž svorky hromosvodové nad dva šrouby</t>
  </si>
  <si>
    <t>210220372R00</t>
  </si>
  <si>
    <t xml:space="preserve">Montáž ochranného úhelníku,trubky, nebo lišty do zdiva,  </t>
  </si>
  <si>
    <t>210220401R00</t>
  </si>
  <si>
    <t xml:space="preserve">Označení svodu štítky plastovým, nebo smaltovaným,  </t>
  </si>
  <si>
    <t>210220431R00</t>
  </si>
  <si>
    <t>Tvarování montážního dílu jímače jímače, ochranné trubky, úhelníku</t>
  </si>
  <si>
    <t>220261614R00</t>
  </si>
  <si>
    <t>Vrtání otvoru v konstrukci D 10 mm</t>
  </si>
  <si>
    <t>15615235R</t>
  </si>
  <si>
    <t>drát ocelový; tažený, měkký; pozink.; pr. 10,00 mm; jak. 11 343</t>
  </si>
  <si>
    <t>kg</t>
  </si>
  <si>
    <t>1m=0,62kg</t>
  </si>
  <si>
    <t>297110</t>
  </si>
  <si>
    <t>Držák vedení na kovové střechy, s lepící páskou, plast šedý 36/8mm např. Dehnsnap 297110</t>
  </si>
  <si>
    <t>35441035R</t>
  </si>
  <si>
    <t>Tyč jímací FeZn; s rovným koncem; dl = 1 500 mm</t>
  </si>
  <si>
    <t>35441125R</t>
  </si>
  <si>
    <t>Pásek hromosvodový FeZn; š = 30 mm; tl = 4,0 mm</t>
  </si>
  <si>
    <t>1m=0,95kg</t>
  </si>
  <si>
    <t>35441221R</t>
  </si>
  <si>
    <t>Příslušenství upevnění hromosvodu - držák jímače nebo trubky; FeZn; průměr 18 až 20 mm; dl = 200 mm</t>
  </si>
  <si>
    <t>35441451R</t>
  </si>
  <si>
    <t>Držák vedení hromosvodu plastový; vzdálenost vodiče = 55 mm; průměr 7 až 11 mm; příslušenství: nerezová matice M8</t>
  </si>
  <si>
    <t>35441832R</t>
  </si>
  <si>
    <t>Prvek ochranný hromosvodu - trubka FeZn; d = 18 mm; dl = 1 700 mm</t>
  </si>
  <si>
    <t>35441846R</t>
  </si>
  <si>
    <t>štítek označení, plast</t>
  </si>
  <si>
    <t>35441850R</t>
  </si>
  <si>
    <t>Svorka hromosvodu univerzální; FeZn, se středovou destičkou</t>
  </si>
  <si>
    <t>35441851RF</t>
  </si>
  <si>
    <t>Svorka falcová SUF</t>
  </si>
  <si>
    <t>35441860R</t>
  </si>
  <si>
    <t>Svorka hromosvodu univerzální; FeZn; kruhový vodič k jímací tyči</t>
  </si>
  <si>
    <t>35441895R</t>
  </si>
  <si>
    <t>Svorka hromosvodu univerzální; FeZn; připojovací ke kovovým prvkům</t>
  </si>
  <si>
    <t>35441905R</t>
  </si>
  <si>
    <t>Svorka hromosvodu tvaru T; FeZn; na okapové žlaby</t>
  </si>
  <si>
    <t>35441925R</t>
  </si>
  <si>
    <t>Svorka hromosvodu zkušební; FeZn</t>
  </si>
  <si>
    <t>35441930R</t>
  </si>
  <si>
    <t>Svorka hromosvodu paralelní; FeZn; s nerez páskou; na okapové svody d 80 až 120 mm</t>
  </si>
  <si>
    <t>35441986R</t>
  </si>
  <si>
    <t>Svorka hromosvodu univerzální; FeZn; páska - páska</t>
  </si>
  <si>
    <t>35441997R</t>
  </si>
  <si>
    <t>Svorka hromosvodu univerzální; FeZn; páska - drát</t>
  </si>
  <si>
    <t>35444180R</t>
  </si>
  <si>
    <t>Drát hromosvodový AlMgSi; d = 8 mm</t>
  </si>
  <si>
    <t>374011</t>
  </si>
  <si>
    <t>dilatační propojka Al 8mm pro korekci délky vedení vlivem roztažnosti při změnách teploty u delších vedení</t>
  </si>
  <si>
    <t>562889991003R</t>
  </si>
  <si>
    <t>trubice</t>
  </si>
  <si>
    <t>562889991019R</t>
  </si>
  <si>
    <t>58764.01</t>
  </si>
  <si>
    <t>Kotva kovová sklopná HSD s maticí M8x130 záv. tyč</t>
  </si>
  <si>
    <t>dehn123116</t>
  </si>
  <si>
    <t>Hřebenový držák jímací tyče, dvojité provedení, délka tyče max. 1,5m, nerez</t>
  </si>
  <si>
    <t>180456170400R</t>
  </si>
  <si>
    <t>Montážní plošina na autopod. MP13-1 (A 30)</t>
  </si>
  <si>
    <t>STROJ</t>
  </si>
  <si>
    <t>Stroj</t>
  </si>
  <si>
    <t>POL6_</t>
  </si>
  <si>
    <t xml:space="preserve">Revize el. zařízení </t>
  </si>
  <si>
    <t>122302202R00</t>
  </si>
  <si>
    <t>Odkopávky a prokopávky pro silnice v hornině 4 přes 100 do 1 000 m3</t>
  </si>
  <si>
    <t>s přemístěním výkopku v příčných profilech na vzdálenost do 15 m nebo s naložením na dopravní prostředek.</t>
  </si>
  <si>
    <t>122302209R00</t>
  </si>
  <si>
    <t>Odkopávky a prokopávky pro silnice v hornině 4 příplatek za lepivost horniny</t>
  </si>
  <si>
    <t>132301119R00</t>
  </si>
  <si>
    <t xml:space="preserve">Hloubení rýh šířky do 60 cm příplatek za lepivost, v hornině 4,  </t>
  </si>
  <si>
    <t>182101101R00</t>
  </si>
  <si>
    <t>Svahování v zářezech v hornině 1 až 4</t>
  </si>
  <si>
    <t>trvalých svahů do projektovaných profilů s potřebným přemístěním výkopku při svahování v zářezech,</t>
  </si>
  <si>
    <t>564861111R00</t>
  </si>
  <si>
    <t>Podklad ze štěrkodrti s rozprostřením a zhutněním frakce 0-63 mm, tloušťka po zhutnění 200 mm</t>
  </si>
  <si>
    <t>564861111RT4</t>
  </si>
  <si>
    <t>596215061R00</t>
  </si>
  <si>
    <t>Kladení zámkové dlažby do drtě tloušťka dlažby 100 mm, tloušťka lože 40 mm</t>
  </si>
  <si>
    <t>s provedením lože z kameniva drceného, s vyplněním spár, s dvojitým hutněním a se smetením přebytečného materiálu na krajnici. S dodáním hmot pro lože a výplň spár.</t>
  </si>
  <si>
    <t>59245296R</t>
  </si>
  <si>
    <t>Dlažba betonová typ: zámkový; dl = 200 mm; š = 165 mm; tl = 100,0 mm; bez fazety; povrchová úprava: impregnace; provedení: přírodní</t>
  </si>
  <si>
    <t>631315811R00</t>
  </si>
  <si>
    <t xml:space="preserve">Mazanina z betonu prostého tl. přes 120 do 240 mm třídy C 30/37,  </t>
  </si>
  <si>
    <t>631317215R00</t>
  </si>
  <si>
    <t>Mazanina z betonu prostého řezání dilatačních spár v čerstvém betonu vyztuženém, hloubky 0-150 mm</t>
  </si>
  <si>
    <t>631319185R00</t>
  </si>
  <si>
    <t>Příplatek za sklon tloušťka mazaniny od 120 mm do 240 mm</t>
  </si>
  <si>
    <t>přes 15° do 35° od vodorovné roviny</t>
  </si>
  <si>
    <t>931991211R00</t>
  </si>
  <si>
    <t>Výplň dilatačních spár z lehčených plastů tloušťky 20 mm</t>
  </si>
  <si>
    <t>801-5</t>
  </si>
  <si>
    <t>917732114RT5</t>
  </si>
  <si>
    <t>Osazení silničního nebo chodníkového obrubníku včetně dodávky betonovéího obrubníku  1000/100/250 mm, ležatého, bez boční opěry, do lože z betonu prostého C 25/30</t>
  </si>
  <si>
    <t>S dodáním hmot pro lože tl. 80-100 mm.</t>
  </si>
  <si>
    <t>917832114RT7</t>
  </si>
  <si>
    <t>Osazení silničního nebo chodníkového obrubníku včetně dodávky betonovéího obrubníku  1000/150/250 mm, stojatého, bez boční opěry, do lože z betonu prostého C 25/30</t>
  </si>
  <si>
    <t>917862114RV3</t>
  </si>
  <si>
    <t>Osazení silničního nebo chodníkového obrubníku včetně dodávky betonovéího obrubníku  nájezdového 1000/150/150 mm, stojatého, s boční opěrou z betonu prostého, do lože z betonu prostého C 25/30</t>
  </si>
  <si>
    <t>998224111R00</t>
  </si>
  <si>
    <t>Přesun hmot komunikací, kryt monolitický betonový jakékoliv délky objektu</t>
  </si>
  <si>
    <t>POL7_1</t>
  </si>
  <si>
    <t>vodorovně do 200 m</t>
  </si>
  <si>
    <t>275313621R00</t>
  </si>
  <si>
    <t>Beton základových patek prostý třídy C 20/25</t>
  </si>
  <si>
    <t>998151111R00</t>
  </si>
  <si>
    <t>Přesun hmot pro oplocení a objekty zvláštní, zděné vodorovně do 50 m výšky do 10 m</t>
  </si>
  <si>
    <t>na novostavbách a změnách objektů pro oplocení (815 2 JKSo), objekty zvláštní pro chov živočichů (815 3 JKSO), objekty pozemní různé (815 9 JKSO)</t>
  </si>
  <si>
    <t>Z04</t>
  </si>
  <si>
    <t>D+M Areálové oplocení, viz PD Z05</t>
  </si>
  <si>
    <t xml:space="preserve">m </t>
  </si>
  <si>
    <t>Z06</t>
  </si>
  <si>
    <t>D+M Dvoukřídlová brána 5250 x 2000 mm, viz. PD Z05</t>
  </si>
  <si>
    <t>Z07</t>
  </si>
  <si>
    <t>D+M Vjezdová brána 8500 x 2000 mm, viz. PD Z06</t>
  </si>
  <si>
    <t>131100110RA0</t>
  </si>
  <si>
    <t>Hloubení zapažených jam v hornině1-4</t>
  </si>
  <si>
    <t>132200112RA0</t>
  </si>
  <si>
    <t>Hloubení zapaž.rýh šířky.do 200 cm v hornině.1-4</t>
  </si>
  <si>
    <t>871171121R00</t>
  </si>
  <si>
    <t>Montáž potrubí z plastických hmot z tlakových trubek polyetylenových, vnějšího průměru 40 mm</t>
  </si>
  <si>
    <t>877172121R00</t>
  </si>
  <si>
    <t>Montáž elektrotvarovek přirážka za 1 spoj elektrotvarovky, vnějšího průměru 40 mm</t>
  </si>
  <si>
    <t>877182121R00</t>
  </si>
  <si>
    <t>Montáž elektrotvarovek přirážka za 1 spoj elektrotvarovky, vnějšího průměru 50 mm</t>
  </si>
  <si>
    <t>894421112R00</t>
  </si>
  <si>
    <t>Osazení betonových dílců pro šachty podle DIN 4034 skruže rovné, o hmotnosti do 1,4 t</t>
  </si>
  <si>
    <t>na kroužek,</t>
  </si>
  <si>
    <t>894423114R00</t>
  </si>
  <si>
    <t>Osazení betonových dílců pro šachty podle DIN 4034 šachtového dna, o hmotnosti do 5 t</t>
  </si>
  <si>
    <t>899102111R00</t>
  </si>
  <si>
    <t>Osazení poklopů litinových a ocelových o hmotnost jednotlivě přes 50  do 100 kg</t>
  </si>
  <si>
    <t>899721111R00</t>
  </si>
  <si>
    <t>Výstražné fólie výstražná fólie pro vodovod, šířka 22 cm</t>
  </si>
  <si>
    <t>Šachta vodoměrná, dno, 1,44 x 1,14 m, výška 2,06m, pref. železobetonová, spec viz. dokumentace</t>
  </si>
  <si>
    <t>Šachta vod., zákrytová deska, výška 0,18m, pref. železobetonová, spec viz. dokumentace</t>
  </si>
  <si>
    <t>286538072R</t>
  </si>
  <si>
    <t>Spojka plastová typ: redukovaná centrická; materiál: PE 100; ds = 50,0 mm; ds2 = 40,0 mm; PN 16; SDR 11,0</t>
  </si>
  <si>
    <t>28655346R</t>
  </si>
  <si>
    <t>Spojka plastová typ: se zarážkou, přechodová; materiál: PP; ds = 40,0 mm; G; 1 1/4"; těsnění: NBR; PN 16; teplota média do 80 °C</t>
  </si>
  <si>
    <t>55244414R</t>
  </si>
  <si>
    <t>Poklop šachtový materiál: litina; se samonivelačním rámem; vnější d = 850 mm; rozměr otvoru: 600; v = 190 mm; zatížení: D 400</t>
  </si>
  <si>
    <t>998276101R00</t>
  </si>
  <si>
    <t>Přesun hmot pro trubní vedení z trub plastových nebo sklolaminátových v otevřeném výkopu</t>
  </si>
  <si>
    <t>vodovodu nebo kanalizace ražené nebo hloubené (827 1.1, 827 1.9, 827 2.1, 827 2.9), drobných objektů</t>
  </si>
  <si>
    <t>722235654R00</t>
  </si>
  <si>
    <t>Ventil vodovodní, zpětný, 2x vnitřní závit, PN 20, DN 32, mosazný</t>
  </si>
  <si>
    <t>722235524R00</t>
  </si>
  <si>
    <t>Filtr vodovodní, mosazný, vnitřní-vnitřní závit , DN 32, PN 20, včetně dodávky materiálu</t>
  </si>
  <si>
    <t>722280107R00</t>
  </si>
  <si>
    <t>Tlaková zkouška vodovodního potrubí přes DN 32 do DN 40</t>
  </si>
  <si>
    <t>Montážní práce na vodovodu, instalační naterál, (přechody a podobně)</t>
  </si>
  <si>
    <t>460650015RT1</t>
  </si>
  <si>
    <t>Podkladová vrstva ze štěrkopísku, rozprostření a zhutnění</t>
  </si>
  <si>
    <t>583423602R</t>
  </si>
  <si>
    <t>Kamenivo přírodní drcené; frakce 0,0 až 63,0 mm</t>
  </si>
  <si>
    <t>Hloubení jam zapažených v hornině 1 ÷ 4, odvoz do 1 000 m, uložení na skládku</t>
  </si>
  <si>
    <t>Hloubení rýh zapažených šířky do 200 cm, v hornině 1 ÷ 4, odvoz do 1 000 m, uložení na skládku</t>
  </si>
  <si>
    <t>Dno nádrže 234/284/271,5/12, spec. viz. dokumentace</t>
  </si>
  <si>
    <t>Deska zákrytová nádrže 234/284/15, otvor 1000mm, spec. viz. dokumentace</t>
  </si>
  <si>
    <t>Doprava a usazení bet. nádrže na připravenou desku</t>
  </si>
  <si>
    <t>59224348.AR</t>
  </si>
  <si>
    <t>prstenec vyrovnávací šachetní; betonový; TBW; DN = 625,0 mm; h = 80,0 mm; s = 120,00 mm</t>
  </si>
  <si>
    <t>59224353.AR</t>
  </si>
  <si>
    <t>konus šachetní; železobetonový; TBR; d = 1 240,0 mm; DN = 1 000,0 mm; DN 2 = 625 mm; h = 580 mm; počet stupadel 2; ocelové s PE povlakem, kapsové</t>
  </si>
  <si>
    <t>59224358.AR</t>
  </si>
  <si>
    <t>skruž železobetonová TBS; DN = 1 000,0 mm; h = 250,0 mm; s = 120,00 mm; počet stupadel 1; ocelové s PE povlakem; beton C 40/50</t>
  </si>
  <si>
    <t>899311111R00</t>
  </si>
  <si>
    <t>Osazení poklopů litinových s rámem do 50 kg</t>
  </si>
  <si>
    <t>998721101R00</t>
  </si>
  <si>
    <t>Přesun hmot pro vnitřní kanalizaci v objektech výšky do 6 m</t>
  </si>
  <si>
    <t>55241711R</t>
  </si>
  <si>
    <t>Poklop šachtový materiál: litina; vnější d = 755 mm; rozměr otvoru: 600 mm; v = 80 mm; zatížení: B 125</t>
  </si>
  <si>
    <t>799-001</t>
  </si>
  <si>
    <t>D+M Kontejner na olej</t>
  </si>
  <si>
    <t>Kalkul</t>
  </si>
  <si>
    <t>174100050RA0</t>
  </si>
  <si>
    <t>Zásyp jam,rýh a šachet štěrkopískem</t>
  </si>
  <si>
    <t>213151121R00</t>
  </si>
  <si>
    <t>Montáž vsakovacích nádrží položení geotextílie</t>
  </si>
  <si>
    <t>Vsak. blok 2,40/1,20/0,52m</t>
  </si>
  <si>
    <t>Montáž vsakovacího bloku</t>
  </si>
  <si>
    <t>28697916R</t>
  </si>
  <si>
    <t>Příslušenství zasakovacího modulu - odvětrávací hlavice; materiál: plast; DN = 100</t>
  </si>
  <si>
    <t>Geotextilie 220g/m2</t>
  </si>
  <si>
    <t>Doprava a usazení bloků na připravenou desku</t>
  </si>
  <si>
    <t>894421111R00</t>
  </si>
  <si>
    <t>Osazení betonových dílců pro šachty podle DIN 4034 skruže rovné, o hmotnosti do 0,5 t</t>
  </si>
  <si>
    <t>894431112R00</t>
  </si>
  <si>
    <t>Osazení plastových šachet z dílců 600 mm</t>
  </si>
  <si>
    <t>721176224R00</t>
  </si>
  <si>
    <t>Potrubí KG svodné (ležaté) v zemi vnější průměr D 160 mm, tloušťka stěny 4,0 mm, DN 150</t>
  </si>
  <si>
    <t>721176225R00</t>
  </si>
  <si>
    <t>Potrubí KG svodné (ležaté) v zemi vnější průměr D 200 mm, tloušťka stěny 4,9 mm, DN 200</t>
  </si>
  <si>
    <t>286971041R</t>
  </si>
  <si>
    <t>Příslušenství šachty - vložka PVC, včetně manžety, d = 160 mm</t>
  </si>
  <si>
    <t>286971042R</t>
  </si>
  <si>
    <t>Příslušenství šachty - vložka PVC, včetně manžety, d = 200 mm</t>
  </si>
  <si>
    <t>28697122.AR</t>
  </si>
  <si>
    <t>Díl plastový šachtový - roura korugovaná bez hrdla; materiál: PP; tvar: kruhový; dl = 3 000 mm; průměr = 600 mm</t>
  </si>
  <si>
    <t>286971500R</t>
  </si>
  <si>
    <t>Díl plastový šachtový - dno slepé; materiál: PP; tvar: kruhový; průměr = 600 mm; v = 715 mm</t>
  </si>
  <si>
    <t>28697160R</t>
  </si>
  <si>
    <t>Příslušenství šachty - těsnění EPDM pro teleskop/betonový prstenec, DN 600</t>
  </si>
  <si>
    <t>28697166R</t>
  </si>
  <si>
    <t>Příslušenství šachty - adaptér teskopický, PP, pro poklop/mříž, d = 805 mm, včetně těsnění</t>
  </si>
  <si>
    <t>286981004R</t>
  </si>
  <si>
    <t>Příslušenství šachty - filtr PVC, DN 200, l = 1050 mm</t>
  </si>
  <si>
    <t>55162490R</t>
  </si>
  <si>
    <t>lapač střešních splavenin napojení boční; plast; kulový kloub, protizápachová klapka, koš</t>
  </si>
  <si>
    <t>55241713R</t>
  </si>
  <si>
    <t>Poklop šachtový materiál: litina; vnější d = 760 mm; rozměr otvoru: 600 mm; v = 115 mm; zatížení: D 400</t>
  </si>
  <si>
    <t>59224230R</t>
  </si>
  <si>
    <t>prstenec do uliční vpusti; betonový; DN = 600,0 mm; únosnost D 400, C 250 kN</t>
  </si>
  <si>
    <t>583425601R</t>
  </si>
  <si>
    <t>Kamenivo přírodní drcené; typ: praný; frakce 8,0 až 16,0 mm</t>
  </si>
  <si>
    <t xml:space="preserve">Rovný - Změna stavby před dokončením objektu pro opravu zemědělské techniky </t>
  </si>
  <si>
    <t xml:space="preserve">Rovný - Změna stavby před dokončením objektu pro opravu zemědělské techniky  </t>
  </si>
  <si>
    <t>Rovný - Změna stavby před dokončením objektu pro opravu zemědělské techniky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</si>
</sst>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9"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9"/>
      <name val="Arial CE"/>
      <charset val="238"/>
    </font>
    <font>
      <sz val="8"/>
      <color indexed="17"/>
      <name val="Arial CE"/>
      <charset val="238"/>
    </font>
  </fonts>
  <fills count="5">
    <fill>
      <patternFill patternType="none"/>
    </fill>
    <fill>
      <patternFill patternType="gray125"/>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8">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2" borderId="1" xfId="0" applyFont="1" applyFill="1" applyBorder="1" applyAlignment="1">
      <alignment horizontal="left" vertical="center" indent="1"/>
    </xf>
    <xf numFmtId="0" fontId="0" fillId="2" borderId="0" xfId="0" applyFill="1" applyAlignment="1">
      <alignment wrapText="1"/>
    </xf>
    <xf numFmtId="49" fontId="6" fillId="2" borderId="0" xfId="0" applyNumberFormat="1" applyFont="1" applyFill="1" applyAlignment="1">
      <alignment horizontal="left" vertical="center" wrapText="1"/>
    </xf>
    <xf numFmtId="0" fontId="0" fillId="2" borderId="1" xfId="0" applyFill="1" applyBorder="1" applyAlignment="1">
      <alignment horizontal="left" vertical="center" indent="1"/>
    </xf>
    <xf numFmtId="0" fontId="8" fillId="2" borderId="0" xfId="0" applyFont="1" applyFill="1" applyAlignment="1">
      <alignment horizontal="left" vertical="center" wrapText="1"/>
    </xf>
    <xf numFmtId="0" fontId="0" fillId="2" borderId="9" xfId="0" applyFill="1" applyBorder="1" applyAlignment="1">
      <alignment horizontal="left" vertical="center" indent="1"/>
    </xf>
    <xf numFmtId="0" fontId="0" fillId="2" borderId="6" xfId="0" applyFill="1" applyBorder="1" applyAlignment="1">
      <alignment wrapText="1"/>
    </xf>
    <xf numFmtId="0" fontId="8" fillId="2" borderId="6" xfId="0" applyFont="1" applyFill="1" applyBorder="1" applyAlignment="1">
      <alignment horizontal="left" vertical="center" wrapText="1"/>
    </xf>
    <xf numFmtId="0" fontId="8" fillId="3" borderId="0" xfId="0" applyFont="1" applyFill="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4" borderId="28" xfId="0" applyNumberFormat="1" applyFont="1" applyFill="1" applyBorder="1" applyAlignment="1">
      <alignment vertical="center"/>
    </xf>
    <xf numFmtId="4" fontId="7" fillId="4" borderId="29" xfId="0" applyNumberFormat="1" applyFont="1" applyFill="1" applyBorder="1" applyAlignment="1">
      <alignment vertical="center" wrapText="1"/>
    </xf>
    <xf numFmtId="4" fontId="10" fillId="4" borderId="30" xfId="0" applyNumberFormat="1" applyFont="1" applyFill="1" applyBorder="1" applyAlignment="1">
      <alignment horizontal="center" vertical="center" wrapText="1" shrinkToFit="1"/>
    </xf>
    <xf numFmtId="4" fontId="7" fillId="4" borderId="30" xfId="0" applyNumberFormat="1" applyFont="1" applyFill="1" applyBorder="1" applyAlignment="1">
      <alignment horizontal="center" vertical="center" wrapText="1" shrinkToFit="1"/>
    </xf>
    <xf numFmtId="3" fontId="7" fillId="4"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2" borderId="37" xfId="0" applyNumberFormat="1" applyFill="1" applyBorder="1" applyAlignment="1">
      <alignment vertical="center" wrapText="1" shrinkToFit="1"/>
    </xf>
    <xf numFmtId="4" fontId="0" fillId="2" borderId="37" xfId="0" applyNumberFormat="1" applyFill="1" applyBorder="1" applyAlignment="1">
      <alignment vertical="center" shrinkToFit="1"/>
    </xf>
    <xf numFmtId="3" fontId="0" fillId="2" borderId="37" xfId="0" applyNumberFormat="1" applyFill="1" applyBorder="1" applyAlignment="1">
      <alignment vertical="center"/>
    </xf>
    <xf numFmtId="0" fontId="4" fillId="2" borderId="11" xfId="0" applyFont="1" applyFill="1" applyBorder="1" applyAlignment="1">
      <alignment horizontal="left" vertical="center" indent="1"/>
    </xf>
    <xf numFmtId="0" fontId="5" fillId="2" borderId="7" xfId="0" applyFont="1" applyFill="1" applyBorder="1" applyAlignment="1">
      <alignment horizontal="left" vertical="center" wrapText="1"/>
    </xf>
    <xf numFmtId="0" fontId="0" fillId="2" borderId="7" xfId="0" applyFill="1" applyBorder="1" applyAlignment="1">
      <alignment horizontal="left" vertical="center" wrapText="1"/>
    </xf>
    <xf numFmtId="4" fontId="4" fillId="2" borderId="7" xfId="0" applyNumberFormat="1" applyFont="1" applyFill="1" applyBorder="1" applyAlignment="1">
      <alignment horizontal="left" vertical="center"/>
    </xf>
    <xf numFmtId="49" fontId="0" fillId="2" borderId="13" xfId="0" applyNumberFormat="1" applyFill="1" applyBorder="1" applyAlignment="1">
      <alignment horizontal="left" vertical="center"/>
    </xf>
    <xf numFmtId="0" fontId="0" fillId="2" borderId="7" xfId="0" applyFill="1" applyBorder="1" applyAlignment="1">
      <alignment wrapText="1"/>
    </xf>
    <xf numFmtId="0" fontId="0" fillId="2" borderId="7" xfId="0" applyFill="1" applyBorder="1"/>
    <xf numFmtId="49" fontId="8" fillId="2"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2" borderId="34" xfId="0" applyFont="1" applyFill="1" applyBorder="1" applyAlignment="1">
      <alignment vertical="center"/>
    </xf>
    <xf numFmtId="0" fontId="7" fillId="2" borderId="34" xfId="0" applyFont="1" applyFill="1" applyBorder="1" applyAlignment="1">
      <alignment vertical="center" wrapText="1"/>
    </xf>
    <xf numFmtId="0" fontId="7" fillId="2" borderId="35" xfId="0" applyFont="1" applyFill="1" applyBorder="1" applyAlignment="1">
      <alignment vertical="center" wrapText="1"/>
    </xf>
    <xf numFmtId="164" fontId="7" fillId="0" borderId="33" xfId="0" applyNumberFormat="1" applyFont="1" applyBorder="1" applyAlignment="1">
      <alignment vertical="center"/>
    </xf>
    <xf numFmtId="164" fontId="7" fillId="2"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2" borderId="37" xfId="0" applyNumberFormat="1" applyFont="1" applyFill="1" applyBorder="1" applyAlignment="1">
      <alignment horizontal="center" vertical="center"/>
    </xf>
    <xf numFmtId="4" fontId="7" fillId="2" borderId="37" xfId="0" applyNumberFormat="1" applyFont="1" applyFill="1" applyBorder="1" applyAlignment="1">
      <alignment vertical="center"/>
    </xf>
    <xf numFmtId="49" fontId="0" fillId="0" borderId="1" xfId="0" applyNumberFormat="1" applyBorder="1"/>
    <xf numFmtId="0" fontId="0" fillId="2" borderId="21" xfId="0" applyFill="1" applyBorder="1" applyAlignment="1">
      <alignment vertical="center"/>
    </xf>
    <xf numFmtId="49" fontId="0" fillId="2" borderId="12" xfId="0" applyNumberFormat="1" applyFill="1" applyBorder="1" applyAlignment="1">
      <alignment vertical="center"/>
    </xf>
    <xf numFmtId="0" fontId="0" fillId="4" borderId="15" xfId="0" applyFill="1" applyBorder="1"/>
    <xf numFmtId="0" fontId="0" fillId="4" borderId="21" xfId="0" applyFill="1" applyBorder="1"/>
    <xf numFmtId="0" fontId="0" fillId="4" borderId="21" xfId="0" applyFill="1" applyBorder="1" applyAlignment="1">
      <alignment horizontal="center"/>
    </xf>
    <xf numFmtId="49" fontId="0" fillId="4" borderId="21" xfId="0" applyNumberFormat="1" applyFill="1" applyBorder="1"/>
    <xf numFmtId="0" fontId="0" fillId="4"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2" borderId="15" xfId="0" applyFont="1" applyFill="1" applyBorder="1" applyAlignment="1">
      <alignment vertical="top"/>
    </xf>
    <xf numFmtId="49" fontId="8" fillId="2" borderId="12" xfId="0" applyNumberFormat="1" applyFont="1" applyFill="1" applyBorder="1" applyAlignment="1">
      <alignment vertical="top"/>
    </xf>
    <xf numFmtId="0" fontId="8" fillId="2" borderId="12" xfId="0" applyFont="1" applyFill="1" applyBorder="1" applyAlignment="1">
      <alignment horizontal="center" vertical="top"/>
    </xf>
    <xf numFmtId="0" fontId="8" fillId="2" borderId="12" xfId="0" applyFont="1" applyFill="1" applyBorder="1" applyAlignment="1">
      <alignment vertical="top"/>
    </xf>
    <xf numFmtId="0" fontId="16" fillId="0" borderId="0" xfId="0" applyFont="1" applyAlignment="1">
      <alignment vertical="top"/>
    </xf>
    <xf numFmtId="49" fontId="16" fillId="0" borderId="0" xfId="0" applyNumberFormat="1" applyFont="1" applyAlignment="1">
      <alignment vertical="top"/>
    </xf>
    <xf numFmtId="165" fontId="16" fillId="0" borderId="0" xfId="0" applyNumberFormat="1" applyFont="1" applyAlignment="1">
      <alignment vertical="top" shrinkToFit="1"/>
    </xf>
    <xf numFmtId="4" fontId="16" fillId="0" borderId="0" xfId="0" applyNumberFormat="1" applyFont="1" applyAlignment="1">
      <alignment vertical="top" shrinkToFit="1"/>
    </xf>
    <xf numFmtId="4" fontId="8" fillId="2" borderId="0" xfId="0" applyNumberFormat="1" applyFont="1" applyFill="1" applyAlignment="1">
      <alignment vertical="top" shrinkToFit="1"/>
    </xf>
    <xf numFmtId="0" fontId="8" fillId="2" borderId="27" xfId="0" applyFont="1" applyFill="1" applyBorder="1" applyAlignment="1">
      <alignment vertical="top"/>
    </xf>
    <xf numFmtId="49" fontId="8" fillId="2" borderId="18" xfId="0" applyNumberFormat="1" applyFont="1" applyFill="1" applyBorder="1" applyAlignment="1">
      <alignment vertical="top"/>
    </xf>
    <xf numFmtId="0" fontId="8" fillId="2" borderId="18" xfId="0" applyFont="1" applyFill="1" applyBorder="1" applyAlignment="1">
      <alignment horizontal="center" vertical="top" shrinkToFit="1"/>
    </xf>
    <xf numFmtId="165" fontId="8" fillId="2" borderId="18" xfId="0" applyNumberFormat="1" applyFont="1" applyFill="1" applyBorder="1" applyAlignment="1">
      <alignment vertical="top" shrinkToFit="1"/>
    </xf>
    <xf numFmtId="4" fontId="8" fillId="2" borderId="18" xfId="0" applyNumberFormat="1" applyFont="1" applyFill="1" applyBorder="1" applyAlignment="1">
      <alignment vertical="top" shrinkToFit="1"/>
    </xf>
    <xf numFmtId="4" fontId="8" fillId="2" borderId="38" xfId="0" applyNumberFormat="1" applyFont="1" applyFill="1" applyBorder="1" applyAlignment="1">
      <alignment vertical="top" shrinkToFit="1"/>
    </xf>
    <xf numFmtId="4" fontId="8" fillId="2"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3"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7" fillId="0" borderId="0" xfId="0"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3"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49" fontId="8" fillId="2"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8" fillId="2" borderId="12" xfId="0" applyNumberFormat="1" applyFont="1" applyFill="1" applyBorder="1" applyAlignment="1">
      <alignment horizontal="left" vertical="top" wrapText="1"/>
    </xf>
    <xf numFmtId="49" fontId="0" fillId="0" borderId="0" xfId="0" applyNumberFormat="1" applyAlignment="1">
      <alignment horizontal="left" wrapText="1"/>
    </xf>
    <xf numFmtId="0" fontId="18" fillId="0" borderId="0" xfId="0" applyFont="1" applyAlignment="1">
      <alignment horizontal="center" vertical="top" shrinkToFit="1"/>
    </xf>
    <xf numFmtId="165" fontId="18" fillId="0" borderId="0" xfId="0" applyNumberFormat="1" applyFont="1" applyAlignment="1">
      <alignment vertical="top" shrinkToFit="1"/>
    </xf>
    <xf numFmtId="4" fontId="18" fillId="0" borderId="0" xfId="0" applyNumberFormat="1" applyFont="1" applyAlignment="1">
      <alignment vertical="top" shrinkToFit="1"/>
    </xf>
    <xf numFmtId="49" fontId="18" fillId="0" borderId="0" xfId="0" applyNumberFormat="1" applyFont="1" applyAlignment="1">
      <alignment horizontal="left" vertical="top" wrapText="1"/>
    </xf>
    <xf numFmtId="0" fontId="16" fillId="0" borderId="18" xfId="0" applyFont="1" applyBorder="1" applyAlignment="1">
      <alignment horizontal="left" vertical="top" wrapText="1"/>
    </xf>
    <xf numFmtId="0" fontId="16" fillId="0" borderId="18" xfId="0"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2" borderId="12" xfId="0" applyNumberFormat="1" applyFill="1" applyBorder="1" applyAlignment="1">
      <alignment vertical="center"/>
    </xf>
    <xf numFmtId="0" fontId="0" fillId="2" borderId="12" xfId="0" applyFill="1" applyBorder="1" applyAlignment="1">
      <alignment vertical="center"/>
    </xf>
    <xf numFmtId="0" fontId="0" fillId="2" borderId="22" xfId="0" applyFill="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4" fontId="0" fillId="0" borderId="32" xfId="0" applyNumberFormat="1" applyBorder="1" applyAlignment="1">
      <alignment vertical="center" wrapText="1"/>
    </xf>
    <xf numFmtId="4" fontId="0" fillId="2" borderId="34" xfId="0" applyNumberFormat="1" applyFill="1" applyBorder="1" applyAlignment="1">
      <alignment vertical="center"/>
    </xf>
    <xf numFmtId="4" fontId="0" fillId="2" borderId="35" xfId="0" applyNumberFormat="1" applyFill="1" applyBorder="1" applyAlignment="1">
      <alignment vertical="center"/>
    </xf>
    <xf numFmtId="4" fontId="0" fillId="2" borderId="36" xfId="0" applyNumberFormat="1" applyFill="1" applyBorder="1" applyAlignment="1">
      <alignment vertical="center"/>
    </xf>
    <xf numFmtId="4" fontId="8" fillId="0" borderId="32" xfId="0" applyNumberFormat="1" applyFont="1"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2" borderId="7" xfId="0" applyNumberFormat="1" applyFont="1" applyFill="1" applyBorder="1" applyAlignment="1">
      <alignment horizontal="right" vertical="center"/>
    </xf>
    <xf numFmtId="2" fontId="12" fillId="2"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2" borderId="18" xfId="0" applyNumberFormat="1" applyFont="1" applyFill="1" applyBorder="1" applyAlignment="1">
      <alignment horizontal="left" vertical="center" wrapText="1"/>
    </xf>
    <xf numFmtId="0" fontId="0" fillId="2" borderId="18" xfId="0" applyFill="1" applyBorder="1" applyAlignment="1">
      <alignment wrapText="1"/>
    </xf>
    <xf numFmtId="0" fontId="0" fillId="2" borderId="19" xfId="0" applyFill="1" applyBorder="1" applyAlignment="1">
      <alignment wrapText="1"/>
    </xf>
    <xf numFmtId="0" fontId="8" fillId="2" borderId="0" xfId="0" applyFont="1" applyFill="1" applyAlignment="1">
      <alignment horizontal="left" vertical="center" wrapText="1"/>
    </xf>
    <xf numFmtId="0" fontId="0" fillId="2" borderId="0" xfId="0" applyFill="1" applyAlignment="1">
      <alignment wrapText="1"/>
    </xf>
    <xf numFmtId="0" fontId="0" fillId="2" borderId="2" xfId="0" applyFill="1" applyBorder="1" applyAlignment="1">
      <alignment wrapText="1"/>
    </xf>
    <xf numFmtId="1" fontId="0" fillId="0" borderId="6" xfId="0" applyNumberFormat="1" applyBorder="1" applyAlignment="1">
      <alignment horizontal="right" indent="1"/>
    </xf>
    <xf numFmtId="0" fontId="8" fillId="3"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8" fillId="3" borderId="0" xfId="0" applyFont="1" applyFill="1" applyAlignment="1" applyProtection="1">
      <alignment horizontal="left" vertical="center"/>
      <protection locked="0"/>
    </xf>
    <xf numFmtId="0" fontId="8" fillId="2" borderId="6"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3" borderId="6" xfId="0" applyFont="1"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ts\ISRT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24"/>
  <sheetViews>
    <sheetView showGridLines="0" topLeftCell="B1" zoomScaleNormal="100" zoomScaleSheetLayoutView="75" workbookViewId="0">
      <selection activeCell="Q21" sqref="Q21"/>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 min="52" max="52" width="94.5546875" customWidth="1"/>
  </cols>
  <sheetData>
    <row r="1" spans="1:15" ht="33.75" customHeight="1" x14ac:dyDescent="0.25">
      <c r="A1" s="47" t="s">
        <v>36</v>
      </c>
      <c r="B1" s="226" t="s">
        <v>39</v>
      </c>
      <c r="C1" s="227"/>
      <c r="D1" s="227"/>
      <c r="E1" s="227"/>
      <c r="F1" s="227"/>
      <c r="G1" s="227"/>
      <c r="H1" s="227"/>
      <c r="I1" s="227"/>
      <c r="J1" s="228"/>
    </row>
    <row r="2" spans="1:15" ht="36" customHeight="1" x14ac:dyDescent="0.25">
      <c r="A2" s="2"/>
      <c r="B2" s="76" t="s">
        <v>22</v>
      </c>
      <c r="C2" s="77"/>
      <c r="D2" s="78"/>
      <c r="E2" s="232" t="s">
        <v>1871</v>
      </c>
      <c r="F2" s="233"/>
      <c r="G2" s="233"/>
      <c r="H2" s="233"/>
      <c r="I2" s="233"/>
      <c r="J2" s="234"/>
      <c r="O2" s="1"/>
    </row>
    <row r="3" spans="1:15" ht="27" hidden="1" customHeight="1" x14ac:dyDescent="0.25">
      <c r="A3" s="2"/>
      <c r="B3" s="79"/>
      <c r="C3" s="77"/>
      <c r="D3" s="80"/>
      <c r="E3" s="235"/>
      <c r="F3" s="236"/>
      <c r="G3" s="236"/>
      <c r="H3" s="236"/>
      <c r="I3" s="236"/>
      <c r="J3" s="237"/>
    </row>
    <row r="4" spans="1:15" ht="23.25" customHeight="1" x14ac:dyDescent="0.25">
      <c r="A4" s="2"/>
      <c r="B4" s="81"/>
      <c r="C4" s="82"/>
      <c r="D4" s="83"/>
      <c r="E4" s="244"/>
      <c r="F4" s="244"/>
      <c r="G4" s="244"/>
      <c r="H4" s="244"/>
      <c r="I4" s="244"/>
      <c r="J4" s="245"/>
    </row>
    <row r="5" spans="1:15" ht="24" customHeight="1" x14ac:dyDescent="0.25">
      <c r="A5" s="2"/>
      <c r="B5" s="31" t="s">
        <v>40</v>
      </c>
      <c r="D5" s="248"/>
      <c r="E5" s="249"/>
      <c r="F5" s="249"/>
      <c r="G5" s="249"/>
      <c r="H5" s="18" t="s">
        <v>38</v>
      </c>
      <c r="I5" s="22"/>
      <c r="J5" s="8"/>
    </row>
    <row r="6" spans="1:15" ht="15.75" customHeight="1" x14ac:dyDescent="0.25">
      <c r="A6" s="2"/>
      <c r="B6" s="28"/>
      <c r="C6" s="55"/>
      <c r="D6" s="206"/>
      <c r="E6" s="207"/>
      <c r="F6" s="207"/>
      <c r="G6" s="207"/>
      <c r="H6" s="18" t="s">
        <v>34</v>
      </c>
      <c r="I6" s="22"/>
      <c r="J6" s="8"/>
    </row>
    <row r="7" spans="1:15" ht="15.75" customHeight="1" x14ac:dyDescent="0.25">
      <c r="A7" s="2"/>
      <c r="B7" s="29"/>
      <c r="C7" s="56"/>
      <c r="D7" s="53"/>
      <c r="E7" s="208"/>
      <c r="F7" s="209"/>
      <c r="G7" s="209"/>
      <c r="H7" s="24"/>
      <c r="I7" s="23"/>
      <c r="J7" s="34"/>
    </row>
    <row r="8" spans="1:15" ht="24" hidden="1" customHeight="1" x14ac:dyDescent="0.25">
      <c r="A8" s="2"/>
      <c r="B8" s="31" t="s">
        <v>20</v>
      </c>
      <c r="D8" s="51"/>
      <c r="H8" s="18" t="s">
        <v>38</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239"/>
      <c r="E11" s="239"/>
      <c r="F11" s="239"/>
      <c r="G11" s="239"/>
      <c r="H11" s="18" t="s">
        <v>38</v>
      </c>
      <c r="I11" s="84"/>
      <c r="J11" s="8"/>
    </row>
    <row r="12" spans="1:15" ht="15.75" customHeight="1" x14ac:dyDescent="0.25">
      <c r="A12" s="2"/>
      <c r="B12" s="28"/>
      <c r="C12" s="55"/>
      <c r="D12" s="243"/>
      <c r="E12" s="243"/>
      <c r="F12" s="243"/>
      <c r="G12" s="243"/>
      <c r="H12" s="18" t="s">
        <v>34</v>
      </c>
      <c r="I12" s="84"/>
      <c r="J12" s="8"/>
    </row>
    <row r="13" spans="1:15" ht="15.75" customHeight="1" x14ac:dyDescent="0.25">
      <c r="A13" s="2"/>
      <c r="B13" s="29"/>
      <c r="C13" s="56"/>
      <c r="D13" s="85"/>
      <c r="E13" s="246"/>
      <c r="F13" s="247"/>
      <c r="G13" s="247"/>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238"/>
      <c r="F15" s="238"/>
      <c r="G15" s="240"/>
      <c r="H15" s="240"/>
      <c r="I15" s="240" t="s">
        <v>29</v>
      </c>
      <c r="J15" s="241"/>
    </row>
    <row r="16" spans="1:15" ht="23.25" customHeight="1" x14ac:dyDescent="0.25">
      <c r="A16" s="138" t="s">
        <v>24</v>
      </c>
      <c r="B16" s="38" t="s">
        <v>24</v>
      </c>
      <c r="C16" s="62"/>
      <c r="D16" s="63"/>
      <c r="E16" s="215"/>
      <c r="F16" s="216"/>
      <c r="G16" s="215"/>
      <c r="H16" s="216"/>
      <c r="I16" s="215">
        <f>SUMIF(F72:F120,A16,I72:I120)+SUMIF(F72:F120,"PSU",I72:I120)</f>
        <v>0</v>
      </c>
      <c r="J16" s="217"/>
    </row>
    <row r="17" spans="1:10" ht="23.25" customHeight="1" x14ac:dyDescent="0.25">
      <c r="A17" s="138" t="s">
        <v>25</v>
      </c>
      <c r="B17" s="38" t="s">
        <v>25</v>
      </c>
      <c r="C17" s="62"/>
      <c r="D17" s="63"/>
      <c r="E17" s="215"/>
      <c r="F17" s="216"/>
      <c r="G17" s="215"/>
      <c r="H17" s="216"/>
      <c r="I17" s="215">
        <f>SUMIF(F72:F120,A17,I72:I120)</f>
        <v>0</v>
      </c>
      <c r="J17" s="217"/>
    </row>
    <row r="18" spans="1:10" ht="23.25" customHeight="1" x14ac:dyDescent="0.25">
      <c r="A18" s="138" t="s">
        <v>26</v>
      </c>
      <c r="B18" s="38" t="s">
        <v>26</v>
      </c>
      <c r="C18" s="62"/>
      <c r="D18" s="63"/>
      <c r="E18" s="215"/>
      <c r="F18" s="216"/>
      <c r="G18" s="215"/>
      <c r="H18" s="216"/>
      <c r="I18" s="215">
        <f>SUMIF(F72:F120,A18,I72:I120)</f>
        <v>0</v>
      </c>
      <c r="J18" s="217"/>
    </row>
    <row r="19" spans="1:10" ht="23.25" customHeight="1" x14ac:dyDescent="0.25">
      <c r="A19" s="138" t="s">
        <v>176</v>
      </c>
      <c r="B19" s="38" t="s">
        <v>27</v>
      </c>
      <c r="C19" s="62"/>
      <c r="D19" s="63"/>
      <c r="E19" s="215"/>
      <c r="F19" s="216"/>
      <c r="G19" s="215"/>
      <c r="H19" s="216"/>
      <c r="I19" s="215">
        <f>SUMIF(F72:F120,A19,I72:I120)</f>
        <v>0</v>
      </c>
      <c r="J19" s="217"/>
    </row>
    <row r="20" spans="1:10" ht="23.25" customHeight="1" x14ac:dyDescent="0.25">
      <c r="A20" s="138" t="s">
        <v>177</v>
      </c>
      <c r="B20" s="38" t="s">
        <v>28</v>
      </c>
      <c r="C20" s="62"/>
      <c r="D20" s="63"/>
      <c r="E20" s="215"/>
      <c r="F20" s="216"/>
      <c r="G20" s="215"/>
      <c r="H20" s="216"/>
      <c r="I20" s="215">
        <f>SUMIF(F72:F120,A20,I72:I120)</f>
        <v>0</v>
      </c>
      <c r="J20" s="217"/>
    </row>
    <row r="21" spans="1:10" ht="23.25" customHeight="1" x14ac:dyDescent="0.25">
      <c r="A21" s="2"/>
      <c r="B21" s="48" t="s">
        <v>29</v>
      </c>
      <c r="C21" s="64"/>
      <c r="D21" s="65"/>
      <c r="E21" s="218"/>
      <c r="F21" s="242"/>
      <c r="G21" s="218"/>
      <c r="H21" s="242"/>
      <c r="I21" s="218">
        <f>SUM(I16:J20)</f>
        <v>0</v>
      </c>
      <c r="J21" s="219"/>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213">
        <v>0</v>
      </c>
      <c r="H23" s="214"/>
      <c r="I23" s="214"/>
      <c r="J23" s="40" t="str">
        <f t="shared" ref="J23:J28" si="0">Mena</f>
        <v>CZK</v>
      </c>
    </row>
    <row r="24" spans="1:10" ht="23.25" customHeight="1" x14ac:dyDescent="0.25">
      <c r="A24" s="2">
        <f>(A23-INT(A23))*100</f>
        <v>0</v>
      </c>
      <c r="B24" s="38" t="s">
        <v>13</v>
      </c>
      <c r="C24" s="62"/>
      <c r="D24" s="63"/>
      <c r="E24" s="67">
        <f>SazbaDPH1</f>
        <v>12</v>
      </c>
      <c r="F24" s="39" t="s">
        <v>0</v>
      </c>
      <c r="G24" s="211">
        <f>IF(A24&gt;50, ROUNDUP(A23, 0), ROUNDDOWN(A23, 0))</f>
        <v>0</v>
      </c>
      <c r="H24" s="212"/>
      <c r="I24" s="212"/>
      <c r="J24" s="40" t="str">
        <f t="shared" si="0"/>
        <v>CZK</v>
      </c>
    </row>
    <row r="25" spans="1:10" ht="23.25" customHeight="1" x14ac:dyDescent="0.25">
      <c r="A25" s="2">
        <f>ZakladDPHZakl*SazbaDPH2/100</f>
        <v>0</v>
      </c>
      <c r="B25" s="38" t="s">
        <v>14</v>
      </c>
      <c r="C25" s="62"/>
      <c r="D25" s="63"/>
      <c r="E25" s="67">
        <v>21</v>
      </c>
      <c r="F25" s="39" t="s">
        <v>0</v>
      </c>
      <c r="G25" s="213">
        <f>I21</f>
        <v>0</v>
      </c>
      <c r="H25" s="214"/>
      <c r="I25" s="214"/>
      <c r="J25" s="40" t="str">
        <f t="shared" si="0"/>
        <v>CZK</v>
      </c>
    </row>
    <row r="26" spans="1:10" ht="23.25" customHeight="1" x14ac:dyDescent="0.25">
      <c r="A26" s="2">
        <f>(A25-INT(A25))*100</f>
        <v>0</v>
      </c>
      <c r="B26" s="32" t="s">
        <v>15</v>
      </c>
      <c r="C26" s="68"/>
      <c r="D26" s="54"/>
      <c r="E26" s="69">
        <f>SazbaDPH2</f>
        <v>21</v>
      </c>
      <c r="F26" s="30" t="s">
        <v>0</v>
      </c>
      <c r="G26" s="229">
        <f>IF(A26&gt;50, ROUNDUP(A25, 0), ROUNDDOWN(A25, 0))</f>
        <v>0</v>
      </c>
      <c r="H26" s="230"/>
      <c r="I26" s="230"/>
      <c r="J26" s="37" t="str">
        <f t="shared" si="0"/>
        <v>CZK</v>
      </c>
    </row>
    <row r="27" spans="1:10" ht="23.25" customHeight="1" thickBot="1" x14ac:dyDescent="0.3">
      <c r="A27" s="2">
        <f>ZakladDPHSni+DPHSni+ZakladDPHZakl+DPHZakl</f>
        <v>0</v>
      </c>
      <c r="B27" s="31" t="s">
        <v>4</v>
      </c>
      <c r="C27" s="70"/>
      <c r="D27" s="71"/>
      <c r="E27" s="70"/>
      <c r="F27" s="16"/>
      <c r="G27" s="231">
        <f>CenaCelkem-(ZakladDPHSni+DPHSni+ZakladDPHZakl+DPHZakl)</f>
        <v>0</v>
      </c>
      <c r="H27" s="231"/>
      <c r="I27" s="231"/>
      <c r="J27" s="41" t="str">
        <f t="shared" si="0"/>
        <v>CZK</v>
      </c>
    </row>
    <row r="28" spans="1:10" ht="27.75" hidden="1" customHeight="1" thickBot="1" x14ac:dyDescent="0.3">
      <c r="A28" s="2"/>
      <c r="B28" s="111" t="s">
        <v>23</v>
      </c>
      <c r="C28" s="112"/>
      <c r="D28" s="112"/>
      <c r="E28" s="113"/>
      <c r="F28" s="114"/>
      <c r="G28" s="221" t="e">
        <f>ZakladDPHSniVypocet+ZakladDPHZaklVypocet</f>
        <v>#N/A</v>
      </c>
      <c r="H28" s="221"/>
      <c r="I28" s="221"/>
      <c r="J28" s="115" t="str">
        <f t="shared" si="0"/>
        <v>CZK</v>
      </c>
    </row>
    <row r="29" spans="1:10" ht="27.75" customHeight="1" thickBot="1" x14ac:dyDescent="0.3">
      <c r="A29" s="2">
        <f>(A27-INT(A27))*100</f>
        <v>0</v>
      </c>
      <c r="B29" s="111" t="s">
        <v>35</v>
      </c>
      <c r="C29" s="116"/>
      <c r="D29" s="116"/>
      <c r="E29" s="116"/>
      <c r="F29" s="117"/>
      <c r="G29" s="220">
        <f>IF(A29&gt;50, ROUNDUP(A27, 0), ROUNDDOWN(A27, 0))</f>
        <v>0</v>
      </c>
      <c r="H29" s="220"/>
      <c r="I29" s="220"/>
      <c r="J29" s="118" t="s">
        <v>84</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222"/>
      <c r="E34" s="223"/>
      <c r="G34" s="224"/>
      <c r="H34" s="225"/>
      <c r="I34" s="225"/>
      <c r="J34" s="25"/>
    </row>
    <row r="35" spans="1:10" ht="12.75" customHeight="1" x14ac:dyDescent="0.25">
      <c r="A35" s="2"/>
      <c r="B35" s="2"/>
      <c r="D35" s="210" t="s">
        <v>2</v>
      </c>
      <c r="E35" s="210"/>
      <c r="H35" s="10" t="s">
        <v>3</v>
      </c>
      <c r="J35" s="9"/>
    </row>
    <row r="36" spans="1:10" ht="13.5" customHeight="1" thickBot="1" x14ac:dyDescent="0.3">
      <c r="A36" s="11"/>
      <c r="B36" s="11"/>
      <c r="C36" s="75"/>
      <c r="D36" s="75"/>
      <c r="E36" s="75"/>
      <c r="F36" s="12"/>
      <c r="G36" s="12"/>
      <c r="H36" s="12"/>
      <c r="I36" s="12"/>
      <c r="J36" s="13"/>
    </row>
    <row r="37" spans="1:10" ht="27" customHeight="1" x14ac:dyDescent="0.25">
      <c r="B37" s="88" t="s">
        <v>16</v>
      </c>
      <c r="C37" s="89"/>
      <c r="D37" s="89"/>
      <c r="E37" s="89"/>
      <c r="F37" s="90"/>
      <c r="G37" s="90"/>
      <c r="H37" s="90"/>
      <c r="I37" s="90"/>
      <c r="J37" s="91"/>
    </row>
    <row r="38" spans="1:10" ht="25.5" customHeight="1" x14ac:dyDescent="0.25">
      <c r="A38" s="87" t="s">
        <v>37</v>
      </c>
      <c r="B38" s="92" t="s">
        <v>17</v>
      </c>
      <c r="C38" s="93" t="s">
        <v>5</v>
      </c>
      <c r="D38" s="93"/>
      <c r="E38" s="93"/>
      <c r="F38" s="94" t="str">
        <f>B23</f>
        <v>Základ pro sníženou DPH</v>
      </c>
      <c r="G38" s="94" t="str">
        <f>B25</f>
        <v>Základ pro základní DPH</v>
      </c>
      <c r="H38" s="95" t="s">
        <v>18</v>
      </c>
      <c r="I38" s="95" t="s">
        <v>1</v>
      </c>
      <c r="J38" s="96"/>
    </row>
    <row r="39" spans="1:10" ht="25.5" hidden="1" customHeight="1" x14ac:dyDescent="0.25">
      <c r="A39" s="87">
        <v>1</v>
      </c>
      <c r="B39" s="97" t="s">
        <v>41</v>
      </c>
      <c r="C39" s="201"/>
      <c r="D39" s="201"/>
      <c r="E39" s="201"/>
      <c r="F39" s="98">
        <f>'SO01 SO01 - 101 Pol'!AE194+'SO01 SO01 - 102 Pol'!AE32+'SO01 SO01-D.1.4. a Pol'!AE97+'SO01 SO01-D.1.4. a P1'!AE99+'SO01 SO01-D.1.4. b  Pol'!AE117+'SO01 SO01-D.1.4. c Pol'!AE87+'SO01 SO01-D.1.4. d Pol'!AE48+'SO01 SO01-D.1.4. e 1 Pol'!AE270+'SO01 SO01-D.1.4. e 2 Pol'!AE102+'SO01 SO01-D.1.4. e 3 Pol'!AE101+'SO01 SO01-D.1.4. e 4 Pol'!AE54+'SO02 201 Pol'!AE63+'SO03 301 Pol'!AE30+'SO04 SO04 Pol'!AE55+'SO05 SO05  Pol'!AE46+'SO07 701 Pol'!AE11+'SO09 SO09 Pol'!AE63</f>
        <v>0</v>
      </c>
      <c r="G39" s="99">
        <f>'SO01 SO01 - 101 Pol'!AF194+'SO01 SO01 - 102 Pol'!AF32+'SO01 SO01-D.1.4. a Pol'!AF97+'SO01 SO01-D.1.4. a P1'!AF99+'SO01 SO01-D.1.4. b  Pol'!AF117+'SO01 SO01-D.1.4. c Pol'!AF87+'SO01 SO01-D.1.4. d Pol'!AF48+'SO01 SO01-D.1.4. e 1 Pol'!AF270+'SO01 SO01-D.1.4. e 2 Pol'!AF102+'SO01 SO01-D.1.4. e 3 Pol'!AF101+'SO01 SO01-D.1.4. e 4 Pol'!AF54+'SO02 201 Pol'!AF63+'SO03 301 Pol'!AF30+'SO04 SO04 Pol'!AF55+'SO05 SO05  Pol'!AF46+'SO07 701 Pol'!AF11+'SO09 SO09 Pol'!AF63</f>
        <v>0</v>
      </c>
      <c r="H39" s="100">
        <f t="shared" ref="H39:H64" si="1">(F39*SazbaDPH1/100)+(G39*SazbaDPH2/100)</f>
        <v>0</v>
      </c>
      <c r="I39" s="100">
        <f>F39+G39+H39</f>
        <v>0</v>
      </c>
      <c r="J39" s="101"/>
    </row>
    <row r="40" spans="1:10" ht="25.5" customHeight="1" x14ac:dyDescent="0.25">
      <c r="A40" s="87">
        <v>2</v>
      </c>
      <c r="B40" s="102"/>
      <c r="C40" s="205" t="s">
        <v>42</v>
      </c>
      <c r="D40" s="205"/>
      <c r="E40" s="205"/>
      <c r="F40" s="103"/>
      <c r="G40" s="104"/>
      <c r="H40" s="104">
        <f t="shared" si="1"/>
        <v>0</v>
      </c>
      <c r="I40" s="104"/>
      <c r="J40" s="105"/>
    </row>
    <row r="41" spans="1:10" ht="25.5" customHeight="1" x14ac:dyDescent="0.25">
      <c r="A41" s="87">
        <v>2</v>
      </c>
      <c r="B41" s="102" t="s">
        <v>43</v>
      </c>
      <c r="C41" s="205" t="s">
        <v>44</v>
      </c>
      <c r="D41" s="205"/>
      <c r="E41" s="205"/>
      <c r="F41" s="103">
        <f>'SO01 SO01 - 101 Pol'!AE194+'SO01 SO01 - 102 Pol'!AE32+'SO01 SO01-D.1.4. a Pol'!AE97+'SO01 SO01-D.1.4. a P1'!AE99+'SO01 SO01-D.1.4. b  Pol'!AE117+'SO01 SO01-D.1.4. c Pol'!AE87+'SO01 SO01-D.1.4. d Pol'!AE48+'SO01 SO01-D.1.4. e 1 Pol'!AE270+'SO01 SO01-D.1.4. e 2 Pol'!AE102+'SO01 SO01-D.1.4. e 3 Pol'!AE101+'SO01 SO01-D.1.4. e 4 Pol'!AE54</f>
        <v>0</v>
      </c>
      <c r="G41" s="104">
        <f>'SO01 SO01 - 101 Pol'!AF194+'SO01 SO01 - 102 Pol'!AF32+'SO01 SO01-D.1.4. a Pol'!AF97+'SO01 SO01-D.1.4. a P1'!AF99+'SO01 SO01-D.1.4. b  Pol'!AF117+'SO01 SO01-D.1.4. c Pol'!AF87+'SO01 SO01-D.1.4. d Pol'!AF48+'SO01 SO01-D.1.4. e 1 Pol'!AF270+'SO01 SO01-D.1.4. e 2 Pol'!AF102+'SO01 SO01-D.1.4. e 3 Pol'!AF101+'SO01 SO01-D.1.4. e 4 Pol'!AF54</f>
        <v>0</v>
      </c>
      <c r="H41" s="104">
        <f t="shared" si="1"/>
        <v>0</v>
      </c>
      <c r="I41" s="104">
        <f t="shared" ref="I41:I64" si="2">F41+G41+H41</f>
        <v>0</v>
      </c>
      <c r="J41" s="105"/>
    </row>
    <row r="42" spans="1:10" ht="25.5" customHeight="1" x14ac:dyDescent="0.25">
      <c r="A42" s="87">
        <v>3</v>
      </c>
      <c r="B42" s="106" t="s">
        <v>45</v>
      </c>
      <c r="C42" s="201" t="s">
        <v>46</v>
      </c>
      <c r="D42" s="201"/>
      <c r="E42" s="201"/>
      <c r="F42" s="107">
        <f>'SO01 SO01 - 101 Pol'!AE194</f>
        <v>0</v>
      </c>
      <c r="G42" s="100">
        <f>'SO01 SO01 - 101 Pol'!AF194</f>
        <v>0</v>
      </c>
      <c r="H42" s="100">
        <f t="shared" si="1"/>
        <v>0</v>
      </c>
      <c r="I42" s="100">
        <f t="shared" si="2"/>
        <v>0</v>
      </c>
      <c r="J42" s="101"/>
    </row>
    <row r="43" spans="1:10" ht="25.5" customHeight="1" x14ac:dyDescent="0.25">
      <c r="A43" s="87">
        <v>3</v>
      </c>
      <c r="B43" s="106" t="s">
        <v>47</v>
      </c>
      <c r="C43" s="201" t="s">
        <v>48</v>
      </c>
      <c r="D43" s="201"/>
      <c r="E43" s="201"/>
      <c r="F43" s="107">
        <f>'SO01 SO01 - 102 Pol'!AE32</f>
        <v>0</v>
      </c>
      <c r="G43" s="100">
        <f>'SO01 SO01 - 102 Pol'!AF32</f>
        <v>0</v>
      </c>
      <c r="H43" s="100">
        <f t="shared" si="1"/>
        <v>0</v>
      </c>
      <c r="I43" s="100">
        <f t="shared" si="2"/>
        <v>0</v>
      </c>
      <c r="J43" s="101"/>
    </row>
    <row r="44" spans="1:10" ht="25.5" customHeight="1" x14ac:dyDescent="0.25">
      <c r="A44" s="87">
        <v>3</v>
      </c>
      <c r="B44" s="106" t="s">
        <v>49</v>
      </c>
      <c r="C44" s="201" t="s">
        <v>50</v>
      </c>
      <c r="D44" s="201"/>
      <c r="E44" s="201"/>
      <c r="F44" s="107">
        <f>'SO01 SO01-D.1.4. a Pol'!AE97</f>
        <v>0</v>
      </c>
      <c r="G44" s="100">
        <f>'SO01 SO01-D.1.4. a Pol'!AF97</f>
        <v>0</v>
      </c>
      <c r="H44" s="100">
        <f t="shared" si="1"/>
        <v>0</v>
      </c>
      <c r="I44" s="100">
        <f t="shared" si="2"/>
        <v>0</v>
      </c>
      <c r="J44" s="101"/>
    </row>
    <row r="45" spans="1:10" ht="25.5" customHeight="1" x14ac:dyDescent="0.25">
      <c r="A45" s="87">
        <v>3</v>
      </c>
      <c r="B45" s="106" t="s">
        <v>49</v>
      </c>
      <c r="C45" s="201" t="s">
        <v>51</v>
      </c>
      <c r="D45" s="201"/>
      <c r="E45" s="201"/>
      <c r="F45" s="107">
        <f>'SO01 SO01-D.1.4. a P1'!AE99</f>
        <v>0</v>
      </c>
      <c r="G45" s="100">
        <f>'SO01 SO01-D.1.4. a P1'!AF99</f>
        <v>0</v>
      </c>
      <c r="H45" s="100">
        <f t="shared" si="1"/>
        <v>0</v>
      </c>
      <c r="I45" s="100">
        <f t="shared" si="2"/>
        <v>0</v>
      </c>
      <c r="J45" s="101"/>
    </row>
    <row r="46" spans="1:10" ht="25.5" customHeight="1" x14ac:dyDescent="0.25">
      <c r="A46" s="87">
        <v>3</v>
      </c>
      <c r="B46" s="106" t="s">
        <v>52</v>
      </c>
      <c r="C46" s="201" t="s">
        <v>53</v>
      </c>
      <c r="D46" s="201"/>
      <c r="E46" s="201"/>
      <c r="F46" s="107">
        <f>'SO01 SO01-D.1.4. b  Pol'!AE117</f>
        <v>0</v>
      </c>
      <c r="G46" s="100">
        <f>'SO01 SO01-D.1.4. b  Pol'!AF117</f>
        <v>0</v>
      </c>
      <c r="H46" s="100">
        <f t="shared" si="1"/>
        <v>0</v>
      </c>
      <c r="I46" s="100">
        <f t="shared" si="2"/>
        <v>0</v>
      </c>
      <c r="J46" s="101"/>
    </row>
    <row r="47" spans="1:10" ht="25.5" customHeight="1" x14ac:dyDescent="0.25">
      <c r="A47" s="87">
        <v>3</v>
      </c>
      <c r="B47" s="106" t="s">
        <v>54</v>
      </c>
      <c r="C47" s="201" t="s">
        <v>55</v>
      </c>
      <c r="D47" s="201"/>
      <c r="E47" s="201"/>
      <c r="F47" s="107">
        <f>'SO01 SO01-D.1.4. c Pol'!AE87</f>
        <v>0</v>
      </c>
      <c r="G47" s="100">
        <f>'SO01 SO01-D.1.4. c Pol'!AF87</f>
        <v>0</v>
      </c>
      <c r="H47" s="100">
        <f t="shared" si="1"/>
        <v>0</v>
      </c>
      <c r="I47" s="100">
        <f t="shared" si="2"/>
        <v>0</v>
      </c>
      <c r="J47" s="101"/>
    </row>
    <row r="48" spans="1:10" ht="25.5" customHeight="1" x14ac:dyDescent="0.25">
      <c r="A48" s="87">
        <v>3</v>
      </c>
      <c r="B48" s="106" t="s">
        <v>56</v>
      </c>
      <c r="C48" s="201" t="s">
        <v>57</v>
      </c>
      <c r="D48" s="201"/>
      <c r="E48" s="201"/>
      <c r="F48" s="107">
        <f>'SO01 SO01-D.1.4. d Pol'!AE48</f>
        <v>0</v>
      </c>
      <c r="G48" s="100">
        <f>'SO01 SO01-D.1.4. d Pol'!AF48</f>
        <v>0</v>
      </c>
      <c r="H48" s="100">
        <f t="shared" si="1"/>
        <v>0</v>
      </c>
      <c r="I48" s="100">
        <f t="shared" si="2"/>
        <v>0</v>
      </c>
      <c r="J48" s="101"/>
    </row>
    <row r="49" spans="1:10" ht="25.5" customHeight="1" x14ac:dyDescent="0.25">
      <c r="A49" s="87">
        <v>3</v>
      </c>
      <c r="B49" s="106" t="s">
        <v>58</v>
      </c>
      <c r="C49" s="201" t="s">
        <v>59</v>
      </c>
      <c r="D49" s="201"/>
      <c r="E49" s="201"/>
      <c r="F49" s="107">
        <f>'SO01 SO01-D.1.4. e 1 Pol'!AE270</f>
        <v>0</v>
      </c>
      <c r="G49" s="100">
        <f>'SO01 SO01-D.1.4. e 1 Pol'!AF270</f>
        <v>0</v>
      </c>
      <c r="H49" s="100">
        <f t="shared" si="1"/>
        <v>0</v>
      </c>
      <c r="I49" s="100">
        <f t="shared" si="2"/>
        <v>0</v>
      </c>
      <c r="J49" s="101"/>
    </row>
    <row r="50" spans="1:10" ht="25.5" customHeight="1" x14ac:dyDescent="0.25">
      <c r="A50" s="87">
        <v>3</v>
      </c>
      <c r="B50" s="106" t="s">
        <v>60</v>
      </c>
      <c r="C50" s="201" t="s">
        <v>61</v>
      </c>
      <c r="D50" s="201"/>
      <c r="E50" s="201"/>
      <c r="F50" s="107">
        <f>'SO01 SO01-D.1.4. e 2 Pol'!AE102</f>
        <v>0</v>
      </c>
      <c r="G50" s="100">
        <f>'SO01 SO01-D.1.4. e 2 Pol'!AF102</f>
        <v>0</v>
      </c>
      <c r="H50" s="100">
        <f t="shared" si="1"/>
        <v>0</v>
      </c>
      <c r="I50" s="100">
        <f t="shared" si="2"/>
        <v>0</v>
      </c>
      <c r="J50" s="101"/>
    </row>
    <row r="51" spans="1:10" ht="25.5" customHeight="1" x14ac:dyDescent="0.25">
      <c r="A51" s="87">
        <v>3</v>
      </c>
      <c r="B51" s="106" t="s">
        <v>62</v>
      </c>
      <c r="C51" s="201" t="s">
        <v>63</v>
      </c>
      <c r="D51" s="201"/>
      <c r="E51" s="201"/>
      <c r="F51" s="107">
        <f>'SO01 SO01-D.1.4. e 3 Pol'!AE101</f>
        <v>0</v>
      </c>
      <c r="G51" s="100">
        <f>'SO01 SO01-D.1.4. e 3 Pol'!AF101</f>
        <v>0</v>
      </c>
      <c r="H51" s="100">
        <f t="shared" si="1"/>
        <v>0</v>
      </c>
      <c r="I51" s="100">
        <f t="shared" si="2"/>
        <v>0</v>
      </c>
      <c r="J51" s="101"/>
    </row>
    <row r="52" spans="1:10" ht="25.5" customHeight="1" x14ac:dyDescent="0.25">
      <c r="A52" s="87">
        <v>3</v>
      </c>
      <c r="B52" s="106" t="s">
        <v>64</v>
      </c>
      <c r="C52" s="201" t="s">
        <v>65</v>
      </c>
      <c r="D52" s="201"/>
      <c r="E52" s="201"/>
      <c r="F52" s="107">
        <f>'SO01 SO01-D.1.4. e 4 Pol'!AE54</f>
        <v>0</v>
      </c>
      <c r="G52" s="100">
        <f>'SO01 SO01-D.1.4. e 4 Pol'!AF54</f>
        <v>0</v>
      </c>
      <c r="H52" s="100">
        <f t="shared" si="1"/>
        <v>0</v>
      </c>
      <c r="I52" s="100">
        <f t="shared" si="2"/>
        <v>0</v>
      </c>
      <c r="J52" s="101"/>
    </row>
    <row r="53" spans="1:10" ht="25.5" customHeight="1" x14ac:dyDescent="0.25">
      <c r="A53" s="87">
        <v>2</v>
      </c>
      <c r="B53" s="102" t="s">
        <v>66</v>
      </c>
      <c r="C53" s="205" t="s">
        <v>67</v>
      </c>
      <c r="D53" s="205"/>
      <c r="E53" s="205"/>
      <c r="F53" s="103">
        <f>'SO02 201 Pol'!AE63</f>
        <v>0</v>
      </c>
      <c r="G53" s="104">
        <f>'SO02 201 Pol'!AF63</f>
        <v>0</v>
      </c>
      <c r="H53" s="104">
        <f t="shared" si="1"/>
        <v>0</v>
      </c>
      <c r="I53" s="104">
        <f t="shared" si="2"/>
        <v>0</v>
      </c>
      <c r="J53" s="105"/>
    </row>
    <row r="54" spans="1:10" ht="25.5" customHeight="1" x14ac:dyDescent="0.25">
      <c r="A54" s="87">
        <v>3</v>
      </c>
      <c r="B54" s="106" t="s">
        <v>68</v>
      </c>
      <c r="C54" s="201" t="s">
        <v>67</v>
      </c>
      <c r="D54" s="201"/>
      <c r="E54" s="201"/>
      <c r="F54" s="107">
        <f>'SO02 201 Pol'!AE63</f>
        <v>0</v>
      </c>
      <c r="G54" s="100">
        <f>'SO02 201 Pol'!AF63</f>
        <v>0</v>
      </c>
      <c r="H54" s="100">
        <f t="shared" si="1"/>
        <v>0</v>
      </c>
      <c r="I54" s="100">
        <f t="shared" si="2"/>
        <v>0</v>
      </c>
      <c r="J54" s="101"/>
    </row>
    <row r="55" spans="1:10" ht="25.5" customHeight="1" x14ac:dyDescent="0.25">
      <c r="A55" s="87">
        <v>2</v>
      </c>
      <c r="B55" s="102" t="s">
        <v>69</v>
      </c>
      <c r="C55" s="205" t="s">
        <v>70</v>
      </c>
      <c r="D55" s="205"/>
      <c r="E55" s="205"/>
      <c r="F55" s="103">
        <f>'SO03 301 Pol'!AE30</f>
        <v>0</v>
      </c>
      <c r="G55" s="104">
        <f>'SO03 301 Pol'!AF30</f>
        <v>0</v>
      </c>
      <c r="H55" s="104">
        <f t="shared" si="1"/>
        <v>0</v>
      </c>
      <c r="I55" s="104">
        <f t="shared" si="2"/>
        <v>0</v>
      </c>
      <c r="J55" s="105"/>
    </row>
    <row r="56" spans="1:10" ht="25.5" customHeight="1" x14ac:dyDescent="0.25">
      <c r="A56" s="87">
        <v>3</v>
      </c>
      <c r="B56" s="106" t="s">
        <v>71</v>
      </c>
      <c r="C56" s="201" t="s">
        <v>70</v>
      </c>
      <c r="D56" s="201"/>
      <c r="E56" s="201"/>
      <c r="F56" s="107">
        <f>'SO03 301 Pol'!AE30</f>
        <v>0</v>
      </c>
      <c r="G56" s="100">
        <f>'SO03 301 Pol'!AF30</f>
        <v>0</v>
      </c>
      <c r="H56" s="100">
        <f t="shared" si="1"/>
        <v>0</v>
      </c>
      <c r="I56" s="100">
        <f t="shared" si="2"/>
        <v>0</v>
      </c>
      <c r="J56" s="101"/>
    </row>
    <row r="57" spans="1:10" ht="25.5" customHeight="1" x14ac:dyDescent="0.25">
      <c r="A57" s="87">
        <v>2</v>
      </c>
      <c r="B57" s="102" t="s">
        <v>72</v>
      </c>
      <c r="C57" s="205" t="s">
        <v>73</v>
      </c>
      <c r="D57" s="205"/>
      <c r="E57" s="205"/>
      <c r="F57" s="103">
        <f>'SO04 SO04 Pol'!AE55</f>
        <v>0</v>
      </c>
      <c r="G57" s="104">
        <f>'SO04 SO04 Pol'!AF55</f>
        <v>0</v>
      </c>
      <c r="H57" s="104">
        <f t="shared" si="1"/>
        <v>0</v>
      </c>
      <c r="I57" s="104">
        <f t="shared" si="2"/>
        <v>0</v>
      </c>
      <c r="J57" s="105"/>
    </row>
    <row r="58" spans="1:10" ht="25.5" customHeight="1" x14ac:dyDescent="0.25">
      <c r="A58" s="87">
        <v>3</v>
      </c>
      <c r="B58" s="106" t="s">
        <v>72</v>
      </c>
      <c r="C58" s="201" t="s">
        <v>73</v>
      </c>
      <c r="D58" s="201"/>
      <c r="E58" s="201"/>
      <c r="F58" s="107">
        <f>'SO04 SO04 Pol'!AE55</f>
        <v>0</v>
      </c>
      <c r="G58" s="100">
        <f>'SO04 SO04 Pol'!AF55</f>
        <v>0</v>
      </c>
      <c r="H58" s="100">
        <f t="shared" si="1"/>
        <v>0</v>
      </c>
      <c r="I58" s="100">
        <f t="shared" si="2"/>
        <v>0</v>
      </c>
      <c r="J58" s="101"/>
    </row>
    <row r="59" spans="1:10" ht="25.5" customHeight="1" x14ac:dyDescent="0.25">
      <c r="A59" s="87">
        <v>2</v>
      </c>
      <c r="B59" s="102" t="s">
        <v>74</v>
      </c>
      <c r="C59" s="205" t="s">
        <v>75</v>
      </c>
      <c r="D59" s="205"/>
      <c r="E59" s="205"/>
      <c r="F59" s="103">
        <f>'SO05 SO05  Pol'!AE46</f>
        <v>0</v>
      </c>
      <c r="G59" s="104">
        <f>'SO05 SO05  Pol'!AF46</f>
        <v>0</v>
      </c>
      <c r="H59" s="104">
        <f t="shared" si="1"/>
        <v>0</v>
      </c>
      <c r="I59" s="104">
        <f t="shared" si="2"/>
        <v>0</v>
      </c>
      <c r="J59" s="105"/>
    </row>
    <row r="60" spans="1:10" ht="25.5" customHeight="1" x14ac:dyDescent="0.25">
      <c r="A60" s="87">
        <v>3</v>
      </c>
      <c r="B60" s="106" t="s">
        <v>76</v>
      </c>
      <c r="C60" s="201" t="s">
        <v>75</v>
      </c>
      <c r="D60" s="201"/>
      <c r="E60" s="201"/>
      <c r="F60" s="107">
        <f>'SO05 SO05  Pol'!AE46</f>
        <v>0</v>
      </c>
      <c r="G60" s="100">
        <f>'SO05 SO05  Pol'!AF46</f>
        <v>0</v>
      </c>
      <c r="H60" s="100">
        <f t="shared" si="1"/>
        <v>0</v>
      </c>
      <c r="I60" s="100">
        <f t="shared" si="2"/>
        <v>0</v>
      </c>
      <c r="J60" s="101"/>
    </row>
    <row r="61" spans="1:10" ht="25.5" customHeight="1" x14ac:dyDescent="0.25">
      <c r="A61" s="87">
        <v>2</v>
      </c>
      <c r="B61" s="102" t="s">
        <v>77</v>
      </c>
      <c r="C61" s="205" t="s">
        <v>78</v>
      </c>
      <c r="D61" s="205"/>
      <c r="E61" s="205"/>
      <c r="F61" s="103">
        <f>'SO07 701 Pol'!AE11</f>
        <v>0</v>
      </c>
      <c r="G61" s="104">
        <f>'SO07 701 Pol'!AF11</f>
        <v>0</v>
      </c>
      <c r="H61" s="104">
        <f t="shared" si="1"/>
        <v>0</v>
      </c>
      <c r="I61" s="104">
        <f t="shared" si="2"/>
        <v>0</v>
      </c>
      <c r="J61" s="105"/>
    </row>
    <row r="62" spans="1:10" ht="25.5" customHeight="1" x14ac:dyDescent="0.25">
      <c r="A62" s="87">
        <v>3</v>
      </c>
      <c r="B62" s="106" t="s">
        <v>79</v>
      </c>
      <c r="C62" s="201" t="s">
        <v>78</v>
      </c>
      <c r="D62" s="201"/>
      <c r="E62" s="201"/>
      <c r="F62" s="107">
        <f>'SO07 701 Pol'!AE11</f>
        <v>0</v>
      </c>
      <c r="G62" s="100">
        <f>'SO07 701 Pol'!AF11</f>
        <v>0</v>
      </c>
      <c r="H62" s="100">
        <f t="shared" si="1"/>
        <v>0</v>
      </c>
      <c r="I62" s="100">
        <f t="shared" si="2"/>
        <v>0</v>
      </c>
      <c r="J62" s="101"/>
    </row>
    <row r="63" spans="1:10" ht="25.5" customHeight="1" x14ac:dyDescent="0.25">
      <c r="A63" s="87">
        <v>2</v>
      </c>
      <c r="B63" s="102" t="s">
        <v>80</v>
      </c>
      <c r="C63" s="205" t="s">
        <v>81</v>
      </c>
      <c r="D63" s="205"/>
      <c r="E63" s="205"/>
      <c r="F63" s="103">
        <f>'SO09 SO09 Pol'!AE63</f>
        <v>0</v>
      </c>
      <c r="G63" s="104">
        <f>'SO09 SO09 Pol'!AF63</f>
        <v>0</v>
      </c>
      <c r="H63" s="104">
        <f t="shared" si="1"/>
        <v>0</v>
      </c>
      <c r="I63" s="104">
        <f t="shared" si="2"/>
        <v>0</v>
      </c>
      <c r="J63" s="105"/>
    </row>
    <row r="64" spans="1:10" ht="25.5" customHeight="1" x14ac:dyDescent="0.25">
      <c r="A64" s="87">
        <v>3</v>
      </c>
      <c r="B64" s="106" t="s">
        <v>80</v>
      </c>
      <c r="C64" s="201" t="s">
        <v>82</v>
      </c>
      <c r="D64" s="201"/>
      <c r="E64" s="201"/>
      <c r="F64" s="107">
        <f>'SO09 SO09 Pol'!AE63</f>
        <v>0</v>
      </c>
      <c r="G64" s="100">
        <f>'SO09 SO09 Pol'!AF63</f>
        <v>0</v>
      </c>
      <c r="H64" s="100">
        <f t="shared" si="1"/>
        <v>0</v>
      </c>
      <c r="I64" s="100">
        <f t="shared" si="2"/>
        <v>0</v>
      </c>
      <c r="J64" s="101"/>
    </row>
    <row r="65" spans="1:10" ht="25.5" customHeight="1" x14ac:dyDescent="0.25">
      <c r="A65" s="87"/>
      <c r="B65" s="202" t="s">
        <v>83</v>
      </c>
      <c r="C65" s="203"/>
      <c r="D65" s="203"/>
      <c r="E65" s="204"/>
      <c r="F65" s="108">
        <f>SUMIF(A39:A64,"=1",F39:F64)</f>
        <v>0</v>
      </c>
      <c r="G65" s="109">
        <f>SUMIF(A39:A64,"=1",G39:G64)</f>
        <v>0</v>
      </c>
      <c r="H65" s="109">
        <f>SUMIF(A39:A64,"=1",H39:H64)</f>
        <v>0</v>
      </c>
      <c r="I65" s="109">
        <f>SUMIF(A39:A64,"=1",I39:I64)</f>
        <v>0</v>
      </c>
      <c r="J65" s="110"/>
    </row>
    <row r="69" spans="1:10" ht="15.6" x14ac:dyDescent="0.3">
      <c r="B69" s="119" t="s">
        <v>85</v>
      </c>
    </row>
    <row r="71" spans="1:10" ht="25.5" customHeight="1" x14ac:dyDescent="0.25">
      <c r="A71" s="121"/>
      <c r="B71" s="124" t="s">
        <v>17</v>
      </c>
      <c r="C71" s="124" t="s">
        <v>5</v>
      </c>
      <c r="D71" s="125"/>
      <c r="E71" s="125"/>
      <c r="F71" s="126" t="s">
        <v>86</v>
      </c>
      <c r="G71" s="126"/>
      <c r="H71" s="126"/>
      <c r="I71" s="126" t="s">
        <v>29</v>
      </c>
      <c r="J71" s="126" t="s">
        <v>0</v>
      </c>
    </row>
    <row r="72" spans="1:10" ht="36.75" customHeight="1" x14ac:dyDescent="0.25">
      <c r="A72" s="122"/>
      <c r="B72" s="127" t="s">
        <v>87</v>
      </c>
      <c r="C72" s="199" t="s">
        <v>88</v>
      </c>
      <c r="D72" s="200"/>
      <c r="E72" s="200"/>
      <c r="F72" s="134" t="s">
        <v>24</v>
      </c>
      <c r="G72" s="135"/>
      <c r="H72" s="135"/>
      <c r="I72" s="135">
        <f>'SO01 SO01 - 101 Pol'!G8+'SO01 SO01 - 102 Pol'!G8+'SO01 SO01-D.1.4. a Pol'!G8+'SO01 SO01-D.1.4. a P1'!G8+'SO02 201 Pol'!G8+'SO03 301 Pol'!G8+'SO04 SO04 Pol'!G8+'SO05 SO05  Pol'!G8+'SO09 SO09 Pol'!G8</f>
        <v>0</v>
      </c>
      <c r="J72" s="131" t="str">
        <f>IF(I121=0,"",I72/I121*100)</f>
        <v/>
      </c>
    </row>
    <row r="73" spans="1:10" ht="36.75" customHeight="1" x14ac:dyDescent="0.25">
      <c r="A73" s="122"/>
      <c r="B73" s="127" t="s">
        <v>89</v>
      </c>
      <c r="C73" s="199" t="s">
        <v>90</v>
      </c>
      <c r="D73" s="200"/>
      <c r="E73" s="200"/>
      <c r="F73" s="134" t="s">
        <v>24</v>
      </c>
      <c r="G73" s="135"/>
      <c r="H73" s="135"/>
      <c r="I73" s="135">
        <f>'SO01 SO01-D.1.4. c Pol'!G76</f>
        <v>0</v>
      </c>
      <c r="J73" s="131" t="str">
        <f>IF(I121=0,"",I73/I121*100)</f>
        <v/>
      </c>
    </row>
    <row r="74" spans="1:10" ht="36.75" customHeight="1" x14ac:dyDescent="0.25">
      <c r="A74" s="122"/>
      <c r="B74" s="127" t="s">
        <v>91</v>
      </c>
      <c r="C74" s="199" t="s">
        <v>92</v>
      </c>
      <c r="D74" s="200"/>
      <c r="E74" s="200"/>
      <c r="F74" s="134" t="s">
        <v>24</v>
      </c>
      <c r="G74" s="135"/>
      <c r="H74" s="135"/>
      <c r="I74" s="135">
        <f>'SO01 SO01-D.1.4. c Pol'!G83</f>
        <v>0</v>
      </c>
      <c r="J74" s="131" t="str">
        <f>IF(I121=0,"",I74/I121*100)</f>
        <v/>
      </c>
    </row>
    <row r="75" spans="1:10" ht="36.75" customHeight="1" x14ac:dyDescent="0.25">
      <c r="A75" s="122"/>
      <c r="B75" s="127" t="s">
        <v>93</v>
      </c>
      <c r="C75" s="199" t="s">
        <v>94</v>
      </c>
      <c r="D75" s="200"/>
      <c r="E75" s="200"/>
      <c r="F75" s="134" t="s">
        <v>24</v>
      </c>
      <c r="G75" s="135"/>
      <c r="H75" s="135"/>
      <c r="I75" s="135">
        <f>'SO05 SO05  Pol'!G13+'SO09 SO09 Pol'!G15</f>
        <v>0</v>
      </c>
      <c r="J75" s="131" t="str">
        <f>IF(I121=0,"",I75/I121*100)</f>
        <v/>
      </c>
    </row>
    <row r="76" spans="1:10" ht="36.75" customHeight="1" x14ac:dyDescent="0.25">
      <c r="A76" s="122"/>
      <c r="B76" s="127" t="s">
        <v>93</v>
      </c>
      <c r="C76" s="199" t="s">
        <v>95</v>
      </c>
      <c r="D76" s="200"/>
      <c r="E76" s="200"/>
      <c r="F76" s="134" t="s">
        <v>24</v>
      </c>
      <c r="G76" s="135"/>
      <c r="H76" s="135"/>
      <c r="I76" s="135">
        <f>'SO01 SO01 - 101 Pol'!G26+'SO01 SO01 - 102 Pol'!G20+'SO02 201 Pol'!G27+'SO03 301 Pol'!G18</f>
        <v>0</v>
      </c>
      <c r="J76" s="131" t="str">
        <f>IF(I121=0,"",I76/I121*100)</f>
        <v/>
      </c>
    </row>
    <row r="77" spans="1:10" ht="36.75" customHeight="1" x14ac:dyDescent="0.25">
      <c r="A77" s="122"/>
      <c r="B77" s="127" t="s">
        <v>96</v>
      </c>
      <c r="C77" s="199" t="s">
        <v>31</v>
      </c>
      <c r="D77" s="200"/>
      <c r="E77" s="200"/>
      <c r="F77" s="134" t="s">
        <v>24</v>
      </c>
      <c r="G77" s="135"/>
      <c r="H77" s="135"/>
      <c r="I77" s="135">
        <f>'SO01 SO01-D.1.4. e 1 Pol'!G8+'SO01 SO01-D.1.4. e 4 Pol'!G8</f>
        <v>0</v>
      </c>
      <c r="J77" s="131" t="str">
        <f>IF(I121=0,"",I77/I121*100)</f>
        <v/>
      </c>
    </row>
    <row r="78" spans="1:10" ht="36.75" customHeight="1" x14ac:dyDescent="0.25">
      <c r="A78" s="122"/>
      <c r="B78" s="127" t="s">
        <v>97</v>
      </c>
      <c r="C78" s="199" t="s">
        <v>98</v>
      </c>
      <c r="D78" s="200"/>
      <c r="E78" s="200"/>
      <c r="F78" s="134" t="s">
        <v>24</v>
      </c>
      <c r="G78" s="135"/>
      <c r="H78" s="135"/>
      <c r="I78" s="135">
        <f>'SO01 SO01-D.1.4. e 1 Pol'!G121+'SO01 SO01-D.1.4. e 4 Pol'!G20</f>
        <v>0</v>
      </c>
      <c r="J78" s="131" t="str">
        <f>IF(I121=0,"",I78/I121*100)</f>
        <v/>
      </c>
    </row>
    <row r="79" spans="1:10" ht="36.75" customHeight="1" x14ac:dyDescent="0.25">
      <c r="A79" s="122"/>
      <c r="B79" s="127" t="s">
        <v>99</v>
      </c>
      <c r="C79" s="199" t="s">
        <v>100</v>
      </c>
      <c r="D79" s="200"/>
      <c r="E79" s="200"/>
      <c r="F79" s="134" t="s">
        <v>24</v>
      </c>
      <c r="G79" s="135"/>
      <c r="H79" s="135"/>
      <c r="I79" s="135">
        <f>'SO01 SO01-D.1.4. e 1 Pol'!G261+'SO01 SO01-D.1.4. e 4 Pol'!G47</f>
        <v>0</v>
      </c>
      <c r="J79" s="131" t="str">
        <f>IF(I121=0,"",I79/I121*100)</f>
        <v/>
      </c>
    </row>
    <row r="80" spans="1:10" ht="36.75" customHeight="1" x14ac:dyDescent="0.25">
      <c r="A80" s="122"/>
      <c r="B80" s="127" t="s">
        <v>101</v>
      </c>
      <c r="C80" s="199" t="s">
        <v>102</v>
      </c>
      <c r="D80" s="200"/>
      <c r="E80" s="200"/>
      <c r="F80" s="134" t="s">
        <v>24</v>
      </c>
      <c r="G80" s="135"/>
      <c r="H80" s="135"/>
      <c r="I80" s="135">
        <f>'SO01 SO01 - 101 Pol'!G44</f>
        <v>0</v>
      </c>
      <c r="J80" s="131" t="str">
        <f>IF(I121=0,"",I80/I121*100)</f>
        <v/>
      </c>
    </row>
    <row r="81" spans="1:10" ht="36.75" customHeight="1" x14ac:dyDescent="0.25">
      <c r="A81" s="122"/>
      <c r="B81" s="127" t="s">
        <v>103</v>
      </c>
      <c r="C81" s="199" t="s">
        <v>31</v>
      </c>
      <c r="D81" s="200"/>
      <c r="E81" s="200"/>
      <c r="F81" s="134" t="s">
        <v>24</v>
      </c>
      <c r="G81" s="135"/>
      <c r="H81" s="135"/>
      <c r="I81" s="135">
        <f>'SO01 SO01-D.1.4. e 2 Pol'!G8+'SO01 SO01-D.1.4. e 3 Pol'!G8</f>
        <v>0</v>
      </c>
      <c r="J81" s="131" t="str">
        <f>IF(I121=0,"",I81/I121*100)</f>
        <v/>
      </c>
    </row>
    <row r="82" spans="1:10" ht="36.75" customHeight="1" x14ac:dyDescent="0.25">
      <c r="A82" s="122"/>
      <c r="B82" s="127" t="s">
        <v>104</v>
      </c>
      <c r="C82" s="199" t="s">
        <v>98</v>
      </c>
      <c r="D82" s="200"/>
      <c r="E82" s="200"/>
      <c r="F82" s="134" t="s">
        <v>24</v>
      </c>
      <c r="G82" s="135"/>
      <c r="H82" s="135"/>
      <c r="I82" s="135">
        <f>'SO01 SO01-D.1.4. e 2 Pol'!G46+'SO01 SO01-D.1.4. e 3 Pol'!G36</f>
        <v>0</v>
      </c>
      <c r="J82" s="131" t="str">
        <f>IF(I121=0,"",I82/I121*100)</f>
        <v/>
      </c>
    </row>
    <row r="83" spans="1:10" ht="36.75" customHeight="1" x14ac:dyDescent="0.25">
      <c r="A83" s="122"/>
      <c r="B83" s="127" t="s">
        <v>105</v>
      </c>
      <c r="C83" s="199" t="s">
        <v>100</v>
      </c>
      <c r="D83" s="200"/>
      <c r="E83" s="200"/>
      <c r="F83" s="134" t="s">
        <v>24</v>
      </c>
      <c r="G83" s="135"/>
      <c r="H83" s="135"/>
      <c r="I83" s="135">
        <f>'SO01 SO01-D.1.4. e 2 Pol'!G95+'SO01 SO01-D.1.4. e 3 Pol'!G95</f>
        <v>0</v>
      </c>
      <c r="J83" s="131" t="str">
        <f>IF(I121=0,"",I83/I121*100)</f>
        <v/>
      </c>
    </row>
    <row r="84" spans="1:10" ht="36.75" customHeight="1" x14ac:dyDescent="0.25">
      <c r="A84" s="122"/>
      <c r="B84" s="127" t="s">
        <v>106</v>
      </c>
      <c r="C84" s="199" t="s">
        <v>107</v>
      </c>
      <c r="D84" s="200"/>
      <c r="E84" s="200"/>
      <c r="F84" s="134" t="s">
        <v>24</v>
      </c>
      <c r="G84" s="135"/>
      <c r="H84" s="135"/>
      <c r="I84" s="135">
        <f>'SO01 SO01 - 101 Pol'!G63</f>
        <v>0</v>
      </c>
      <c r="J84" s="131" t="str">
        <f>IF(I121=0,"",I84/I121*100)</f>
        <v/>
      </c>
    </row>
    <row r="85" spans="1:10" ht="36.75" customHeight="1" x14ac:dyDescent="0.25">
      <c r="A85" s="122"/>
      <c r="B85" s="127" t="s">
        <v>108</v>
      </c>
      <c r="C85" s="199" t="s">
        <v>109</v>
      </c>
      <c r="D85" s="200"/>
      <c r="E85" s="200"/>
      <c r="F85" s="134" t="s">
        <v>24</v>
      </c>
      <c r="G85" s="135"/>
      <c r="H85" s="135"/>
      <c r="I85" s="135">
        <f>'SO01 SO01-D.1.4. a Pol'!G12+'SO01 SO01-D.1.4. a P1'!G12+'SO04 SO04 Pol'!G13+'SO05 SO05  Pol'!G23+'SO09 SO09 Pol'!G26</f>
        <v>0</v>
      </c>
      <c r="J85" s="131" t="str">
        <f>IF(I121=0,"",I85/I121*100)</f>
        <v/>
      </c>
    </row>
    <row r="86" spans="1:10" ht="36.75" customHeight="1" x14ac:dyDescent="0.25">
      <c r="A86" s="122"/>
      <c r="B86" s="127" t="s">
        <v>110</v>
      </c>
      <c r="C86" s="199" t="s">
        <v>111</v>
      </c>
      <c r="D86" s="200"/>
      <c r="E86" s="200"/>
      <c r="F86" s="134" t="s">
        <v>24</v>
      </c>
      <c r="G86" s="135"/>
      <c r="H86" s="135"/>
      <c r="I86" s="135">
        <f>'SO01 SO01 - 101 Pol'!G65</f>
        <v>0</v>
      </c>
      <c r="J86" s="131" t="str">
        <f>IF(I121=0,"",I86/I121*100)</f>
        <v/>
      </c>
    </row>
    <row r="87" spans="1:10" ht="36.75" customHeight="1" x14ac:dyDescent="0.25">
      <c r="A87" s="122"/>
      <c r="B87" s="127" t="s">
        <v>112</v>
      </c>
      <c r="C87" s="199" t="s">
        <v>113</v>
      </c>
      <c r="D87" s="200"/>
      <c r="E87" s="200"/>
      <c r="F87" s="134" t="s">
        <v>24</v>
      </c>
      <c r="G87" s="135"/>
      <c r="H87" s="135"/>
      <c r="I87" s="135">
        <f>'SO02 201 Pol'!G29</f>
        <v>0</v>
      </c>
      <c r="J87" s="131" t="str">
        <f>IF(I121=0,"",I87/I121*100)</f>
        <v/>
      </c>
    </row>
    <row r="88" spans="1:10" ht="36.75" customHeight="1" x14ac:dyDescent="0.25">
      <c r="A88" s="122"/>
      <c r="B88" s="127" t="s">
        <v>114</v>
      </c>
      <c r="C88" s="199" t="s">
        <v>115</v>
      </c>
      <c r="D88" s="200"/>
      <c r="E88" s="200"/>
      <c r="F88" s="134" t="s">
        <v>24</v>
      </c>
      <c r="G88" s="135"/>
      <c r="H88" s="135"/>
      <c r="I88" s="135">
        <f>'SO01 SO01-D.1.4. a Pol'!G15+'SO01 SO01-D.1.4. a P1'!G15+'SO01 SO01-D.1.4. b  Pol'!G8+'SO01 SO01-D.1.4. c Pol'!G8+'SO01 SO01-D.1.4. d Pol'!G8</f>
        <v>0</v>
      </c>
      <c r="J88" s="131" t="str">
        <f>IF(I121=0,"",I88/I121*100)</f>
        <v/>
      </c>
    </row>
    <row r="89" spans="1:10" ht="36.75" customHeight="1" x14ac:dyDescent="0.25">
      <c r="A89" s="122"/>
      <c r="B89" s="127" t="s">
        <v>114</v>
      </c>
      <c r="C89" s="199" t="s">
        <v>116</v>
      </c>
      <c r="D89" s="200"/>
      <c r="E89" s="200"/>
      <c r="F89" s="134" t="s">
        <v>24</v>
      </c>
      <c r="G89" s="135"/>
      <c r="H89" s="135"/>
      <c r="I89" s="135">
        <f>'SO01 SO01 - 101 Pol'!G69</f>
        <v>0</v>
      </c>
      <c r="J89" s="131" t="str">
        <f>IF(I121=0,"",I89/I121*100)</f>
        <v/>
      </c>
    </row>
    <row r="90" spans="1:10" ht="36.75" customHeight="1" x14ac:dyDescent="0.25">
      <c r="A90" s="122"/>
      <c r="B90" s="127" t="s">
        <v>117</v>
      </c>
      <c r="C90" s="199" t="s">
        <v>118</v>
      </c>
      <c r="D90" s="200"/>
      <c r="E90" s="200"/>
      <c r="F90" s="134" t="s">
        <v>24</v>
      </c>
      <c r="G90" s="135"/>
      <c r="H90" s="135"/>
      <c r="I90" s="135">
        <f>'SO01 SO01 - 101 Pol'!G75</f>
        <v>0</v>
      </c>
      <c r="J90" s="131" t="str">
        <f>IF(I121=0,"",I90/I121*100)</f>
        <v/>
      </c>
    </row>
    <row r="91" spans="1:10" ht="36.75" customHeight="1" x14ac:dyDescent="0.25">
      <c r="A91" s="122"/>
      <c r="B91" s="127" t="s">
        <v>119</v>
      </c>
      <c r="C91" s="199" t="s">
        <v>120</v>
      </c>
      <c r="D91" s="200"/>
      <c r="E91" s="200"/>
      <c r="F91" s="134" t="s">
        <v>24</v>
      </c>
      <c r="G91" s="135"/>
      <c r="H91" s="135"/>
      <c r="I91" s="135">
        <f>'SO01 SO01 - 101 Pol'!G78+'SO02 201 Pol'!G35</f>
        <v>0</v>
      </c>
      <c r="J91" s="131" t="str">
        <f>IF(I121=0,"",I91/I121*100)</f>
        <v/>
      </c>
    </row>
    <row r="92" spans="1:10" ht="36.75" customHeight="1" x14ac:dyDescent="0.25">
      <c r="A92" s="122"/>
      <c r="B92" s="127" t="s">
        <v>121</v>
      </c>
      <c r="C92" s="199" t="s">
        <v>122</v>
      </c>
      <c r="D92" s="200"/>
      <c r="E92" s="200"/>
      <c r="F92" s="134" t="s">
        <v>24</v>
      </c>
      <c r="G92" s="135"/>
      <c r="H92" s="135"/>
      <c r="I92" s="135">
        <f>'SO01 SO01 - 101 Pol'!G103</f>
        <v>0</v>
      </c>
      <c r="J92" s="131" t="str">
        <f>IF(I121=0,"",I92/I121*100)</f>
        <v/>
      </c>
    </row>
    <row r="93" spans="1:10" ht="36.75" customHeight="1" x14ac:dyDescent="0.25">
      <c r="A93" s="122"/>
      <c r="B93" s="127" t="s">
        <v>123</v>
      </c>
      <c r="C93" s="199" t="s">
        <v>124</v>
      </c>
      <c r="D93" s="200"/>
      <c r="E93" s="200"/>
      <c r="F93" s="134" t="s">
        <v>24</v>
      </c>
      <c r="G93" s="135"/>
      <c r="H93" s="135"/>
      <c r="I93" s="135">
        <f>'SO01 SO01 - 102 Pol'!G24+'SO01 SO01-D.1.4. a P1'!G18+'SO04 SO04 Pol'!G16+'SO05 SO05  Pol'!G26+'SO09 SO09 Pol'!G29</f>
        <v>0</v>
      </c>
      <c r="J93" s="131" t="str">
        <f>IF(I121=0,"",I93/I121*100)</f>
        <v/>
      </c>
    </row>
    <row r="94" spans="1:10" ht="36.75" customHeight="1" x14ac:dyDescent="0.25">
      <c r="A94" s="122"/>
      <c r="B94" s="127" t="s">
        <v>125</v>
      </c>
      <c r="C94" s="199" t="s">
        <v>126</v>
      </c>
      <c r="D94" s="200"/>
      <c r="E94" s="200"/>
      <c r="F94" s="134" t="s">
        <v>24</v>
      </c>
      <c r="G94" s="135"/>
      <c r="H94" s="135"/>
      <c r="I94" s="135">
        <f>'SO01 SO01 - 101 Pol'!G127+'SO02 201 Pol'!G49</f>
        <v>0</v>
      </c>
      <c r="J94" s="131" t="str">
        <f>IF(I121=0,"",I94/I121*100)</f>
        <v/>
      </c>
    </row>
    <row r="95" spans="1:10" ht="36.75" customHeight="1" x14ac:dyDescent="0.25">
      <c r="A95" s="122"/>
      <c r="B95" s="127" t="s">
        <v>127</v>
      </c>
      <c r="C95" s="199" t="s">
        <v>128</v>
      </c>
      <c r="D95" s="200"/>
      <c r="E95" s="200"/>
      <c r="F95" s="134" t="s">
        <v>24</v>
      </c>
      <c r="G95" s="135"/>
      <c r="H95" s="135"/>
      <c r="I95" s="135">
        <f>'SO01 SO01 - 101 Pol'!G135</f>
        <v>0</v>
      </c>
      <c r="J95" s="131" t="str">
        <f>IF(I121=0,"",I95/I121*100)</f>
        <v/>
      </c>
    </row>
    <row r="96" spans="1:10" ht="36.75" customHeight="1" x14ac:dyDescent="0.25">
      <c r="A96" s="122"/>
      <c r="B96" s="127" t="s">
        <v>129</v>
      </c>
      <c r="C96" s="199" t="s">
        <v>130</v>
      </c>
      <c r="D96" s="200"/>
      <c r="E96" s="200"/>
      <c r="F96" s="134" t="s">
        <v>24</v>
      </c>
      <c r="G96" s="135"/>
      <c r="H96" s="135"/>
      <c r="I96" s="135">
        <f>'SO01 SO01 - 101 Pol'!G137</f>
        <v>0</v>
      </c>
      <c r="J96" s="131" t="str">
        <f>IF(I121=0,"",I96/I121*100)</f>
        <v/>
      </c>
    </row>
    <row r="97" spans="1:10" ht="36.75" customHeight="1" x14ac:dyDescent="0.25">
      <c r="A97" s="122"/>
      <c r="B97" s="127" t="s">
        <v>131</v>
      </c>
      <c r="C97" s="199" t="s">
        <v>132</v>
      </c>
      <c r="D97" s="200"/>
      <c r="E97" s="200"/>
      <c r="F97" s="134" t="s">
        <v>24</v>
      </c>
      <c r="G97" s="135"/>
      <c r="H97" s="135"/>
      <c r="I97" s="135">
        <f>'SO01 SO01 - 101 Pol'!G139</f>
        <v>0</v>
      </c>
      <c r="J97" s="131" t="str">
        <f>IF(I121=0,"",I97/I121*100)</f>
        <v/>
      </c>
    </row>
    <row r="98" spans="1:10" ht="36.75" customHeight="1" x14ac:dyDescent="0.25">
      <c r="A98" s="122"/>
      <c r="B98" s="127" t="s">
        <v>133</v>
      </c>
      <c r="C98" s="199" t="s">
        <v>134</v>
      </c>
      <c r="D98" s="200"/>
      <c r="E98" s="200"/>
      <c r="F98" s="134" t="s">
        <v>24</v>
      </c>
      <c r="G98" s="135"/>
      <c r="H98" s="135"/>
      <c r="I98" s="135">
        <f>'SO01 SO01-D.1.4. a Pol'!G18+'SO01 SO01-D.1.4. a P1'!G20+'SO01 SO01-D.1.4. b  Pol'!G11+'SO01 SO01-D.1.4. c Pol'!G11+'SO01 SO01-D.1.4. d Pol'!G11</f>
        <v>0</v>
      </c>
      <c r="J98" s="131" t="str">
        <f>IF(I121=0,"",I98/I121*100)</f>
        <v/>
      </c>
    </row>
    <row r="99" spans="1:10" ht="36.75" customHeight="1" x14ac:dyDescent="0.25">
      <c r="A99" s="122"/>
      <c r="B99" s="127" t="s">
        <v>135</v>
      </c>
      <c r="C99" s="199" t="s">
        <v>136</v>
      </c>
      <c r="D99" s="200"/>
      <c r="E99" s="200"/>
      <c r="F99" s="134" t="s">
        <v>24</v>
      </c>
      <c r="G99" s="135"/>
      <c r="H99" s="135"/>
      <c r="I99" s="135">
        <f>'SO01 SO01 - 101 Pol'!G141+'SO01 SO01 - 102 Pol'!G27+'SO02 201 Pol'!G57+'SO03 301 Pol'!G20+'SO04 SO04 Pol'!G38</f>
        <v>0</v>
      </c>
      <c r="J99" s="131" t="str">
        <f>IF(I121=0,"",I99/I121*100)</f>
        <v/>
      </c>
    </row>
    <row r="100" spans="1:10" ht="36.75" customHeight="1" x14ac:dyDescent="0.25">
      <c r="A100" s="122"/>
      <c r="B100" s="127" t="s">
        <v>137</v>
      </c>
      <c r="C100" s="199" t="s">
        <v>138</v>
      </c>
      <c r="D100" s="200"/>
      <c r="E100" s="200"/>
      <c r="F100" s="134" t="s">
        <v>25</v>
      </c>
      <c r="G100" s="135"/>
      <c r="H100" s="135"/>
      <c r="I100" s="135">
        <f>'SO01 SO01 - 101 Pol'!G143</f>
        <v>0</v>
      </c>
      <c r="J100" s="131" t="str">
        <f>IF(I121=0,"",I100/I121*100)</f>
        <v/>
      </c>
    </row>
    <row r="101" spans="1:10" ht="36.75" customHeight="1" x14ac:dyDescent="0.25">
      <c r="A101" s="122"/>
      <c r="B101" s="127" t="s">
        <v>139</v>
      </c>
      <c r="C101" s="199" t="s">
        <v>140</v>
      </c>
      <c r="D101" s="200"/>
      <c r="E101" s="200"/>
      <c r="F101" s="134" t="s">
        <v>25</v>
      </c>
      <c r="G101" s="135"/>
      <c r="H101" s="135"/>
      <c r="I101" s="135">
        <f>'SO01 SO01 - 101 Pol'!G147+'SO01 SO01-D.1.4. b  Pol'!G22</f>
        <v>0</v>
      </c>
      <c r="J101" s="131" t="str">
        <f>IF(I121=0,"",I101/I121*100)</f>
        <v/>
      </c>
    </row>
    <row r="102" spans="1:10" ht="36.75" customHeight="1" x14ac:dyDescent="0.25">
      <c r="A102" s="122"/>
      <c r="B102" s="127" t="s">
        <v>141</v>
      </c>
      <c r="C102" s="199" t="s">
        <v>142</v>
      </c>
      <c r="D102" s="200"/>
      <c r="E102" s="200"/>
      <c r="F102" s="134" t="s">
        <v>25</v>
      </c>
      <c r="G102" s="135"/>
      <c r="H102" s="135"/>
      <c r="I102" s="135">
        <f>'SO01 SO01-D.1.4. a Pol'!G34+'SO05 SO05  Pol'!G30+'SO09 SO09 Pol'!G34</f>
        <v>0</v>
      </c>
      <c r="J102" s="131" t="str">
        <f>IF(I121=0,"",I102/I121*100)</f>
        <v/>
      </c>
    </row>
    <row r="103" spans="1:10" ht="36.75" customHeight="1" x14ac:dyDescent="0.25">
      <c r="A103" s="122"/>
      <c r="B103" s="127" t="s">
        <v>143</v>
      </c>
      <c r="C103" s="199" t="s">
        <v>144</v>
      </c>
      <c r="D103" s="200"/>
      <c r="E103" s="200"/>
      <c r="F103" s="134" t="s">
        <v>25</v>
      </c>
      <c r="G103" s="135"/>
      <c r="H103" s="135"/>
      <c r="I103" s="135">
        <f>'SO01 SO01-D.1.4. a P1'!G32+'SO04 SO04 Pol'!G41</f>
        <v>0</v>
      </c>
      <c r="J103" s="131" t="str">
        <f>IF(I121=0,"",I103/I121*100)</f>
        <v/>
      </c>
    </row>
    <row r="104" spans="1:10" ht="36.75" customHeight="1" x14ac:dyDescent="0.25">
      <c r="A104" s="122"/>
      <c r="B104" s="127" t="s">
        <v>145</v>
      </c>
      <c r="C104" s="199" t="s">
        <v>146</v>
      </c>
      <c r="D104" s="200"/>
      <c r="E104" s="200"/>
      <c r="F104" s="134" t="s">
        <v>25</v>
      </c>
      <c r="G104" s="135"/>
      <c r="H104" s="135"/>
      <c r="I104" s="135">
        <f>'SO01 SO01-D.1.4. a P1'!G58</f>
        <v>0</v>
      </c>
      <c r="J104" s="131" t="str">
        <f>IF(I121=0,"",I104/I121*100)</f>
        <v/>
      </c>
    </row>
    <row r="105" spans="1:10" ht="36.75" customHeight="1" x14ac:dyDescent="0.25">
      <c r="A105" s="122"/>
      <c r="B105" s="127" t="s">
        <v>147</v>
      </c>
      <c r="C105" s="199" t="s">
        <v>148</v>
      </c>
      <c r="D105" s="200"/>
      <c r="E105" s="200"/>
      <c r="F105" s="134" t="s">
        <v>25</v>
      </c>
      <c r="G105" s="135"/>
      <c r="H105" s="135"/>
      <c r="I105" s="135">
        <f>'SO01 SO01-D.1.4. a Pol'!G56+'SO01 SO01-D.1.4. a P1'!G65</f>
        <v>0</v>
      </c>
      <c r="J105" s="131" t="str">
        <f>IF(I121=0,"",I105/I121*100)</f>
        <v/>
      </c>
    </row>
    <row r="106" spans="1:10" ht="36.75" customHeight="1" x14ac:dyDescent="0.25">
      <c r="A106" s="122"/>
      <c r="B106" s="127" t="s">
        <v>149</v>
      </c>
      <c r="C106" s="199" t="s">
        <v>150</v>
      </c>
      <c r="D106" s="200"/>
      <c r="E106" s="200"/>
      <c r="F106" s="134" t="s">
        <v>25</v>
      </c>
      <c r="G106" s="135"/>
      <c r="H106" s="135"/>
      <c r="I106" s="135">
        <f>'SO01 SO01-D.1.4. b  Pol'!G35+'SO01 SO01-D.1.4. d Pol'!G21</f>
        <v>0</v>
      </c>
      <c r="J106" s="131" t="str">
        <f>IF(I121=0,"",I106/I121*100)</f>
        <v/>
      </c>
    </row>
    <row r="107" spans="1:10" ht="36.75" customHeight="1" x14ac:dyDescent="0.25">
      <c r="A107" s="122"/>
      <c r="B107" s="127" t="s">
        <v>151</v>
      </c>
      <c r="C107" s="199" t="s">
        <v>152</v>
      </c>
      <c r="D107" s="200"/>
      <c r="E107" s="200"/>
      <c r="F107" s="134" t="s">
        <v>25</v>
      </c>
      <c r="G107" s="135"/>
      <c r="H107" s="135"/>
      <c r="I107" s="135">
        <f>'SO01 SO01-D.1.4. b  Pol'!G57+'SO01 SO01-D.1.4. c Pol'!G25+'SO01 SO01-D.1.4. d Pol'!G35</f>
        <v>0</v>
      </c>
      <c r="J107" s="131" t="str">
        <f>IF(I121=0,"",I107/I121*100)</f>
        <v/>
      </c>
    </row>
    <row r="108" spans="1:10" ht="36.75" customHeight="1" x14ac:dyDescent="0.25">
      <c r="A108" s="122"/>
      <c r="B108" s="127" t="s">
        <v>153</v>
      </c>
      <c r="C108" s="199" t="s">
        <v>154</v>
      </c>
      <c r="D108" s="200"/>
      <c r="E108" s="200"/>
      <c r="F108" s="134" t="s">
        <v>25</v>
      </c>
      <c r="G108" s="135"/>
      <c r="H108" s="135"/>
      <c r="I108" s="135">
        <f>'SO01 SO01-D.1.4. a P1'!G78+'SO01 SO01-D.1.4. b  Pol'!G75</f>
        <v>0</v>
      </c>
      <c r="J108" s="131" t="str">
        <f>IF(I121=0,"",I108/I121*100)</f>
        <v/>
      </c>
    </row>
    <row r="109" spans="1:10" ht="36.75" customHeight="1" x14ac:dyDescent="0.25">
      <c r="A109" s="122"/>
      <c r="B109" s="127" t="s">
        <v>155</v>
      </c>
      <c r="C109" s="199" t="s">
        <v>156</v>
      </c>
      <c r="D109" s="200"/>
      <c r="E109" s="200"/>
      <c r="F109" s="134" t="s">
        <v>25</v>
      </c>
      <c r="G109" s="135"/>
      <c r="H109" s="135"/>
      <c r="I109" s="135">
        <f>'SO01 SO01-D.1.4. b  Pol'!G95</f>
        <v>0</v>
      </c>
      <c r="J109" s="131" t="str">
        <f>IF(I121=0,"",I109/I121*100)</f>
        <v/>
      </c>
    </row>
    <row r="110" spans="1:10" ht="36.75" customHeight="1" x14ac:dyDescent="0.25">
      <c r="A110" s="122"/>
      <c r="B110" s="127" t="s">
        <v>157</v>
      </c>
      <c r="C110" s="199" t="s">
        <v>158</v>
      </c>
      <c r="D110" s="200"/>
      <c r="E110" s="200"/>
      <c r="F110" s="134" t="s">
        <v>25</v>
      </c>
      <c r="G110" s="135"/>
      <c r="H110" s="135"/>
      <c r="I110" s="135">
        <f>'SO01 SO01-D.1.4. b  Pol'!G107+'SO01 SO01-D.1.4. d Pol'!G38</f>
        <v>0</v>
      </c>
      <c r="J110" s="131" t="str">
        <f>IF(I121=0,"",I110/I121*100)</f>
        <v/>
      </c>
    </row>
    <row r="111" spans="1:10" ht="36.75" customHeight="1" x14ac:dyDescent="0.25">
      <c r="A111" s="122"/>
      <c r="B111" s="127" t="s">
        <v>159</v>
      </c>
      <c r="C111" s="199" t="s">
        <v>160</v>
      </c>
      <c r="D111" s="200"/>
      <c r="E111" s="200"/>
      <c r="F111" s="134" t="s">
        <v>25</v>
      </c>
      <c r="G111" s="135"/>
      <c r="H111" s="135"/>
      <c r="I111" s="135">
        <f>'SO01 SO01 - 101 Pol'!G157</f>
        <v>0</v>
      </c>
      <c r="J111" s="131" t="str">
        <f>IF(I121=0,"",I111/I121*100)</f>
        <v/>
      </c>
    </row>
    <row r="112" spans="1:10" ht="36.75" customHeight="1" x14ac:dyDescent="0.25">
      <c r="A112" s="122"/>
      <c r="B112" s="127" t="s">
        <v>161</v>
      </c>
      <c r="C112" s="199" t="s">
        <v>162</v>
      </c>
      <c r="D112" s="200"/>
      <c r="E112" s="200"/>
      <c r="F112" s="134" t="s">
        <v>25</v>
      </c>
      <c r="G112" s="135"/>
      <c r="H112" s="135"/>
      <c r="I112" s="135">
        <f>'SO01 SO01 - 101 Pol'!G159+'SO03 301 Pol'!G23</f>
        <v>0</v>
      </c>
      <c r="J112" s="131" t="str">
        <f>IF(I121=0,"",I112/I121*100)</f>
        <v/>
      </c>
    </row>
    <row r="113" spans="1:10" ht="36.75" customHeight="1" x14ac:dyDescent="0.25">
      <c r="A113" s="122"/>
      <c r="B113" s="127" t="s">
        <v>163</v>
      </c>
      <c r="C113" s="199" t="s">
        <v>164</v>
      </c>
      <c r="D113" s="200"/>
      <c r="E113" s="200"/>
      <c r="F113" s="134" t="s">
        <v>25</v>
      </c>
      <c r="G113" s="135"/>
      <c r="H113" s="135"/>
      <c r="I113" s="135">
        <f>'SO01 SO01 - 101 Pol'!G163</f>
        <v>0</v>
      </c>
      <c r="J113" s="131" t="str">
        <f>IF(I121=0,"",I113/I121*100)</f>
        <v/>
      </c>
    </row>
    <row r="114" spans="1:10" ht="36.75" customHeight="1" x14ac:dyDescent="0.25">
      <c r="A114" s="122"/>
      <c r="B114" s="127" t="s">
        <v>165</v>
      </c>
      <c r="C114" s="199" t="s">
        <v>166</v>
      </c>
      <c r="D114" s="200"/>
      <c r="E114" s="200"/>
      <c r="F114" s="134" t="s">
        <v>25</v>
      </c>
      <c r="G114" s="135"/>
      <c r="H114" s="135"/>
      <c r="I114" s="135">
        <f>'SO01 SO01 - 101 Pol'!G170</f>
        <v>0</v>
      </c>
      <c r="J114" s="131" t="str">
        <f>IF(I121=0,"",I114/I121*100)</f>
        <v/>
      </c>
    </row>
    <row r="115" spans="1:10" ht="36.75" customHeight="1" x14ac:dyDescent="0.25">
      <c r="A115" s="122"/>
      <c r="B115" s="127" t="s">
        <v>167</v>
      </c>
      <c r="C115" s="199" t="s">
        <v>168</v>
      </c>
      <c r="D115" s="200"/>
      <c r="E115" s="200"/>
      <c r="F115" s="134" t="s">
        <v>25</v>
      </c>
      <c r="G115" s="135"/>
      <c r="H115" s="135"/>
      <c r="I115" s="135">
        <f>'SO01 SO01 - 101 Pol'!G177</f>
        <v>0</v>
      </c>
      <c r="J115" s="131" t="str">
        <f>IF(I121=0,"",I115/I121*100)</f>
        <v/>
      </c>
    </row>
    <row r="116" spans="1:10" ht="36.75" customHeight="1" x14ac:dyDescent="0.25">
      <c r="A116" s="122"/>
      <c r="B116" s="127" t="s">
        <v>169</v>
      </c>
      <c r="C116" s="199" t="s">
        <v>158</v>
      </c>
      <c r="D116" s="200"/>
      <c r="E116" s="200"/>
      <c r="F116" s="134" t="s">
        <v>25</v>
      </c>
      <c r="G116" s="135"/>
      <c r="H116" s="135"/>
      <c r="I116" s="135">
        <f>'SO01 SO01 - 101 Pol'!G180+'SO07 701 Pol'!G8</f>
        <v>0</v>
      </c>
      <c r="J116" s="131" t="str">
        <f>IF(I121=0,"",I116/I121*100)</f>
        <v/>
      </c>
    </row>
    <row r="117" spans="1:10" ht="36.75" customHeight="1" x14ac:dyDescent="0.25">
      <c r="A117" s="122"/>
      <c r="B117" s="127" t="s">
        <v>170</v>
      </c>
      <c r="C117" s="199" t="s">
        <v>171</v>
      </c>
      <c r="D117" s="200"/>
      <c r="E117" s="200"/>
      <c r="F117" s="134" t="s">
        <v>26</v>
      </c>
      <c r="G117" s="135"/>
      <c r="H117" s="135"/>
      <c r="I117" s="135">
        <f>'SO01 SO01 - 101 Pol'!G189</f>
        <v>0</v>
      </c>
      <c r="J117" s="131" t="str">
        <f>IF(I121=0,"",I117/I121*100)</f>
        <v/>
      </c>
    </row>
    <row r="118" spans="1:10" ht="36.75" customHeight="1" x14ac:dyDescent="0.25">
      <c r="A118" s="122"/>
      <c r="B118" s="127" t="s">
        <v>172</v>
      </c>
      <c r="C118" s="199" t="s">
        <v>173</v>
      </c>
      <c r="D118" s="200"/>
      <c r="E118" s="200"/>
      <c r="F118" s="134" t="s">
        <v>26</v>
      </c>
      <c r="G118" s="135"/>
      <c r="H118" s="135"/>
      <c r="I118" s="135">
        <f>'SO01 SO01-D.1.4. a P1'!G90</f>
        <v>0</v>
      </c>
      <c r="J118" s="131" t="str">
        <f>IF(I121=0,"",I118/I121*100)</f>
        <v/>
      </c>
    </row>
    <row r="119" spans="1:10" ht="36.75" customHeight="1" x14ac:dyDescent="0.25">
      <c r="A119" s="122"/>
      <c r="B119" s="127" t="s">
        <v>174</v>
      </c>
      <c r="C119" s="199" t="s">
        <v>175</v>
      </c>
      <c r="D119" s="200"/>
      <c r="E119" s="200"/>
      <c r="F119" s="134" t="s">
        <v>26</v>
      </c>
      <c r="G119" s="135"/>
      <c r="H119" s="135"/>
      <c r="I119" s="135">
        <f>'SO01 SO01-D.1.4. a Pol'!G93+'SO01 SO01-D.1.4. a P1'!G95+'SO04 SO04 Pol'!G49+'SO05 SO05  Pol'!G40+'SO09 SO09 Pol'!G57</f>
        <v>0</v>
      </c>
      <c r="J119" s="131" t="str">
        <f>IF(I121=0,"",I119/I121*100)</f>
        <v/>
      </c>
    </row>
    <row r="120" spans="1:10" ht="36.75" customHeight="1" x14ac:dyDescent="0.25">
      <c r="A120" s="122"/>
      <c r="B120" s="127" t="s">
        <v>176</v>
      </c>
      <c r="C120" s="199" t="s">
        <v>27</v>
      </c>
      <c r="D120" s="200"/>
      <c r="E120" s="200"/>
      <c r="F120" s="134" t="s">
        <v>176</v>
      </c>
      <c r="G120" s="135"/>
      <c r="H120" s="135"/>
      <c r="I120" s="135">
        <f>'SO01 SO01 - 101 Pol'!G191+'SO01 SO01 - 102 Pol'!G29+'SO02 201 Pol'!G60+'SO03 301 Pol'!G27</f>
        <v>0</v>
      </c>
      <c r="J120" s="131" t="str">
        <f>IF(I121=0,"",I120/I121*100)</f>
        <v/>
      </c>
    </row>
    <row r="121" spans="1:10" ht="25.5" customHeight="1" x14ac:dyDescent="0.25">
      <c r="A121" s="123"/>
      <c r="B121" s="128" t="s">
        <v>1</v>
      </c>
      <c r="C121" s="129"/>
      <c r="D121" s="130"/>
      <c r="E121" s="130"/>
      <c r="F121" s="136"/>
      <c r="G121" s="137"/>
      <c r="H121" s="137"/>
      <c r="I121" s="137">
        <f>SUM(I72:I120)</f>
        <v>0</v>
      </c>
      <c r="J121" s="132">
        <f>SUM(J72:J120)</f>
        <v>0</v>
      </c>
    </row>
    <row r="122" spans="1:10" x14ac:dyDescent="0.25">
      <c r="F122" s="86"/>
      <c r="G122" s="86"/>
      <c r="H122" s="86"/>
      <c r="I122" s="86"/>
      <c r="J122" s="133"/>
    </row>
    <row r="123" spans="1:10" x14ac:dyDescent="0.25">
      <c r="F123" s="86"/>
      <c r="G123" s="86"/>
      <c r="H123" s="86"/>
      <c r="I123" s="86"/>
      <c r="J123" s="133"/>
    </row>
    <row r="124" spans="1:10" x14ac:dyDescent="0.25">
      <c r="F124" s="86"/>
      <c r="G124" s="86"/>
      <c r="H124" s="86"/>
      <c r="I124" s="86"/>
      <c r="J124" s="133"/>
    </row>
  </sheetData>
  <sheetProtection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C64:E64"/>
    <mergeCell ref="B65:E65"/>
    <mergeCell ref="C59:E59"/>
    <mergeCell ref="C60:E60"/>
    <mergeCell ref="C61:E61"/>
    <mergeCell ref="C62:E62"/>
    <mergeCell ref="C63:E63"/>
    <mergeCell ref="C54:E54"/>
    <mergeCell ref="C55:E55"/>
    <mergeCell ref="C56:E56"/>
    <mergeCell ref="C57:E57"/>
    <mergeCell ref="C58:E58"/>
    <mergeCell ref="C77:E77"/>
    <mergeCell ref="C78:E78"/>
    <mergeCell ref="C79:E79"/>
    <mergeCell ref="C80:E80"/>
    <mergeCell ref="C81:E81"/>
    <mergeCell ref="C72:E72"/>
    <mergeCell ref="C73:E73"/>
    <mergeCell ref="C74:E74"/>
    <mergeCell ref="C75:E75"/>
    <mergeCell ref="C76:E76"/>
    <mergeCell ref="C87:E87"/>
    <mergeCell ref="C88:E88"/>
    <mergeCell ref="C89:E89"/>
    <mergeCell ref="C90:E90"/>
    <mergeCell ref="C91:E91"/>
    <mergeCell ref="C82:E82"/>
    <mergeCell ref="C83:E83"/>
    <mergeCell ref="C84:E84"/>
    <mergeCell ref="C85:E85"/>
    <mergeCell ref="C86:E86"/>
    <mergeCell ref="C97:E97"/>
    <mergeCell ref="C98:E98"/>
    <mergeCell ref="C99:E99"/>
    <mergeCell ref="C100:E100"/>
    <mergeCell ref="C101:E101"/>
    <mergeCell ref="C92:E92"/>
    <mergeCell ref="C93:E93"/>
    <mergeCell ref="C94:E94"/>
    <mergeCell ref="C95:E95"/>
    <mergeCell ref="C96:E96"/>
    <mergeCell ref="C107:E107"/>
    <mergeCell ref="C108:E108"/>
    <mergeCell ref="C109:E109"/>
    <mergeCell ref="C110:E110"/>
    <mergeCell ref="C111:E111"/>
    <mergeCell ref="C102:E102"/>
    <mergeCell ref="C103:E103"/>
    <mergeCell ref="C104:E104"/>
    <mergeCell ref="C105:E105"/>
    <mergeCell ref="C106:E106"/>
    <mergeCell ref="C117:E117"/>
    <mergeCell ref="C118:E118"/>
    <mergeCell ref="C119:E119"/>
    <mergeCell ref="C120:E120"/>
    <mergeCell ref="C112:E112"/>
    <mergeCell ref="C113:E113"/>
    <mergeCell ref="C114:E114"/>
    <mergeCell ref="C115:E115"/>
    <mergeCell ref="C116:E116"/>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66" max="16383" man="1"/>
  </rowBreaks>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B322-4C64-428A-B050-44F4ED34D810}">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3"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58</v>
      </c>
      <c r="C4" s="196" t="s">
        <v>59</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96</v>
      </c>
      <c r="C8" s="180" t="s">
        <v>31</v>
      </c>
      <c r="D8" s="160"/>
      <c r="E8" s="161"/>
      <c r="F8" s="162"/>
      <c r="G8" s="162">
        <f>SUMIF(AG9:AG120,"&lt;&gt;NOR",G9:G120)</f>
        <v>0</v>
      </c>
      <c r="H8" s="162"/>
      <c r="I8" s="162">
        <f>SUM(I9:I120)</f>
        <v>0</v>
      </c>
      <c r="J8" s="162"/>
      <c r="K8" s="162">
        <f>SUM(K9:K120)</f>
        <v>0</v>
      </c>
      <c r="L8" s="162"/>
      <c r="M8" s="162">
        <f>SUM(M9:M120)</f>
        <v>0</v>
      </c>
      <c r="N8" s="161"/>
      <c r="O8" s="161">
        <f>SUM(O9:O120)</f>
        <v>29.19</v>
      </c>
      <c r="P8" s="161"/>
      <c r="Q8" s="161">
        <f>SUM(Q9:Q120)</f>
        <v>1.1000000000000001</v>
      </c>
      <c r="R8" s="162"/>
      <c r="S8" s="162"/>
      <c r="T8" s="163"/>
      <c r="U8" s="157"/>
      <c r="V8" s="157">
        <f>SUM(V9:V120)</f>
        <v>1209.67</v>
      </c>
      <c r="W8" s="157"/>
      <c r="X8" s="157"/>
      <c r="Y8" s="157"/>
      <c r="AG8" t="s">
        <v>206</v>
      </c>
    </row>
    <row r="9" spans="1:60" outlineLevel="1" x14ac:dyDescent="0.25">
      <c r="A9" s="165">
        <v>1</v>
      </c>
      <c r="B9" s="166" t="s">
        <v>539</v>
      </c>
      <c r="C9" s="181" t="s">
        <v>540</v>
      </c>
      <c r="D9" s="167" t="s">
        <v>209</v>
      </c>
      <c r="E9" s="168">
        <v>84.6</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17.09</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2</v>
      </c>
      <c r="B11" s="174" t="s">
        <v>970</v>
      </c>
      <c r="C11" s="182" t="s">
        <v>971</v>
      </c>
      <c r="D11" s="175" t="s">
        <v>513</v>
      </c>
      <c r="E11" s="176">
        <v>20</v>
      </c>
      <c r="F11" s="177"/>
      <c r="G11" s="178">
        <f>ROUND(E11*F11,2)</f>
        <v>0</v>
      </c>
      <c r="H11" s="177"/>
      <c r="I11" s="178">
        <f>ROUND(E11*H11,2)</f>
        <v>0</v>
      </c>
      <c r="J11" s="177"/>
      <c r="K11" s="178">
        <f>ROUND(E11*J11,2)</f>
        <v>0</v>
      </c>
      <c r="L11" s="178">
        <v>21</v>
      </c>
      <c r="M11" s="178">
        <f>G11*(1+L11/100)</f>
        <v>0</v>
      </c>
      <c r="N11" s="176">
        <v>1E-3</v>
      </c>
      <c r="O11" s="176">
        <f>ROUND(E11*N11,2)</f>
        <v>0.02</v>
      </c>
      <c r="P11" s="176">
        <v>0</v>
      </c>
      <c r="Q11" s="176">
        <f>ROUND(E11*P11,2)</f>
        <v>0</v>
      </c>
      <c r="R11" s="178"/>
      <c r="S11" s="178" t="s">
        <v>211</v>
      </c>
      <c r="T11" s="179" t="s">
        <v>212</v>
      </c>
      <c r="U11" s="156">
        <v>6.7000000000000004E-2</v>
      </c>
      <c r="V11" s="156">
        <f>ROUND(E11*U11,2)</f>
        <v>1.34</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20.399999999999999" outlineLevel="1" x14ac:dyDescent="0.25">
      <c r="A12" s="165">
        <v>3</v>
      </c>
      <c r="B12" s="166" t="s">
        <v>972</v>
      </c>
      <c r="C12" s="181" t="s">
        <v>973</v>
      </c>
      <c r="D12" s="167" t="s">
        <v>257</v>
      </c>
      <c r="E12" s="168">
        <v>2</v>
      </c>
      <c r="F12" s="169"/>
      <c r="G12" s="170">
        <f>ROUND(E12*F12,2)</f>
        <v>0</v>
      </c>
      <c r="H12" s="169"/>
      <c r="I12" s="170">
        <f>ROUND(E12*H12,2)</f>
        <v>0</v>
      </c>
      <c r="J12" s="169"/>
      <c r="K12" s="170">
        <f>ROUND(E12*J12,2)</f>
        <v>0</v>
      </c>
      <c r="L12" s="170">
        <v>21</v>
      </c>
      <c r="M12" s="170">
        <f>G12*(1+L12/100)</f>
        <v>0</v>
      </c>
      <c r="N12" s="168">
        <v>0</v>
      </c>
      <c r="O12" s="168">
        <f>ROUND(E12*N12,2)</f>
        <v>0</v>
      </c>
      <c r="P12" s="168">
        <v>2.5000000000000001E-2</v>
      </c>
      <c r="Q12" s="168">
        <f>ROUND(E12*P12,2)</f>
        <v>0.05</v>
      </c>
      <c r="R12" s="170" t="s">
        <v>556</v>
      </c>
      <c r="S12" s="170" t="s">
        <v>211</v>
      </c>
      <c r="T12" s="171" t="s">
        <v>212</v>
      </c>
      <c r="U12" s="156">
        <v>0.41799999999999998</v>
      </c>
      <c r="V12" s="156">
        <f>ROUND(E12*U12,2)</f>
        <v>0.84</v>
      </c>
      <c r="W12" s="156"/>
      <c r="X12" s="156" t="s">
        <v>213</v>
      </c>
      <c r="Y12" s="156" t="s">
        <v>214</v>
      </c>
      <c r="Z12" s="146"/>
      <c r="AA12" s="146"/>
      <c r="AB12" s="146"/>
      <c r="AC12" s="146"/>
      <c r="AD12" s="146"/>
      <c r="AE12" s="146"/>
      <c r="AF12" s="146"/>
      <c r="AG12" s="146" t="s">
        <v>215</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2" x14ac:dyDescent="0.25">
      <c r="A13" s="153"/>
      <c r="B13" s="154"/>
      <c r="C13" s="190" t="s">
        <v>974</v>
      </c>
      <c r="D13" s="191"/>
      <c r="E13" s="191"/>
      <c r="F13" s="191"/>
      <c r="G13" s="191"/>
      <c r="H13" s="156"/>
      <c r="I13" s="156"/>
      <c r="J13" s="156"/>
      <c r="K13" s="156"/>
      <c r="L13" s="156"/>
      <c r="M13" s="156"/>
      <c r="N13" s="155"/>
      <c r="O13" s="155"/>
      <c r="P13" s="155"/>
      <c r="Q13" s="155"/>
      <c r="R13" s="156"/>
      <c r="S13" s="156"/>
      <c r="T13" s="156"/>
      <c r="U13" s="156"/>
      <c r="V13" s="156"/>
      <c r="W13" s="156"/>
      <c r="X13" s="156"/>
      <c r="Y13" s="156"/>
      <c r="Z13" s="146"/>
      <c r="AA13" s="146"/>
      <c r="AB13" s="146"/>
      <c r="AC13" s="146"/>
      <c r="AD13" s="146"/>
      <c r="AE13" s="146"/>
      <c r="AF13" s="146"/>
      <c r="AG13" s="146" t="s">
        <v>217</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20.399999999999999" outlineLevel="1" x14ac:dyDescent="0.25">
      <c r="A14" s="173">
        <v>4</v>
      </c>
      <c r="B14" s="174" t="s">
        <v>975</v>
      </c>
      <c r="C14" s="182" t="s">
        <v>976</v>
      </c>
      <c r="D14" s="175" t="s">
        <v>209</v>
      </c>
      <c r="E14" s="176">
        <v>0.1</v>
      </c>
      <c r="F14" s="177"/>
      <c r="G14" s="178">
        <f>ROUND(E14*F14,2)</f>
        <v>0</v>
      </c>
      <c r="H14" s="177"/>
      <c r="I14" s="178">
        <f>ROUND(E14*H14,2)</f>
        <v>0</v>
      </c>
      <c r="J14" s="177"/>
      <c r="K14" s="178">
        <f>ROUND(E14*J14,2)</f>
        <v>0</v>
      </c>
      <c r="L14" s="178">
        <v>21</v>
      </c>
      <c r="M14" s="178">
        <f>G14*(1+L14/100)</f>
        <v>0</v>
      </c>
      <c r="N14" s="176">
        <v>1.39E-3</v>
      </c>
      <c r="O14" s="176">
        <f>ROUND(E14*N14,2)</f>
        <v>0</v>
      </c>
      <c r="P14" s="176">
        <v>1.8</v>
      </c>
      <c r="Q14" s="176">
        <f>ROUND(E14*P14,2)</f>
        <v>0.18</v>
      </c>
      <c r="R14" s="178" t="s">
        <v>556</v>
      </c>
      <c r="S14" s="178" t="s">
        <v>211</v>
      </c>
      <c r="T14" s="179" t="s">
        <v>212</v>
      </c>
      <c r="U14" s="156">
        <v>12.256</v>
      </c>
      <c r="V14" s="156">
        <f>ROUND(E14*U14,2)</f>
        <v>1.23</v>
      </c>
      <c r="W14" s="156"/>
      <c r="X14" s="156" t="s">
        <v>213</v>
      </c>
      <c r="Y14" s="156" t="s">
        <v>214</v>
      </c>
      <c r="Z14" s="146"/>
      <c r="AA14" s="146"/>
      <c r="AB14" s="146"/>
      <c r="AC14" s="146"/>
      <c r="AD14" s="146"/>
      <c r="AE14" s="146"/>
      <c r="AF14" s="146"/>
      <c r="AG14" s="146" t="s">
        <v>215</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1" x14ac:dyDescent="0.25">
      <c r="A15" s="173">
        <v>5</v>
      </c>
      <c r="B15" s="174" t="s">
        <v>977</v>
      </c>
      <c r="C15" s="182" t="s">
        <v>978</v>
      </c>
      <c r="D15" s="175" t="s">
        <v>316</v>
      </c>
      <c r="E15" s="176">
        <v>126</v>
      </c>
      <c r="F15" s="177"/>
      <c r="G15" s="178">
        <f>ROUND(E15*F15,2)</f>
        <v>0</v>
      </c>
      <c r="H15" s="177"/>
      <c r="I15" s="178">
        <f>ROUND(E15*H15,2)</f>
        <v>0</v>
      </c>
      <c r="J15" s="177"/>
      <c r="K15" s="178">
        <f>ROUND(E15*J15,2)</f>
        <v>0</v>
      </c>
      <c r="L15" s="178">
        <v>21</v>
      </c>
      <c r="M15" s="178">
        <f>G15*(1+L15/100)</f>
        <v>0</v>
      </c>
      <c r="N15" s="176">
        <v>4.8999999999999998E-4</v>
      </c>
      <c r="O15" s="176">
        <f>ROUND(E15*N15,2)</f>
        <v>0.06</v>
      </c>
      <c r="P15" s="176">
        <v>2E-3</v>
      </c>
      <c r="Q15" s="176">
        <f>ROUND(E15*P15,2)</f>
        <v>0.25</v>
      </c>
      <c r="R15" s="178" t="s">
        <v>556</v>
      </c>
      <c r="S15" s="178" t="s">
        <v>211</v>
      </c>
      <c r="T15" s="179" t="s">
        <v>212</v>
      </c>
      <c r="U15" s="156">
        <v>0.17599999999999999</v>
      </c>
      <c r="V15" s="156">
        <f>ROUND(E15*U15,2)</f>
        <v>22.18</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73">
        <v>6</v>
      </c>
      <c r="B16" s="174" t="s">
        <v>979</v>
      </c>
      <c r="C16" s="182" t="s">
        <v>980</v>
      </c>
      <c r="D16" s="175" t="s">
        <v>316</v>
      </c>
      <c r="E16" s="176">
        <v>64</v>
      </c>
      <c r="F16" s="177"/>
      <c r="G16" s="178">
        <f>ROUND(E16*F16,2)</f>
        <v>0</v>
      </c>
      <c r="H16" s="177"/>
      <c r="I16" s="178">
        <f>ROUND(E16*H16,2)</f>
        <v>0</v>
      </c>
      <c r="J16" s="177"/>
      <c r="K16" s="178">
        <f>ROUND(E16*J16,2)</f>
        <v>0</v>
      </c>
      <c r="L16" s="178">
        <v>21</v>
      </c>
      <c r="M16" s="178">
        <f>G16*(1+L16/100)</f>
        <v>0</v>
      </c>
      <c r="N16" s="176">
        <v>4.8999999999999998E-4</v>
      </c>
      <c r="O16" s="176">
        <f>ROUND(E16*N16,2)</f>
        <v>0.03</v>
      </c>
      <c r="P16" s="176">
        <v>6.0000000000000001E-3</v>
      </c>
      <c r="Q16" s="176">
        <f>ROUND(E16*P16,2)</f>
        <v>0.38</v>
      </c>
      <c r="R16" s="178" t="s">
        <v>556</v>
      </c>
      <c r="S16" s="178" t="s">
        <v>211</v>
      </c>
      <c r="T16" s="179" t="s">
        <v>212</v>
      </c>
      <c r="U16" s="156">
        <v>0.27400000000000002</v>
      </c>
      <c r="V16" s="156">
        <f>ROUND(E16*U16,2)</f>
        <v>17.54</v>
      </c>
      <c r="W16" s="156"/>
      <c r="X16" s="156" t="s">
        <v>213</v>
      </c>
      <c r="Y16" s="156" t="s">
        <v>214</v>
      </c>
      <c r="Z16" s="146"/>
      <c r="AA16" s="146"/>
      <c r="AB16" s="146"/>
      <c r="AC16" s="146"/>
      <c r="AD16" s="146"/>
      <c r="AE16" s="146"/>
      <c r="AF16" s="146"/>
      <c r="AG16" s="146" t="s">
        <v>215</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7</v>
      </c>
      <c r="B17" s="174" t="s">
        <v>981</v>
      </c>
      <c r="C17" s="182" t="s">
        <v>982</v>
      </c>
      <c r="D17" s="175" t="s">
        <v>316</v>
      </c>
      <c r="E17" s="176">
        <v>3</v>
      </c>
      <c r="F17" s="177"/>
      <c r="G17" s="178">
        <f>ROUND(E17*F17,2)</f>
        <v>0</v>
      </c>
      <c r="H17" s="177"/>
      <c r="I17" s="178">
        <f>ROUND(E17*H17,2)</f>
        <v>0</v>
      </c>
      <c r="J17" s="177"/>
      <c r="K17" s="178">
        <f>ROUND(E17*J17,2)</f>
        <v>0</v>
      </c>
      <c r="L17" s="178">
        <v>21</v>
      </c>
      <c r="M17" s="178">
        <f>G17*(1+L17/100)</f>
        <v>0</v>
      </c>
      <c r="N17" s="176">
        <v>4.8999999999999998E-4</v>
      </c>
      <c r="O17" s="176">
        <f>ROUND(E17*N17,2)</f>
        <v>0</v>
      </c>
      <c r="P17" s="176">
        <v>1.7999999999999999E-2</v>
      </c>
      <c r="Q17" s="176">
        <f>ROUND(E17*P17,2)</f>
        <v>0.05</v>
      </c>
      <c r="R17" s="178" t="s">
        <v>556</v>
      </c>
      <c r="S17" s="178" t="s">
        <v>211</v>
      </c>
      <c r="T17" s="179" t="s">
        <v>212</v>
      </c>
      <c r="U17" s="156">
        <v>0.34200000000000003</v>
      </c>
      <c r="V17" s="156">
        <f>ROUND(E17*U17,2)</f>
        <v>1.03</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65">
        <v>8</v>
      </c>
      <c r="B18" s="166" t="s">
        <v>983</v>
      </c>
      <c r="C18" s="181" t="s">
        <v>984</v>
      </c>
      <c r="D18" s="167" t="s">
        <v>316</v>
      </c>
      <c r="E18" s="168">
        <v>7</v>
      </c>
      <c r="F18" s="169"/>
      <c r="G18" s="170">
        <f>ROUND(E18*F18,2)</f>
        <v>0</v>
      </c>
      <c r="H18" s="169"/>
      <c r="I18" s="170">
        <f>ROUND(E18*H18,2)</f>
        <v>0</v>
      </c>
      <c r="J18" s="169"/>
      <c r="K18" s="170">
        <f>ROUND(E18*J18,2)</f>
        <v>0</v>
      </c>
      <c r="L18" s="170">
        <v>21</v>
      </c>
      <c r="M18" s="170">
        <f>G18*(1+L18/100)</f>
        <v>0</v>
      </c>
      <c r="N18" s="168">
        <v>0</v>
      </c>
      <c r="O18" s="168">
        <f>ROUND(E18*N18,2)</f>
        <v>0</v>
      </c>
      <c r="P18" s="168">
        <v>2.1999999999999999E-2</v>
      </c>
      <c r="Q18" s="168">
        <f>ROUND(E18*P18,2)</f>
        <v>0.15</v>
      </c>
      <c r="R18" s="170" t="s">
        <v>556</v>
      </c>
      <c r="S18" s="170" t="s">
        <v>211</v>
      </c>
      <c r="T18" s="171" t="s">
        <v>212</v>
      </c>
      <c r="U18" s="156">
        <v>0.76</v>
      </c>
      <c r="V18" s="156">
        <f>ROUND(E18*U18,2)</f>
        <v>5.32</v>
      </c>
      <c r="W18" s="156"/>
      <c r="X18" s="156" t="s">
        <v>213</v>
      </c>
      <c r="Y18" s="156" t="s">
        <v>214</v>
      </c>
      <c r="Z18" s="146"/>
      <c r="AA18" s="146"/>
      <c r="AB18" s="146"/>
      <c r="AC18" s="146"/>
      <c r="AD18" s="146"/>
      <c r="AE18" s="146"/>
      <c r="AF18" s="146"/>
      <c r="AG18" s="146" t="s">
        <v>215</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2" x14ac:dyDescent="0.25">
      <c r="A19" s="153"/>
      <c r="B19" s="154"/>
      <c r="C19" s="190" t="s">
        <v>985</v>
      </c>
      <c r="D19" s="191"/>
      <c r="E19" s="191"/>
      <c r="F19" s="191"/>
      <c r="G19" s="191"/>
      <c r="H19" s="156"/>
      <c r="I19" s="156"/>
      <c r="J19" s="156"/>
      <c r="K19" s="156"/>
      <c r="L19" s="156"/>
      <c r="M19" s="156"/>
      <c r="N19" s="155"/>
      <c r="O19" s="155"/>
      <c r="P19" s="155"/>
      <c r="Q19" s="155"/>
      <c r="R19" s="156"/>
      <c r="S19" s="156"/>
      <c r="T19" s="156"/>
      <c r="U19" s="156"/>
      <c r="V19" s="156"/>
      <c r="W19" s="156"/>
      <c r="X19" s="156"/>
      <c r="Y19" s="156"/>
      <c r="Z19" s="146"/>
      <c r="AA19" s="146"/>
      <c r="AB19" s="146"/>
      <c r="AC19" s="146"/>
      <c r="AD19" s="146"/>
      <c r="AE19" s="146"/>
      <c r="AF19" s="146"/>
      <c r="AG19" s="146" t="s">
        <v>217</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9</v>
      </c>
      <c r="B20" s="174" t="s">
        <v>986</v>
      </c>
      <c r="C20" s="182" t="s">
        <v>987</v>
      </c>
      <c r="D20" s="175" t="s">
        <v>257</v>
      </c>
      <c r="E20" s="176">
        <v>92</v>
      </c>
      <c r="F20" s="177"/>
      <c r="G20" s="178">
        <f t="shared" ref="G20:G56" si="0">ROUND(E20*F20,2)</f>
        <v>0</v>
      </c>
      <c r="H20" s="177"/>
      <c r="I20" s="178">
        <f t="shared" ref="I20:I56" si="1">ROUND(E20*H20,2)</f>
        <v>0</v>
      </c>
      <c r="J20" s="177"/>
      <c r="K20" s="178">
        <f t="shared" ref="K20:K56" si="2">ROUND(E20*J20,2)</f>
        <v>0</v>
      </c>
      <c r="L20" s="178">
        <v>21</v>
      </c>
      <c r="M20" s="178">
        <f t="shared" ref="M20:M56" si="3">G20*(1+L20/100)</f>
        <v>0</v>
      </c>
      <c r="N20" s="176">
        <v>0</v>
      </c>
      <c r="O20" s="176">
        <f t="shared" ref="O20:O56" si="4">ROUND(E20*N20,2)</f>
        <v>0</v>
      </c>
      <c r="P20" s="176">
        <v>4.0999999999999999E-4</v>
      </c>
      <c r="Q20" s="176">
        <f t="shared" ref="Q20:Q56" si="5">ROUND(E20*P20,2)</f>
        <v>0.04</v>
      </c>
      <c r="R20" s="178" t="s">
        <v>556</v>
      </c>
      <c r="S20" s="178" t="s">
        <v>211</v>
      </c>
      <c r="T20" s="179" t="s">
        <v>212</v>
      </c>
      <c r="U20" s="156">
        <v>0.14499999999999999</v>
      </c>
      <c r="V20" s="156">
        <f t="shared" ref="V20:V56" si="6">ROUND(E20*U20,2)</f>
        <v>13.34</v>
      </c>
      <c r="W20" s="156"/>
      <c r="X20" s="156" t="s">
        <v>213</v>
      </c>
      <c r="Y20" s="156" t="s">
        <v>214</v>
      </c>
      <c r="Z20" s="146"/>
      <c r="AA20" s="146"/>
      <c r="AB20" s="146"/>
      <c r="AC20" s="146"/>
      <c r="AD20" s="146"/>
      <c r="AE20" s="146"/>
      <c r="AF20" s="146"/>
      <c r="AG20" s="146" t="s">
        <v>215</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10</v>
      </c>
      <c r="B21" s="174" t="s">
        <v>988</v>
      </c>
      <c r="C21" s="182" t="s">
        <v>989</v>
      </c>
      <c r="D21" s="175" t="s">
        <v>257</v>
      </c>
      <c r="E21" s="176">
        <v>2</v>
      </c>
      <c r="F21" s="177"/>
      <c r="G21" s="178">
        <f t="shared" si="0"/>
        <v>0</v>
      </c>
      <c r="H21" s="177"/>
      <c r="I21" s="178">
        <f t="shared" si="1"/>
        <v>0</v>
      </c>
      <c r="J21" s="177"/>
      <c r="K21" s="178">
        <f t="shared" si="2"/>
        <v>0</v>
      </c>
      <c r="L21" s="178">
        <v>21</v>
      </c>
      <c r="M21" s="178">
        <f t="shared" si="3"/>
        <v>0</v>
      </c>
      <c r="N21" s="176">
        <v>0</v>
      </c>
      <c r="O21" s="176">
        <f t="shared" si="4"/>
        <v>0</v>
      </c>
      <c r="P21" s="176">
        <v>5.0000000000000002E-5</v>
      </c>
      <c r="Q21" s="176">
        <f t="shared" si="5"/>
        <v>0</v>
      </c>
      <c r="R21" s="178" t="s">
        <v>556</v>
      </c>
      <c r="S21" s="178" t="s">
        <v>211</v>
      </c>
      <c r="T21" s="179" t="s">
        <v>212</v>
      </c>
      <c r="U21" s="156">
        <v>7.0000000000000007E-2</v>
      </c>
      <c r="V21" s="156">
        <f t="shared" si="6"/>
        <v>0.14000000000000001</v>
      </c>
      <c r="W21" s="156"/>
      <c r="X21" s="156" t="s">
        <v>213</v>
      </c>
      <c r="Y21" s="156" t="s">
        <v>214</v>
      </c>
      <c r="Z21" s="146"/>
      <c r="AA21" s="146"/>
      <c r="AB21" s="146"/>
      <c r="AC21" s="146"/>
      <c r="AD21" s="146"/>
      <c r="AE21" s="146"/>
      <c r="AF21" s="146"/>
      <c r="AG21" s="146" t="s">
        <v>215</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73">
        <v>11</v>
      </c>
      <c r="B22" s="174" t="s">
        <v>990</v>
      </c>
      <c r="C22" s="182" t="s">
        <v>991</v>
      </c>
      <c r="D22" s="175" t="s">
        <v>316</v>
      </c>
      <c r="E22" s="176">
        <v>10</v>
      </c>
      <c r="F22" s="177"/>
      <c r="G22" s="178">
        <f t="shared" si="0"/>
        <v>0</v>
      </c>
      <c r="H22" s="177"/>
      <c r="I22" s="178">
        <f t="shared" si="1"/>
        <v>0</v>
      </c>
      <c r="J22" s="177"/>
      <c r="K22" s="178">
        <f t="shared" si="2"/>
        <v>0</v>
      </c>
      <c r="L22" s="178">
        <v>21</v>
      </c>
      <c r="M22" s="178">
        <f t="shared" si="3"/>
        <v>0</v>
      </c>
      <c r="N22" s="176">
        <v>0</v>
      </c>
      <c r="O22" s="176">
        <f t="shared" si="4"/>
        <v>0</v>
      </c>
      <c r="P22" s="176">
        <v>0</v>
      </c>
      <c r="Q22" s="176">
        <f t="shared" si="5"/>
        <v>0</v>
      </c>
      <c r="R22" s="178" t="s">
        <v>170</v>
      </c>
      <c r="S22" s="178" t="s">
        <v>211</v>
      </c>
      <c r="T22" s="179" t="s">
        <v>212</v>
      </c>
      <c r="U22" s="156">
        <v>9.0670000000000001E-2</v>
      </c>
      <c r="V22" s="156">
        <f t="shared" si="6"/>
        <v>0.91</v>
      </c>
      <c r="W22" s="156"/>
      <c r="X22" s="156" t="s">
        <v>213</v>
      </c>
      <c r="Y22" s="156" t="s">
        <v>214</v>
      </c>
      <c r="Z22" s="146"/>
      <c r="AA22" s="146"/>
      <c r="AB22" s="146"/>
      <c r="AC22" s="146"/>
      <c r="AD22" s="146"/>
      <c r="AE22" s="146"/>
      <c r="AF22" s="146"/>
      <c r="AG22" s="146" t="s">
        <v>215</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12</v>
      </c>
      <c r="B23" s="174" t="s">
        <v>992</v>
      </c>
      <c r="C23" s="182" t="s">
        <v>993</v>
      </c>
      <c r="D23" s="175" t="s">
        <v>316</v>
      </c>
      <c r="E23" s="176">
        <v>66</v>
      </c>
      <c r="F23" s="177"/>
      <c r="G23" s="178">
        <f t="shared" si="0"/>
        <v>0</v>
      </c>
      <c r="H23" s="177"/>
      <c r="I23" s="178">
        <f t="shared" si="1"/>
        <v>0</v>
      </c>
      <c r="J23" s="177"/>
      <c r="K23" s="178">
        <f t="shared" si="2"/>
        <v>0</v>
      </c>
      <c r="L23" s="178">
        <v>21</v>
      </c>
      <c r="M23" s="178">
        <f t="shared" si="3"/>
        <v>0</v>
      </c>
      <c r="N23" s="176">
        <v>0</v>
      </c>
      <c r="O23" s="176">
        <f t="shared" si="4"/>
        <v>0</v>
      </c>
      <c r="P23" s="176">
        <v>0</v>
      </c>
      <c r="Q23" s="176">
        <f t="shared" si="5"/>
        <v>0</v>
      </c>
      <c r="R23" s="178" t="s">
        <v>170</v>
      </c>
      <c r="S23" s="178" t="s">
        <v>211</v>
      </c>
      <c r="T23" s="179" t="s">
        <v>212</v>
      </c>
      <c r="U23" s="156">
        <v>0.17083000000000001</v>
      </c>
      <c r="V23" s="156">
        <f t="shared" si="6"/>
        <v>11.27</v>
      </c>
      <c r="W23" s="156"/>
      <c r="X23" s="156" t="s">
        <v>213</v>
      </c>
      <c r="Y23" s="156" t="s">
        <v>214</v>
      </c>
      <c r="Z23" s="146"/>
      <c r="AA23" s="146"/>
      <c r="AB23" s="146"/>
      <c r="AC23" s="146"/>
      <c r="AD23" s="146"/>
      <c r="AE23" s="146"/>
      <c r="AF23" s="146"/>
      <c r="AG23" s="146" t="s">
        <v>215</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73">
        <v>13</v>
      </c>
      <c r="B24" s="174" t="s">
        <v>994</v>
      </c>
      <c r="C24" s="182" t="s">
        <v>995</v>
      </c>
      <c r="D24" s="175" t="s">
        <v>316</v>
      </c>
      <c r="E24" s="176">
        <v>48</v>
      </c>
      <c r="F24" s="177"/>
      <c r="G24" s="178">
        <f t="shared" si="0"/>
        <v>0</v>
      </c>
      <c r="H24" s="177"/>
      <c r="I24" s="178">
        <f t="shared" si="1"/>
        <v>0</v>
      </c>
      <c r="J24" s="177"/>
      <c r="K24" s="178">
        <f t="shared" si="2"/>
        <v>0</v>
      </c>
      <c r="L24" s="178">
        <v>21</v>
      </c>
      <c r="M24" s="178">
        <f t="shared" si="3"/>
        <v>0</v>
      </c>
      <c r="N24" s="176">
        <v>0</v>
      </c>
      <c r="O24" s="176">
        <f t="shared" si="4"/>
        <v>0</v>
      </c>
      <c r="P24" s="176">
        <v>0</v>
      </c>
      <c r="Q24" s="176">
        <f t="shared" si="5"/>
        <v>0</v>
      </c>
      <c r="R24" s="178" t="s">
        <v>170</v>
      </c>
      <c r="S24" s="178" t="s">
        <v>211</v>
      </c>
      <c r="T24" s="179" t="s">
        <v>212</v>
      </c>
      <c r="U24" s="156">
        <v>0.5</v>
      </c>
      <c r="V24" s="156">
        <f t="shared" si="6"/>
        <v>24</v>
      </c>
      <c r="W24" s="156"/>
      <c r="X24" s="156" t="s">
        <v>213</v>
      </c>
      <c r="Y24" s="156" t="s">
        <v>214</v>
      </c>
      <c r="Z24" s="146"/>
      <c r="AA24" s="146"/>
      <c r="AB24" s="146"/>
      <c r="AC24" s="146"/>
      <c r="AD24" s="146"/>
      <c r="AE24" s="146"/>
      <c r="AF24" s="146"/>
      <c r="AG24" s="146" t="s">
        <v>215</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14</v>
      </c>
      <c r="B25" s="174" t="s">
        <v>996</v>
      </c>
      <c r="C25" s="182" t="s">
        <v>997</v>
      </c>
      <c r="D25" s="175" t="s">
        <v>316</v>
      </c>
      <c r="E25" s="176">
        <v>25</v>
      </c>
      <c r="F25" s="177"/>
      <c r="G25" s="178">
        <f t="shared" si="0"/>
        <v>0</v>
      </c>
      <c r="H25" s="177"/>
      <c r="I25" s="178">
        <f t="shared" si="1"/>
        <v>0</v>
      </c>
      <c r="J25" s="177"/>
      <c r="K25" s="178">
        <f t="shared" si="2"/>
        <v>0</v>
      </c>
      <c r="L25" s="178">
        <v>21</v>
      </c>
      <c r="M25" s="178">
        <f t="shared" si="3"/>
        <v>0</v>
      </c>
      <c r="N25" s="176">
        <v>0</v>
      </c>
      <c r="O25" s="176">
        <f t="shared" si="4"/>
        <v>0</v>
      </c>
      <c r="P25" s="176">
        <v>0</v>
      </c>
      <c r="Q25" s="176">
        <f t="shared" si="5"/>
        <v>0</v>
      </c>
      <c r="R25" s="178" t="s">
        <v>170</v>
      </c>
      <c r="S25" s="178" t="s">
        <v>211</v>
      </c>
      <c r="T25" s="179" t="s">
        <v>212</v>
      </c>
      <c r="U25" s="156">
        <v>0.11600000000000001</v>
      </c>
      <c r="V25" s="156">
        <f t="shared" si="6"/>
        <v>2.9</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73">
        <v>15</v>
      </c>
      <c r="B26" s="174" t="s">
        <v>998</v>
      </c>
      <c r="C26" s="182" t="s">
        <v>999</v>
      </c>
      <c r="D26" s="175" t="s">
        <v>316</v>
      </c>
      <c r="E26" s="176">
        <v>350</v>
      </c>
      <c r="F26" s="177"/>
      <c r="G26" s="178">
        <f t="shared" si="0"/>
        <v>0</v>
      </c>
      <c r="H26" s="177"/>
      <c r="I26" s="178">
        <f t="shared" si="1"/>
        <v>0</v>
      </c>
      <c r="J26" s="177"/>
      <c r="K26" s="178">
        <f t="shared" si="2"/>
        <v>0</v>
      </c>
      <c r="L26" s="178">
        <v>21</v>
      </c>
      <c r="M26" s="178">
        <f t="shared" si="3"/>
        <v>0</v>
      </c>
      <c r="N26" s="176">
        <v>0</v>
      </c>
      <c r="O26" s="176">
        <f t="shared" si="4"/>
        <v>0</v>
      </c>
      <c r="P26" s="176">
        <v>0</v>
      </c>
      <c r="Q26" s="176">
        <f t="shared" si="5"/>
        <v>0</v>
      </c>
      <c r="R26" s="178" t="s">
        <v>170</v>
      </c>
      <c r="S26" s="178" t="s">
        <v>211</v>
      </c>
      <c r="T26" s="179" t="s">
        <v>212</v>
      </c>
      <c r="U26" s="156">
        <v>0.13700000000000001</v>
      </c>
      <c r="V26" s="156">
        <f t="shared" si="6"/>
        <v>47.95</v>
      </c>
      <c r="W26" s="156"/>
      <c r="X26" s="156" t="s">
        <v>213</v>
      </c>
      <c r="Y26" s="156" t="s">
        <v>214</v>
      </c>
      <c r="Z26" s="146"/>
      <c r="AA26" s="146"/>
      <c r="AB26" s="146"/>
      <c r="AC26" s="146"/>
      <c r="AD26" s="146"/>
      <c r="AE26" s="146"/>
      <c r="AF26" s="146"/>
      <c r="AG26" s="146" t="s">
        <v>215</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16</v>
      </c>
      <c r="B27" s="174" t="s">
        <v>1000</v>
      </c>
      <c r="C27" s="182" t="s">
        <v>1001</v>
      </c>
      <c r="D27" s="175" t="s">
        <v>316</v>
      </c>
      <c r="E27" s="176">
        <v>130</v>
      </c>
      <c r="F27" s="177"/>
      <c r="G27" s="178">
        <f t="shared" si="0"/>
        <v>0</v>
      </c>
      <c r="H27" s="177"/>
      <c r="I27" s="178">
        <f t="shared" si="1"/>
        <v>0</v>
      </c>
      <c r="J27" s="177"/>
      <c r="K27" s="178">
        <f t="shared" si="2"/>
        <v>0</v>
      </c>
      <c r="L27" s="178">
        <v>21</v>
      </c>
      <c r="M27" s="178">
        <f t="shared" si="3"/>
        <v>0</v>
      </c>
      <c r="N27" s="176">
        <v>0</v>
      </c>
      <c r="O27" s="176">
        <f t="shared" si="4"/>
        <v>0</v>
      </c>
      <c r="P27" s="176">
        <v>0</v>
      </c>
      <c r="Q27" s="176">
        <f t="shared" si="5"/>
        <v>0</v>
      </c>
      <c r="R27" s="178" t="s">
        <v>170</v>
      </c>
      <c r="S27" s="178" t="s">
        <v>211</v>
      </c>
      <c r="T27" s="179" t="s">
        <v>212</v>
      </c>
      <c r="U27" s="156">
        <v>0.15817000000000001</v>
      </c>
      <c r="V27" s="156">
        <f t="shared" si="6"/>
        <v>20.56</v>
      </c>
      <c r="W27" s="156"/>
      <c r="X27" s="156" t="s">
        <v>213</v>
      </c>
      <c r="Y27" s="156" t="s">
        <v>214</v>
      </c>
      <c r="Z27" s="146"/>
      <c r="AA27" s="146"/>
      <c r="AB27" s="146"/>
      <c r="AC27" s="146"/>
      <c r="AD27" s="146"/>
      <c r="AE27" s="146"/>
      <c r="AF27" s="146"/>
      <c r="AG27" s="146" t="s">
        <v>215</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17</v>
      </c>
      <c r="B28" s="174" t="s">
        <v>1002</v>
      </c>
      <c r="C28" s="182" t="s">
        <v>1003</v>
      </c>
      <c r="D28" s="175" t="s">
        <v>316</v>
      </c>
      <c r="E28" s="176">
        <v>20</v>
      </c>
      <c r="F28" s="177"/>
      <c r="G28" s="178">
        <f t="shared" si="0"/>
        <v>0</v>
      </c>
      <c r="H28" s="177"/>
      <c r="I28" s="178">
        <f t="shared" si="1"/>
        <v>0</v>
      </c>
      <c r="J28" s="177"/>
      <c r="K28" s="178">
        <f t="shared" si="2"/>
        <v>0</v>
      </c>
      <c r="L28" s="178">
        <v>21</v>
      </c>
      <c r="M28" s="178">
        <f t="shared" si="3"/>
        <v>0</v>
      </c>
      <c r="N28" s="176">
        <v>0</v>
      </c>
      <c r="O28" s="176">
        <f t="shared" si="4"/>
        <v>0</v>
      </c>
      <c r="P28" s="176">
        <v>0</v>
      </c>
      <c r="Q28" s="176">
        <f t="shared" si="5"/>
        <v>0</v>
      </c>
      <c r="R28" s="178" t="s">
        <v>170</v>
      </c>
      <c r="S28" s="178" t="s">
        <v>211</v>
      </c>
      <c r="T28" s="179" t="s">
        <v>212</v>
      </c>
      <c r="U28" s="156">
        <v>0.121</v>
      </c>
      <c r="V28" s="156">
        <f t="shared" si="6"/>
        <v>2.42</v>
      </c>
      <c r="W28" s="156"/>
      <c r="X28" s="156" t="s">
        <v>213</v>
      </c>
      <c r="Y28" s="156" t="s">
        <v>214</v>
      </c>
      <c r="Z28" s="146"/>
      <c r="AA28" s="146"/>
      <c r="AB28" s="146"/>
      <c r="AC28" s="146"/>
      <c r="AD28" s="146"/>
      <c r="AE28" s="146"/>
      <c r="AF28" s="146"/>
      <c r="AG28" s="146" t="s">
        <v>215</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18</v>
      </c>
      <c r="B29" s="174" t="s">
        <v>1002</v>
      </c>
      <c r="C29" s="182" t="s">
        <v>1003</v>
      </c>
      <c r="D29" s="175" t="s">
        <v>316</v>
      </c>
      <c r="E29" s="176">
        <v>450</v>
      </c>
      <c r="F29" s="177"/>
      <c r="G29" s="178">
        <f t="shared" si="0"/>
        <v>0</v>
      </c>
      <c r="H29" s="177"/>
      <c r="I29" s="178">
        <f t="shared" si="1"/>
        <v>0</v>
      </c>
      <c r="J29" s="177"/>
      <c r="K29" s="178">
        <f t="shared" si="2"/>
        <v>0</v>
      </c>
      <c r="L29" s="178">
        <v>21</v>
      </c>
      <c r="M29" s="178">
        <f t="shared" si="3"/>
        <v>0</v>
      </c>
      <c r="N29" s="176">
        <v>0</v>
      </c>
      <c r="O29" s="176">
        <f t="shared" si="4"/>
        <v>0</v>
      </c>
      <c r="P29" s="176">
        <v>0</v>
      </c>
      <c r="Q29" s="176">
        <f t="shared" si="5"/>
        <v>0</v>
      </c>
      <c r="R29" s="178" t="s">
        <v>170</v>
      </c>
      <c r="S29" s="178" t="s">
        <v>211</v>
      </c>
      <c r="T29" s="179" t="s">
        <v>212</v>
      </c>
      <c r="U29" s="156">
        <v>0.121</v>
      </c>
      <c r="V29" s="156">
        <f t="shared" si="6"/>
        <v>54.45</v>
      </c>
      <c r="W29" s="156"/>
      <c r="X29" s="156" t="s">
        <v>213</v>
      </c>
      <c r="Y29" s="156" t="s">
        <v>214</v>
      </c>
      <c r="Z29" s="146"/>
      <c r="AA29" s="146"/>
      <c r="AB29" s="146"/>
      <c r="AC29" s="146"/>
      <c r="AD29" s="146"/>
      <c r="AE29" s="146"/>
      <c r="AF29" s="146"/>
      <c r="AG29" s="146" t="s">
        <v>215</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19</v>
      </c>
      <c r="B30" s="174" t="s">
        <v>1004</v>
      </c>
      <c r="C30" s="182" t="s">
        <v>1005</v>
      </c>
      <c r="D30" s="175" t="s">
        <v>316</v>
      </c>
      <c r="E30" s="176">
        <v>118</v>
      </c>
      <c r="F30" s="177"/>
      <c r="G30" s="178">
        <f t="shared" si="0"/>
        <v>0</v>
      </c>
      <c r="H30" s="177"/>
      <c r="I30" s="178">
        <f t="shared" si="1"/>
        <v>0</v>
      </c>
      <c r="J30" s="177"/>
      <c r="K30" s="178">
        <f t="shared" si="2"/>
        <v>0</v>
      </c>
      <c r="L30" s="178">
        <v>21</v>
      </c>
      <c r="M30" s="178">
        <f t="shared" si="3"/>
        <v>0</v>
      </c>
      <c r="N30" s="176">
        <v>0</v>
      </c>
      <c r="O30" s="176">
        <f t="shared" si="4"/>
        <v>0</v>
      </c>
      <c r="P30" s="176">
        <v>0</v>
      </c>
      <c r="Q30" s="176">
        <f t="shared" si="5"/>
        <v>0</v>
      </c>
      <c r="R30" s="178" t="s">
        <v>170</v>
      </c>
      <c r="S30" s="178" t="s">
        <v>211</v>
      </c>
      <c r="T30" s="179" t="s">
        <v>212</v>
      </c>
      <c r="U30" s="156">
        <v>0.1265</v>
      </c>
      <c r="V30" s="156">
        <f t="shared" si="6"/>
        <v>14.93</v>
      </c>
      <c r="W30" s="156"/>
      <c r="X30" s="156" t="s">
        <v>213</v>
      </c>
      <c r="Y30" s="156" t="s">
        <v>214</v>
      </c>
      <c r="Z30" s="146"/>
      <c r="AA30" s="146"/>
      <c r="AB30" s="146"/>
      <c r="AC30" s="146"/>
      <c r="AD30" s="146"/>
      <c r="AE30" s="146"/>
      <c r="AF30" s="146"/>
      <c r="AG30" s="146" t="s">
        <v>215</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20</v>
      </c>
      <c r="B31" s="174" t="s">
        <v>1006</v>
      </c>
      <c r="C31" s="182" t="s">
        <v>1007</v>
      </c>
      <c r="D31" s="175" t="s">
        <v>257</v>
      </c>
      <c r="E31" s="176">
        <v>74</v>
      </c>
      <c r="F31" s="177"/>
      <c r="G31" s="178">
        <f t="shared" si="0"/>
        <v>0</v>
      </c>
      <c r="H31" s="177"/>
      <c r="I31" s="178">
        <f t="shared" si="1"/>
        <v>0</v>
      </c>
      <c r="J31" s="177"/>
      <c r="K31" s="178">
        <f t="shared" si="2"/>
        <v>0</v>
      </c>
      <c r="L31" s="178">
        <v>21</v>
      </c>
      <c r="M31" s="178">
        <f t="shared" si="3"/>
        <v>0</v>
      </c>
      <c r="N31" s="176">
        <v>0</v>
      </c>
      <c r="O31" s="176">
        <f t="shared" si="4"/>
        <v>0</v>
      </c>
      <c r="P31" s="176">
        <v>0</v>
      </c>
      <c r="Q31" s="176">
        <f t="shared" si="5"/>
        <v>0</v>
      </c>
      <c r="R31" s="178" t="s">
        <v>170</v>
      </c>
      <c r="S31" s="178" t="s">
        <v>211</v>
      </c>
      <c r="T31" s="179" t="s">
        <v>212</v>
      </c>
      <c r="U31" s="156">
        <v>0.14130000000000001</v>
      </c>
      <c r="V31" s="156">
        <f t="shared" si="6"/>
        <v>10.46</v>
      </c>
      <c r="W31" s="156"/>
      <c r="X31" s="156" t="s">
        <v>213</v>
      </c>
      <c r="Y31" s="156" t="s">
        <v>214</v>
      </c>
      <c r="Z31" s="146"/>
      <c r="AA31" s="146"/>
      <c r="AB31" s="146"/>
      <c r="AC31" s="146"/>
      <c r="AD31" s="146"/>
      <c r="AE31" s="146"/>
      <c r="AF31" s="146"/>
      <c r="AG31" s="146" t="s">
        <v>215</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21</v>
      </c>
      <c r="B32" s="174" t="s">
        <v>1008</v>
      </c>
      <c r="C32" s="182" t="s">
        <v>1009</v>
      </c>
      <c r="D32" s="175" t="s">
        <v>257</v>
      </c>
      <c r="E32" s="176">
        <v>18</v>
      </c>
      <c r="F32" s="177"/>
      <c r="G32" s="178">
        <f t="shared" si="0"/>
        <v>0</v>
      </c>
      <c r="H32" s="177"/>
      <c r="I32" s="178">
        <f t="shared" si="1"/>
        <v>0</v>
      </c>
      <c r="J32" s="177"/>
      <c r="K32" s="178">
        <f t="shared" si="2"/>
        <v>0</v>
      </c>
      <c r="L32" s="178">
        <v>21</v>
      </c>
      <c r="M32" s="178">
        <f t="shared" si="3"/>
        <v>0</v>
      </c>
      <c r="N32" s="176">
        <v>0</v>
      </c>
      <c r="O32" s="176">
        <f t="shared" si="4"/>
        <v>0</v>
      </c>
      <c r="P32" s="176">
        <v>0</v>
      </c>
      <c r="Q32" s="176">
        <f t="shared" si="5"/>
        <v>0</v>
      </c>
      <c r="R32" s="178" t="s">
        <v>170</v>
      </c>
      <c r="S32" s="178" t="s">
        <v>211</v>
      </c>
      <c r="T32" s="179" t="s">
        <v>212</v>
      </c>
      <c r="U32" s="156">
        <v>0.39017000000000002</v>
      </c>
      <c r="V32" s="156">
        <f t="shared" si="6"/>
        <v>7.02</v>
      </c>
      <c r="W32" s="156"/>
      <c r="X32" s="156" t="s">
        <v>213</v>
      </c>
      <c r="Y32" s="156" t="s">
        <v>214</v>
      </c>
      <c r="Z32" s="146"/>
      <c r="AA32" s="146"/>
      <c r="AB32" s="146"/>
      <c r="AC32" s="146"/>
      <c r="AD32" s="146"/>
      <c r="AE32" s="146"/>
      <c r="AF32" s="146"/>
      <c r="AG32" s="146" t="s">
        <v>215</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22</v>
      </c>
      <c r="B33" s="174" t="s">
        <v>1010</v>
      </c>
      <c r="C33" s="182" t="s">
        <v>1011</v>
      </c>
      <c r="D33" s="175" t="s">
        <v>257</v>
      </c>
      <c r="E33" s="176">
        <v>38</v>
      </c>
      <c r="F33" s="177"/>
      <c r="G33" s="178">
        <f t="shared" si="0"/>
        <v>0</v>
      </c>
      <c r="H33" s="177"/>
      <c r="I33" s="178">
        <f t="shared" si="1"/>
        <v>0</v>
      </c>
      <c r="J33" s="177"/>
      <c r="K33" s="178">
        <f t="shared" si="2"/>
        <v>0</v>
      </c>
      <c r="L33" s="178">
        <v>21</v>
      </c>
      <c r="M33" s="178">
        <f t="shared" si="3"/>
        <v>0</v>
      </c>
      <c r="N33" s="176">
        <v>0</v>
      </c>
      <c r="O33" s="176">
        <f t="shared" si="4"/>
        <v>0</v>
      </c>
      <c r="P33" s="176">
        <v>0</v>
      </c>
      <c r="Q33" s="176">
        <f t="shared" si="5"/>
        <v>0</v>
      </c>
      <c r="R33" s="178" t="s">
        <v>170</v>
      </c>
      <c r="S33" s="178" t="s">
        <v>211</v>
      </c>
      <c r="T33" s="179" t="s">
        <v>212</v>
      </c>
      <c r="U33" s="156">
        <v>0.4325</v>
      </c>
      <c r="V33" s="156">
        <f t="shared" si="6"/>
        <v>16.440000000000001</v>
      </c>
      <c r="W33" s="156"/>
      <c r="X33" s="156" t="s">
        <v>213</v>
      </c>
      <c r="Y33" s="156" t="s">
        <v>214</v>
      </c>
      <c r="Z33" s="146"/>
      <c r="AA33" s="146"/>
      <c r="AB33" s="146"/>
      <c r="AC33" s="146"/>
      <c r="AD33" s="146"/>
      <c r="AE33" s="146"/>
      <c r="AF33" s="146"/>
      <c r="AG33" s="146" t="s">
        <v>215</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23</v>
      </c>
      <c r="B34" s="174" t="s">
        <v>1012</v>
      </c>
      <c r="C34" s="182" t="s">
        <v>1013</v>
      </c>
      <c r="D34" s="175" t="s">
        <v>257</v>
      </c>
      <c r="E34" s="176">
        <v>3</v>
      </c>
      <c r="F34" s="177"/>
      <c r="G34" s="178">
        <f t="shared" si="0"/>
        <v>0</v>
      </c>
      <c r="H34" s="177"/>
      <c r="I34" s="178">
        <f t="shared" si="1"/>
        <v>0</v>
      </c>
      <c r="J34" s="177"/>
      <c r="K34" s="178">
        <f t="shared" si="2"/>
        <v>0</v>
      </c>
      <c r="L34" s="178">
        <v>21</v>
      </c>
      <c r="M34" s="178">
        <f t="shared" si="3"/>
        <v>0</v>
      </c>
      <c r="N34" s="176">
        <v>0</v>
      </c>
      <c r="O34" s="176">
        <f t="shared" si="4"/>
        <v>0</v>
      </c>
      <c r="P34" s="176">
        <v>0</v>
      </c>
      <c r="Q34" s="176">
        <f t="shared" si="5"/>
        <v>0</v>
      </c>
      <c r="R34" s="178" t="s">
        <v>170</v>
      </c>
      <c r="S34" s="178" t="s">
        <v>211</v>
      </c>
      <c r="T34" s="179" t="s">
        <v>212</v>
      </c>
      <c r="U34" s="156">
        <v>4.4999999999999998E-2</v>
      </c>
      <c r="V34" s="156">
        <f t="shared" si="6"/>
        <v>0.14000000000000001</v>
      </c>
      <c r="W34" s="156"/>
      <c r="X34" s="156" t="s">
        <v>213</v>
      </c>
      <c r="Y34" s="156" t="s">
        <v>214</v>
      </c>
      <c r="Z34" s="146"/>
      <c r="AA34" s="146"/>
      <c r="AB34" s="146"/>
      <c r="AC34" s="146"/>
      <c r="AD34" s="146"/>
      <c r="AE34" s="146"/>
      <c r="AF34" s="146"/>
      <c r="AG34" s="146" t="s">
        <v>215</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73">
        <v>24</v>
      </c>
      <c r="B35" s="174" t="s">
        <v>1014</v>
      </c>
      <c r="C35" s="182" t="s">
        <v>1015</v>
      </c>
      <c r="D35" s="175" t="s">
        <v>257</v>
      </c>
      <c r="E35" s="176">
        <v>2</v>
      </c>
      <c r="F35" s="177"/>
      <c r="G35" s="178">
        <f t="shared" si="0"/>
        <v>0</v>
      </c>
      <c r="H35" s="177"/>
      <c r="I35" s="178">
        <f t="shared" si="1"/>
        <v>0</v>
      </c>
      <c r="J35" s="177"/>
      <c r="K35" s="178">
        <f t="shared" si="2"/>
        <v>0</v>
      </c>
      <c r="L35" s="178">
        <v>21</v>
      </c>
      <c r="M35" s="178">
        <f t="shared" si="3"/>
        <v>0</v>
      </c>
      <c r="N35" s="176">
        <v>0</v>
      </c>
      <c r="O35" s="176">
        <f t="shared" si="4"/>
        <v>0</v>
      </c>
      <c r="P35" s="176">
        <v>0</v>
      </c>
      <c r="Q35" s="176">
        <f t="shared" si="5"/>
        <v>0</v>
      </c>
      <c r="R35" s="178" t="s">
        <v>170</v>
      </c>
      <c r="S35" s="178" t="s">
        <v>211</v>
      </c>
      <c r="T35" s="179" t="s">
        <v>212</v>
      </c>
      <c r="U35" s="156">
        <v>0.2</v>
      </c>
      <c r="V35" s="156">
        <f t="shared" si="6"/>
        <v>0.4</v>
      </c>
      <c r="W35" s="156"/>
      <c r="X35" s="156" t="s">
        <v>213</v>
      </c>
      <c r="Y35" s="156" t="s">
        <v>214</v>
      </c>
      <c r="Z35" s="146"/>
      <c r="AA35" s="146"/>
      <c r="AB35" s="146"/>
      <c r="AC35" s="146"/>
      <c r="AD35" s="146"/>
      <c r="AE35" s="146"/>
      <c r="AF35" s="146"/>
      <c r="AG35" s="146" t="s">
        <v>215</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1" x14ac:dyDescent="0.25">
      <c r="A36" s="173">
        <v>25</v>
      </c>
      <c r="B36" s="174" t="s">
        <v>1016</v>
      </c>
      <c r="C36" s="182" t="s">
        <v>1017</v>
      </c>
      <c r="D36" s="175" t="s">
        <v>316</v>
      </c>
      <c r="E36" s="176">
        <v>78</v>
      </c>
      <c r="F36" s="177"/>
      <c r="G36" s="178">
        <f t="shared" si="0"/>
        <v>0</v>
      </c>
      <c r="H36" s="177"/>
      <c r="I36" s="178">
        <f t="shared" si="1"/>
        <v>0</v>
      </c>
      <c r="J36" s="177"/>
      <c r="K36" s="178">
        <f t="shared" si="2"/>
        <v>0</v>
      </c>
      <c r="L36" s="178">
        <v>21</v>
      </c>
      <c r="M36" s="178">
        <f t="shared" si="3"/>
        <v>0</v>
      </c>
      <c r="N36" s="176">
        <v>0</v>
      </c>
      <c r="O36" s="176">
        <f t="shared" si="4"/>
        <v>0</v>
      </c>
      <c r="P36" s="176">
        <v>0</v>
      </c>
      <c r="Q36" s="176">
        <f t="shared" si="5"/>
        <v>0</v>
      </c>
      <c r="R36" s="178" t="s">
        <v>170</v>
      </c>
      <c r="S36" s="178" t="s">
        <v>211</v>
      </c>
      <c r="T36" s="179" t="s">
        <v>212</v>
      </c>
      <c r="U36" s="156">
        <v>0.77266999999999997</v>
      </c>
      <c r="V36" s="156">
        <f t="shared" si="6"/>
        <v>60.27</v>
      </c>
      <c r="W36" s="156"/>
      <c r="X36" s="156" t="s">
        <v>213</v>
      </c>
      <c r="Y36" s="156" t="s">
        <v>214</v>
      </c>
      <c r="Z36" s="146"/>
      <c r="AA36" s="146"/>
      <c r="AB36" s="146"/>
      <c r="AC36" s="146"/>
      <c r="AD36" s="146"/>
      <c r="AE36" s="146"/>
      <c r="AF36" s="146"/>
      <c r="AG36" s="146" t="s">
        <v>215</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73">
        <v>26</v>
      </c>
      <c r="B37" s="174" t="s">
        <v>1018</v>
      </c>
      <c r="C37" s="182" t="s">
        <v>1019</v>
      </c>
      <c r="D37" s="175" t="s">
        <v>257</v>
      </c>
      <c r="E37" s="176">
        <v>78</v>
      </c>
      <c r="F37" s="177"/>
      <c r="G37" s="178">
        <f t="shared" si="0"/>
        <v>0</v>
      </c>
      <c r="H37" s="177"/>
      <c r="I37" s="178">
        <f t="shared" si="1"/>
        <v>0</v>
      </c>
      <c r="J37" s="177"/>
      <c r="K37" s="178">
        <f t="shared" si="2"/>
        <v>0</v>
      </c>
      <c r="L37" s="178">
        <v>21</v>
      </c>
      <c r="M37" s="178">
        <f t="shared" si="3"/>
        <v>0</v>
      </c>
      <c r="N37" s="176">
        <v>0</v>
      </c>
      <c r="O37" s="176">
        <f t="shared" si="4"/>
        <v>0</v>
      </c>
      <c r="P37" s="176">
        <v>0</v>
      </c>
      <c r="Q37" s="176">
        <f t="shared" si="5"/>
        <v>0</v>
      </c>
      <c r="R37" s="178" t="s">
        <v>170</v>
      </c>
      <c r="S37" s="178" t="s">
        <v>211</v>
      </c>
      <c r="T37" s="179" t="s">
        <v>212</v>
      </c>
      <c r="U37" s="156">
        <v>0.45067000000000002</v>
      </c>
      <c r="V37" s="156">
        <f t="shared" si="6"/>
        <v>35.15</v>
      </c>
      <c r="W37" s="156"/>
      <c r="X37" s="156" t="s">
        <v>213</v>
      </c>
      <c r="Y37" s="156" t="s">
        <v>214</v>
      </c>
      <c r="Z37" s="146"/>
      <c r="AA37" s="146"/>
      <c r="AB37" s="146"/>
      <c r="AC37" s="146"/>
      <c r="AD37" s="146"/>
      <c r="AE37" s="146"/>
      <c r="AF37" s="146"/>
      <c r="AG37" s="146" t="s">
        <v>215</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1" x14ac:dyDescent="0.25">
      <c r="A38" s="173">
        <v>27</v>
      </c>
      <c r="B38" s="174" t="s">
        <v>1020</v>
      </c>
      <c r="C38" s="182" t="s">
        <v>1021</v>
      </c>
      <c r="D38" s="175" t="s">
        <v>257</v>
      </c>
      <c r="E38" s="176">
        <v>210</v>
      </c>
      <c r="F38" s="177"/>
      <c r="G38" s="178">
        <f t="shared" si="0"/>
        <v>0</v>
      </c>
      <c r="H38" s="177"/>
      <c r="I38" s="178">
        <f t="shared" si="1"/>
        <v>0</v>
      </c>
      <c r="J38" s="177"/>
      <c r="K38" s="178">
        <f t="shared" si="2"/>
        <v>0</v>
      </c>
      <c r="L38" s="178">
        <v>21</v>
      </c>
      <c r="M38" s="178">
        <f t="shared" si="3"/>
        <v>0</v>
      </c>
      <c r="N38" s="176">
        <v>0</v>
      </c>
      <c r="O38" s="176">
        <f t="shared" si="4"/>
        <v>0</v>
      </c>
      <c r="P38" s="176">
        <v>0</v>
      </c>
      <c r="Q38" s="176">
        <f t="shared" si="5"/>
        <v>0</v>
      </c>
      <c r="R38" s="178" t="s">
        <v>170</v>
      </c>
      <c r="S38" s="178" t="s">
        <v>211</v>
      </c>
      <c r="T38" s="179" t="s">
        <v>212</v>
      </c>
      <c r="U38" s="156">
        <v>5.0500000000000003E-2</v>
      </c>
      <c r="V38" s="156">
        <f t="shared" si="6"/>
        <v>10.61</v>
      </c>
      <c r="W38" s="156"/>
      <c r="X38" s="156" t="s">
        <v>213</v>
      </c>
      <c r="Y38" s="156" t="s">
        <v>214</v>
      </c>
      <c r="Z38" s="146"/>
      <c r="AA38" s="146"/>
      <c r="AB38" s="146"/>
      <c r="AC38" s="146"/>
      <c r="AD38" s="146"/>
      <c r="AE38" s="146"/>
      <c r="AF38" s="146"/>
      <c r="AG38" s="146" t="s">
        <v>215</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73">
        <v>28</v>
      </c>
      <c r="B39" s="174" t="s">
        <v>1022</v>
      </c>
      <c r="C39" s="182" t="s">
        <v>1023</v>
      </c>
      <c r="D39" s="175" t="s">
        <v>257</v>
      </c>
      <c r="E39" s="176">
        <v>13</v>
      </c>
      <c r="F39" s="177"/>
      <c r="G39" s="178">
        <f t="shared" si="0"/>
        <v>0</v>
      </c>
      <c r="H39" s="177"/>
      <c r="I39" s="178">
        <f t="shared" si="1"/>
        <v>0</v>
      </c>
      <c r="J39" s="177"/>
      <c r="K39" s="178">
        <f t="shared" si="2"/>
        <v>0</v>
      </c>
      <c r="L39" s="178">
        <v>21</v>
      </c>
      <c r="M39" s="178">
        <f t="shared" si="3"/>
        <v>0</v>
      </c>
      <c r="N39" s="176">
        <v>0</v>
      </c>
      <c r="O39" s="176">
        <f t="shared" si="4"/>
        <v>0</v>
      </c>
      <c r="P39" s="176">
        <v>0</v>
      </c>
      <c r="Q39" s="176">
        <f t="shared" si="5"/>
        <v>0</v>
      </c>
      <c r="R39" s="178" t="s">
        <v>170</v>
      </c>
      <c r="S39" s="178" t="s">
        <v>211</v>
      </c>
      <c r="T39" s="179" t="s">
        <v>212</v>
      </c>
      <c r="U39" s="156">
        <v>0.06</v>
      </c>
      <c r="V39" s="156">
        <f t="shared" si="6"/>
        <v>0.78</v>
      </c>
      <c r="W39" s="156"/>
      <c r="X39" s="156" t="s">
        <v>213</v>
      </c>
      <c r="Y39" s="156" t="s">
        <v>214</v>
      </c>
      <c r="Z39" s="146"/>
      <c r="AA39" s="146"/>
      <c r="AB39" s="146"/>
      <c r="AC39" s="146"/>
      <c r="AD39" s="146"/>
      <c r="AE39" s="146"/>
      <c r="AF39" s="146"/>
      <c r="AG39" s="146" t="s">
        <v>215</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1" x14ac:dyDescent="0.25">
      <c r="A40" s="173">
        <v>29</v>
      </c>
      <c r="B40" s="174" t="s">
        <v>1024</v>
      </c>
      <c r="C40" s="182" t="s">
        <v>1025</v>
      </c>
      <c r="D40" s="175" t="s">
        <v>257</v>
      </c>
      <c r="E40" s="176">
        <v>30</v>
      </c>
      <c r="F40" s="177"/>
      <c r="G40" s="178">
        <f t="shared" si="0"/>
        <v>0</v>
      </c>
      <c r="H40" s="177"/>
      <c r="I40" s="178">
        <f t="shared" si="1"/>
        <v>0</v>
      </c>
      <c r="J40" s="177"/>
      <c r="K40" s="178">
        <f t="shared" si="2"/>
        <v>0</v>
      </c>
      <c r="L40" s="178">
        <v>21</v>
      </c>
      <c r="M40" s="178">
        <f t="shared" si="3"/>
        <v>0</v>
      </c>
      <c r="N40" s="176">
        <v>0</v>
      </c>
      <c r="O40" s="176">
        <f t="shared" si="4"/>
        <v>0</v>
      </c>
      <c r="P40" s="176">
        <v>0</v>
      </c>
      <c r="Q40" s="176">
        <f t="shared" si="5"/>
        <v>0</v>
      </c>
      <c r="R40" s="178" t="s">
        <v>170</v>
      </c>
      <c r="S40" s="178" t="s">
        <v>211</v>
      </c>
      <c r="T40" s="179" t="s">
        <v>212</v>
      </c>
      <c r="U40" s="156">
        <v>8.2170000000000007E-2</v>
      </c>
      <c r="V40" s="156">
        <f t="shared" si="6"/>
        <v>2.4700000000000002</v>
      </c>
      <c r="W40" s="156"/>
      <c r="X40" s="156" t="s">
        <v>213</v>
      </c>
      <c r="Y40" s="156" t="s">
        <v>214</v>
      </c>
      <c r="Z40" s="146"/>
      <c r="AA40" s="146"/>
      <c r="AB40" s="146"/>
      <c r="AC40" s="146"/>
      <c r="AD40" s="146"/>
      <c r="AE40" s="146"/>
      <c r="AF40" s="146"/>
      <c r="AG40" s="146" t="s">
        <v>215</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73">
        <v>30</v>
      </c>
      <c r="B41" s="174" t="s">
        <v>1026</v>
      </c>
      <c r="C41" s="182" t="s">
        <v>1027</v>
      </c>
      <c r="D41" s="175" t="s">
        <v>257</v>
      </c>
      <c r="E41" s="176">
        <v>4</v>
      </c>
      <c r="F41" s="177"/>
      <c r="G41" s="178">
        <f t="shared" si="0"/>
        <v>0</v>
      </c>
      <c r="H41" s="177"/>
      <c r="I41" s="178">
        <f t="shared" si="1"/>
        <v>0</v>
      </c>
      <c r="J41" s="177"/>
      <c r="K41" s="178">
        <f t="shared" si="2"/>
        <v>0</v>
      </c>
      <c r="L41" s="178">
        <v>21</v>
      </c>
      <c r="M41" s="178">
        <f t="shared" si="3"/>
        <v>0</v>
      </c>
      <c r="N41" s="176">
        <v>0</v>
      </c>
      <c r="O41" s="176">
        <f t="shared" si="4"/>
        <v>0</v>
      </c>
      <c r="P41" s="176">
        <v>0</v>
      </c>
      <c r="Q41" s="176">
        <f t="shared" si="5"/>
        <v>0</v>
      </c>
      <c r="R41" s="178" t="s">
        <v>170</v>
      </c>
      <c r="S41" s="178" t="s">
        <v>211</v>
      </c>
      <c r="T41" s="179" t="s">
        <v>212</v>
      </c>
      <c r="U41" s="156">
        <v>0.17917</v>
      </c>
      <c r="V41" s="156">
        <f t="shared" si="6"/>
        <v>0.72</v>
      </c>
      <c r="W41" s="156"/>
      <c r="X41" s="156" t="s">
        <v>213</v>
      </c>
      <c r="Y41" s="156" t="s">
        <v>214</v>
      </c>
      <c r="Z41" s="146"/>
      <c r="AA41" s="146"/>
      <c r="AB41" s="146"/>
      <c r="AC41" s="146"/>
      <c r="AD41" s="146"/>
      <c r="AE41" s="146"/>
      <c r="AF41" s="146"/>
      <c r="AG41" s="146" t="s">
        <v>215</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73">
        <v>31</v>
      </c>
      <c r="B42" s="174" t="s">
        <v>1028</v>
      </c>
      <c r="C42" s="182" t="s">
        <v>1029</v>
      </c>
      <c r="D42" s="175" t="s">
        <v>257</v>
      </c>
      <c r="E42" s="176">
        <v>16</v>
      </c>
      <c r="F42" s="177"/>
      <c r="G42" s="178">
        <f t="shared" si="0"/>
        <v>0</v>
      </c>
      <c r="H42" s="177"/>
      <c r="I42" s="178">
        <f t="shared" si="1"/>
        <v>0</v>
      </c>
      <c r="J42" s="177"/>
      <c r="K42" s="178">
        <f t="shared" si="2"/>
        <v>0</v>
      </c>
      <c r="L42" s="178">
        <v>21</v>
      </c>
      <c r="M42" s="178">
        <f t="shared" si="3"/>
        <v>0</v>
      </c>
      <c r="N42" s="176">
        <v>0</v>
      </c>
      <c r="O42" s="176">
        <f t="shared" si="4"/>
        <v>0</v>
      </c>
      <c r="P42" s="176">
        <v>0</v>
      </c>
      <c r="Q42" s="176">
        <f t="shared" si="5"/>
        <v>0</v>
      </c>
      <c r="R42" s="178" t="s">
        <v>170</v>
      </c>
      <c r="S42" s="178" t="s">
        <v>211</v>
      </c>
      <c r="T42" s="179" t="s">
        <v>212</v>
      </c>
      <c r="U42" s="156">
        <v>0.18967000000000001</v>
      </c>
      <c r="V42" s="156">
        <f t="shared" si="6"/>
        <v>3.03</v>
      </c>
      <c r="W42" s="156"/>
      <c r="X42" s="156" t="s">
        <v>213</v>
      </c>
      <c r="Y42" s="156" t="s">
        <v>214</v>
      </c>
      <c r="Z42" s="146"/>
      <c r="AA42" s="146"/>
      <c r="AB42" s="146"/>
      <c r="AC42" s="146"/>
      <c r="AD42" s="146"/>
      <c r="AE42" s="146"/>
      <c r="AF42" s="146"/>
      <c r="AG42" s="146" t="s">
        <v>215</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32</v>
      </c>
      <c r="B43" s="174" t="s">
        <v>1030</v>
      </c>
      <c r="C43" s="182" t="s">
        <v>1031</v>
      </c>
      <c r="D43" s="175" t="s">
        <v>257</v>
      </c>
      <c r="E43" s="176">
        <v>2</v>
      </c>
      <c r="F43" s="177"/>
      <c r="G43" s="178">
        <f t="shared" si="0"/>
        <v>0</v>
      </c>
      <c r="H43" s="177"/>
      <c r="I43" s="178">
        <f t="shared" si="1"/>
        <v>0</v>
      </c>
      <c r="J43" s="177"/>
      <c r="K43" s="178">
        <f t="shared" si="2"/>
        <v>0</v>
      </c>
      <c r="L43" s="178">
        <v>21</v>
      </c>
      <c r="M43" s="178">
        <f t="shared" si="3"/>
        <v>0</v>
      </c>
      <c r="N43" s="176">
        <v>0</v>
      </c>
      <c r="O43" s="176">
        <f t="shared" si="4"/>
        <v>0</v>
      </c>
      <c r="P43" s="176">
        <v>0</v>
      </c>
      <c r="Q43" s="176">
        <f t="shared" si="5"/>
        <v>0</v>
      </c>
      <c r="R43" s="178" t="s">
        <v>170</v>
      </c>
      <c r="S43" s="178" t="s">
        <v>211</v>
      </c>
      <c r="T43" s="179" t="s">
        <v>212</v>
      </c>
      <c r="U43" s="156">
        <v>0.4955</v>
      </c>
      <c r="V43" s="156">
        <f t="shared" si="6"/>
        <v>0.99</v>
      </c>
      <c r="W43" s="156"/>
      <c r="X43" s="156" t="s">
        <v>213</v>
      </c>
      <c r="Y43" s="156" t="s">
        <v>214</v>
      </c>
      <c r="Z43" s="146"/>
      <c r="AA43" s="146"/>
      <c r="AB43" s="146"/>
      <c r="AC43" s="146"/>
      <c r="AD43" s="146"/>
      <c r="AE43" s="146"/>
      <c r="AF43" s="146"/>
      <c r="AG43" s="146" t="s">
        <v>215</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73">
        <v>33</v>
      </c>
      <c r="B44" s="174" t="s">
        <v>1032</v>
      </c>
      <c r="C44" s="182" t="s">
        <v>1033</v>
      </c>
      <c r="D44" s="175" t="s">
        <v>257</v>
      </c>
      <c r="E44" s="176">
        <v>4</v>
      </c>
      <c r="F44" s="177"/>
      <c r="G44" s="178">
        <f t="shared" si="0"/>
        <v>0</v>
      </c>
      <c r="H44" s="177"/>
      <c r="I44" s="178">
        <f t="shared" si="1"/>
        <v>0</v>
      </c>
      <c r="J44" s="177"/>
      <c r="K44" s="178">
        <f t="shared" si="2"/>
        <v>0</v>
      </c>
      <c r="L44" s="178">
        <v>21</v>
      </c>
      <c r="M44" s="178">
        <f t="shared" si="3"/>
        <v>0</v>
      </c>
      <c r="N44" s="176">
        <v>0</v>
      </c>
      <c r="O44" s="176">
        <f t="shared" si="4"/>
        <v>0</v>
      </c>
      <c r="P44" s="176">
        <v>0</v>
      </c>
      <c r="Q44" s="176">
        <f t="shared" si="5"/>
        <v>0</v>
      </c>
      <c r="R44" s="178" t="s">
        <v>170</v>
      </c>
      <c r="S44" s="178" t="s">
        <v>211</v>
      </c>
      <c r="T44" s="179" t="s">
        <v>212</v>
      </c>
      <c r="U44" s="156">
        <v>1.0331699999999999</v>
      </c>
      <c r="V44" s="156">
        <f t="shared" si="6"/>
        <v>4.13</v>
      </c>
      <c r="W44" s="156"/>
      <c r="X44" s="156" t="s">
        <v>213</v>
      </c>
      <c r="Y44" s="156" t="s">
        <v>214</v>
      </c>
      <c r="Z44" s="146"/>
      <c r="AA44" s="146"/>
      <c r="AB44" s="146"/>
      <c r="AC44" s="146"/>
      <c r="AD44" s="146"/>
      <c r="AE44" s="146"/>
      <c r="AF44" s="146"/>
      <c r="AG44" s="146" t="s">
        <v>215</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73">
        <v>34</v>
      </c>
      <c r="B45" s="174" t="s">
        <v>1034</v>
      </c>
      <c r="C45" s="182" t="s">
        <v>1035</v>
      </c>
      <c r="D45" s="175" t="s">
        <v>257</v>
      </c>
      <c r="E45" s="176">
        <v>67</v>
      </c>
      <c r="F45" s="177"/>
      <c r="G45" s="178">
        <f t="shared" si="0"/>
        <v>0</v>
      </c>
      <c r="H45" s="177"/>
      <c r="I45" s="178">
        <f t="shared" si="1"/>
        <v>0</v>
      </c>
      <c r="J45" s="177"/>
      <c r="K45" s="178">
        <f t="shared" si="2"/>
        <v>0</v>
      </c>
      <c r="L45" s="178">
        <v>21</v>
      </c>
      <c r="M45" s="178">
        <f t="shared" si="3"/>
        <v>0</v>
      </c>
      <c r="N45" s="176">
        <v>0</v>
      </c>
      <c r="O45" s="176">
        <f t="shared" si="4"/>
        <v>0</v>
      </c>
      <c r="P45" s="176">
        <v>0</v>
      </c>
      <c r="Q45" s="176">
        <f t="shared" si="5"/>
        <v>0</v>
      </c>
      <c r="R45" s="178" t="s">
        <v>170</v>
      </c>
      <c r="S45" s="178" t="s">
        <v>211</v>
      </c>
      <c r="T45" s="179" t="s">
        <v>212</v>
      </c>
      <c r="U45" s="156">
        <v>0.34799999999999998</v>
      </c>
      <c r="V45" s="156">
        <f t="shared" si="6"/>
        <v>23.32</v>
      </c>
      <c r="W45" s="156"/>
      <c r="X45" s="156" t="s">
        <v>213</v>
      </c>
      <c r="Y45" s="156" t="s">
        <v>214</v>
      </c>
      <c r="Z45" s="146"/>
      <c r="AA45" s="146"/>
      <c r="AB45" s="146"/>
      <c r="AC45" s="146"/>
      <c r="AD45" s="146"/>
      <c r="AE45" s="146"/>
      <c r="AF45" s="146"/>
      <c r="AG45" s="146" t="s">
        <v>215</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1" x14ac:dyDescent="0.25">
      <c r="A46" s="173">
        <v>35</v>
      </c>
      <c r="B46" s="174" t="s">
        <v>1036</v>
      </c>
      <c r="C46" s="182" t="s">
        <v>1037</v>
      </c>
      <c r="D46" s="175" t="s">
        <v>257</v>
      </c>
      <c r="E46" s="176">
        <v>8</v>
      </c>
      <c r="F46" s="177"/>
      <c r="G46" s="178">
        <f t="shared" si="0"/>
        <v>0</v>
      </c>
      <c r="H46" s="177"/>
      <c r="I46" s="178">
        <f t="shared" si="1"/>
        <v>0</v>
      </c>
      <c r="J46" s="177"/>
      <c r="K46" s="178">
        <f t="shared" si="2"/>
        <v>0</v>
      </c>
      <c r="L46" s="178">
        <v>21</v>
      </c>
      <c r="M46" s="178">
        <f t="shared" si="3"/>
        <v>0</v>
      </c>
      <c r="N46" s="176">
        <v>0</v>
      </c>
      <c r="O46" s="176">
        <f t="shared" si="4"/>
        <v>0</v>
      </c>
      <c r="P46" s="176">
        <v>0</v>
      </c>
      <c r="Q46" s="176">
        <f t="shared" si="5"/>
        <v>0</v>
      </c>
      <c r="R46" s="178" t="s">
        <v>170</v>
      </c>
      <c r="S46" s="178" t="s">
        <v>211</v>
      </c>
      <c r="T46" s="179" t="s">
        <v>212</v>
      </c>
      <c r="U46" s="156">
        <v>0.42166999999999999</v>
      </c>
      <c r="V46" s="156">
        <f t="shared" si="6"/>
        <v>3.37</v>
      </c>
      <c r="W46" s="156"/>
      <c r="X46" s="156" t="s">
        <v>213</v>
      </c>
      <c r="Y46" s="156" t="s">
        <v>214</v>
      </c>
      <c r="Z46" s="146"/>
      <c r="AA46" s="146"/>
      <c r="AB46" s="146"/>
      <c r="AC46" s="146"/>
      <c r="AD46" s="146"/>
      <c r="AE46" s="146"/>
      <c r="AF46" s="146"/>
      <c r="AG46" s="146" t="s">
        <v>215</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20.399999999999999" outlineLevel="1" x14ac:dyDescent="0.25">
      <c r="A47" s="173">
        <v>36</v>
      </c>
      <c r="B47" s="174" t="s">
        <v>1038</v>
      </c>
      <c r="C47" s="182" t="s">
        <v>1039</v>
      </c>
      <c r="D47" s="175" t="s">
        <v>257</v>
      </c>
      <c r="E47" s="176">
        <v>2</v>
      </c>
      <c r="F47" s="177"/>
      <c r="G47" s="178">
        <f t="shared" si="0"/>
        <v>0</v>
      </c>
      <c r="H47" s="177"/>
      <c r="I47" s="178">
        <f t="shared" si="1"/>
        <v>0</v>
      </c>
      <c r="J47" s="177"/>
      <c r="K47" s="178">
        <f t="shared" si="2"/>
        <v>0</v>
      </c>
      <c r="L47" s="178">
        <v>21</v>
      </c>
      <c r="M47" s="178">
        <f t="shared" si="3"/>
        <v>0</v>
      </c>
      <c r="N47" s="176">
        <v>0</v>
      </c>
      <c r="O47" s="176">
        <f t="shared" si="4"/>
        <v>0</v>
      </c>
      <c r="P47" s="176">
        <v>0</v>
      </c>
      <c r="Q47" s="176">
        <f t="shared" si="5"/>
        <v>0</v>
      </c>
      <c r="R47" s="178" t="s">
        <v>170</v>
      </c>
      <c r="S47" s="178" t="s">
        <v>211</v>
      </c>
      <c r="T47" s="179" t="s">
        <v>212</v>
      </c>
      <c r="U47" s="156">
        <v>0.65349999999999997</v>
      </c>
      <c r="V47" s="156">
        <f t="shared" si="6"/>
        <v>1.31</v>
      </c>
      <c r="W47" s="156"/>
      <c r="X47" s="156" t="s">
        <v>213</v>
      </c>
      <c r="Y47" s="156" t="s">
        <v>214</v>
      </c>
      <c r="Z47" s="146"/>
      <c r="AA47" s="146"/>
      <c r="AB47" s="146"/>
      <c r="AC47" s="146"/>
      <c r="AD47" s="146"/>
      <c r="AE47" s="146"/>
      <c r="AF47" s="146"/>
      <c r="AG47" s="146" t="s">
        <v>215</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20.399999999999999" outlineLevel="1" x14ac:dyDescent="0.25">
      <c r="A48" s="173">
        <v>37</v>
      </c>
      <c r="B48" s="174" t="s">
        <v>1040</v>
      </c>
      <c r="C48" s="182" t="s">
        <v>1041</v>
      </c>
      <c r="D48" s="175" t="s">
        <v>257</v>
      </c>
      <c r="E48" s="176">
        <v>7</v>
      </c>
      <c r="F48" s="177"/>
      <c r="G48" s="178">
        <f t="shared" si="0"/>
        <v>0</v>
      </c>
      <c r="H48" s="177"/>
      <c r="I48" s="178">
        <f t="shared" si="1"/>
        <v>0</v>
      </c>
      <c r="J48" s="177"/>
      <c r="K48" s="178">
        <f t="shared" si="2"/>
        <v>0</v>
      </c>
      <c r="L48" s="178">
        <v>21</v>
      </c>
      <c r="M48" s="178">
        <f t="shared" si="3"/>
        <v>0</v>
      </c>
      <c r="N48" s="176">
        <v>0</v>
      </c>
      <c r="O48" s="176">
        <f t="shared" si="4"/>
        <v>0</v>
      </c>
      <c r="P48" s="176">
        <v>0</v>
      </c>
      <c r="Q48" s="176">
        <f t="shared" si="5"/>
        <v>0</v>
      </c>
      <c r="R48" s="178" t="s">
        <v>170</v>
      </c>
      <c r="S48" s="178" t="s">
        <v>211</v>
      </c>
      <c r="T48" s="179" t="s">
        <v>212</v>
      </c>
      <c r="U48" s="156">
        <v>0.39</v>
      </c>
      <c r="V48" s="156">
        <f t="shared" si="6"/>
        <v>2.73</v>
      </c>
      <c r="W48" s="156"/>
      <c r="X48" s="156" t="s">
        <v>213</v>
      </c>
      <c r="Y48" s="156" t="s">
        <v>214</v>
      </c>
      <c r="Z48" s="146"/>
      <c r="AA48" s="146"/>
      <c r="AB48" s="146"/>
      <c r="AC48" s="146"/>
      <c r="AD48" s="146"/>
      <c r="AE48" s="146"/>
      <c r="AF48" s="146"/>
      <c r="AG48" s="146" t="s">
        <v>215</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20.399999999999999" outlineLevel="1" x14ac:dyDescent="0.25">
      <c r="A49" s="173">
        <v>38</v>
      </c>
      <c r="B49" s="174" t="s">
        <v>1042</v>
      </c>
      <c r="C49" s="182" t="s">
        <v>1043</v>
      </c>
      <c r="D49" s="175" t="s">
        <v>257</v>
      </c>
      <c r="E49" s="176">
        <v>2</v>
      </c>
      <c r="F49" s="177"/>
      <c r="G49" s="178">
        <f t="shared" si="0"/>
        <v>0</v>
      </c>
      <c r="H49" s="177"/>
      <c r="I49" s="178">
        <f t="shared" si="1"/>
        <v>0</v>
      </c>
      <c r="J49" s="177"/>
      <c r="K49" s="178">
        <f t="shared" si="2"/>
        <v>0</v>
      </c>
      <c r="L49" s="178">
        <v>21</v>
      </c>
      <c r="M49" s="178">
        <f t="shared" si="3"/>
        <v>0</v>
      </c>
      <c r="N49" s="176">
        <v>0</v>
      </c>
      <c r="O49" s="176">
        <f t="shared" si="4"/>
        <v>0</v>
      </c>
      <c r="P49" s="176">
        <v>0</v>
      </c>
      <c r="Q49" s="176">
        <f t="shared" si="5"/>
        <v>0</v>
      </c>
      <c r="R49" s="178" t="s">
        <v>170</v>
      </c>
      <c r="S49" s="178" t="s">
        <v>211</v>
      </c>
      <c r="T49" s="179" t="s">
        <v>212</v>
      </c>
      <c r="U49" s="156">
        <v>0.41099999999999998</v>
      </c>
      <c r="V49" s="156">
        <f t="shared" si="6"/>
        <v>0.82</v>
      </c>
      <c r="W49" s="156"/>
      <c r="X49" s="156" t="s">
        <v>213</v>
      </c>
      <c r="Y49" s="156" t="s">
        <v>214</v>
      </c>
      <c r="Z49" s="146"/>
      <c r="AA49" s="146"/>
      <c r="AB49" s="146"/>
      <c r="AC49" s="146"/>
      <c r="AD49" s="146"/>
      <c r="AE49" s="146"/>
      <c r="AF49" s="146"/>
      <c r="AG49" s="146" t="s">
        <v>215</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1" x14ac:dyDescent="0.25">
      <c r="A50" s="173">
        <v>39</v>
      </c>
      <c r="B50" s="174" t="s">
        <v>1044</v>
      </c>
      <c r="C50" s="182" t="s">
        <v>1045</v>
      </c>
      <c r="D50" s="175" t="s">
        <v>257</v>
      </c>
      <c r="E50" s="176">
        <v>18</v>
      </c>
      <c r="F50" s="177"/>
      <c r="G50" s="178">
        <f t="shared" si="0"/>
        <v>0</v>
      </c>
      <c r="H50" s="177"/>
      <c r="I50" s="178">
        <f t="shared" si="1"/>
        <v>0</v>
      </c>
      <c r="J50" s="177"/>
      <c r="K50" s="178">
        <f t="shared" si="2"/>
        <v>0</v>
      </c>
      <c r="L50" s="178">
        <v>21</v>
      </c>
      <c r="M50" s="178">
        <f t="shared" si="3"/>
        <v>0</v>
      </c>
      <c r="N50" s="176">
        <v>0</v>
      </c>
      <c r="O50" s="176">
        <f t="shared" si="4"/>
        <v>0</v>
      </c>
      <c r="P50" s="176">
        <v>0</v>
      </c>
      <c r="Q50" s="176">
        <f t="shared" si="5"/>
        <v>0</v>
      </c>
      <c r="R50" s="178" t="s">
        <v>170</v>
      </c>
      <c r="S50" s="178" t="s">
        <v>211</v>
      </c>
      <c r="T50" s="179" t="s">
        <v>212</v>
      </c>
      <c r="U50" s="156">
        <v>0.14749999999999999</v>
      </c>
      <c r="V50" s="156">
        <f t="shared" si="6"/>
        <v>2.66</v>
      </c>
      <c r="W50" s="156"/>
      <c r="X50" s="156" t="s">
        <v>213</v>
      </c>
      <c r="Y50" s="156" t="s">
        <v>214</v>
      </c>
      <c r="Z50" s="146"/>
      <c r="AA50" s="146"/>
      <c r="AB50" s="146"/>
      <c r="AC50" s="146"/>
      <c r="AD50" s="146"/>
      <c r="AE50" s="146"/>
      <c r="AF50" s="146"/>
      <c r="AG50" s="146" t="s">
        <v>215</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1" x14ac:dyDescent="0.25">
      <c r="A51" s="173">
        <v>40</v>
      </c>
      <c r="B51" s="174" t="s">
        <v>1046</v>
      </c>
      <c r="C51" s="182" t="s">
        <v>1047</v>
      </c>
      <c r="D51" s="175" t="s">
        <v>257</v>
      </c>
      <c r="E51" s="176">
        <v>5</v>
      </c>
      <c r="F51" s="177"/>
      <c r="G51" s="178">
        <f t="shared" si="0"/>
        <v>0</v>
      </c>
      <c r="H51" s="177"/>
      <c r="I51" s="178">
        <f t="shared" si="1"/>
        <v>0</v>
      </c>
      <c r="J51" s="177"/>
      <c r="K51" s="178">
        <f t="shared" si="2"/>
        <v>0</v>
      </c>
      <c r="L51" s="178">
        <v>21</v>
      </c>
      <c r="M51" s="178">
        <f t="shared" si="3"/>
        <v>0</v>
      </c>
      <c r="N51" s="176">
        <v>0</v>
      </c>
      <c r="O51" s="176">
        <f t="shared" si="4"/>
        <v>0</v>
      </c>
      <c r="P51" s="176">
        <v>0</v>
      </c>
      <c r="Q51" s="176">
        <f t="shared" si="5"/>
        <v>0</v>
      </c>
      <c r="R51" s="178" t="s">
        <v>170</v>
      </c>
      <c r="S51" s="178" t="s">
        <v>211</v>
      </c>
      <c r="T51" s="179" t="s">
        <v>212</v>
      </c>
      <c r="U51" s="156">
        <v>0.16866999999999999</v>
      </c>
      <c r="V51" s="156">
        <f t="shared" si="6"/>
        <v>0.84</v>
      </c>
      <c r="W51" s="156"/>
      <c r="X51" s="156" t="s">
        <v>213</v>
      </c>
      <c r="Y51" s="156" t="s">
        <v>214</v>
      </c>
      <c r="Z51" s="146"/>
      <c r="AA51" s="146"/>
      <c r="AB51" s="146"/>
      <c r="AC51" s="146"/>
      <c r="AD51" s="146"/>
      <c r="AE51" s="146"/>
      <c r="AF51" s="146"/>
      <c r="AG51" s="146" t="s">
        <v>215</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73">
        <v>41</v>
      </c>
      <c r="B52" s="174" t="s">
        <v>1048</v>
      </c>
      <c r="C52" s="182" t="s">
        <v>1049</v>
      </c>
      <c r="D52" s="175" t="s">
        <v>257</v>
      </c>
      <c r="E52" s="176">
        <v>10</v>
      </c>
      <c r="F52" s="177"/>
      <c r="G52" s="178">
        <f t="shared" si="0"/>
        <v>0</v>
      </c>
      <c r="H52" s="177"/>
      <c r="I52" s="178">
        <f t="shared" si="1"/>
        <v>0</v>
      </c>
      <c r="J52" s="177"/>
      <c r="K52" s="178">
        <f t="shared" si="2"/>
        <v>0</v>
      </c>
      <c r="L52" s="178">
        <v>21</v>
      </c>
      <c r="M52" s="178">
        <f t="shared" si="3"/>
        <v>0</v>
      </c>
      <c r="N52" s="176">
        <v>0</v>
      </c>
      <c r="O52" s="176">
        <f t="shared" si="4"/>
        <v>0</v>
      </c>
      <c r="P52" s="176">
        <v>0</v>
      </c>
      <c r="Q52" s="176">
        <f t="shared" si="5"/>
        <v>0</v>
      </c>
      <c r="R52" s="178" t="s">
        <v>170</v>
      </c>
      <c r="S52" s="178" t="s">
        <v>211</v>
      </c>
      <c r="T52" s="179" t="s">
        <v>212</v>
      </c>
      <c r="U52" s="156">
        <v>0.16866999999999999</v>
      </c>
      <c r="V52" s="156">
        <f t="shared" si="6"/>
        <v>1.69</v>
      </c>
      <c r="W52" s="156"/>
      <c r="X52" s="156" t="s">
        <v>213</v>
      </c>
      <c r="Y52" s="156" t="s">
        <v>214</v>
      </c>
      <c r="Z52" s="146"/>
      <c r="AA52" s="146"/>
      <c r="AB52" s="146"/>
      <c r="AC52" s="146"/>
      <c r="AD52" s="146"/>
      <c r="AE52" s="146"/>
      <c r="AF52" s="146"/>
      <c r="AG52" s="146" t="s">
        <v>215</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73">
        <v>42</v>
      </c>
      <c r="B53" s="174" t="s">
        <v>1050</v>
      </c>
      <c r="C53" s="182" t="s">
        <v>1051</v>
      </c>
      <c r="D53" s="175" t="s">
        <v>257</v>
      </c>
      <c r="E53" s="176">
        <v>4</v>
      </c>
      <c r="F53" s="177"/>
      <c r="G53" s="178">
        <f t="shared" si="0"/>
        <v>0</v>
      </c>
      <c r="H53" s="177"/>
      <c r="I53" s="178">
        <f t="shared" si="1"/>
        <v>0</v>
      </c>
      <c r="J53" s="177"/>
      <c r="K53" s="178">
        <f t="shared" si="2"/>
        <v>0</v>
      </c>
      <c r="L53" s="178">
        <v>21</v>
      </c>
      <c r="M53" s="178">
        <f t="shared" si="3"/>
        <v>0</v>
      </c>
      <c r="N53" s="176">
        <v>0</v>
      </c>
      <c r="O53" s="176">
        <f t="shared" si="4"/>
        <v>0</v>
      </c>
      <c r="P53" s="176">
        <v>0</v>
      </c>
      <c r="Q53" s="176">
        <f t="shared" si="5"/>
        <v>0</v>
      </c>
      <c r="R53" s="178" t="s">
        <v>170</v>
      </c>
      <c r="S53" s="178" t="s">
        <v>211</v>
      </c>
      <c r="T53" s="179" t="s">
        <v>212</v>
      </c>
      <c r="U53" s="156">
        <v>0.18967000000000001</v>
      </c>
      <c r="V53" s="156">
        <f t="shared" si="6"/>
        <v>0.76</v>
      </c>
      <c r="W53" s="156"/>
      <c r="X53" s="156" t="s">
        <v>213</v>
      </c>
      <c r="Y53" s="156" t="s">
        <v>214</v>
      </c>
      <c r="Z53" s="146"/>
      <c r="AA53" s="146"/>
      <c r="AB53" s="146"/>
      <c r="AC53" s="146"/>
      <c r="AD53" s="146"/>
      <c r="AE53" s="146"/>
      <c r="AF53" s="146"/>
      <c r="AG53" s="146" t="s">
        <v>215</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1" x14ac:dyDescent="0.25">
      <c r="A54" s="173">
        <v>43</v>
      </c>
      <c r="B54" s="174" t="s">
        <v>1052</v>
      </c>
      <c r="C54" s="182" t="s">
        <v>1053</v>
      </c>
      <c r="D54" s="175" t="s">
        <v>257</v>
      </c>
      <c r="E54" s="176">
        <v>46</v>
      </c>
      <c r="F54" s="177"/>
      <c r="G54" s="178">
        <f t="shared" si="0"/>
        <v>0</v>
      </c>
      <c r="H54" s="177"/>
      <c r="I54" s="178">
        <f t="shared" si="1"/>
        <v>0</v>
      </c>
      <c r="J54" s="177"/>
      <c r="K54" s="178">
        <f t="shared" si="2"/>
        <v>0</v>
      </c>
      <c r="L54" s="178">
        <v>21</v>
      </c>
      <c r="M54" s="178">
        <f t="shared" si="3"/>
        <v>0</v>
      </c>
      <c r="N54" s="176">
        <v>0</v>
      </c>
      <c r="O54" s="176">
        <f t="shared" si="4"/>
        <v>0</v>
      </c>
      <c r="P54" s="176">
        <v>0</v>
      </c>
      <c r="Q54" s="176">
        <f t="shared" si="5"/>
        <v>0</v>
      </c>
      <c r="R54" s="178" t="s">
        <v>170</v>
      </c>
      <c r="S54" s="178" t="s">
        <v>211</v>
      </c>
      <c r="T54" s="179" t="s">
        <v>212</v>
      </c>
      <c r="U54" s="156">
        <v>0.26</v>
      </c>
      <c r="V54" s="156">
        <f t="shared" si="6"/>
        <v>11.96</v>
      </c>
      <c r="W54" s="156"/>
      <c r="X54" s="156" t="s">
        <v>213</v>
      </c>
      <c r="Y54" s="156" t="s">
        <v>214</v>
      </c>
      <c r="Z54" s="146"/>
      <c r="AA54" s="146"/>
      <c r="AB54" s="146"/>
      <c r="AC54" s="146"/>
      <c r="AD54" s="146"/>
      <c r="AE54" s="146"/>
      <c r="AF54" s="146"/>
      <c r="AG54" s="146" t="s">
        <v>215</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outlineLevel="1" x14ac:dyDescent="0.25">
      <c r="A55" s="173">
        <v>44</v>
      </c>
      <c r="B55" s="174" t="s">
        <v>1054</v>
      </c>
      <c r="C55" s="182" t="s">
        <v>1055</v>
      </c>
      <c r="D55" s="175" t="s">
        <v>257</v>
      </c>
      <c r="E55" s="176">
        <v>4</v>
      </c>
      <c r="F55" s="177"/>
      <c r="G55" s="178">
        <f t="shared" si="0"/>
        <v>0</v>
      </c>
      <c r="H55" s="177"/>
      <c r="I55" s="178">
        <f t="shared" si="1"/>
        <v>0</v>
      </c>
      <c r="J55" s="177"/>
      <c r="K55" s="178">
        <f t="shared" si="2"/>
        <v>0</v>
      </c>
      <c r="L55" s="178">
        <v>21</v>
      </c>
      <c r="M55" s="178">
        <f t="shared" si="3"/>
        <v>0</v>
      </c>
      <c r="N55" s="176">
        <v>0</v>
      </c>
      <c r="O55" s="176">
        <f t="shared" si="4"/>
        <v>0</v>
      </c>
      <c r="P55" s="176">
        <v>0</v>
      </c>
      <c r="Q55" s="176">
        <f t="shared" si="5"/>
        <v>0</v>
      </c>
      <c r="R55" s="178" t="s">
        <v>170</v>
      </c>
      <c r="S55" s="178" t="s">
        <v>211</v>
      </c>
      <c r="T55" s="179" t="s">
        <v>212</v>
      </c>
      <c r="U55" s="156">
        <v>0.46383000000000002</v>
      </c>
      <c r="V55" s="156">
        <f t="shared" si="6"/>
        <v>1.86</v>
      </c>
      <c r="W55" s="156"/>
      <c r="X55" s="156" t="s">
        <v>213</v>
      </c>
      <c r="Y55" s="156" t="s">
        <v>214</v>
      </c>
      <c r="Z55" s="146"/>
      <c r="AA55" s="146"/>
      <c r="AB55" s="146"/>
      <c r="AC55" s="146"/>
      <c r="AD55" s="146"/>
      <c r="AE55" s="146"/>
      <c r="AF55" s="146"/>
      <c r="AG55" s="146" t="s">
        <v>215</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1" x14ac:dyDescent="0.25">
      <c r="A56" s="165">
        <v>45</v>
      </c>
      <c r="B56" s="166" t="s">
        <v>1056</v>
      </c>
      <c r="C56" s="181" t="s">
        <v>1057</v>
      </c>
      <c r="D56" s="167" t="s">
        <v>257</v>
      </c>
      <c r="E56" s="168">
        <v>2</v>
      </c>
      <c r="F56" s="169"/>
      <c r="G56" s="170">
        <f t="shared" si="0"/>
        <v>0</v>
      </c>
      <c r="H56" s="169"/>
      <c r="I56" s="170">
        <f t="shared" si="1"/>
        <v>0</v>
      </c>
      <c r="J56" s="169"/>
      <c r="K56" s="170">
        <f t="shared" si="2"/>
        <v>0</v>
      </c>
      <c r="L56" s="170">
        <v>21</v>
      </c>
      <c r="M56" s="170">
        <f t="shared" si="3"/>
        <v>0</v>
      </c>
      <c r="N56" s="168">
        <v>0</v>
      </c>
      <c r="O56" s="168">
        <f t="shared" si="4"/>
        <v>0</v>
      </c>
      <c r="P56" s="168">
        <v>0</v>
      </c>
      <c r="Q56" s="168">
        <f t="shared" si="5"/>
        <v>0</v>
      </c>
      <c r="R56" s="170" t="s">
        <v>170</v>
      </c>
      <c r="S56" s="170" t="s">
        <v>211</v>
      </c>
      <c r="T56" s="171" t="s">
        <v>212</v>
      </c>
      <c r="U56" s="156">
        <v>0.85</v>
      </c>
      <c r="V56" s="156">
        <f t="shared" si="6"/>
        <v>1.7</v>
      </c>
      <c r="W56" s="156"/>
      <c r="X56" s="156" t="s">
        <v>213</v>
      </c>
      <c r="Y56" s="156" t="s">
        <v>214</v>
      </c>
      <c r="Z56" s="146"/>
      <c r="AA56" s="146"/>
      <c r="AB56" s="146"/>
      <c r="AC56" s="146"/>
      <c r="AD56" s="146"/>
      <c r="AE56" s="146"/>
      <c r="AF56" s="146"/>
      <c r="AG56" s="146" t="s">
        <v>215</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outlineLevel="2" x14ac:dyDescent="0.25">
      <c r="A57" s="153"/>
      <c r="B57" s="154"/>
      <c r="C57" s="190" t="s">
        <v>1058</v>
      </c>
      <c r="D57" s="191"/>
      <c r="E57" s="191"/>
      <c r="F57" s="191"/>
      <c r="G57" s="191"/>
      <c r="H57" s="156"/>
      <c r="I57" s="156"/>
      <c r="J57" s="156"/>
      <c r="K57" s="156"/>
      <c r="L57" s="156"/>
      <c r="M57" s="156"/>
      <c r="N57" s="155"/>
      <c r="O57" s="155"/>
      <c r="P57" s="155"/>
      <c r="Q57" s="155"/>
      <c r="R57" s="156"/>
      <c r="S57" s="156"/>
      <c r="T57" s="156"/>
      <c r="U57" s="156"/>
      <c r="V57" s="156"/>
      <c r="W57" s="156"/>
      <c r="X57" s="156"/>
      <c r="Y57" s="156"/>
      <c r="Z57" s="146"/>
      <c r="AA57" s="146"/>
      <c r="AB57" s="146"/>
      <c r="AC57" s="146"/>
      <c r="AD57" s="146"/>
      <c r="AE57" s="146"/>
      <c r="AF57" s="146"/>
      <c r="AG57" s="146" t="s">
        <v>217</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outlineLevel="1" x14ac:dyDescent="0.25">
      <c r="A58" s="173">
        <v>46</v>
      </c>
      <c r="B58" s="174" t="s">
        <v>1059</v>
      </c>
      <c r="C58" s="182" t="s">
        <v>1060</v>
      </c>
      <c r="D58" s="175" t="s">
        <v>257</v>
      </c>
      <c r="E58" s="176">
        <v>6</v>
      </c>
      <c r="F58" s="177"/>
      <c r="G58" s="178">
        <f>ROUND(E58*F58,2)</f>
        <v>0</v>
      </c>
      <c r="H58" s="177"/>
      <c r="I58" s="178">
        <f>ROUND(E58*H58,2)</f>
        <v>0</v>
      </c>
      <c r="J58" s="177"/>
      <c r="K58" s="178">
        <f>ROUND(E58*J58,2)</f>
        <v>0</v>
      </c>
      <c r="L58" s="178">
        <v>21</v>
      </c>
      <c r="M58" s="178">
        <f>G58*(1+L58/100)</f>
        <v>0</v>
      </c>
      <c r="N58" s="176">
        <v>0</v>
      </c>
      <c r="O58" s="176">
        <f>ROUND(E58*N58,2)</f>
        <v>0</v>
      </c>
      <c r="P58" s="176">
        <v>0</v>
      </c>
      <c r="Q58" s="176">
        <f>ROUND(E58*P58,2)</f>
        <v>0</v>
      </c>
      <c r="R58" s="178" t="s">
        <v>170</v>
      </c>
      <c r="S58" s="178" t="s">
        <v>211</v>
      </c>
      <c r="T58" s="179" t="s">
        <v>212</v>
      </c>
      <c r="U58" s="156">
        <v>0.36882999999999999</v>
      </c>
      <c r="V58" s="156">
        <f>ROUND(E58*U58,2)</f>
        <v>2.21</v>
      </c>
      <c r="W58" s="156"/>
      <c r="X58" s="156" t="s">
        <v>213</v>
      </c>
      <c r="Y58" s="156" t="s">
        <v>214</v>
      </c>
      <c r="Z58" s="146"/>
      <c r="AA58" s="146"/>
      <c r="AB58" s="146"/>
      <c r="AC58" s="146"/>
      <c r="AD58" s="146"/>
      <c r="AE58" s="146"/>
      <c r="AF58" s="146"/>
      <c r="AG58" s="146" t="s">
        <v>215</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1" x14ac:dyDescent="0.25">
      <c r="A59" s="165">
        <v>47</v>
      </c>
      <c r="B59" s="166" t="s">
        <v>1061</v>
      </c>
      <c r="C59" s="181" t="s">
        <v>1062</v>
      </c>
      <c r="D59" s="167" t="s">
        <v>257</v>
      </c>
      <c r="E59" s="168">
        <v>1</v>
      </c>
      <c r="F59" s="169"/>
      <c r="G59" s="170">
        <f>ROUND(E59*F59,2)</f>
        <v>0</v>
      </c>
      <c r="H59" s="169"/>
      <c r="I59" s="170">
        <f>ROUND(E59*H59,2)</f>
        <v>0</v>
      </c>
      <c r="J59" s="169"/>
      <c r="K59" s="170">
        <f>ROUND(E59*J59,2)</f>
        <v>0</v>
      </c>
      <c r="L59" s="170">
        <v>21</v>
      </c>
      <c r="M59" s="170">
        <f>G59*(1+L59/100)</f>
        <v>0</v>
      </c>
      <c r="N59" s="168">
        <v>0</v>
      </c>
      <c r="O59" s="168">
        <f>ROUND(E59*N59,2)</f>
        <v>0</v>
      </c>
      <c r="P59" s="168">
        <v>0</v>
      </c>
      <c r="Q59" s="168">
        <f>ROUND(E59*P59,2)</f>
        <v>0</v>
      </c>
      <c r="R59" s="170" t="s">
        <v>170</v>
      </c>
      <c r="S59" s="170" t="s">
        <v>211</v>
      </c>
      <c r="T59" s="171" t="s">
        <v>212</v>
      </c>
      <c r="U59" s="156">
        <v>4.9580000000000002</v>
      </c>
      <c r="V59" s="156">
        <f>ROUND(E59*U59,2)</f>
        <v>4.96</v>
      </c>
      <c r="W59" s="156"/>
      <c r="X59" s="156" t="s">
        <v>213</v>
      </c>
      <c r="Y59" s="156" t="s">
        <v>214</v>
      </c>
      <c r="Z59" s="146"/>
      <c r="AA59" s="146"/>
      <c r="AB59" s="146"/>
      <c r="AC59" s="146"/>
      <c r="AD59" s="146"/>
      <c r="AE59" s="146"/>
      <c r="AF59" s="146"/>
      <c r="AG59" s="146" t="s">
        <v>215</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21" outlineLevel="2" x14ac:dyDescent="0.25">
      <c r="A60" s="153"/>
      <c r="B60" s="154"/>
      <c r="C60" s="190" t="s">
        <v>1063</v>
      </c>
      <c r="D60" s="191"/>
      <c r="E60" s="191"/>
      <c r="F60" s="191"/>
      <c r="G60" s="191"/>
      <c r="H60" s="156"/>
      <c r="I60" s="156"/>
      <c r="J60" s="156"/>
      <c r="K60" s="156"/>
      <c r="L60" s="156"/>
      <c r="M60" s="156"/>
      <c r="N60" s="155"/>
      <c r="O60" s="155"/>
      <c r="P60" s="155"/>
      <c r="Q60" s="155"/>
      <c r="R60" s="156"/>
      <c r="S60" s="156"/>
      <c r="T60" s="156"/>
      <c r="U60" s="156"/>
      <c r="V60" s="156"/>
      <c r="W60" s="156"/>
      <c r="X60" s="156"/>
      <c r="Y60" s="156"/>
      <c r="Z60" s="146"/>
      <c r="AA60" s="146"/>
      <c r="AB60" s="146"/>
      <c r="AC60" s="146"/>
      <c r="AD60" s="146"/>
      <c r="AE60" s="146"/>
      <c r="AF60" s="146"/>
      <c r="AG60" s="146" t="s">
        <v>217</v>
      </c>
      <c r="AH60" s="146"/>
      <c r="AI60" s="146"/>
      <c r="AJ60" s="146"/>
      <c r="AK60" s="146"/>
      <c r="AL60" s="146"/>
      <c r="AM60" s="146"/>
      <c r="AN60" s="146"/>
      <c r="AO60" s="146"/>
      <c r="AP60" s="146"/>
      <c r="AQ60" s="146"/>
      <c r="AR60" s="146"/>
      <c r="AS60" s="146"/>
      <c r="AT60" s="146"/>
      <c r="AU60" s="146"/>
      <c r="AV60" s="146"/>
      <c r="AW60" s="146"/>
      <c r="AX60" s="146"/>
      <c r="AY60" s="146"/>
      <c r="AZ60" s="146"/>
      <c r="BA60" s="172" t="str">
        <f>C60</f>
        <v>montáž rozvaděčů nn a vn včetně usazení, sestavení dílců, vyvážení, upevnění, zapojení a montáž demontovaných částí a přístrojů,  kontroly a dotažení spojů, opravy nátěrů, avšak bez zapojení, a ukončení kabelů</v>
      </c>
      <c r="BB60" s="146"/>
      <c r="BC60" s="146"/>
      <c r="BD60" s="146"/>
      <c r="BE60" s="146"/>
      <c r="BF60" s="146"/>
      <c r="BG60" s="146"/>
      <c r="BH60" s="146"/>
    </row>
    <row r="61" spans="1:60" ht="20.399999999999999" outlineLevel="1" x14ac:dyDescent="0.25">
      <c r="A61" s="165">
        <v>48</v>
      </c>
      <c r="B61" s="166" t="s">
        <v>1064</v>
      </c>
      <c r="C61" s="181" t="s">
        <v>1065</v>
      </c>
      <c r="D61" s="167" t="s">
        <v>257</v>
      </c>
      <c r="E61" s="168">
        <v>1</v>
      </c>
      <c r="F61" s="169"/>
      <c r="G61" s="170">
        <f>ROUND(E61*F61,2)</f>
        <v>0</v>
      </c>
      <c r="H61" s="169"/>
      <c r="I61" s="170">
        <f>ROUND(E61*H61,2)</f>
        <v>0</v>
      </c>
      <c r="J61" s="169"/>
      <c r="K61" s="170">
        <f>ROUND(E61*J61,2)</f>
        <v>0</v>
      </c>
      <c r="L61" s="170">
        <v>21</v>
      </c>
      <c r="M61" s="170">
        <f>G61*(1+L61/100)</f>
        <v>0</v>
      </c>
      <c r="N61" s="168">
        <v>0</v>
      </c>
      <c r="O61" s="168">
        <f>ROUND(E61*N61,2)</f>
        <v>0</v>
      </c>
      <c r="P61" s="168">
        <v>0</v>
      </c>
      <c r="Q61" s="168">
        <f>ROUND(E61*P61,2)</f>
        <v>0</v>
      </c>
      <c r="R61" s="170" t="s">
        <v>170</v>
      </c>
      <c r="S61" s="170" t="s">
        <v>211</v>
      </c>
      <c r="T61" s="171" t="s">
        <v>212</v>
      </c>
      <c r="U61" s="156">
        <v>1.43</v>
      </c>
      <c r="V61" s="156">
        <f>ROUND(E61*U61,2)</f>
        <v>1.43</v>
      </c>
      <c r="W61" s="156"/>
      <c r="X61" s="156" t="s">
        <v>213</v>
      </c>
      <c r="Y61" s="156" t="s">
        <v>214</v>
      </c>
      <c r="Z61" s="146"/>
      <c r="AA61" s="146"/>
      <c r="AB61" s="146"/>
      <c r="AC61" s="146"/>
      <c r="AD61" s="146"/>
      <c r="AE61" s="146"/>
      <c r="AF61" s="146"/>
      <c r="AG61" s="146" t="s">
        <v>215</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ht="21" outlineLevel="2" x14ac:dyDescent="0.25">
      <c r="A62" s="153"/>
      <c r="B62" s="154"/>
      <c r="C62" s="190" t="s">
        <v>1063</v>
      </c>
      <c r="D62" s="191"/>
      <c r="E62" s="191"/>
      <c r="F62" s="191"/>
      <c r="G62" s="191"/>
      <c r="H62" s="156"/>
      <c r="I62" s="156"/>
      <c r="J62" s="156"/>
      <c r="K62" s="156"/>
      <c r="L62" s="156"/>
      <c r="M62" s="156"/>
      <c r="N62" s="155"/>
      <c r="O62" s="155"/>
      <c r="P62" s="155"/>
      <c r="Q62" s="155"/>
      <c r="R62" s="156"/>
      <c r="S62" s="156"/>
      <c r="T62" s="156"/>
      <c r="U62" s="156"/>
      <c r="V62" s="156"/>
      <c r="W62" s="156"/>
      <c r="X62" s="156"/>
      <c r="Y62" s="156"/>
      <c r="Z62" s="146"/>
      <c r="AA62" s="146"/>
      <c r="AB62" s="146"/>
      <c r="AC62" s="146"/>
      <c r="AD62" s="146"/>
      <c r="AE62" s="146"/>
      <c r="AF62" s="146"/>
      <c r="AG62" s="146" t="s">
        <v>217</v>
      </c>
      <c r="AH62" s="146"/>
      <c r="AI62" s="146"/>
      <c r="AJ62" s="146"/>
      <c r="AK62" s="146"/>
      <c r="AL62" s="146"/>
      <c r="AM62" s="146"/>
      <c r="AN62" s="146"/>
      <c r="AO62" s="146"/>
      <c r="AP62" s="146"/>
      <c r="AQ62" s="146"/>
      <c r="AR62" s="146"/>
      <c r="AS62" s="146"/>
      <c r="AT62" s="146"/>
      <c r="AU62" s="146"/>
      <c r="AV62" s="146"/>
      <c r="AW62" s="146"/>
      <c r="AX62" s="146"/>
      <c r="AY62" s="146"/>
      <c r="AZ62" s="146"/>
      <c r="BA62" s="172" t="str">
        <f>C62</f>
        <v>montáž rozvaděčů nn a vn včetně usazení, sestavení dílců, vyvážení, upevnění, zapojení a montáž demontovaných částí a přístrojů,  kontroly a dotažení spojů, opravy nátěrů, avšak bez zapojení, a ukončení kabelů</v>
      </c>
      <c r="BB62" s="146"/>
      <c r="BC62" s="146"/>
      <c r="BD62" s="146"/>
      <c r="BE62" s="146"/>
      <c r="BF62" s="146"/>
      <c r="BG62" s="146"/>
      <c r="BH62" s="146"/>
    </row>
    <row r="63" spans="1:60" outlineLevel="1" x14ac:dyDescent="0.25">
      <c r="A63" s="173">
        <v>49</v>
      </c>
      <c r="B63" s="174" t="s">
        <v>1066</v>
      </c>
      <c r="C63" s="182" t="s">
        <v>1067</v>
      </c>
      <c r="D63" s="175" t="s">
        <v>257</v>
      </c>
      <c r="E63" s="176">
        <v>210</v>
      </c>
      <c r="F63" s="177"/>
      <c r="G63" s="178">
        <f>ROUND(E63*F63,2)</f>
        <v>0</v>
      </c>
      <c r="H63" s="177"/>
      <c r="I63" s="178">
        <f>ROUND(E63*H63,2)</f>
        <v>0</v>
      </c>
      <c r="J63" s="177"/>
      <c r="K63" s="178">
        <f>ROUND(E63*J63,2)</f>
        <v>0</v>
      </c>
      <c r="L63" s="178">
        <v>21</v>
      </c>
      <c r="M63" s="178">
        <f>G63*(1+L63/100)</f>
        <v>0</v>
      </c>
      <c r="N63" s="176">
        <v>0</v>
      </c>
      <c r="O63" s="176">
        <f>ROUND(E63*N63,2)</f>
        <v>0</v>
      </c>
      <c r="P63" s="176">
        <v>0</v>
      </c>
      <c r="Q63" s="176">
        <f>ROUND(E63*P63,2)</f>
        <v>0</v>
      </c>
      <c r="R63" s="178" t="s">
        <v>170</v>
      </c>
      <c r="S63" s="178" t="s">
        <v>211</v>
      </c>
      <c r="T63" s="179" t="s">
        <v>212</v>
      </c>
      <c r="U63" s="156">
        <v>2.5170000000000001E-2</v>
      </c>
      <c r="V63" s="156">
        <f>ROUND(E63*U63,2)</f>
        <v>5.29</v>
      </c>
      <c r="W63" s="156"/>
      <c r="X63" s="156" t="s">
        <v>213</v>
      </c>
      <c r="Y63" s="156" t="s">
        <v>214</v>
      </c>
      <c r="Z63" s="146"/>
      <c r="AA63" s="146"/>
      <c r="AB63" s="146"/>
      <c r="AC63" s="146"/>
      <c r="AD63" s="146"/>
      <c r="AE63" s="146"/>
      <c r="AF63" s="146"/>
      <c r="AG63" s="146" t="s">
        <v>215</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outlineLevel="1" x14ac:dyDescent="0.25">
      <c r="A64" s="165">
        <v>50</v>
      </c>
      <c r="B64" s="166" t="s">
        <v>1068</v>
      </c>
      <c r="C64" s="181" t="s">
        <v>1069</v>
      </c>
      <c r="D64" s="167" t="s">
        <v>257</v>
      </c>
      <c r="E64" s="168">
        <v>57</v>
      </c>
      <c r="F64" s="169"/>
      <c r="G64" s="170">
        <f>ROUND(E64*F64,2)</f>
        <v>0</v>
      </c>
      <c r="H64" s="169"/>
      <c r="I64" s="170">
        <f>ROUND(E64*H64,2)</f>
        <v>0</v>
      </c>
      <c r="J64" s="169"/>
      <c r="K64" s="170">
        <f>ROUND(E64*J64,2)</f>
        <v>0</v>
      </c>
      <c r="L64" s="170">
        <v>21</v>
      </c>
      <c r="M64" s="170">
        <f>G64*(1+L64/100)</f>
        <v>0</v>
      </c>
      <c r="N64" s="168">
        <v>0</v>
      </c>
      <c r="O64" s="168">
        <f>ROUND(E64*N64,2)</f>
        <v>0</v>
      </c>
      <c r="P64" s="168">
        <v>0</v>
      </c>
      <c r="Q64" s="168">
        <f>ROUND(E64*P64,2)</f>
        <v>0</v>
      </c>
      <c r="R64" s="170" t="s">
        <v>170</v>
      </c>
      <c r="S64" s="170" t="s">
        <v>211</v>
      </c>
      <c r="T64" s="171" t="s">
        <v>212</v>
      </c>
      <c r="U64" s="156">
        <v>0.4</v>
      </c>
      <c r="V64" s="156">
        <f>ROUND(E64*U64,2)</f>
        <v>22.8</v>
      </c>
      <c r="W64" s="156"/>
      <c r="X64" s="156" t="s">
        <v>213</v>
      </c>
      <c r="Y64" s="156" t="s">
        <v>214</v>
      </c>
      <c r="Z64" s="146"/>
      <c r="AA64" s="146"/>
      <c r="AB64" s="146"/>
      <c r="AC64" s="146"/>
      <c r="AD64" s="146"/>
      <c r="AE64" s="146"/>
      <c r="AF64" s="146"/>
      <c r="AG64" s="146" t="s">
        <v>215</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outlineLevel="2" x14ac:dyDescent="0.25">
      <c r="A65" s="153"/>
      <c r="B65" s="154"/>
      <c r="C65" s="190" t="s">
        <v>1070</v>
      </c>
      <c r="D65" s="191"/>
      <c r="E65" s="191"/>
      <c r="F65" s="191"/>
      <c r="G65" s="191"/>
      <c r="H65" s="156"/>
      <c r="I65" s="156"/>
      <c r="J65" s="156"/>
      <c r="K65" s="156"/>
      <c r="L65" s="156"/>
      <c r="M65" s="156"/>
      <c r="N65" s="155"/>
      <c r="O65" s="155"/>
      <c r="P65" s="155"/>
      <c r="Q65" s="155"/>
      <c r="R65" s="156"/>
      <c r="S65" s="156"/>
      <c r="T65" s="156"/>
      <c r="U65" s="156"/>
      <c r="V65" s="156"/>
      <c r="W65" s="156"/>
      <c r="X65" s="156"/>
      <c r="Y65" s="156"/>
      <c r="Z65" s="146"/>
      <c r="AA65" s="146"/>
      <c r="AB65" s="146"/>
      <c r="AC65" s="146"/>
      <c r="AD65" s="146"/>
      <c r="AE65" s="146"/>
      <c r="AF65" s="146"/>
      <c r="AG65" s="146" t="s">
        <v>217</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outlineLevel="1" x14ac:dyDescent="0.25">
      <c r="A66" s="165">
        <v>51</v>
      </c>
      <c r="B66" s="166" t="s">
        <v>1071</v>
      </c>
      <c r="C66" s="181" t="s">
        <v>1072</v>
      </c>
      <c r="D66" s="167" t="s">
        <v>257</v>
      </c>
      <c r="E66" s="168">
        <v>10</v>
      </c>
      <c r="F66" s="169"/>
      <c r="G66" s="170">
        <f>ROUND(E66*F66,2)</f>
        <v>0</v>
      </c>
      <c r="H66" s="169"/>
      <c r="I66" s="170">
        <f>ROUND(E66*H66,2)</f>
        <v>0</v>
      </c>
      <c r="J66" s="169"/>
      <c r="K66" s="170">
        <f>ROUND(E66*J66,2)</f>
        <v>0</v>
      </c>
      <c r="L66" s="170">
        <v>21</v>
      </c>
      <c r="M66" s="170">
        <f>G66*(1+L66/100)</f>
        <v>0</v>
      </c>
      <c r="N66" s="168">
        <v>0</v>
      </c>
      <c r="O66" s="168">
        <f>ROUND(E66*N66,2)</f>
        <v>0</v>
      </c>
      <c r="P66" s="168">
        <v>0</v>
      </c>
      <c r="Q66" s="168">
        <f>ROUND(E66*P66,2)</f>
        <v>0</v>
      </c>
      <c r="R66" s="170" t="s">
        <v>170</v>
      </c>
      <c r="S66" s="170" t="s">
        <v>211</v>
      </c>
      <c r="T66" s="171" t="s">
        <v>212</v>
      </c>
      <c r="U66" s="156">
        <v>0.66</v>
      </c>
      <c r="V66" s="156">
        <f>ROUND(E66*U66,2)</f>
        <v>6.6</v>
      </c>
      <c r="W66" s="156"/>
      <c r="X66" s="156" t="s">
        <v>213</v>
      </c>
      <c r="Y66" s="156" t="s">
        <v>214</v>
      </c>
      <c r="Z66" s="146"/>
      <c r="AA66" s="146"/>
      <c r="AB66" s="146"/>
      <c r="AC66" s="146"/>
      <c r="AD66" s="146"/>
      <c r="AE66" s="146"/>
      <c r="AF66" s="146"/>
      <c r="AG66" s="146" t="s">
        <v>215</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2" x14ac:dyDescent="0.25">
      <c r="A67" s="153"/>
      <c r="B67" s="154"/>
      <c r="C67" s="190" t="s">
        <v>1070</v>
      </c>
      <c r="D67" s="191"/>
      <c r="E67" s="191"/>
      <c r="F67" s="191"/>
      <c r="G67" s="191"/>
      <c r="H67" s="156"/>
      <c r="I67" s="156"/>
      <c r="J67" s="156"/>
      <c r="K67" s="156"/>
      <c r="L67" s="156"/>
      <c r="M67" s="156"/>
      <c r="N67" s="155"/>
      <c r="O67" s="155"/>
      <c r="P67" s="155"/>
      <c r="Q67" s="155"/>
      <c r="R67" s="156"/>
      <c r="S67" s="156"/>
      <c r="T67" s="156"/>
      <c r="U67" s="156"/>
      <c r="V67" s="156"/>
      <c r="W67" s="156"/>
      <c r="X67" s="156"/>
      <c r="Y67" s="156"/>
      <c r="Z67" s="146"/>
      <c r="AA67" s="146"/>
      <c r="AB67" s="146"/>
      <c r="AC67" s="146"/>
      <c r="AD67" s="146"/>
      <c r="AE67" s="146"/>
      <c r="AF67" s="146"/>
      <c r="AG67" s="146" t="s">
        <v>217</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outlineLevel="1" x14ac:dyDescent="0.25">
      <c r="A68" s="165">
        <v>52</v>
      </c>
      <c r="B68" s="166" t="s">
        <v>1073</v>
      </c>
      <c r="C68" s="181" t="s">
        <v>1074</v>
      </c>
      <c r="D68" s="167" t="s">
        <v>257</v>
      </c>
      <c r="E68" s="168">
        <v>20</v>
      </c>
      <c r="F68" s="169"/>
      <c r="G68" s="170">
        <f>ROUND(E68*F68,2)</f>
        <v>0</v>
      </c>
      <c r="H68" s="169"/>
      <c r="I68" s="170">
        <f>ROUND(E68*H68,2)</f>
        <v>0</v>
      </c>
      <c r="J68" s="169"/>
      <c r="K68" s="170">
        <f>ROUND(E68*J68,2)</f>
        <v>0</v>
      </c>
      <c r="L68" s="170">
        <v>21</v>
      </c>
      <c r="M68" s="170">
        <f>G68*(1+L68/100)</f>
        <v>0</v>
      </c>
      <c r="N68" s="168">
        <v>0</v>
      </c>
      <c r="O68" s="168">
        <f>ROUND(E68*N68,2)</f>
        <v>0</v>
      </c>
      <c r="P68" s="168">
        <v>0</v>
      </c>
      <c r="Q68" s="168">
        <f>ROUND(E68*P68,2)</f>
        <v>0</v>
      </c>
      <c r="R68" s="170" t="s">
        <v>170</v>
      </c>
      <c r="S68" s="170" t="s">
        <v>211</v>
      </c>
      <c r="T68" s="171" t="s">
        <v>212</v>
      </c>
      <c r="U68" s="156">
        <v>0.6</v>
      </c>
      <c r="V68" s="156">
        <f>ROUND(E68*U68,2)</f>
        <v>12</v>
      </c>
      <c r="W68" s="156"/>
      <c r="X68" s="156" t="s">
        <v>213</v>
      </c>
      <c r="Y68" s="156" t="s">
        <v>214</v>
      </c>
      <c r="Z68" s="146"/>
      <c r="AA68" s="146"/>
      <c r="AB68" s="146"/>
      <c r="AC68" s="146"/>
      <c r="AD68" s="146"/>
      <c r="AE68" s="146"/>
      <c r="AF68" s="146"/>
      <c r="AG68" s="146" t="s">
        <v>215</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outlineLevel="2" x14ac:dyDescent="0.25">
      <c r="A69" s="153"/>
      <c r="B69" s="154"/>
      <c r="C69" s="190" t="s">
        <v>1070</v>
      </c>
      <c r="D69" s="191"/>
      <c r="E69" s="191"/>
      <c r="F69" s="191"/>
      <c r="G69" s="191"/>
      <c r="H69" s="156"/>
      <c r="I69" s="156"/>
      <c r="J69" s="156"/>
      <c r="K69" s="156"/>
      <c r="L69" s="156"/>
      <c r="M69" s="156"/>
      <c r="N69" s="155"/>
      <c r="O69" s="155"/>
      <c r="P69" s="155"/>
      <c r="Q69" s="155"/>
      <c r="R69" s="156"/>
      <c r="S69" s="156"/>
      <c r="T69" s="156"/>
      <c r="U69" s="156"/>
      <c r="V69" s="156"/>
      <c r="W69" s="156"/>
      <c r="X69" s="156"/>
      <c r="Y69" s="156"/>
      <c r="Z69" s="146"/>
      <c r="AA69" s="146"/>
      <c r="AB69" s="146"/>
      <c r="AC69" s="146"/>
      <c r="AD69" s="146"/>
      <c r="AE69" s="146"/>
      <c r="AF69" s="146"/>
      <c r="AG69" s="146" t="s">
        <v>217</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outlineLevel="1" x14ac:dyDescent="0.25">
      <c r="A70" s="165">
        <v>53</v>
      </c>
      <c r="B70" s="166" t="s">
        <v>1075</v>
      </c>
      <c r="C70" s="181" t="s">
        <v>1076</v>
      </c>
      <c r="D70" s="167" t="s">
        <v>257</v>
      </c>
      <c r="E70" s="168">
        <v>4</v>
      </c>
      <c r="F70" s="169"/>
      <c r="G70" s="170">
        <f>ROUND(E70*F70,2)</f>
        <v>0</v>
      </c>
      <c r="H70" s="169"/>
      <c r="I70" s="170">
        <f>ROUND(E70*H70,2)</f>
        <v>0</v>
      </c>
      <c r="J70" s="169"/>
      <c r="K70" s="170">
        <f>ROUND(E70*J70,2)</f>
        <v>0</v>
      </c>
      <c r="L70" s="170">
        <v>21</v>
      </c>
      <c r="M70" s="170">
        <f>G70*(1+L70/100)</f>
        <v>0</v>
      </c>
      <c r="N70" s="168">
        <v>0</v>
      </c>
      <c r="O70" s="168">
        <f>ROUND(E70*N70,2)</f>
        <v>0</v>
      </c>
      <c r="P70" s="168">
        <v>0</v>
      </c>
      <c r="Q70" s="168">
        <f>ROUND(E70*P70,2)</f>
        <v>0</v>
      </c>
      <c r="R70" s="170" t="s">
        <v>170</v>
      </c>
      <c r="S70" s="170" t="s">
        <v>211</v>
      </c>
      <c r="T70" s="171" t="s">
        <v>212</v>
      </c>
      <c r="U70" s="156">
        <v>1</v>
      </c>
      <c r="V70" s="156">
        <f>ROUND(E70*U70,2)</f>
        <v>4</v>
      </c>
      <c r="W70" s="156"/>
      <c r="X70" s="156" t="s">
        <v>213</v>
      </c>
      <c r="Y70" s="156" t="s">
        <v>214</v>
      </c>
      <c r="Z70" s="146"/>
      <c r="AA70" s="146"/>
      <c r="AB70" s="146"/>
      <c r="AC70" s="146"/>
      <c r="AD70" s="146"/>
      <c r="AE70" s="146"/>
      <c r="AF70" s="146"/>
      <c r="AG70" s="146" t="s">
        <v>215</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2" x14ac:dyDescent="0.25">
      <c r="A71" s="153"/>
      <c r="B71" s="154"/>
      <c r="C71" s="190" t="s">
        <v>1070</v>
      </c>
      <c r="D71" s="191"/>
      <c r="E71" s="191"/>
      <c r="F71" s="191"/>
      <c r="G71" s="191"/>
      <c r="H71" s="156"/>
      <c r="I71" s="156"/>
      <c r="J71" s="156"/>
      <c r="K71" s="156"/>
      <c r="L71" s="156"/>
      <c r="M71" s="156"/>
      <c r="N71" s="155"/>
      <c r="O71" s="155"/>
      <c r="P71" s="155"/>
      <c r="Q71" s="155"/>
      <c r="R71" s="156"/>
      <c r="S71" s="156"/>
      <c r="T71" s="156"/>
      <c r="U71" s="156"/>
      <c r="V71" s="156"/>
      <c r="W71" s="156"/>
      <c r="X71" s="156"/>
      <c r="Y71" s="156"/>
      <c r="Z71" s="146"/>
      <c r="AA71" s="146"/>
      <c r="AB71" s="146"/>
      <c r="AC71" s="146"/>
      <c r="AD71" s="146"/>
      <c r="AE71" s="146"/>
      <c r="AF71" s="146"/>
      <c r="AG71" s="146" t="s">
        <v>217</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1" x14ac:dyDescent="0.25">
      <c r="A72" s="173">
        <v>54</v>
      </c>
      <c r="B72" s="174" t="s">
        <v>1077</v>
      </c>
      <c r="C72" s="182" t="s">
        <v>1078</v>
      </c>
      <c r="D72" s="175" t="s">
        <v>257</v>
      </c>
      <c r="E72" s="176">
        <v>20</v>
      </c>
      <c r="F72" s="177"/>
      <c r="G72" s="178">
        <f t="shared" ref="G72:G103" si="7">ROUND(E72*F72,2)</f>
        <v>0</v>
      </c>
      <c r="H72" s="177"/>
      <c r="I72" s="178">
        <f t="shared" ref="I72:I103" si="8">ROUND(E72*H72,2)</f>
        <v>0</v>
      </c>
      <c r="J72" s="177"/>
      <c r="K72" s="178">
        <f t="shared" ref="K72:K103" si="9">ROUND(E72*J72,2)</f>
        <v>0</v>
      </c>
      <c r="L72" s="178">
        <v>21</v>
      </c>
      <c r="M72" s="178">
        <f t="shared" ref="M72:M103" si="10">G72*(1+L72/100)</f>
        <v>0</v>
      </c>
      <c r="N72" s="176">
        <v>0</v>
      </c>
      <c r="O72" s="176">
        <f t="shared" ref="O72:O103" si="11">ROUND(E72*N72,2)</f>
        <v>0</v>
      </c>
      <c r="P72" s="176">
        <v>0</v>
      </c>
      <c r="Q72" s="176">
        <f t="shared" ref="Q72:Q103" si="12">ROUND(E72*P72,2)</f>
        <v>0</v>
      </c>
      <c r="R72" s="178" t="s">
        <v>170</v>
      </c>
      <c r="S72" s="178" t="s">
        <v>211</v>
      </c>
      <c r="T72" s="179" t="s">
        <v>212</v>
      </c>
      <c r="U72" s="156">
        <v>0.73782999999999999</v>
      </c>
      <c r="V72" s="156">
        <f t="shared" ref="V72:V103" si="13">ROUND(E72*U72,2)</f>
        <v>14.76</v>
      </c>
      <c r="W72" s="156"/>
      <c r="X72" s="156" t="s">
        <v>213</v>
      </c>
      <c r="Y72" s="156" t="s">
        <v>214</v>
      </c>
      <c r="Z72" s="146"/>
      <c r="AA72" s="146"/>
      <c r="AB72" s="146"/>
      <c r="AC72" s="146"/>
      <c r="AD72" s="146"/>
      <c r="AE72" s="146"/>
      <c r="AF72" s="146"/>
      <c r="AG72" s="146" t="s">
        <v>215</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20.399999999999999" outlineLevel="1" x14ac:dyDescent="0.25">
      <c r="A73" s="173">
        <v>55</v>
      </c>
      <c r="B73" s="174" t="s">
        <v>1079</v>
      </c>
      <c r="C73" s="182" t="s">
        <v>1080</v>
      </c>
      <c r="D73" s="175" t="s">
        <v>257</v>
      </c>
      <c r="E73" s="176">
        <v>26</v>
      </c>
      <c r="F73" s="177"/>
      <c r="G73" s="178">
        <f t="shared" si="7"/>
        <v>0</v>
      </c>
      <c r="H73" s="177"/>
      <c r="I73" s="178">
        <f t="shared" si="8"/>
        <v>0</v>
      </c>
      <c r="J73" s="177"/>
      <c r="K73" s="178">
        <f t="shared" si="9"/>
        <v>0</v>
      </c>
      <c r="L73" s="178">
        <v>21</v>
      </c>
      <c r="M73" s="178">
        <f t="shared" si="10"/>
        <v>0</v>
      </c>
      <c r="N73" s="176">
        <v>2.5000000000000001E-4</v>
      </c>
      <c r="O73" s="176">
        <f t="shared" si="11"/>
        <v>0.01</v>
      </c>
      <c r="P73" s="176">
        <v>0</v>
      </c>
      <c r="Q73" s="176">
        <f t="shared" si="12"/>
        <v>0</v>
      </c>
      <c r="R73" s="178" t="s">
        <v>170</v>
      </c>
      <c r="S73" s="178" t="s">
        <v>211</v>
      </c>
      <c r="T73" s="179" t="s">
        <v>212</v>
      </c>
      <c r="U73" s="156">
        <v>0.26417000000000002</v>
      </c>
      <c r="V73" s="156">
        <f t="shared" si="13"/>
        <v>6.87</v>
      </c>
      <c r="W73" s="156"/>
      <c r="X73" s="156" t="s">
        <v>213</v>
      </c>
      <c r="Y73" s="156" t="s">
        <v>214</v>
      </c>
      <c r="Z73" s="146"/>
      <c r="AA73" s="146"/>
      <c r="AB73" s="146"/>
      <c r="AC73" s="146"/>
      <c r="AD73" s="146"/>
      <c r="AE73" s="146"/>
      <c r="AF73" s="146"/>
      <c r="AG73" s="146" t="s">
        <v>215</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30.6" outlineLevel="1" x14ac:dyDescent="0.25">
      <c r="A74" s="173">
        <v>56</v>
      </c>
      <c r="B74" s="174" t="s">
        <v>1081</v>
      </c>
      <c r="C74" s="182" t="s">
        <v>1082</v>
      </c>
      <c r="D74" s="175" t="s">
        <v>257</v>
      </c>
      <c r="E74" s="176">
        <v>2</v>
      </c>
      <c r="F74" s="177"/>
      <c r="G74" s="178">
        <f t="shared" si="7"/>
        <v>0</v>
      </c>
      <c r="H74" s="177"/>
      <c r="I74" s="178">
        <f t="shared" si="8"/>
        <v>0</v>
      </c>
      <c r="J74" s="177"/>
      <c r="K74" s="178">
        <f t="shared" si="9"/>
        <v>0</v>
      </c>
      <c r="L74" s="178">
        <v>21</v>
      </c>
      <c r="M74" s="178">
        <f t="shared" si="10"/>
        <v>0</v>
      </c>
      <c r="N74" s="176">
        <v>0</v>
      </c>
      <c r="O74" s="176">
        <f t="shared" si="11"/>
        <v>0</v>
      </c>
      <c r="P74" s="176">
        <v>0</v>
      </c>
      <c r="Q74" s="176">
        <f t="shared" si="12"/>
        <v>0</v>
      </c>
      <c r="R74" s="178" t="s">
        <v>170</v>
      </c>
      <c r="S74" s="178" t="s">
        <v>211</v>
      </c>
      <c r="T74" s="179" t="s">
        <v>212</v>
      </c>
      <c r="U74" s="156">
        <v>0.22</v>
      </c>
      <c r="V74" s="156">
        <f t="shared" si="13"/>
        <v>0.44</v>
      </c>
      <c r="W74" s="156"/>
      <c r="X74" s="156" t="s">
        <v>213</v>
      </c>
      <c r="Y74" s="156" t="s">
        <v>214</v>
      </c>
      <c r="Z74" s="146"/>
      <c r="AA74" s="146"/>
      <c r="AB74" s="146"/>
      <c r="AC74" s="146"/>
      <c r="AD74" s="146"/>
      <c r="AE74" s="146"/>
      <c r="AF74" s="146"/>
      <c r="AG74" s="146" t="s">
        <v>215</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outlineLevel="1" x14ac:dyDescent="0.25">
      <c r="A75" s="173">
        <v>57</v>
      </c>
      <c r="B75" s="174" t="s">
        <v>1083</v>
      </c>
      <c r="C75" s="182" t="s">
        <v>1084</v>
      </c>
      <c r="D75" s="175" t="s">
        <v>257</v>
      </c>
      <c r="E75" s="176">
        <v>2</v>
      </c>
      <c r="F75" s="177"/>
      <c r="G75" s="178">
        <f t="shared" si="7"/>
        <v>0</v>
      </c>
      <c r="H75" s="177"/>
      <c r="I75" s="178">
        <f t="shared" si="8"/>
        <v>0</v>
      </c>
      <c r="J75" s="177"/>
      <c r="K75" s="178">
        <f t="shared" si="9"/>
        <v>0</v>
      </c>
      <c r="L75" s="178">
        <v>21</v>
      </c>
      <c r="M75" s="178">
        <f t="shared" si="10"/>
        <v>0</v>
      </c>
      <c r="N75" s="176">
        <v>0</v>
      </c>
      <c r="O75" s="176">
        <f t="shared" si="11"/>
        <v>0</v>
      </c>
      <c r="P75" s="176">
        <v>0</v>
      </c>
      <c r="Q75" s="176">
        <f t="shared" si="12"/>
        <v>0</v>
      </c>
      <c r="R75" s="178" t="s">
        <v>170</v>
      </c>
      <c r="S75" s="178" t="s">
        <v>211</v>
      </c>
      <c r="T75" s="179" t="s">
        <v>212</v>
      </c>
      <c r="U75" s="156">
        <v>0.17</v>
      </c>
      <c r="V75" s="156">
        <f t="shared" si="13"/>
        <v>0.34</v>
      </c>
      <c r="W75" s="156"/>
      <c r="X75" s="156" t="s">
        <v>213</v>
      </c>
      <c r="Y75" s="156" t="s">
        <v>214</v>
      </c>
      <c r="Z75" s="146"/>
      <c r="AA75" s="146"/>
      <c r="AB75" s="146"/>
      <c r="AC75" s="146"/>
      <c r="AD75" s="146"/>
      <c r="AE75" s="146"/>
      <c r="AF75" s="146"/>
      <c r="AG75" s="146" t="s">
        <v>215</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outlineLevel="1" x14ac:dyDescent="0.25">
      <c r="A76" s="173">
        <v>58</v>
      </c>
      <c r="B76" s="174" t="s">
        <v>1085</v>
      </c>
      <c r="C76" s="182" t="s">
        <v>1086</v>
      </c>
      <c r="D76" s="175" t="s">
        <v>316</v>
      </c>
      <c r="E76" s="176">
        <v>15</v>
      </c>
      <c r="F76" s="177"/>
      <c r="G76" s="178">
        <f t="shared" si="7"/>
        <v>0</v>
      </c>
      <c r="H76" s="177"/>
      <c r="I76" s="178">
        <f t="shared" si="8"/>
        <v>0</v>
      </c>
      <c r="J76" s="177"/>
      <c r="K76" s="178">
        <f t="shared" si="9"/>
        <v>0</v>
      </c>
      <c r="L76" s="178">
        <v>21</v>
      </c>
      <c r="M76" s="178">
        <f t="shared" si="10"/>
        <v>0</v>
      </c>
      <c r="N76" s="176">
        <v>0</v>
      </c>
      <c r="O76" s="176">
        <f t="shared" si="11"/>
        <v>0</v>
      </c>
      <c r="P76" s="176">
        <v>0</v>
      </c>
      <c r="Q76" s="176">
        <f t="shared" si="12"/>
        <v>0</v>
      </c>
      <c r="R76" s="178" t="s">
        <v>170</v>
      </c>
      <c r="S76" s="178" t="s">
        <v>211</v>
      </c>
      <c r="T76" s="179" t="s">
        <v>212</v>
      </c>
      <c r="U76" s="156">
        <v>9.0499999999999997E-2</v>
      </c>
      <c r="V76" s="156">
        <f t="shared" si="13"/>
        <v>1.36</v>
      </c>
      <c r="W76" s="156"/>
      <c r="X76" s="156" t="s">
        <v>213</v>
      </c>
      <c r="Y76" s="156" t="s">
        <v>214</v>
      </c>
      <c r="Z76" s="146"/>
      <c r="AA76" s="146"/>
      <c r="AB76" s="146"/>
      <c r="AC76" s="146"/>
      <c r="AD76" s="146"/>
      <c r="AE76" s="146"/>
      <c r="AF76" s="146"/>
      <c r="AG76" s="146" t="s">
        <v>215</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outlineLevel="1" x14ac:dyDescent="0.25">
      <c r="A77" s="173">
        <v>59</v>
      </c>
      <c r="B77" s="174" t="s">
        <v>1087</v>
      </c>
      <c r="C77" s="182" t="s">
        <v>1088</v>
      </c>
      <c r="D77" s="175" t="s">
        <v>316</v>
      </c>
      <c r="E77" s="176">
        <v>325</v>
      </c>
      <c r="F77" s="177"/>
      <c r="G77" s="178">
        <f t="shared" si="7"/>
        <v>0</v>
      </c>
      <c r="H77" s="177"/>
      <c r="I77" s="178">
        <f t="shared" si="8"/>
        <v>0</v>
      </c>
      <c r="J77" s="177"/>
      <c r="K77" s="178">
        <f t="shared" si="9"/>
        <v>0</v>
      </c>
      <c r="L77" s="178">
        <v>21</v>
      </c>
      <c r="M77" s="178">
        <f t="shared" si="10"/>
        <v>0</v>
      </c>
      <c r="N77" s="176">
        <v>0</v>
      </c>
      <c r="O77" s="176">
        <f t="shared" si="11"/>
        <v>0</v>
      </c>
      <c r="P77" s="176">
        <v>0</v>
      </c>
      <c r="Q77" s="176">
        <f t="shared" si="12"/>
        <v>0</v>
      </c>
      <c r="R77" s="178" t="s">
        <v>170</v>
      </c>
      <c r="S77" s="178" t="s">
        <v>211</v>
      </c>
      <c r="T77" s="179" t="s">
        <v>212</v>
      </c>
      <c r="U77" s="156">
        <v>9.0499999999999997E-2</v>
      </c>
      <c r="V77" s="156">
        <f t="shared" si="13"/>
        <v>29.41</v>
      </c>
      <c r="W77" s="156"/>
      <c r="X77" s="156" t="s">
        <v>213</v>
      </c>
      <c r="Y77" s="156" t="s">
        <v>214</v>
      </c>
      <c r="Z77" s="146"/>
      <c r="AA77" s="146"/>
      <c r="AB77" s="146"/>
      <c r="AC77" s="146"/>
      <c r="AD77" s="146"/>
      <c r="AE77" s="146"/>
      <c r="AF77" s="146"/>
      <c r="AG77" s="146" t="s">
        <v>215</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outlineLevel="1" x14ac:dyDescent="0.25">
      <c r="A78" s="173">
        <v>60</v>
      </c>
      <c r="B78" s="174" t="s">
        <v>1089</v>
      </c>
      <c r="C78" s="182" t="s">
        <v>1090</v>
      </c>
      <c r="D78" s="175" t="s">
        <v>316</v>
      </c>
      <c r="E78" s="176">
        <v>75</v>
      </c>
      <c r="F78" s="177"/>
      <c r="G78" s="178">
        <f t="shared" si="7"/>
        <v>0</v>
      </c>
      <c r="H78" s="177"/>
      <c r="I78" s="178">
        <f t="shared" si="8"/>
        <v>0</v>
      </c>
      <c r="J78" s="177"/>
      <c r="K78" s="178">
        <f t="shared" si="9"/>
        <v>0</v>
      </c>
      <c r="L78" s="178">
        <v>21</v>
      </c>
      <c r="M78" s="178">
        <f t="shared" si="10"/>
        <v>0</v>
      </c>
      <c r="N78" s="176">
        <v>0</v>
      </c>
      <c r="O78" s="176">
        <f t="shared" si="11"/>
        <v>0</v>
      </c>
      <c r="P78" s="176">
        <v>0</v>
      </c>
      <c r="Q78" s="176">
        <f t="shared" si="12"/>
        <v>0</v>
      </c>
      <c r="R78" s="178" t="s">
        <v>170</v>
      </c>
      <c r="S78" s="178" t="s">
        <v>211</v>
      </c>
      <c r="T78" s="179" t="s">
        <v>212</v>
      </c>
      <c r="U78" s="156">
        <v>9.1219999999999996E-2</v>
      </c>
      <c r="V78" s="156">
        <f t="shared" si="13"/>
        <v>6.84</v>
      </c>
      <c r="W78" s="156"/>
      <c r="X78" s="156" t="s">
        <v>213</v>
      </c>
      <c r="Y78" s="156" t="s">
        <v>214</v>
      </c>
      <c r="Z78" s="146"/>
      <c r="AA78" s="146"/>
      <c r="AB78" s="146"/>
      <c r="AC78" s="146"/>
      <c r="AD78" s="146"/>
      <c r="AE78" s="146"/>
      <c r="AF78" s="146"/>
      <c r="AG78" s="146" t="s">
        <v>215</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outlineLevel="1" x14ac:dyDescent="0.25">
      <c r="A79" s="173">
        <v>61</v>
      </c>
      <c r="B79" s="174" t="s">
        <v>1091</v>
      </c>
      <c r="C79" s="182" t="s">
        <v>1092</v>
      </c>
      <c r="D79" s="175" t="s">
        <v>316</v>
      </c>
      <c r="E79" s="176">
        <v>15</v>
      </c>
      <c r="F79" s="177"/>
      <c r="G79" s="178">
        <f t="shared" si="7"/>
        <v>0</v>
      </c>
      <c r="H79" s="177"/>
      <c r="I79" s="178">
        <f t="shared" si="8"/>
        <v>0</v>
      </c>
      <c r="J79" s="177"/>
      <c r="K79" s="178">
        <f t="shared" si="9"/>
        <v>0</v>
      </c>
      <c r="L79" s="178">
        <v>21</v>
      </c>
      <c r="M79" s="178">
        <f t="shared" si="10"/>
        <v>0</v>
      </c>
      <c r="N79" s="176">
        <v>0</v>
      </c>
      <c r="O79" s="176">
        <f t="shared" si="11"/>
        <v>0</v>
      </c>
      <c r="P79" s="176">
        <v>0</v>
      </c>
      <c r="Q79" s="176">
        <f t="shared" si="12"/>
        <v>0</v>
      </c>
      <c r="R79" s="178" t="s">
        <v>170</v>
      </c>
      <c r="S79" s="178" t="s">
        <v>211</v>
      </c>
      <c r="T79" s="179" t="s">
        <v>212</v>
      </c>
      <c r="U79" s="156">
        <v>9.1219999999999996E-2</v>
      </c>
      <c r="V79" s="156">
        <f t="shared" si="13"/>
        <v>1.37</v>
      </c>
      <c r="W79" s="156"/>
      <c r="X79" s="156" t="s">
        <v>213</v>
      </c>
      <c r="Y79" s="156" t="s">
        <v>214</v>
      </c>
      <c r="Z79" s="146"/>
      <c r="AA79" s="146"/>
      <c r="AB79" s="146"/>
      <c r="AC79" s="146"/>
      <c r="AD79" s="146"/>
      <c r="AE79" s="146"/>
      <c r="AF79" s="146"/>
      <c r="AG79" s="146" t="s">
        <v>215</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1" x14ac:dyDescent="0.25">
      <c r="A80" s="173">
        <v>62</v>
      </c>
      <c r="B80" s="174" t="s">
        <v>1093</v>
      </c>
      <c r="C80" s="182" t="s">
        <v>1094</v>
      </c>
      <c r="D80" s="175" t="s">
        <v>316</v>
      </c>
      <c r="E80" s="176">
        <v>40</v>
      </c>
      <c r="F80" s="177"/>
      <c r="G80" s="178">
        <f t="shared" si="7"/>
        <v>0</v>
      </c>
      <c r="H80" s="177"/>
      <c r="I80" s="178">
        <f t="shared" si="8"/>
        <v>0</v>
      </c>
      <c r="J80" s="177"/>
      <c r="K80" s="178">
        <f t="shared" si="9"/>
        <v>0</v>
      </c>
      <c r="L80" s="178">
        <v>21</v>
      </c>
      <c r="M80" s="178">
        <f t="shared" si="10"/>
        <v>0</v>
      </c>
      <c r="N80" s="176">
        <v>0</v>
      </c>
      <c r="O80" s="176">
        <f t="shared" si="11"/>
        <v>0</v>
      </c>
      <c r="P80" s="176">
        <v>0</v>
      </c>
      <c r="Q80" s="176">
        <f t="shared" si="12"/>
        <v>0</v>
      </c>
      <c r="R80" s="178" t="s">
        <v>170</v>
      </c>
      <c r="S80" s="178" t="s">
        <v>211</v>
      </c>
      <c r="T80" s="179" t="s">
        <v>212</v>
      </c>
      <c r="U80" s="156">
        <v>4.6330000000000003E-2</v>
      </c>
      <c r="V80" s="156">
        <f t="shared" si="13"/>
        <v>1.85</v>
      </c>
      <c r="W80" s="156"/>
      <c r="X80" s="156" t="s">
        <v>213</v>
      </c>
      <c r="Y80" s="156" t="s">
        <v>214</v>
      </c>
      <c r="Z80" s="146"/>
      <c r="AA80" s="146"/>
      <c r="AB80" s="146"/>
      <c r="AC80" s="146"/>
      <c r="AD80" s="146"/>
      <c r="AE80" s="146"/>
      <c r="AF80" s="146"/>
      <c r="AG80" s="146" t="s">
        <v>215</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73">
        <v>63</v>
      </c>
      <c r="B81" s="174" t="s">
        <v>1095</v>
      </c>
      <c r="C81" s="182" t="s">
        <v>1096</v>
      </c>
      <c r="D81" s="175" t="s">
        <v>316</v>
      </c>
      <c r="E81" s="176">
        <v>490</v>
      </c>
      <c r="F81" s="177"/>
      <c r="G81" s="178">
        <f t="shared" si="7"/>
        <v>0</v>
      </c>
      <c r="H81" s="177"/>
      <c r="I81" s="178">
        <f t="shared" si="8"/>
        <v>0</v>
      </c>
      <c r="J81" s="177"/>
      <c r="K81" s="178">
        <f t="shared" si="9"/>
        <v>0</v>
      </c>
      <c r="L81" s="178">
        <v>21</v>
      </c>
      <c r="M81" s="178">
        <f t="shared" si="10"/>
        <v>0</v>
      </c>
      <c r="N81" s="176">
        <v>0</v>
      </c>
      <c r="O81" s="176">
        <f t="shared" si="11"/>
        <v>0</v>
      </c>
      <c r="P81" s="176">
        <v>0</v>
      </c>
      <c r="Q81" s="176">
        <f t="shared" si="12"/>
        <v>0</v>
      </c>
      <c r="R81" s="178" t="s">
        <v>170</v>
      </c>
      <c r="S81" s="178" t="s">
        <v>211</v>
      </c>
      <c r="T81" s="179" t="s">
        <v>212</v>
      </c>
      <c r="U81" s="156">
        <v>9.955E-2</v>
      </c>
      <c r="V81" s="156">
        <f t="shared" si="13"/>
        <v>48.78</v>
      </c>
      <c r="W81" s="156"/>
      <c r="X81" s="156" t="s">
        <v>213</v>
      </c>
      <c r="Y81" s="156" t="s">
        <v>214</v>
      </c>
      <c r="Z81" s="146"/>
      <c r="AA81" s="146"/>
      <c r="AB81" s="146"/>
      <c r="AC81" s="146"/>
      <c r="AD81" s="146"/>
      <c r="AE81" s="146"/>
      <c r="AF81" s="146"/>
      <c r="AG81" s="146" t="s">
        <v>215</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1" x14ac:dyDescent="0.25">
      <c r="A82" s="173">
        <v>64</v>
      </c>
      <c r="B82" s="174" t="s">
        <v>1097</v>
      </c>
      <c r="C82" s="182" t="s">
        <v>1098</v>
      </c>
      <c r="D82" s="175" t="s">
        <v>316</v>
      </c>
      <c r="E82" s="176">
        <v>670</v>
      </c>
      <c r="F82" s="177"/>
      <c r="G82" s="178">
        <f t="shared" si="7"/>
        <v>0</v>
      </c>
      <c r="H82" s="177"/>
      <c r="I82" s="178">
        <f t="shared" si="8"/>
        <v>0</v>
      </c>
      <c r="J82" s="177"/>
      <c r="K82" s="178">
        <f t="shared" si="9"/>
        <v>0</v>
      </c>
      <c r="L82" s="178">
        <v>21</v>
      </c>
      <c r="M82" s="178">
        <f t="shared" si="10"/>
        <v>0</v>
      </c>
      <c r="N82" s="176">
        <v>0</v>
      </c>
      <c r="O82" s="176">
        <f t="shared" si="11"/>
        <v>0</v>
      </c>
      <c r="P82" s="176">
        <v>0</v>
      </c>
      <c r="Q82" s="176">
        <f t="shared" si="12"/>
        <v>0</v>
      </c>
      <c r="R82" s="178" t="s">
        <v>170</v>
      </c>
      <c r="S82" s="178" t="s">
        <v>211</v>
      </c>
      <c r="T82" s="179" t="s">
        <v>212</v>
      </c>
      <c r="U82" s="156">
        <v>9.955E-2</v>
      </c>
      <c r="V82" s="156">
        <f t="shared" si="13"/>
        <v>66.7</v>
      </c>
      <c r="W82" s="156"/>
      <c r="X82" s="156" t="s">
        <v>213</v>
      </c>
      <c r="Y82" s="156" t="s">
        <v>214</v>
      </c>
      <c r="Z82" s="146"/>
      <c r="AA82" s="146"/>
      <c r="AB82" s="146"/>
      <c r="AC82" s="146"/>
      <c r="AD82" s="146"/>
      <c r="AE82" s="146"/>
      <c r="AF82" s="146"/>
      <c r="AG82" s="146" t="s">
        <v>215</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73">
        <v>65</v>
      </c>
      <c r="B83" s="174" t="s">
        <v>1099</v>
      </c>
      <c r="C83" s="182" t="s">
        <v>1100</v>
      </c>
      <c r="D83" s="175" t="s">
        <v>316</v>
      </c>
      <c r="E83" s="176">
        <v>275</v>
      </c>
      <c r="F83" s="177"/>
      <c r="G83" s="178">
        <f t="shared" si="7"/>
        <v>0</v>
      </c>
      <c r="H83" s="177"/>
      <c r="I83" s="178">
        <f t="shared" si="8"/>
        <v>0</v>
      </c>
      <c r="J83" s="177"/>
      <c r="K83" s="178">
        <f t="shared" si="9"/>
        <v>0</v>
      </c>
      <c r="L83" s="178">
        <v>21</v>
      </c>
      <c r="M83" s="178">
        <f t="shared" si="10"/>
        <v>0</v>
      </c>
      <c r="N83" s="176">
        <v>0</v>
      </c>
      <c r="O83" s="176">
        <f t="shared" si="11"/>
        <v>0</v>
      </c>
      <c r="P83" s="176">
        <v>0</v>
      </c>
      <c r="Q83" s="176">
        <f t="shared" si="12"/>
        <v>0</v>
      </c>
      <c r="R83" s="178" t="s">
        <v>170</v>
      </c>
      <c r="S83" s="178" t="s">
        <v>211</v>
      </c>
      <c r="T83" s="179" t="s">
        <v>212</v>
      </c>
      <c r="U83" s="156">
        <v>9.955E-2</v>
      </c>
      <c r="V83" s="156">
        <f t="shared" si="13"/>
        <v>27.38</v>
      </c>
      <c r="W83" s="156"/>
      <c r="X83" s="156" t="s">
        <v>213</v>
      </c>
      <c r="Y83" s="156" t="s">
        <v>214</v>
      </c>
      <c r="Z83" s="146"/>
      <c r="AA83" s="146"/>
      <c r="AB83" s="146"/>
      <c r="AC83" s="146"/>
      <c r="AD83" s="146"/>
      <c r="AE83" s="146"/>
      <c r="AF83" s="146"/>
      <c r="AG83" s="146" t="s">
        <v>215</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1" x14ac:dyDescent="0.25">
      <c r="A84" s="173">
        <v>66</v>
      </c>
      <c r="B84" s="174" t="s">
        <v>1101</v>
      </c>
      <c r="C84" s="182" t="s">
        <v>1102</v>
      </c>
      <c r="D84" s="175" t="s">
        <v>316</v>
      </c>
      <c r="E84" s="176">
        <v>835</v>
      </c>
      <c r="F84" s="177"/>
      <c r="G84" s="178">
        <f t="shared" si="7"/>
        <v>0</v>
      </c>
      <c r="H84" s="177"/>
      <c r="I84" s="178">
        <f t="shared" si="8"/>
        <v>0</v>
      </c>
      <c r="J84" s="177"/>
      <c r="K84" s="178">
        <f t="shared" si="9"/>
        <v>0</v>
      </c>
      <c r="L84" s="178">
        <v>21</v>
      </c>
      <c r="M84" s="178">
        <f t="shared" si="10"/>
        <v>0</v>
      </c>
      <c r="N84" s="176">
        <v>0</v>
      </c>
      <c r="O84" s="176">
        <f t="shared" si="11"/>
        <v>0</v>
      </c>
      <c r="P84" s="176">
        <v>0</v>
      </c>
      <c r="Q84" s="176">
        <f t="shared" si="12"/>
        <v>0</v>
      </c>
      <c r="R84" s="178" t="s">
        <v>170</v>
      </c>
      <c r="S84" s="178" t="s">
        <v>211</v>
      </c>
      <c r="T84" s="179" t="s">
        <v>212</v>
      </c>
      <c r="U84" s="156">
        <v>9.955E-2</v>
      </c>
      <c r="V84" s="156">
        <f t="shared" si="13"/>
        <v>83.12</v>
      </c>
      <c r="W84" s="156"/>
      <c r="X84" s="156" t="s">
        <v>213</v>
      </c>
      <c r="Y84" s="156" t="s">
        <v>214</v>
      </c>
      <c r="Z84" s="146"/>
      <c r="AA84" s="146"/>
      <c r="AB84" s="146"/>
      <c r="AC84" s="146"/>
      <c r="AD84" s="146"/>
      <c r="AE84" s="146"/>
      <c r="AF84" s="146"/>
      <c r="AG84" s="146" t="s">
        <v>215</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1" x14ac:dyDescent="0.25">
      <c r="A85" s="173">
        <v>67</v>
      </c>
      <c r="B85" s="174" t="s">
        <v>1103</v>
      </c>
      <c r="C85" s="182" t="s">
        <v>1104</v>
      </c>
      <c r="D85" s="175" t="s">
        <v>316</v>
      </c>
      <c r="E85" s="176">
        <v>380</v>
      </c>
      <c r="F85" s="177"/>
      <c r="G85" s="178">
        <f t="shared" si="7"/>
        <v>0</v>
      </c>
      <c r="H85" s="177"/>
      <c r="I85" s="178">
        <f t="shared" si="8"/>
        <v>0</v>
      </c>
      <c r="J85" s="177"/>
      <c r="K85" s="178">
        <f t="shared" si="9"/>
        <v>0</v>
      </c>
      <c r="L85" s="178">
        <v>21</v>
      </c>
      <c r="M85" s="178">
        <f t="shared" si="10"/>
        <v>0</v>
      </c>
      <c r="N85" s="176">
        <v>0</v>
      </c>
      <c r="O85" s="176">
        <f t="shared" si="11"/>
        <v>0</v>
      </c>
      <c r="P85" s="176">
        <v>0</v>
      </c>
      <c r="Q85" s="176">
        <f t="shared" si="12"/>
        <v>0</v>
      </c>
      <c r="R85" s="178" t="s">
        <v>170</v>
      </c>
      <c r="S85" s="178" t="s">
        <v>211</v>
      </c>
      <c r="T85" s="179" t="s">
        <v>212</v>
      </c>
      <c r="U85" s="156">
        <v>0.10431</v>
      </c>
      <c r="V85" s="156">
        <f t="shared" si="13"/>
        <v>39.64</v>
      </c>
      <c r="W85" s="156"/>
      <c r="X85" s="156" t="s">
        <v>213</v>
      </c>
      <c r="Y85" s="156" t="s">
        <v>214</v>
      </c>
      <c r="Z85" s="146"/>
      <c r="AA85" s="146"/>
      <c r="AB85" s="146"/>
      <c r="AC85" s="146"/>
      <c r="AD85" s="146"/>
      <c r="AE85" s="146"/>
      <c r="AF85" s="146"/>
      <c r="AG85" s="146" t="s">
        <v>215</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1" x14ac:dyDescent="0.25">
      <c r="A86" s="173">
        <v>68</v>
      </c>
      <c r="B86" s="174" t="s">
        <v>1105</v>
      </c>
      <c r="C86" s="182" t="s">
        <v>1106</v>
      </c>
      <c r="D86" s="175" t="s">
        <v>316</v>
      </c>
      <c r="E86" s="176">
        <v>25</v>
      </c>
      <c r="F86" s="177"/>
      <c r="G86" s="178">
        <f t="shared" si="7"/>
        <v>0</v>
      </c>
      <c r="H86" s="177"/>
      <c r="I86" s="178">
        <f t="shared" si="8"/>
        <v>0</v>
      </c>
      <c r="J86" s="177"/>
      <c r="K86" s="178">
        <f t="shared" si="9"/>
        <v>0</v>
      </c>
      <c r="L86" s="178">
        <v>21</v>
      </c>
      <c r="M86" s="178">
        <f t="shared" si="10"/>
        <v>0</v>
      </c>
      <c r="N86" s="176">
        <v>0</v>
      </c>
      <c r="O86" s="176">
        <f t="shared" si="11"/>
        <v>0</v>
      </c>
      <c r="P86" s="176">
        <v>0</v>
      </c>
      <c r="Q86" s="176">
        <f t="shared" si="12"/>
        <v>0</v>
      </c>
      <c r="R86" s="178" t="s">
        <v>170</v>
      </c>
      <c r="S86" s="178" t="s">
        <v>211</v>
      </c>
      <c r="T86" s="179" t="s">
        <v>212</v>
      </c>
      <c r="U86" s="156">
        <v>9.955E-2</v>
      </c>
      <c r="V86" s="156">
        <f t="shared" si="13"/>
        <v>2.4900000000000002</v>
      </c>
      <c r="W86" s="156"/>
      <c r="X86" s="156" t="s">
        <v>213</v>
      </c>
      <c r="Y86" s="156" t="s">
        <v>214</v>
      </c>
      <c r="Z86" s="146"/>
      <c r="AA86" s="146"/>
      <c r="AB86" s="146"/>
      <c r="AC86" s="146"/>
      <c r="AD86" s="146"/>
      <c r="AE86" s="146"/>
      <c r="AF86" s="146"/>
      <c r="AG86" s="146" t="s">
        <v>215</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outlineLevel="1" x14ac:dyDescent="0.25">
      <c r="A87" s="173">
        <v>69</v>
      </c>
      <c r="B87" s="174" t="s">
        <v>1107</v>
      </c>
      <c r="C87" s="182" t="s">
        <v>1108</v>
      </c>
      <c r="D87" s="175" t="s">
        <v>316</v>
      </c>
      <c r="E87" s="176">
        <v>1160</v>
      </c>
      <c r="F87" s="177"/>
      <c r="G87" s="178">
        <f t="shared" si="7"/>
        <v>0</v>
      </c>
      <c r="H87" s="177"/>
      <c r="I87" s="178">
        <f t="shared" si="8"/>
        <v>0</v>
      </c>
      <c r="J87" s="177"/>
      <c r="K87" s="178">
        <f t="shared" si="9"/>
        <v>0</v>
      </c>
      <c r="L87" s="178">
        <v>21</v>
      </c>
      <c r="M87" s="178">
        <f t="shared" si="10"/>
        <v>0</v>
      </c>
      <c r="N87" s="176">
        <v>0</v>
      </c>
      <c r="O87" s="176">
        <f t="shared" si="11"/>
        <v>0</v>
      </c>
      <c r="P87" s="176">
        <v>0</v>
      </c>
      <c r="Q87" s="176">
        <f t="shared" si="12"/>
        <v>0</v>
      </c>
      <c r="R87" s="178" t="s">
        <v>170</v>
      </c>
      <c r="S87" s="178" t="s">
        <v>211</v>
      </c>
      <c r="T87" s="179" t="s">
        <v>212</v>
      </c>
      <c r="U87" s="156">
        <v>9.955E-2</v>
      </c>
      <c r="V87" s="156">
        <f t="shared" si="13"/>
        <v>115.48</v>
      </c>
      <c r="W87" s="156"/>
      <c r="X87" s="156" t="s">
        <v>213</v>
      </c>
      <c r="Y87" s="156" t="s">
        <v>214</v>
      </c>
      <c r="Z87" s="146"/>
      <c r="AA87" s="146"/>
      <c r="AB87" s="146"/>
      <c r="AC87" s="146"/>
      <c r="AD87" s="146"/>
      <c r="AE87" s="146"/>
      <c r="AF87" s="146"/>
      <c r="AG87" s="146" t="s">
        <v>215</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1" x14ac:dyDescent="0.25">
      <c r="A88" s="173">
        <v>70</v>
      </c>
      <c r="B88" s="174" t="s">
        <v>1109</v>
      </c>
      <c r="C88" s="182" t="s">
        <v>1110</v>
      </c>
      <c r="D88" s="175" t="s">
        <v>316</v>
      </c>
      <c r="E88" s="176">
        <v>710</v>
      </c>
      <c r="F88" s="177"/>
      <c r="G88" s="178">
        <f t="shared" si="7"/>
        <v>0</v>
      </c>
      <c r="H88" s="177"/>
      <c r="I88" s="178">
        <f t="shared" si="8"/>
        <v>0</v>
      </c>
      <c r="J88" s="177"/>
      <c r="K88" s="178">
        <f t="shared" si="9"/>
        <v>0</v>
      </c>
      <c r="L88" s="178">
        <v>21</v>
      </c>
      <c r="M88" s="178">
        <f t="shared" si="10"/>
        <v>0</v>
      </c>
      <c r="N88" s="176">
        <v>0</v>
      </c>
      <c r="O88" s="176">
        <f t="shared" si="11"/>
        <v>0</v>
      </c>
      <c r="P88" s="176">
        <v>0</v>
      </c>
      <c r="Q88" s="176">
        <f t="shared" si="12"/>
        <v>0</v>
      </c>
      <c r="R88" s="178" t="s">
        <v>170</v>
      </c>
      <c r="S88" s="178" t="s">
        <v>211</v>
      </c>
      <c r="T88" s="179" t="s">
        <v>212</v>
      </c>
      <c r="U88" s="156">
        <v>9.955E-2</v>
      </c>
      <c r="V88" s="156">
        <f t="shared" si="13"/>
        <v>70.680000000000007</v>
      </c>
      <c r="W88" s="156"/>
      <c r="X88" s="156" t="s">
        <v>213</v>
      </c>
      <c r="Y88" s="156" t="s">
        <v>214</v>
      </c>
      <c r="Z88" s="146"/>
      <c r="AA88" s="146"/>
      <c r="AB88" s="146"/>
      <c r="AC88" s="146"/>
      <c r="AD88" s="146"/>
      <c r="AE88" s="146"/>
      <c r="AF88" s="146"/>
      <c r="AG88" s="146" t="s">
        <v>215</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1" x14ac:dyDescent="0.25">
      <c r="A89" s="173">
        <v>71</v>
      </c>
      <c r="B89" s="174" t="s">
        <v>1111</v>
      </c>
      <c r="C89" s="182" t="s">
        <v>1112</v>
      </c>
      <c r="D89" s="175" t="s">
        <v>316</v>
      </c>
      <c r="E89" s="176">
        <v>35</v>
      </c>
      <c r="F89" s="177"/>
      <c r="G89" s="178">
        <f t="shared" si="7"/>
        <v>0</v>
      </c>
      <c r="H89" s="177"/>
      <c r="I89" s="178">
        <f t="shared" si="8"/>
        <v>0</v>
      </c>
      <c r="J89" s="177"/>
      <c r="K89" s="178">
        <f t="shared" si="9"/>
        <v>0</v>
      </c>
      <c r="L89" s="178">
        <v>21</v>
      </c>
      <c r="M89" s="178">
        <f t="shared" si="10"/>
        <v>0</v>
      </c>
      <c r="N89" s="176">
        <v>0</v>
      </c>
      <c r="O89" s="176">
        <f t="shared" si="11"/>
        <v>0</v>
      </c>
      <c r="P89" s="176">
        <v>0</v>
      </c>
      <c r="Q89" s="176">
        <f t="shared" si="12"/>
        <v>0</v>
      </c>
      <c r="R89" s="178" t="s">
        <v>170</v>
      </c>
      <c r="S89" s="178" t="s">
        <v>211</v>
      </c>
      <c r="T89" s="179" t="s">
        <v>212</v>
      </c>
      <c r="U89" s="156">
        <v>9.955E-2</v>
      </c>
      <c r="V89" s="156">
        <f t="shared" si="13"/>
        <v>3.48</v>
      </c>
      <c r="W89" s="156"/>
      <c r="X89" s="156" t="s">
        <v>213</v>
      </c>
      <c r="Y89" s="156" t="s">
        <v>214</v>
      </c>
      <c r="Z89" s="146"/>
      <c r="AA89" s="146"/>
      <c r="AB89" s="146"/>
      <c r="AC89" s="146"/>
      <c r="AD89" s="146"/>
      <c r="AE89" s="146"/>
      <c r="AF89" s="146"/>
      <c r="AG89" s="146" t="s">
        <v>215</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outlineLevel="1" x14ac:dyDescent="0.25">
      <c r="A90" s="173">
        <v>72</v>
      </c>
      <c r="B90" s="174" t="s">
        <v>1113</v>
      </c>
      <c r="C90" s="182" t="s">
        <v>1114</v>
      </c>
      <c r="D90" s="175" t="s">
        <v>316</v>
      </c>
      <c r="E90" s="176">
        <v>60</v>
      </c>
      <c r="F90" s="177"/>
      <c r="G90" s="178">
        <f t="shared" si="7"/>
        <v>0</v>
      </c>
      <c r="H90" s="177"/>
      <c r="I90" s="178">
        <f t="shared" si="8"/>
        <v>0</v>
      </c>
      <c r="J90" s="177"/>
      <c r="K90" s="178">
        <f t="shared" si="9"/>
        <v>0</v>
      </c>
      <c r="L90" s="178">
        <v>21</v>
      </c>
      <c r="M90" s="178">
        <f t="shared" si="10"/>
        <v>0</v>
      </c>
      <c r="N90" s="176">
        <v>0</v>
      </c>
      <c r="O90" s="176">
        <f t="shared" si="11"/>
        <v>0</v>
      </c>
      <c r="P90" s="176">
        <v>0</v>
      </c>
      <c r="Q90" s="176">
        <f t="shared" si="12"/>
        <v>0</v>
      </c>
      <c r="R90" s="178" t="s">
        <v>170</v>
      </c>
      <c r="S90" s="178" t="s">
        <v>211</v>
      </c>
      <c r="T90" s="179" t="s">
        <v>212</v>
      </c>
      <c r="U90" s="156">
        <v>9.955E-2</v>
      </c>
      <c r="V90" s="156">
        <f t="shared" si="13"/>
        <v>5.97</v>
      </c>
      <c r="W90" s="156"/>
      <c r="X90" s="156" t="s">
        <v>213</v>
      </c>
      <c r="Y90" s="156" t="s">
        <v>214</v>
      </c>
      <c r="Z90" s="146"/>
      <c r="AA90" s="146"/>
      <c r="AB90" s="146"/>
      <c r="AC90" s="146"/>
      <c r="AD90" s="146"/>
      <c r="AE90" s="146"/>
      <c r="AF90" s="146"/>
      <c r="AG90" s="146" t="s">
        <v>215</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outlineLevel="1" x14ac:dyDescent="0.25">
      <c r="A91" s="173">
        <v>73</v>
      </c>
      <c r="B91" s="174" t="s">
        <v>1115</v>
      </c>
      <c r="C91" s="182" t="s">
        <v>1116</v>
      </c>
      <c r="D91" s="175" t="s">
        <v>316</v>
      </c>
      <c r="E91" s="176">
        <v>125</v>
      </c>
      <c r="F91" s="177"/>
      <c r="G91" s="178">
        <f t="shared" si="7"/>
        <v>0</v>
      </c>
      <c r="H91" s="177"/>
      <c r="I91" s="178">
        <f t="shared" si="8"/>
        <v>0</v>
      </c>
      <c r="J91" s="177"/>
      <c r="K91" s="178">
        <f t="shared" si="9"/>
        <v>0</v>
      </c>
      <c r="L91" s="178">
        <v>21</v>
      </c>
      <c r="M91" s="178">
        <f t="shared" si="10"/>
        <v>0</v>
      </c>
      <c r="N91" s="176">
        <v>0</v>
      </c>
      <c r="O91" s="176">
        <f t="shared" si="11"/>
        <v>0</v>
      </c>
      <c r="P91" s="176">
        <v>0</v>
      </c>
      <c r="Q91" s="176">
        <f t="shared" si="12"/>
        <v>0</v>
      </c>
      <c r="R91" s="178" t="s">
        <v>170</v>
      </c>
      <c r="S91" s="178" t="s">
        <v>211</v>
      </c>
      <c r="T91" s="179" t="s">
        <v>212</v>
      </c>
      <c r="U91" s="156">
        <v>9.0499999999999997E-2</v>
      </c>
      <c r="V91" s="156">
        <f t="shared" si="13"/>
        <v>11.31</v>
      </c>
      <c r="W91" s="156"/>
      <c r="X91" s="156" t="s">
        <v>213</v>
      </c>
      <c r="Y91" s="156" t="s">
        <v>214</v>
      </c>
      <c r="Z91" s="146"/>
      <c r="AA91" s="146"/>
      <c r="AB91" s="146"/>
      <c r="AC91" s="146"/>
      <c r="AD91" s="146"/>
      <c r="AE91" s="146"/>
      <c r="AF91" s="146"/>
      <c r="AG91" s="146" t="s">
        <v>215</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1" x14ac:dyDescent="0.25">
      <c r="A92" s="173">
        <v>74</v>
      </c>
      <c r="B92" s="174" t="s">
        <v>1117</v>
      </c>
      <c r="C92" s="182" t="s">
        <v>1118</v>
      </c>
      <c r="D92" s="175" t="s">
        <v>257</v>
      </c>
      <c r="E92" s="176">
        <v>260</v>
      </c>
      <c r="F92" s="177"/>
      <c r="G92" s="178">
        <f t="shared" si="7"/>
        <v>0</v>
      </c>
      <c r="H92" s="177"/>
      <c r="I92" s="178">
        <f t="shared" si="8"/>
        <v>0</v>
      </c>
      <c r="J92" s="177"/>
      <c r="K92" s="178">
        <f t="shared" si="9"/>
        <v>0</v>
      </c>
      <c r="L92" s="178">
        <v>21</v>
      </c>
      <c r="M92" s="178">
        <f t="shared" si="10"/>
        <v>0</v>
      </c>
      <c r="N92" s="176">
        <v>1.0000000000000001E-5</v>
      </c>
      <c r="O92" s="176">
        <f t="shared" si="11"/>
        <v>0</v>
      </c>
      <c r="P92" s="176">
        <v>0</v>
      </c>
      <c r="Q92" s="176">
        <f t="shared" si="12"/>
        <v>0</v>
      </c>
      <c r="R92" s="178" t="s">
        <v>170</v>
      </c>
      <c r="S92" s="178" t="s">
        <v>211</v>
      </c>
      <c r="T92" s="179" t="s">
        <v>212</v>
      </c>
      <c r="U92" s="156">
        <v>2.5000000000000001E-2</v>
      </c>
      <c r="V92" s="156">
        <f t="shared" si="13"/>
        <v>6.5</v>
      </c>
      <c r="W92" s="156"/>
      <c r="X92" s="156" t="s">
        <v>213</v>
      </c>
      <c r="Y92" s="156" t="s">
        <v>214</v>
      </c>
      <c r="Z92" s="146"/>
      <c r="AA92" s="146"/>
      <c r="AB92" s="146"/>
      <c r="AC92" s="146"/>
      <c r="AD92" s="146"/>
      <c r="AE92" s="146"/>
      <c r="AF92" s="146"/>
      <c r="AG92" s="146" t="s">
        <v>215</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outlineLevel="1" x14ac:dyDescent="0.25">
      <c r="A93" s="173">
        <v>75</v>
      </c>
      <c r="B93" s="174" t="s">
        <v>1119</v>
      </c>
      <c r="C93" s="182" t="s">
        <v>1120</v>
      </c>
      <c r="D93" s="175" t="s">
        <v>257</v>
      </c>
      <c r="E93" s="176">
        <v>1</v>
      </c>
      <c r="F93" s="177"/>
      <c r="G93" s="178">
        <f t="shared" si="7"/>
        <v>0</v>
      </c>
      <c r="H93" s="177"/>
      <c r="I93" s="178">
        <f t="shared" si="8"/>
        <v>0</v>
      </c>
      <c r="J93" s="177"/>
      <c r="K93" s="178">
        <f t="shared" si="9"/>
        <v>0</v>
      </c>
      <c r="L93" s="178">
        <v>21</v>
      </c>
      <c r="M93" s="178">
        <f t="shared" si="10"/>
        <v>0</v>
      </c>
      <c r="N93" s="176">
        <v>0</v>
      </c>
      <c r="O93" s="176">
        <f t="shared" si="11"/>
        <v>0</v>
      </c>
      <c r="P93" s="176">
        <v>0</v>
      </c>
      <c r="Q93" s="176">
        <f t="shared" si="12"/>
        <v>0</v>
      </c>
      <c r="R93" s="178"/>
      <c r="S93" s="178" t="s">
        <v>211</v>
      </c>
      <c r="T93" s="179" t="s">
        <v>212</v>
      </c>
      <c r="U93" s="156">
        <v>0.53900000000000003</v>
      </c>
      <c r="V93" s="156">
        <f t="shared" si="13"/>
        <v>0.54</v>
      </c>
      <c r="W93" s="156"/>
      <c r="X93" s="156" t="s">
        <v>213</v>
      </c>
      <c r="Y93" s="156" t="s">
        <v>214</v>
      </c>
      <c r="Z93" s="146"/>
      <c r="AA93" s="146"/>
      <c r="AB93" s="146"/>
      <c r="AC93" s="146"/>
      <c r="AD93" s="146"/>
      <c r="AE93" s="146"/>
      <c r="AF93" s="146"/>
      <c r="AG93" s="146" t="s">
        <v>215</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1" x14ac:dyDescent="0.25">
      <c r="A94" s="173">
        <v>76</v>
      </c>
      <c r="B94" s="174" t="s">
        <v>1119</v>
      </c>
      <c r="C94" s="182" t="s">
        <v>1120</v>
      </c>
      <c r="D94" s="175" t="s">
        <v>257</v>
      </c>
      <c r="E94" s="176">
        <v>2</v>
      </c>
      <c r="F94" s="177"/>
      <c r="G94" s="178">
        <f t="shared" si="7"/>
        <v>0</v>
      </c>
      <c r="H94" s="177"/>
      <c r="I94" s="178">
        <f t="shared" si="8"/>
        <v>0</v>
      </c>
      <c r="J94" s="177"/>
      <c r="K94" s="178">
        <f t="shared" si="9"/>
        <v>0</v>
      </c>
      <c r="L94" s="178">
        <v>21</v>
      </c>
      <c r="M94" s="178">
        <f t="shared" si="10"/>
        <v>0</v>
      </c>
      <c r="N94" s="176">
        <v>0</v>
      </c>
      <c r="O94" s="176">
        <f t="shared" si="11"/>
        <v>0</v>
      </c>
      <c r="P94" s="176">
        <v>0</v>
      </c>
      <c r="Q94" s="176">
        <f t="shared" si="12"/>
        <v>0</v>
      </c>
      <c r="R94" s="178"/>
      <c r="S94" s="178" t="s">
        <v>211</v>
      </c>
      <c r="T94" s="179" t="s">
        <v>212</v>
      </c>
      <c r="U94" s="156">
        <v>0.53900000000000003</v>
      </c>
      <c r="V94" s="156">
        <f t="shared" si="13"/>
        <v>1.08</v>
      </c>
      <c r="W94" s="156"/>
      <c r="X94" s="156" t="s">
        <v>213</v>
      </c>
      <c r="Y94" s="156" t="s">
        <v>214</v>
      </c>
      <c r="Z94" s="146"/>
      <c r="AA94" s="146"/>
      <c r="AB94" s="146"/>
      <c r="AC94" s="146"/>
      <c r="AD94" s="146"/>
      <c r="AE94" s="146"/>
      <c r="AF94" s="146"/>
      <c r="AG94" s="146" t="s">
        <v>215</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outlineLevel="1" x14ac:dyDescent="0.25">
      <c r="A95" s="173">
        <v>77</v>
      </c>
      <c r="B95" s="174" t="s">
        <v>1121</v>
      </c>
      <c r="C95" s="182" t="s">
        <v>1122</v>
      </c>
      <c r="D95" s="175" t="s">
        <v>257</v>
      </c>
      <c r="E95" s="176">
        <v>80</v>
      </c>
      <c r="F95" s="177"/>
      <c r="G95" s="178">
        <f t="shared" si="7"/>
        <v>0</v>
      </c>
      <c r="H95" s="177"/>
      <c r="I95" s="178">
        <f t="shared" si="8"/>
        <v>0</v>
      </c>
      <c r="J95" s="177"/>
      <c r="K95" s="178">
        <f t="shared" si="9"/>
        <v>0</v>
      </c>
      <c r="L95" s="178">
        <v>21</v>
      </c>
      <c r="M95" s="178">
        <f t="shared" si="10"/>
        <v>0</v>
      </c>
      <c r="N95" s="176">
        <v>0</v>
      </c>
      <c r="O95" s="176">
        <f t="shared" si="11"/>
        <v>0</v>
      </c>
      <c r="P95" s="176">
        <v>0</v>
      </c>
      <c r="Q95" s="176">
        <f t="shared" si="12"/>
        <v>0</v>
      </c>
      <c r="R95" s="178"/>
      <c r="S95" s="178" t="s">
        <v>211</v>
      </c>
      <c r="T95" s="179" t="s">
        <v>212</v>
      </c>
      <c r="U95" s="156">
        <v>2.1499999999999998E-2</v>
      </c>
      <c r="V95" s="156">
        <f t="shared" si="13"/>
        <v>1.72</v>
      </c>
      <c r="W95" s="156"/>
      <c r="X95" s="156" t="s">
        <v>213</v>
      </c>
      <c r="Y95" s="156" t="s">
        <v>214</v>
      </c>
      <c r="Z95" s="146"/>
      <c r="AA95" s="146"/>
      <c r="AB95" s="146"/>
      <c r="AC95" s="146"/>
      <c r="AD95" s="146"/>
      <c r="AE95" s="146"/>
      <c r="AF95" s="146"/>
      <c r="AG95" s="146" t="s">
        <v>215</v>
      </c>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outlineLevel="1" x14ac:dyDescent="0.25">
      <c r="A96" s="173">
        <v>78</v>
      </c>
      <c r="B96" s="174" t="s">
        <v>1123</v>
      </c>
      <c r="C96" s="182" t="s">
        <v>1124</v>
      </c>
      <c r="D96" s="175" t="s">
        <v>316</v>
      </c>
      <c r="E96" s="176">
        <v>20</v>
      </c>
      <c r="F96" s="177"/>
      <c r="G96" s="178">
        <f t="shared" si="7"/>
        <v>0</v>
      </c>
      <c r="H96" s="177"/>
      <c r="I96" s="178">
        <f t="shared" si="8"/>
        <v>0</v>
      </c>
      <c r="J96" s="177"/>
      <c r="K96" s="178">
        <f t="shared" si="9"/>
        <v>0</v>
      </c>
      <c r="L96" s="178">
        <v>21</v>
      </c>
      <c r="M96" s="178">
        <f t="shared" si="10"/>
        <v>0</v>
      </c>
      <c r="N96" s="176">
        <v>0</v>
      </c>
      <c r="O96" s="176">
        <f t="shared" si="11"/>
        <v>0</v>
      </c>
      <c r="P96" s="176">
        <v>0</v>
      </c>
      <c r="Q96" s="176">
        <f t="shared" si="12"/>
        <v>0</v>
      </c>
      <c r="R96" s="178"/>
      <c r="S96" s="178" t="s">
        <v>211</v>
      </c>
      <c r="T96" s="179" t="s">
        <v>212</v>
      </c>
      <c r="U96" s="156">
        <v>0.18933</v>
      </c>
      <c r="V96" s="156">
        <f t="shared" si="13"/>
        <v>3.79</v>
      </c>
      <c r="W96" s="156"/>
      <c r="X96" s="156" t="s">
        <v>213</v>
      </c>
      <c r="Y96" s="156" t="s">
        <v>214</v>
      </c>
      <c r="Z96" s="146"/>
      <c r="AA96" s="146"/>
      <c r="AB96" s="146"/>
      <c r="AC96" s="146"/>
      <c r="AD96" s="146"/>
      <c r="AE96" s="146"/>
      <c r="AF96" s="146"/>
      <c r="AG96" s="146" t="s">
        <v>215</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outlineLevel="1" x14ac:dyDescent="0.25">
      <c r="A97" s="173">
        <v>79</v>
      </c>
      <c r="B97" s="174" t="s">
        <v>1125</v>
      </c>
      <c r="C97" s="182" t="s">
        <v>1126</v>
      </c>
      <c r="D97" s="175" t="s">
        <v>257</v>
      </c>
      <c r="E97" s="176">
        <v>1</v>
      </c>
      <c r="F97" s="177"/>
      <c r="G97" s="178">
        <f t="shared" si="7"/>
        <v>0</v>
      </c>
      <c r="H97" s="177"/>
      <c r="I97" s="178">
        <f t="shared" si="8"/>
        <v>0</v>
      </c>
      <c r="J97" s="177"/>
      <c r="K97" s="178">
        <f t="shared" si="9"/>
        <v>0</v>
      </c>
      <c r="L97" s="178">
        <v>21</v>
      </c>
      <c r="M97" s="178">
        <f t="shared" si="10"/>
        <v>0</v>
      </c>
      <c r="N97" s="176">
        <v>0</v>
      </c>
      <c r="O97" s="176">
        <f t="shared" si="11"/>
        <v>0</v>
      </c>
      <c r="P97" s="176">
        <v>0</v>
      </c>
      <c r="Q97" s="176">
        <f t="shared" si="12"/>
        <v>0</v>
      </c>
      <c r="R97" s="178"/>
      <c r="S97" s="178" t="s">
        <v>211</v>
      </c>
      <c r="T97" s="179" t="s">
        <v>212</v>
      </c>
      <c r="U97" s="156">
        <v>0.42416999999999999</v>
      </c>
      <c r="V97" s="156">
        <f t="shared" si="13"/>
        <v>0.42</v>
      </c>
      <c r="W97" s="156"/>
      <c r="X97" s="156" t="s">
        <v>213</v>
      </c>
      <c r="Y97" s="156" t="s">
        <v>214</v>
      </c>
      <c r="Z97" s="146"/>
      <c r="AA97" s="146"/>
      <c r="AB97" s="146"/>
      <c r="AC97" s="146"/>
      <c r="AD97" s="146"/>
      <c r="AE97" s="146"/>
      <c r="AF97" s="146"/>
      <c r="AG97" s="146" t="s">
        <v>215</v>
      </c>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outlineLevel="1" x14ac:dyDescent="0.25">
      <c r="A98" s="173">
        <v>80</v>
      </c>
      <c r="B98" s="174" t="s">
        <v>1127</v>
      </c>
      <c r="C98" s="182" t="s">
        <v>1128</v>
      </c>
      <c r="D98" s="175" t="s">
        <v>257</v>
      </c>
      <c r="E98" s="176">
        <v>2</v>
      </c>
      <c r="F98" s="177"/>
      <c r="G98" s="178">
        <f t="shared" si="7"/>
        <v>0</v>
      </c>
      <c r="H98" s="177"/>
      <c r="I98" s="178">
        <f t="shared" si="8"/>
        <v>0</v>
      </c>
      <c r="J98" s="177"/>
      <c r="K98" s="178">
        <f t="shared" si="9"/>
        <v>0</v>
      </c>
      <c r="L98" s="178">
        <v>21</v>
      </c>
      <c r="M98" s="178">
        <f t="shared" si="10"/>
        <v>0</v>
      </c>
      <c r="N98" s="176">
        <v>0</v>
      </c>
      <c r="O98" s="176">
        <f t="shared" si="11"/>
        <v>0</v>
      </c>
      <c r="P98" s="176">
        <v>0</v>
      </c>
      <c r="Q98" s="176">
        <f t="shared" si="12"/>
        <v>0</v>
      </c>
      <c r="R98" s="178"/>
      <c r="S98" s="178" t="s">
        <v>211</v>
      </c>
      <c r="T98" s="179" t="s">
        <v>212</v>
      </c>
      <c r="U98" s="156">
        <v>1.1200000000000001</v>
      </c>
      <c r="V98" s="156">
        <f t="shared" si="13"/>
        <v>2.2400000000000002</v>
      </c>
      <c r="W98" s="156"/>
      <c r="X98" s="156" t="s">
        <v>213</v>
      </c>
      <c r="Y98" s="156" t="s">
        <v>214</v>
      </c>
      <c r="Z98" s="146"/>
      <c r="AA98" s="146"/>
      <c r="AB98" s="146"/>
      <c r="AC98" s="146"/>
      <c r="AD98" s="146"/>
      <c r="AE98" s="146"/>
      <c r="AF98" s="146"/>
      <c r="AG98" s="146" t="s">
        <v>215</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outlineLevel="1" x14ac:dyDescent="0.25">
      <c r="A99" s="173">
        <v>81</v>
      </c>
      <c r="B99" s="174" t="s">
        <v>1129</v>
      </c>
      <c r="C99" s="182" t="s">
        <v>1130</v>
      </c>
      <c r="D99" s="175" t="s">
        <v>316</v>
      </c>
      <c r="E99" s="176">
        <v>141</v>
      </c>
      <c r="F99" s="177"/>
      <c r="G99" s="178">
        <f t="shared" si="7"/>
        <v>0</v>
      </c>
      <c r="H99" s="177"/>
      <c r="I99" s="178">
        <f t="shared" si="8"/>
        <v>0</v>
      </c>
      <c r="J99" s="177"/>
      <c r="K99" s="178">
        <f t="shared" si="9"/>
        <v>0</v>
      </c>
      <c r="L99" s="178">
        <v>21</v>
      </c>
      <c r="M99" s="178">
        <f t="shared" si="10"/>
        <v>0</v>
      </c>
      <c r="N99" s="176">
        <v>0</v>
      </c>
      <c r="O99" s="176">
        <f t="shared" si="11"/>
        <v>0</v>
      </c>
      <c r="P99" s="176">
        <v>0</v>
      </c>
      <c r="Q99" s="176">
        <f t="shared" si="12"/>
        <v>0</v>
      </c>
      <c r="R99" s="178"/>
      <c r="S99" s="178" t="s">
        <v>211</v>
      </c>
      <c r="T99" s="179" t="s">
        <v>212</v>
      </c>
      <c r="U99" s="156">
        <v>0.17519999999999999</v>
      </c>
      <c r="V99" s="156">
        <f t="shared" si="13"/>
        <v>24.7</v>
      </c>
      <c r="W99" s="156"/>
      <c r="X99" s="156" t="s">
        <v>213</v>
      </c>
      <c r="Y99" s="156" t="s">
        <v>214</v>
      </c>
      <c r="Z99" s="146"/>
      <c r="AA99" s="146"/>
      <c r="AB99" s="146"/>
      <c r="AC99" s="146"/>
      <c r="AD99" s="146"/>
      <c r="AE99" s="146"/>
      <c r="AF99" s="146"/>
      <c r="AG99" s="146" t="s">
        <v>215</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outlineLevel="1" x14ac:dyDescent="0.25">
      <c r="A100" s="173">
        <v>82</v>
      </c>
      <c r="B100" s="174" t="s">
        <v>1131</v>
      </c>
      <c r="C100" s="182" t="s">
        <v>1132</v>
      </c>
      <c r="D100" s="175" t="s">
        <v>316</v>
      </c>
      <c r="E100" s="176">
        <v>141</v>
      </c>
      <c r="F100" s="177"/>
      <c r="G100" s="178">
        <f t="shared" si="7"/>
        <v>0</v>
      </c>
      <c r="H100" s="177"/>
      <c r="I100" s="178">
        <f t="shared" si="8"/>
        <v>0</v>
      </c>
      <c r="J100" s="177"/>
      <c r="K100" s="178">
        <f t="shared" si="9"/>
        <v>0</v>
      </c>
      <c r="L100" s="178">
        <v>21</v>
      </c>
      <c r="M100" s="178">
        <f t="shared" si="10"/>
        <v>0</v>
      </c>
      <c r="N100" s="176">
        <v>0.20474999999999999</v>
      </c>
      <c r="O100" s="176">
        <f t="shared" si="11"/>
        <v>28.87</v>
      </c>
      <c r="P100" s="176">
        <v>0</v>
      </c>
      <c r="Q100" s="176">
        <f t="shared" si="12"/>
        <v>0</v>
      </c>
      <c r="R100" s="178"/>
      <c r="S100" s="178" t="s">
        <v>211</v>
      </c>
      <c r="T100" s="179" t="s">
        <v>212</v>
      </c>
      <c r="U100" s="156">
        <v>9.8000000000000004E-2</v>
      </c>
      <c r="V100" s="156">
        <f t="shared" si="13"/>
        <v>13.82</v>
      </c>
      <c r="W100" s="156"/>
      <c r="X100" s="156" t="s">
        <v>213</v>
      </c>
      <c r="Y100" s="156" t="s">
        <v>214</v>
      </c>
      <c r="Z100" s="146"/>
      <c r="AA100" s="146"/>
      <c r="AB100" s="146"/>
      <c r="AC100" s="146"/>
      <c r="AD100" s="146"/>
      <c r="AE100" s="146"/>
      <c r="AF100" s="146"/>
      <c r="AG100" s="146" t="s">
        <v>215</v>
      </c>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outlineLevel="1" x14ac:dyDescent="0.25">
      <c r="A101" s="173">
        <v>83</v>
      </c>
      <c r="B101" s="174" t="s">
        <v>1133</v>
      </c>
      <c r="C101" s="182" t="s">
        <v>1134</v>
      </c>
      <c r="D101" s="175" t="s">
        <v>316</v>
      </c>
      <c r="E101" s="176">
        <v>280</v>
      </c>
      <c r="F101" s="177"/>
      <c r="G101" s="178">
        <f t="shared" si="7"/>
        <v>0</v>
      </c>
      <c r="H101" s="177"/>
      <c r="I101" s="178">
        <f t="shared" si="8"/>
        <v>0</v>
      </c>
      <c r="J101" s="177"/>
      <c r="K101" s="178">
        <f t="shared" si="9"/>
        <v>0</v>
      </c>
      <c r="L101" s="178">
        <v>21</v>
      </c>
      <c r="M101" s="178">
        <f t="shared" si="10"/>
        <v>0</v>
      </c>
      <c r="N101" s="176">
        <v>6.0000000000000002E-5</v>
      </c>
      <c r="O101" s="176">
        <f t="shared" si="11"/>
        <v>0.02</v>
      </c>
      <c r="P101" s="176">
        <v>0</v>
      </c>
      <c r="Q101" s="176">
        <f t="shared" si="12"/>
        <v>0</v>
      </c>
      <c r="R101" s="178"/>
      <c r="S101" s="178" t="s">
        <v>211</v>
      </c>
      <c r="T101" s="179" t="s">
        <v>212</v>
      </c>
      <c r="U101" s="156">
        <v>2.5999999999999999E-2</v>
      </c>
      <c r="V101" s="156">
        <f t="shared" si="13"/>
        <v>7.28</v>
      </c>
      <c r="W101" s="156"/>
      <c r="X101" s="156" t="s">
        <v>213</v>
      </c>
      <c r="Y101" s="156" t="s">
        <v>214</v>
      </c>
      <c r="Z101" s="146"/>
      <c r="AA101" s="146"/>
      <c r="AB101" s="146"/>
      <c r="AC101" s="146"/>
      <c r="AD101" s="146"/>
      <c r="AE101" s="146"/>
      <c r="AF101" s="146"/>
      <c r="AG101" s="146" t="s">
        <v>215</v>
      </c>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outlineLevel="1" x14ac:dyDescent="0.25">
      <c r="A102" s="173">
        <v>84</v>
      </c>
      <c r="B102" s="174" t="s">
        <v>1135</v>
      </c>
      <c r="C102" s="182" t="s">
        <v>1136</v>
      </c>
      <c r="D102" s="175" t="s">
        <v>257</v>
      </c>
      <c r="E102" s="176">
        <v>32</v>
      </c>
      <c r="F102" s="177"/>
      <c r="G102" s="178">
        <f t="shared" si="7"/>
        <v>0</v>
      </c>
      <c r="H102" s="177"/>
      <c r="I102" s="178">
        <f t="shared" si="8"/>
        <v>0</v>
      </c>
      <c r="J102" s="177"/>
      <c r="K102" s="178">
        <f t="shared" si="9"/>
        <v>0</v>
      </c>
      <c r="L102" s="178">
        <v>21</v>
      </c>
      <c r="M102" s="178">
        <f t="shared" si="10"/>
        <v>0</v>
      </c>
      <c r="N102" s="176">
        <v>2.7200000000000002E-3</v>
      </c>
      <c r="O102" s="176">
        <f t="shared" si="11"/>
        <v>0.09</v>
      </c>
      <c r="P102" s="176">
        <v>0</v>
      </c>
      <c r="Q102" s="176">
        <f t="shared" si="12"/>
        <v>0</v>
      </c>
      <c r="R102" s="178"/>
      <c r="S102" s="178" t="s">
        <v>211</v>
      </c>
      <c r="T102" s="179" t="s">
        <v>212</v>
      </c>
      <c r="U102" s="156">
        <v>0.33700000000000002</v>
      </c>
      <c r="V102" s="156">
        <f t="shared" si="13"/>
        <v>10.78</v>
      </c>
      <c r="W102" s="156"/>
      <c r="X102" s="156" t="s">
        <v>213</v>
      </c>
      <c r="Y102" s="156" t="s">
        <v>214</v>
      </c>
      <c r="Z102" s="146"/>
      <c r="AA102" s="146"/>
      <c r="AB102" s="146"/>
      <c r="AC102" s="146"/>
      <c r="AD102" s="146"/>
      <c r="AE102" s="146"/>
      <c r="AF102" s="146"/>
      <c r="AG102" s="146" t="s">
        <v>215</v>
      </c>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row>
    <row r="103" spans="1:60" outlineLevel="1" x14ac:dyDescent="0.25">
      <c r="A103" s="173">
        <v>85</v>
      </c>
      <c r="B103" s="174" t="s">
        <v>1137</v>
      </c>
      <c r="C103" s="182" t="s">
        <v>1138</v>
      </c>
      <c r="D103" s="175" t="s">
        <v>316</v>
      </c>
      <c r="E103" s="176">
        <v>3</v>
      </c>
      <c r="F103" s="177"/>
      <c r="G103" s="178">
        <f t="shared" si="7"/>
        <v>0</v>
      </c>
      <c r="H103" s="177"/>
      <c r="I103" s="178">
        <f t="shared" si="8"/>
        <v>0</v>
      </c>
      <c r="J103" s="177"/>
      <c r="K103" s="178">
        <f t="shared" si="9"/>
        <v>0</v>
      </c>
      <c r="L103" s="178">
        <v>21</v>
      </c>
      <c r="M103" s="178">
        <f t="shared" si="10"/>
        <v>0</v>
      </c>
      <c r="N103" s="176">
        <v>0</v>
      </c>
      <c r="O103" s="176">
        <f t="shared" si="11"/>
        <v>0</v>
      </c>
      <c r="P103" s="176">
        <v>0</v>
      </c>
      <c r="Q103" s="176">
        <f t="shared" si="12"/>
        <v>0</v>
      </c>
      <c r="R103" s="178" t="s">
        <v>1139</v>
      </c>
      <c r="S103" s="178" t="s">
        <v>211</v>
      </c>
      <c r="T103" s="179" t="s">
        <v>212</v>
      </c>
      <c r="U103" s="156">
        <v>0.84</v>
      </c>
      <c r="V103" s="156">
        <f t="shared" si="13"/>
        <v>2.52</v>
      </c>
      <c r="W103" s="156"/>
      <c r="X103" s="156" t="s">
        <v>213</v>
      </c>
      <c r="Y103" s="156" t="s">
        <v>214</v>
      </c>
      <c r="Z103" s="146"/>
      <c r="AA103" s="146"/>
      <c r="AB103" s="146"/>
      <c r="AC103" s="146"/>
      <c r="AD103" s="146"/>
      <c r="AE103" s="146"/>
      <c r="AF103" s="146"/>
      <c r="AG103" s="146" t="s">
        <v>215</v>
      </c>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row>
    <row r="104" spans="1:60" outlineLevel="1" x14ac:dyDescent="0.25">
      <c r="A104" s="173">
        <v>86</v>
      </c>
      <c r="B104" s="174" t="s">
        <v>1140</v>
      </c>
      <c r="C104" s="182" t="s">
        <v>1141</v>
      </c>
      <c r="D104" s="175" t="s">
        <v>257</v>
      </c>
      <c r="E104" s="176">
        <v>3</v>
      </c>
      <c r="F104" s="177"/>
      <c r="G104" s="178">
        <f t="shared" ref="G104:G120" si="14">ROUND(E104*F104,2)</f>
        <v>0</v>
      </c>
      <c r="H104" s="177"/>
      <c r="I104" s="178">
        <f t="shared" ref="I104:I120" si="15">ROUND(E104*H104,2)</f>
        <v>0</v>
      </c>
      <c r="J104" s="177"/>
      <c r="K104" s="178">
        <f t="shared" ref="K104:K120" si="16">ROUND(E104*J104,2)</f>
        <v>0</v>
      </c>
      <c r="L104" s="178">
        <v>21</v>
      </c>
      <c r="M104" s="178">
        <f t="shared" ref="M104:M120" si="17">G104*(1+L104/100)</f>
        <v>0</v>
      </c>
      <c r="N104" s="176">
        <v>0</v>
      </c>
      <c r="O104" s="176">
        <f t="shared" ref="O104:O120" si="18">ROUND(E104*N104,2)</f>
        <v>0</v>
      </c>
      <c r="P104" s="176">
        <v>0</v>
      </c>
      <c r="Q104" s="176">
        <f t="shared" ref="Q104:Q120" si="19">ROUND(E104*P104,2)</f>
        <v>0</v>
      </c>
      <c r="R104" s="178" t="s">
        <v>1139</v>
      </c>
      <c r="S104" s="178" t="s">
        <v>211</v>
      </c>
      <c r="T104" s="179" t="s">
        <v>212</v>
      </c>
      <c r="U104" s="156">
        <v>0.75</v>
      </c>
      <c r="V104" s="156">
        <f t="shared" ref="V104:V120" si="20">ROUND(E104*U104,2)</f>
        <v>2.25</v>
      </c>
      <c r="W104" s="156"/>
      <c r="X104" s="156" t="s">
        <v>213</v>
      </c>
      <c r="Y104" s="156" t="s">
        <v>214</v>
      </c>
      <c r="Z104" s="146"/>
      <c r="AA104" s="146"/>
      <c r="AB104" s="146"/>
      <c r="AC104" s="146"/>
      <c r="AD104" s="146"/>
      <c r="AE104" s="146"/>
      <c r="AF104" s="146"/>
      <c r="AG104" s="146" t="s">
        <v>215</v>
      </c>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outlineLevel="1" x14ac:dyDescent="0.25">
      <c r="A105" s="173">
        <v>87</v>
      </c>
      <c r="B105" s="174" t="s">
        <v>1142</v>
      </c>
      <c r="C105" s="182" t="s">
        <v>1143</v>
      </c>
      <c r="D105" s="175" t="s">
        <v>257</v>
      </c>
      <c r="E105" s="176">
        <v>78</v>
      </c>
      <c r="F105" s="177"/>
      <c r="G105" s="178">
        <f t="shared" si="14"/>
        <v>0</v>
      </c>
      <c r="H105" s="177"/>
      <c r="I105" s="178">
        <f t="shared" si="15"/>
        <v>0</v>
      </c>
      <c r="J105" s="177"/>
      <c r="K105" s="178">
        <f t="shared" si="16"/>
        <v>0</v>
      </c>
      <c r="L105" s="178">
        <v>21</v>
      </c>
      <c r="M105" s="178">
        <f t="shared" si="17"/>
        <v>0</v>
      </c>
      <c r="N105" s="176">
        <v>0</v>
      </c>
      <c r="O105" s="176">
        <f t="shared" si="18"/>
        <v>0</v>
      </c>
      <c r="P105" s="176">
        <v>0</v>
      </c>
      <c r="Q105" s="176">
        <f t="shared" si="19"/>
        <v>0</v>
      </c>
      <c r="R105" s="178" t="s">
        <v>1139</v>
      </c>
      <c r="S105" s="178" t="s">
        <v>211</v>
      </c>
      <c r="T105" s="179" t="s">
        <v>212</v>
      </c>
      <c r="U105" s="156">
        <v>0.12</v>
      </c>
      <c r="V105" s="156">
        <f t="shared" si="20"/>
        <v>9.36</v>
      </c>
      <c r="W105" s="156"/>
      <c r="X105" s="156" t="s">
        <v>213</v>
      </c>
      <c r="Y105" s="156" t="s">
        <v>214</v>
      </c>
      <c r="Z105" s="146"/>
      <c r="AA105" s="146"/>
      <c r="AB105" s="146"/>
      <c r="AC105" s="146"/>
      <c r="AD105" s="146"/>
      <c r="AE105" s="146"/>
      <c r="AF105" s="146"/>
      <c r="AG105" s="146" t="s">
        <v>215</v>
      </c>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row>
    <row r="106" spans="1:60" outlineLevel="1" x14ac:dyDescent="0.25">
      <c r="A106" s="173">
        <v>88</v>
      </c>
      <c r="B106" s="174" t="s">
        <v>1144</v>
      </c>
      <c r="C106" s="182" t="s">
        <v>1145</v>
      </c>
      <c r="D106" s="175" t="s">
        <v>257</v>
      </c>
      <c r="E106" s="176">
        <v>43</v>
      </c>
      <c r="F106" s="177"/>
      <c r="G106" s="178">
        <f t="shared" si="14"/>
        <v>0</v>
      </c>
      <c r="H106" s="177"/>
      <c r="I106" s="178">
        <f t="shared" si="15"/>
        <v>0</v>
      </c>
      <c r="J106" s="177"/>
      <c r="K106" s="178">
        <f t="shared" si="16"/>
        <v>0</v>
      </c>
      <c r="L106" s="178">
        <v>21</v>
      </c>
      <c r="M106" s="178">
        <f t="shared" si="17"/>
        <v>0</v>
      </c>
      <c r="N106" s="176">
        <v>0</v>
      </c>
      <c r="O106" s="176">
        <f t="shared" si="18"/>
        <v>0</v>
      </c>
      <c r="P106" s="176">
        <v>0</v>
      </c>
      <c r="Q106" s="176">
        <f t="shared" si="19"/>
        <v>0</v>
      </c>
      <c r="R106" s="178" t="s">
        <v>1139</v>
      </c>
      <c r="S106" s="178" t="s">
        <v>211</v>
      </c>
      <c r="T106" s="179" t="s">
        <v>212</v>
      </c>
      <c r="U106" s="156">
        <v>0.255</v>
      </c>
      <c r="V106" s="156">
        <f t="shared" si="20"/>
        <v>10.97</v>
      </c>
      <c r="W106" s="156"/>
      <c r="X106" s="156" t="s">
        <v>213</v>
      </c>
      <c r="Y106" s="156" t="s">
        <v>214</v>
      </c>
      <c r="Z106" s="146"/>
      <c r="AA106" s="146"/>
      <c r="AB106" s="146"/>
      <c r="AC106" s="146"/>
      <c r="AD106" s="146"/>
      <c r="AE106" s="146"/>
      <c r="AF106" s="146"/>
      <c r="AG106" s="146" t="s">
        <v>215</v>
      </c>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outlineLevel="1" x14ac:dyDescent="0.25">
      <c r="A107" s="173">
        <v>89</v>
      </c>
      <c r="B107" s="174" t="s">
        <v>1146</v>
      </c>
      <c r="C107" s="182" t="s">
        <v>1147</v>
      </c>
      <c r="D107" s="175" t="s">
        <v>257</v>
      </c>
      <c r="E107" s="176">
        <v>10</v>
      </c>
      <c r="F107" s="177"/>
      <c r="G107" s="178">
        <f t="shared" si="14"/>
        <v>0</v>
      </c>
      <c r="H107" s="177"/>
      <c r="I107" s="178">
        <f t="shared" si="15"/>
        <v>0</v>
      </c>
      <c r="J107" s="177"/>
      <c r="K107" s="178">
        <f t="shared" si="16"/>
        <v>0</v>
      </c>
      <c r="L107" s="178">
        <v>21</v>
      </c>
      <c r="M107" s="178">
        <f t="shared" si="17"/>
        <v>0</v>
      </c>
      <c r="N107" s="176">
        <v>0</v>
      </c>
      <c r="O107" s="176">
        <f t="shared" si="18"/>
        <v>0</v>
      </c>
      <c r="P107" s="176">
        <v>0</v>
      </c>
      <c r="Q107" s="176">
        <f t="shared" si="19"/>
        <v>0</v>
      </c>
      <c r="R107" s="178" t="s">
        <v>1139</v>
      </c>
      <c r="S107" s="178" t="s">
        <v>211</v>
      </c>
      <c r="T107" s="179" t="s">
        <v>212</v>
      </c>
      <c r="U107" s="156">
        <v>0.75</v>
      </c>
      <c r="V107" s="156">
        <f t="shared" si="20"/>
        <v>7.5</v>
      </c>
      <c r="W107" s="156"/>
      <c r="X107" s="156" t="s">
        <v>213</v>
      </c>
      <c r="Y107" s="156" t="s">
        <v>214</v>
      </c>
      <c r="Z107" s="146"/>
      <c r="AA107" s="146"/>
      <c r="AB107" s="146"/>
      <c r="AC107" s="146"/>
      <c r="AD107" s="146"/>
      <c r="AE107" s="146"/>
      <c r="AF107" s="146"/>
      <c r="AG107" s="146" t="s">
        <v>215</v>
      </c>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row>
    <row r="108" spans="1:60" outlineLevel="1" x14ac:dyDescent="0.25">
      <c r="A108" s="173">
        <v>90</v>
      </c>
      <c r="B108" s="174" t="s">
        <v>1148</v>
      </c>
      <c r="C108" s="182" t="s">
        <v>1149</v>
      </c>
      <c r="D108" s="175" t="s">
        <v>257</v>
      </c>
      <c r="E108" s="176">
        <v>3</v>
      </c>
      <c r="F108" s="177"/>
      <c r="G108" s="178">
        <f t="shared" si="14"/>
        <v>0</v>
      </c>
      <c r="H108" s="177"/>
      <c r="I108" s="178">
        <f t="shared" si="15"/>
        <v>0</v>
      </c>
      <c r="J108" s="177"/>
      <c r="K108" s="178">
        <f t="shared" si="16"/>
        <v>0</v>
      </c>
      <c r="L108" s="178">
        <v>21</v>
      </c>
      <c r="M108" s="178">
        <f t="shared" si="17"/>
        <v>0</v>
      </c>
      <c r="N108" s="176">
        <v>0</v>
      </c>
      <c r="O108" s="176">
        <f t="shared" si="18"/>
        <v>0</v>
      </c>
      <c r="P108" s="176">
        <v>0</v>
      </c>
      <c r="Q108" s="176">
        <f t="shared" si="19"/>
        <v>0</v>
      </c>
      <c r="R108" s="178" t="s">
        <v>1139</v>
      </c>
      <c r="S108" s="178" t="s">
        <v>211</v>
      </c>
      <c r="T108" s="179" t="s">
        <v>212</v>
      </c>
      <c r="U108" s="156">
        <v>0.35</v>
      </c>
      <c r="V108" s="156">
        <f t="shared" si="20"/>
        <v>1.05</v>
      </c>
      <c r="W108" s="156"/>
      <c r="X108" s="156" t="s">
        <v>213</v>
      </c>
      <c r="Y108" s="156" t="s">
        <v>214</v>
      </c>
      <c r="Z108" s="146"/>
      <c r="AA108" s="146"/>
      <c r="AB108" s="146"/>
      <c r="AC108" s="146"/>
      <c r="AD108" s="146"/>
      <c r="AE108" s="146"/>
      <c r="AF108" s="146"/>
      <c r="AG108" s="146" t="s">
        <v>215</v>
      </c>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row>
    <row r="109" spans="1:60" outlineLevel="1" x14ac:dyDescent="0.25">
      <c r="A109" s="173">
        <v>91</v>
      </c>
      <c r="B109" s="174" t="s">
        <v>1150</v>
      </c>
      <c r="C109" s="182" t="s">
        <v>1151</v>
      </c>
      <c r="D109" s="175" t="s">
        <v>257</v>
      </c>
      <c r="E109" s="176">
        <v>26</v>
      </c>
      <c r="F109" s="177"/>
      <c r="G109" s="178">
        <f t="shared" si="14"/>
        <v>0</v>
      </c>
      <c r="H109" s="177"/>
      <c r="I109" s="178">
        <f t="shared" si="15"/>
        <v>0</v>
      </c>
      <c r="J109" s="177"/>
      <c r="K109" s="178">
        <f t="shared" si="16"/>
        <v>0</v>
      </c>
      <c r="L109" s="178">
        <v>21</v>
      </c>
      <c r="M109" s="178">
        <f t="shared" si="17"/>
        <v>0</v>
      </c>
      <c r="N109" s="176">
        <v>0</v>
      </c>
      <c r="O109" s="176">
        <f t="shared" si="18"/>
        <v>0</v>
      </c>
      <c r="P109" s="176">
        <v>0</v>
      </c>
      <c r="Q109" s="176">
        <f t="shared" si="19"/>
        <v>0</v>
      </c>
      <c r="R109" s="178" t="s">
        <v>1139</v>
      </c>
      <c r="S109" s="178" t="s">
        <v>211</v>
      </c>
      <c r="T109" s="179" t="s">
        <v>212</v>
      </c>
      <c r="U109" s="156">
        <v>0.66</v>
      </c>
      <c r="V109" s="156">
        <f t="shared" si="20"/>
        <v>17.16</v>
      </c>
      <c r="W109" s="156"/>
      <c r="X109" s="156" t="s">
        <v>213</v>
      </c>
      <c r="Y109" s="156" t="s">
        <v>214</v>
      </c>
      <c r="Z109" s="146"/>
      <c r="AA109" s="146"/>
      <c r="AB109" s="146"/>
      <c r="AC109" s="146"/>
      <c r="AD109" s="146"/>
      <c r="AE109" s="146"/>
      <c r="AF109" s="146"/>
      <c r="AG109" s="146" t="s">
        <v>215</v>
      </c>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row>
    <row r="110" spans="1:60" outlineLevel="1" x14ac:dyDescent="0.25">
      <c r="A110" s="173">
        <v>92</v>
      </c>
      <c r="B110" s="174" t="s">
        <v>1152</v>
      </c>
      <c r="C110" s="182" t="s">
        <v>1153</v>
      </c>
      <c r="D110" s="175" t="s">
        <v>316</v>
      </c>
      <c r="E110" s="176">
        <v>67</v>
      </c>
      <c r="F110" s="177"/>
      <c r="G110" s="178">
        <f t="shared" si="14"/>
        <v>0</v>
      </c>
      <c r="H110" s="177"/>
      <c r="I110" s="178">
        <f t="shared" si="15"/>
        <v>0</v>
      </c>
      <c r="J110" s="177"/>
      <c r="K110" s="178">
        <f t="shared" si="16"/>
        <v>0</v>
      </c>
      <c r="L110" s="178">
        <v>21</v>
      </c>
      <c r="M110" s="178">
        <f t="shared" si="17"/>
        <v>0</v>
      </c>
      <c r="N110" s="176">
        <v>0</v>
      </c>
      <c r="O110" s="176">
        <f t="shared" si="18"/>
        <v>0</v>
      </c>
      <c r="P110" s="176">
        <v>0</v>
      </c>
      <c r="Q110" s="176">
        <f t="shared" si="19"/>
        <v>0</v>
      </c>
      <c r="R110" s="178" t="s">
        <v>1139</v>
      </c>
      <c r="S110" s="178" t="s">
        <v>211</v>
      </c>
      <c r="T110" s="179" t="s">
        <v>212</v>
      </c>
      <c r="U110" s="156">
        <v>7.4060000000000001E-2</v>
      </c>
      <c r="V110" s="156">
        <f t="shared" si="20"/>
        <v>4.96</v>
      </c>
      <c r="W110" s="156"/>
      <c r="X110" s="156" t="s">
        <v>213</v>
      </c>
      <c r="Y110" s="156" t="s">
        <v>214</v>
      </c>
      <c r="Z110" s="146"/>
      <c r="AA110" s="146"/>
      <c r="AB110" s="146"/>
      <c r="AC110" s="146"/>
      <c r="AD110" s="146"/>
      <c r="AE110" s="146"/>
      <c r="AF110" s="146"/>
      <c r="AG110" s="146" t="s">
        <v>215</v>
      </c>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outlineLevel="1" x14ac:dyDescent="0.25">
      <c r="A111" s="173">
        <v>93</v>
      </c>
      <c r="B111" s="174" t="s">
        <v>1154</v>
      </c>
      <c r="C111" s="182" t="s">
        <v>1155</v>
      </c>
      <c r="D111" s="175" t="s">
        <v>316</v>
      </c>
      <c r="E111" s="176">
        <v>67</v>
      </c>
      <c r="F111" s="177"/>
      <c r="G111" s="178">
        <f t="shared" si="14"/>
        <v>0</v>
      </c>
      <c r="H111" s="177"/>
      <c r="I111" s="178">
        <f t="shared" si="15"/>
        <v>0</v>
      </c>
      <c r="J111" s="177"/>
      <c r="K111" s="178">
        <f t="shared" si="16"/>
        <v>0</v>
      </c>
      <c r="L111" s="178">
        <v>21</v>
      </c>
      <c r="M111" s="178">
        <f t="shared" si="17"/>
        <v>0</v>
      </c>
      <c r="N111" s="176">
        <v>0</v>
      </c>
      <c r="O111" s="176">
        <f t="shared" si="18"/>
        <v>0</v>
      </c>
      <c r="P111" s="176">
        <v>0</v>
      </c>
      <c r="Q111" s="176">
        <f t="shared" si="19"/>
        <v>0</v>
      </c>
      <c r="R111" s="178" t="s">
        <v>1139</v>
      </c>
      <c r="S111" s="178" t="s">
        <v>211</v>
      </c>
      <c r="T111" s="179" t="s">
        <v>212</v>
      </c>
      <c r="U111" s="156">
        <v>9.5860000000000001E-2</v>
      </c>
      <c r="V111" s="156">
        <f t="shared" si="20"/>
        <v>6.42</v>
      </c>
      <c r="W111" s="156"/>
      <c r="X111" s="156" t="s">
        <v>213</v>
      </c>
      <c r="Y111" s="156" t="s">
        <v>214</v>
      </c>
      <c r="Z111" s="146"/>
      <c r="AA111" s="146"/>
      <c r="AB111" s="146"/>
      <c r="AC111" s="146"/>
      <c r="AD111" s="146"/>
      <c r="AE111" s="146"/>
      <c r="AF111" s="146"/>
      <c r="AG111" s="146" t="s">
        <v>215</v>
      </c>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row>
    <row r="112" spans="1:60" outlineLevel="1" x14ac:dyDescent="0.25">
      <c r="A112" s="173">
        <v>94</v>
      </c>
      <c r="B112" s="174" t="s">
        <v>1156</v>
      </c>
      <c r="C112" s="182" t="s">
        <v>1157</v>
      </c>
      <c r="D112" s="175" t="s">
        <v>257</v>
      </c>
      <c r="E112" s="176">
        <v>3</v>
      </c>
      <c r="F112" s="177"/>
      <c r="G112" s="178">
        <f t="shared" si="14"/>
        <v>0</v>
      </c>
      <c r="H112" s="177"/>
      <c r="I112" s="178">
        <f t="shared" si="15"/>
        <v>0</v>
      </c>
      <c r="J112" s="177"/>
      <c r="K112" s="178">
        <f t="shared" si="16"/>
        <v>0</v>
      </c>
      <c r="L112" s="178">
        <v>21</v>
      </c>
      <c r="M112" s="178">
        <f t="shared" si="17"/>
        <v>0</v>
      </c>
      <c r="N112" s="176">
        <v>0</v>
      </c>
      <c r="O112" s="176">
        <f t="shared" si="18"/>
        <v>0</v>
      </c>
      <c r="P112" s="176">
        <v>0</v>
      </c>
      <c r="Q112" s="176">
        <f t="shared" si="19"/>
        <v>0</v>
      </c>
      <c r="R112" s="178"/>
      <c r="S112" s="178" t="s">
        <v>276</v>
      </c>
      <c r="T112" s="179" t="s">
        <v>212</v>
      </c>
      <c r="U112" s="156">
        <v>0.65349999999999997</v>
      </c>
      <c r="V112" s="156">
        <f t="shared" si="20"/>
        <v>1.96</v>
      </c>
      <c r="W112" s="156"/>
      <c r="X112" s="156" t="s">
        <v>213</v>
      </c>
      <c r="Y112" s="156" t="s">
        <v>214</v>
      </c>
      <c r="Z112" s="146"/>
      <c r="AA112" s="146"/>
      <c r="AB112" s="146"/>
      <c r="AC112" s="146"/>
      <c r="AD112" s="146"/>
      <c r="AE112" s="146"/>
      <c r="AF112" s="146"/>
      <c r="AG112" s="146" t="s">
        <v>215</v>
      </c>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outlineLevel="1" x14ac:dyDescent="0.25">
      <c r="A113" s="173">
        <v>95</v>
      </c>
      <c r="B113" s="174" t="s">
        <v>1158</v>
      </c>
      <c r="C113" s="182" t="s">
        <v>1159</v>
      </c>
      <c r="D113" s="175" t="s">
        <v>257</v>
      </c>
      <c r="E113" s="176">
        <v>1</v>
      </c>
      <c r="F113" s="177"/>
      <c r="G113" s="178">
        <f t="shared" si="14"/>
        <v>0</v>
      </c>
      <c r="H113" s="177"/>
      <c r="I113" s="178">
        <f t="shared" si="15"/>
        <v>0</v>
      </c>
      <c r="J113" s="177"/>
      <c r="K113" s="178">
        <f t="shared" si="16"/>
        <v>0</v>
      </c>
      <c r="L113" s="178">
        <v>21</v>
      </c>
      <c r="M113" s="178">
        <f t="shared" si="17"/>
        <v>0</v>
      </c>
      <c r="N113" s="176">
        <v>0</v>
      </c>
      <c r="O113" s="176">
        <f t="shared" si="18"/>
        <v>0</v>
      </c>
      <c r="P113" s="176">
        <v>0</v>
      </c>
      <c r="Q113" s="176">
        <f t="shared" si="19"/>
        <v>0</v>
      </c>
      <c r="R113" s="178"/>
      <c r="S113" s="178" t="s">
        <v>276</v>
      </c>
      <c r="T113" s="179" t="s">
        <v>212</v>
      </c>
      <c r="U113" s="156">
        <v>0.53</v>
      </c>
      <c r="V113" s="156">
        <f t="shared" si="20"/>
        <v>0.53</v>
      </c>
      <c r="W113" s="156"/>
      <c r="X113" s="156" t="s">
        <v>213</v>
      </c>
      <c r="Y113" s="156" t="s">
        <v>214</v>
      </c>
      <c r="Z113" s="146"/>
      <c r="AA113" s="146"/>
      <c r="AB113" s="146"/>
      <c r="AC113" s="146"/>
      <c r="AD113" s="146"/>
      <c r="AE113" s="146"/>
      <c r="AF113" s="146"/>
      <c r="AG113" s="146" t="s">
        <v>215</v>
      </c>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row>
    <row r="114" spans="1:60" outlineLevel="1" x14ac:dyDescent="0.25">
      <c r="A114" s="173">
        <v>96</v>
      </c>
      <c r="B114" s="174" t="s">
        <v>1160</v>
      </c>
      <c r="C114" s="182" t="s">
        <v>1161</v>
      </c>
      <c r="D114" s="175" t="s">
        <v>257</v>
      </c>
      <c r="E114" s="176">
        <v>4</v>
      </c>
      <c r="F114" s="177"/>
      <c r="G114" s="178">
        <f t="shared" si="14"/>
        <v>0</v>
      </c>
      <c r="H114" s="177"/>
      <c r="I114" s="178">
        <f t="shared" si="15"/>
        <v>0</v>
      </c>
      <c r="J114" s="177"/>
      <c r="K114" s="178">
        <f t="shared" si="16"/>
        <v>0</v>
      </c>
      <c r="L114" s="178">
        <v>21</v>
      </c>
      <c r="M114" s="178">
        <f t="shared" si="17"/>
        <v>0</v>
      </c>
      <c r="N114" s="176">
        <v>0</v>
      </c>
      <c r="O114" s="176">
        <f t="shared" si="18"/>
        <v>0</v>
      </c>
      <c r="P114" s="176">
        <v>0</v>
      </c>
      <c r="Q114" s="176">
        <f t="shared" si="19"/>
        <v>0</v>
      </c>
      <c r="R114" s="178"/>
      <c r="S114" s="178" t="s">
        <v>276</v>
      </c>
      <c r="T114" s="179" t="s">
        <v>212</v>
      </c>
      <c r="U114" s="156">
        <v>0.23980000000000001</v>
      </c>
      <c r="V114" s="156">
        <f t="shared" si="20"/>
        <v>0.96</v>
      </c>
      <c r="W114" s="156"/>
      <c r="X114" s="156" t="s">
        <v>213</v>
      </c>
      <c r="Y114" s="156" t="s">
        <v>214</v>
      </c>
      <c r="Z114" s="146"/>
      <c r="AA114" s="146"/>
      <c r="AB114" s="146"/>
      <c r="AC114" s="146"/>
      <c r="AD114" s="146"/>
      <c r="AE114" s="146"/>
      <c r="AF114" s="146"/>
      <c r="AG114" s="146" t="s">
        <v>215</v>
      </c>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outlineLevel="1" x14ac:dyDescent="0.25">
      <c r="A115" s="173">
        <v>97</v>
      </c>
      <c r="B115" s="174" t="s">
        <v>1162</v>
      </c>
      <c r="C115" s="182" t="s">
        <v>1163</v>
      </c>
      <c r="D115" s="175" t="s">
        <v>257</v>
      </c>
      <c r="E115" s="176">
        <v>1</v>
      </c>
      <c r="F115" s="177"/>
      <c r="G115" s="178">
        <f t="shared" si="14"/>
        <v>0</v>
      </c>
      <c r="H115" s="177"/>
      <c r="I115" s="178">
        <f t="shared" si="15"/>
        <v>0</v>
      </c>
      <c r="J115" s="177"/>
      <c r="K115" s="178">
        <f t="shared" si="16"/>
        <v>0</v>
      </c>
      <c r="L115" s="178">
        <v>21</v>
      </c>
      <c r="M115" s="178">
        <f t="shared" si="17"/>
        <v>0</v>
      </c>
      <c r="N115" s="176">
        <v>0</v>
      </c>
      <c r="O115" s="176">
        <f t="shared" si="18"/>
        <v>0</v>
      </c>
      <c r="P115" s="176">
        <v>0</v>
      </c>
      <c r="Q115" s="176">
        <f t="shared" si="19"/>
        <v>0</v>
      </c>
      <c r="R115" s="178"/>
      <c r="S115" s="178" t="s">
        <v>276</v>
      </c>
      <c r="T115" s="179" t="s">
        <v>212</v>
      </c>
      <c r="U115" s="156">
        <v>0.26</v>
      </c>
      <c r="V115" s="156">
        <f t="shared" si="20"/>
        <v>0.26</v>
      </c>
      <c r="W115" s="156"/>
      <c r="X115" s="156" t="s">
        <v>213</v>
      </c>
      <c r="Y115" s="156" t="s">
        <v>214</v>
      </c>
      <c r="Z115" s="146"/>
      <c r="AA115" s="146"/>
      <c r="AB115" s="146"/>
      <c r="AC115" s="146"/>
      <c r="AD115" s="146"/>
      <c r="AE115" s="146"/>
      <c r="AF115" s="146"/>
      <c r="AG115" s="146" t="s">
        <v>215</v>
      </c>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outlineLevel="1" x14ac:dyDescent="0.25">
      <c r="A116" s="173">
        <v>98</v>
      </c>
      <c r="B116" s="174" t="s">
        <v>1164</v>
      </c>
      <c r="C116" s="182" t="s">
        <v>1165</v>
      </c>
      <c r="D116" s="175" t="s">
        <v>257</v>
      </c>
      <c r="E116" s="176">
        <v>4</v>
      </c>
      <c r="F116" s="177"/>
      <c r="G116" s="178">
        <f t="shared" si="14"/>
        <v>0</v>
      </c>
      <c r="H116" s="177"/>
      <c r="I116" s="178">
        <f t="shared" si="15"/>
        <v>0</v>
      </c>
      <c r="J116" s="177"/>
      <c r="K116" s="178">
        <f t="shared" si="16"/>
        <v>0</v>
      </c>
      <c r="L116" s="178">
        <v>21</v>
      </c>
      <c r="M116" s="178">
        <f t="shared" si="17"/>
        <v>0</v>
      </c>
      <c r="N116" s="176">
        <v>0</v>
      </c>
      <c r="O116" s="176">
        <f t="shared" si="18"/>
        <v>0</v>
      </c>
      <c r="P116" s="176">
        <v>0</v>
      </c>
      <c r="Q116" s="176">
        <f t="shared" si="19"/>
        <v>0</v>
      </c>
      <c r="R116" s="178"/>
      <c r="S116" s="178" t="s">
        <v>276</v>
      </c>
      <c r="T116" s="179" t="s">
        <v>212</v>
      </c>
      <c r="U116" s="156">
        <v>0.92</v>
      </c>
      <c r="V116" s="156">
        <f t="shared" si="20"/>
        <v>3.68</v>
      </c>
      <c r="W116" s="156"/>
      <c r="X116" s="156" t="s">
        <v>213</v>
      </c>
      <c r="Y116" s="156" t="s">
        <v>214</v>
      </c>
      <c r="Z116" s="146"/>
      <c r="AA116" s="146"/>
      <c r="AB116" s="146"/>
      <c r="AC116" s="146"/>
      <c r="AD116" s="146"/>
      <c r="AE116" s="146"/>
      <c r="AF116" s="146"/>
      <c r="AG116" s="146" t="s">
        <v>215</v>
      </c>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row>
    <row r="117" spans="1:60" outlineLevel="1" x14ac:dyDescent="0.25">
      <c r="A117" s="173">
        <v>99</v>
      </c>
      <c r="B117" s="174" t="s">
        <v>1166</v>
      </c>
      <c r="C117" s="182" t="s">
        <v>1167</v>
      </c>
      <c r="D117" s="175" t="s">
        <v>257</v>
      </c>
      <c r="E117" s="176">
        <v>1</v>
      </c>
      <c r="F117" s="177"/>
      <c r="G117" s="178">
        <f t="shared" si="14"/>
        <v>0</v>
      </c>
      <c r="H117" s="177"/>
      <c r="I117" s="178">
        <f t="shared" si="15"/>
        <v>0</v>
      </c>
      <c r="J117" s="177"/>
      <c r="K117" s="178">
        <f t="shared" si="16"/>
        <v>0</v>
      </c>
      <c r="L117" s="178">
        <v>21</v>
      </c>
      <c r="M117" s="178">
        <f t="shared" si="17"/>
        <v>0</v>
      </c>
      <c r="N117" s="176">
        <v>9.4579999999999997E-2</v>
      </c>
      <c r="O117" s="176">
        <f t="shared" si="18"/>
        <v>0.09</v>
      </c>
      <c r="P117" s="176">
        <v>0</v>
      </c>
      <c r="Q117" s="176">
        <f t="shared" si="19"/>
        <v>0</v>
      </c>
      <c r="R117" s="178"/>
      <c r="S117" s="178" t="s">
        <v>276</v>
      </c>
      <c r="T117" s="179" t="s">
        <v>212</v>
      </c>
      <c r="U117" s="156">
        <v>3.258</v>
      </c>
      <c r="V117" s="156">
        <f t="shared" si="20"/>
        <v>3.26</v>
      </c>
      <c r="W117" s="156"/>
      <c r="X117" s="156" t="s">
        <v>213</v>
      </c>
      <c r="Y117" s="156" t="s">
        <v>214</v>
      </c>
      <c r="Z117" s="146"/>
      <c r="AA117" s="146"/>
      <c r="AB117" s="146"/>
      <c r="AC117" s="146"/>
      <c r="AD117" s="146"/>
      <c r="AE117" s="146"/>
      <c r="AF117" s="146"/>
      <c r="AG117" s="146" t="s">
        <v>215</v>
      </c>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row>
    <row r="118" spans="1:60" outlineLevel="1" x14ac:dyDescent="0.25">
      <c r="A118" s="173">
        <v>100</v>
      </c>
      <c r="B118" s="174" t="s">
        <v>1168</v>
      </c>
      <c r="C118" s="182" t="s">
        <v>1169</v>
      </c>
      <c r="D118" s="175" t="s">
        <v>257</v>
      </c>
      <c r="E118" s="176">
        <v>19</v>
      </c>
      <c r="F118" s="177"/>
      <c r="G118" s="178">
        <f t="shared" si="14"/>
        <v>0</v>
      </c>
      <c r="H118" s="177"/>
      <c r="I118" s="178">
        <f t="shared" si="15"/>
        <v>0</v>
      </c>
      <c r="J118" s="177"/>
      <c r="K118" s="178">
        <f t="shared" si="16"/>
        <v>0</v>
      </c>
      <c r="L118" s="178">
        <v>21</v>
      </c>
      <c r="M118" s="178">
        <f t="shared" si="17"/>
        <v>0</v>
      </c>
      <c r="N118" s="176">
        <v>0</v>
      </c>
      <c r="O118" s="176">
        <f t="shared" si="18"/>
        <v>0</v>
      </c>
      <c r="P118" s="176">
        <v>5.0000000000000002E-5</v>
      </c>
      <c r="Q118" s="176">
        <f t="shared" si="19"/>
        <v>0</v>
      </c>
      <c r="R118" s="178"/>
      <c r="S118" s="178" t="s">
        <v>276</v>
      </c>
      <c r="T118" s="179" t="s">
        <v>212</v>
      </c>
      <c r="U118" s="156">
        <v>7.0000000000000007E-2</v>
      </c>
      <c r="V118" s="156">
        <f t="shared" si="20"/>
        <v>1.33</v>
      </c>
      <c r="W118" s="156"/>
      <c r="X118" s="156" t="s">
        <v>213</v>
      </c>
      <c r="Y118" s="156" t="s">
        <v>214</v>
      </c>
      <c r="Z118" s="146"/>
      <c r="AA118" s="146"/>
      <c r="AB118" s="146"/>
      <c r="AC118" s="146"/>
      <c r="AD118" s="146"/>
      <c r="AE118" s="146"/>
      <c r="AF118" s="146"/>
      <c r="AG118" s="146" t="s">
        <v>215</v>
      </c>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row>
    <row r="119" spans="1:60" outlineLevel="1" x14ac:dyDescent="0.25">
      <c r="A119" s="173">
        <v>101</v>
      </c>
      <c r="B119" s="174" t="s">
        <v>1170</v>
      </c>
      <c r="C119" s="182" t="s">
        <v>1171</v>
      </c>
      <c r="D119" s="175" t="s">
        <v>613</v>
      </c>
      <c r="E119" s="176">
        <v>1</v>
      </c>
      <c r="F119" s="177"/>
      <c r="G119" s="178">
        <f t="shared" si="14"/>
        <v>0</v>
      </c>
      <c r="H119" s="177"/>
      <c r="I119" s="178">
        <f t="shared" si="15"/>
        <v>0</v>
      </c>
      <c r="J119" s="177"/>
      <c r="K119" s="178">
        <f t="shared" si="16"/>
        <v>0</v>
      </c>
      <c r="L119" s="178">
        <v>21</v>
      </c>
      <c r="M119" s="178">
        <f t="shared" si="17"/>
        <v>0</v>
      </c>
      <c r="N119" s="176">
        <v>0</v>
      </c>
      <c r="O119" s="176">
        <f t="shared" si="18"/>
        <v>0</v>
      </c>
      <c r="P119" s="176">
        <v>0</v>
      </c>
      <c r="Q119" s="176">
        <f t="shared" si="19"/>
        <v>0</v>
      </c>
      <c r="R119" s="178"/>
      <c r="S119" s="178" t="s">
        <v>276</v>
      </c>
      <c r="T119" s="179" t="s">
        <v>212</v>
      </c>
      <c r="U119" s="156">
        <v>0</v>
      </c>
      <c r="V119" s="156">
        <f t="shared" si="20"/>
        <v>0</v>
      </c>
      <c r="W119" s="156"/>
      <c r="X119" s="156" t="s">
        <v>213</v>
      </c>
      <c r="Y119" s="156" t="s">
        <v>214</v>
      </c>
      <c r="Z119" s="146"/>
      <c r="AA119" s="146"/>
      <c r="AB119" s="146"/>
      <c r="AC119" s="146"/>
      <c r="AD119" s="146"/>
      <c r="AE119" s="146"/>
      <c r="AF119" s="146"/>
      <c r="AG119" s="146" t="s">
        <v>215</v>
      </c>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row>
    <row r="120" spans="1:60" outlineLevel="1" x14ac:dyDescent="0.25">
      <c r="A120" s="173">
        <v>102</v>
      </c>
      <c r="B120" s="174" t="s">
        <v>1172</v>
      </c>
      <c r="C120" s="182" t="s">
        <v>1173</v>
      </c>
      <c r="D120" s="175" t="s">
        <v>513</v>
      </c>
      <c r="E120" s="176">
        <v>1</v>
      </c>
      <c r="F120" s="177"/>
      <c r="G120" s="178">
        <f t="shared" si="14"/>
        <v>0</v>
      </c>
      <c r="H120" s="177"/>
      <c r="I120" s="178">
        <f t="shared" si="15"/>
        <v>0</v>
      </c>
      <c r="J120" s="177"/>
      <c r="K120" s="178">
        <f t="shared" si="16"/>
        <v>0</v>
      </c>
      <c r="L120" s="178">
        <v>21</v>
      </c>
      <c r="M120" s="178">
        <f t="shared" si="17"/>
        <v>0</v>
      </c>
      <c r="N120" s="176">
        <v>0</v>
      </c>
      <c r="O120" s="176">
        <f t="shared" si="18"/>
        <v>0</v>
      </c>
      <c r="P120" s="176">
        <v>0</v>
      </c>
      <c r="Q120" s="176">
        <f t="shared" si="19"/>
        <v>0</v>
      </c>
      <c r="R120" s="178"/>
      <c r="S120" s="178" t="s">
        <v>276</v>
      </c>
      <c r="T120" s="179" t="s">
        <v>212</v>
      </c>
      <c r="U120" s="156">
        <v>0</v>
      </c>
      <c r="V120" s="156">
        <f t="shared" si="20"/>
        <v>0</v>
      </c>
      <c r="W120" s="156"/>
      <c r="X120" s="156" t="s">
        <v>213</v>
      </c>
      <c r="Y120" s="156" t="s">
        <v>214</v>
      </c>
      <c r="Z120" s="146"/>
      <c r="AA120" s="146"/>
      <c r="AB120" s="146"/>
      <c r="AC120" s="146"/>
      <c r="AD120" s="146"/>
      <c r="AE120" s="146"/>
      <c r="AF120" s="146"/>
      <c r="AG120" s="146" t="s">
        <v>215</v>
      </c>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row>
    <row r="121" spans="1:60" x14ac:dyDescent="0.25">
      <c r="A121" s="158" t="s">
        <v>205</v>
      </c>
      <c r="B121" s="159" t="s">
        <v>97</v>
      </c>
      <c r="C121" s="180" t="s">
        <v>98</v>
      </c>
      <c r="D121" s="160"/>
      <c r="E121" s="161"/>
      <c r="F121" s="162"/>
      <c r="G121" s="162">
        <f>SUMIF(AG122:AG260,"&lt;&gt;NOR",G122:G260)</f>
        <v>0</v>
      </c>
      <c r="H121" s="162"/>
      <c r="I121" s="162">
        <f>SUM(I122:I260)</f>
        <v>0</v>
      </c>
      <c r="J121" s="162"/>
      <c r="K121" s="162">
        <f>SUM(K122:K260)</f>
        <v>0</v>
      </c>
      <c r="L121" s="162"/>
      <c r="M121" s="162">
        <f>SUM(M122:M260)</f>
        <v>0</v>
      </c>
      <c r="N121" s="161"/>
      <c r="O121" s="161">
        <f>SUM(O122:O260)</f>
        <v>18</v>
      </c>
      <c r="P121" s="161"/>
      <c r="Q121" s="161">
        <f>SUM(Q122:Q260)</f>
        <v>0</v>
      </c>
      <c r="R121" s="162"/>
      <c r="S121" s="162"/>
      <c r="T121" s="163"/>
      <c r="U121" s="157"/>
      <c r="V121" s="157">
        <f>SUM(V122:V260)</f>
        <v>0</v>
      </c>
      <c r="W121" s="157"/>
      <c r="X121" s="157"/>
      <c r="Y121" s="157"/>
      <c r="AG121" t="s">
        <v>206</v>
      </c>
    </row>
    <row r="122" spans="1:60" outlineLevel="1" x14ac:dyDescent="0.25">
      <c r="A122" s="173">
        <v>103</v>
      </c>
      <c r="B122" s="174" t="s">
        <v>1174</v>
      </c>
      <c r="C122" s="182" t="s">
        <v>1175</v>
      </c>
      <c r="D122" s="175" t="s">
        <v>513</v>
      </c>
      <c r="E122" s="176">
        <v>3</v>
      </c>
      <c r="F122" s="177"/>
      <c r="G122" s="178">
        <f t="shared" ref="G122:G127" si="21">ROUND(E122*F122,2)</f>
        <v>0</v>
      </c>
      <c r="H122" s="177"/>
      <c r="I122" s="178">
        <f t="shared" ref="I122:I127" si="22">ROUND(E122*H122,2)</f>
        <v>0</v>
      </c>
      <c r="J122" s="177"/>
      <c r="K122" s="178">
        <f t="shared" ref="K122:K127" si="23">ROUND(E122*J122,2)</f>
        <v>0</v>
      </c>
      <c r="L122" s="178">
        <v>21</v>
      </c>
      <c r="M122" s="178">
        <f t="shared" ref="M122:M127" si="24">G122*(1+L122/100)</f>
        <v>0</v>
      </c>
      <c r="N122" s="176">
        <v>0</v>
      </c>
      <c r="O122" s="176">
        <f t="shared" ref="O122:O127" si="25">ROUND(E122*N122,2)</f>
        <v>0</v>
      </c>
      <c r="P122" s="176">
        <v>0</v>
      </c>
      <c r="Q122" s="176">
        <f t="shared" ref="Q122:Q127" si="26">ROUND(E122*P122,2)</f>
        <v>0</v>
      </c>
      <c r="R122" s="178"/>
      <c r="S122" s="178" t="s">
        <v>276</v>
      </c>
      <c r="T122" s="179" t="s">
        <v>212</v>
      </c>
      <c r="U122" s="156">
        <v>0</v>
      </c>
      <c r="V122" s="156">
        <f t="shared" ref="V122:V127" si="27">ROUND(E122*U122,2)</f>
        <v>0</v>
      </c>
      <c r="W122" s="156"/>
      <c r="X122" s="156" t="s">
        <v>98</v>
      </c>
      <c r="Y122" s="156" t="s">
        <v>214</v>
      </c>
      <c r="Z122" s="146"/>
      <c r="AA122" s="146"/>
      <c r="AB122" s="146"/>
      <c r="AC122" s="146"/>
      <c r="AD122" s="146"/>
      <c r="AE122" s="146"/>
      <c r="AF122" s="146"/>
      <c r="AG122" s="146" t="s">
        <v>451</v>
      </c>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row>
    <row r="123" spans="1:60" outlineLevel="1" x14ac:dyDescent="0.25">
      <c r="A123" s="173">
        <v>104</v>
      </c>
      <c r="B123" s="174" t="s">
        <v>1176</v>
      </c>
      <c r="C123" s="182" t="s">
        <v>1177</v>
      </c>
      <c r="D123" s="175" t="s">
        <v>613</v>
      </c>
      <c r="E123" s="176">
        <v>1</v>
      </c>
      <c r="F123" s="177"/>
      <c r="G123" s="178">
        <f t="shared" si="21"/>
        <v>0</v>
      </c>
      <c r="H123" s="177"/>
      <c r="I123" s="178">
        <f t="shared" si="22"/>
        <v>0</v>
      </c>
      <c r="J123" s="177"/>
      <c r="K123" s="178">
        <f t="shared" si="23"/>
        <v>0</v>
      </c>
      <c r="L123" s="178">
        <v>21</v>
      </c>
      <c r="M123" s="178">
        <f t="shared" si="24"/>
        <v>0</v>
      </c>
      <c r="N123" s="176">
        <v>0</v>
      </c>
      <c r="O123" s="176">
        <f t="shared" si="25"/>
        <v>0</v>
      </c>
      <c r="P123" s="176">
        <v>0</v>
      </c>
      <c r="Q123" s="176">
        <f t="shared" si="26"/>
        <v>0</v>
      </c>
      <c r="R123" s="178"/>
      <c r="S123" s="178" t="s">
        <v>276</v>
      </c>
      <c r="T123" s="179" t="s">
        <v>212</v>
      </c>
      <c r="U123" s="156">
        <v>0</v>
      </c>
      <c r="V123" s="156">
        <f t="shared" si="27"/>
        <v>0</v>
      </c>
      <c r="W123" s="156"/>
      <c r="X123" s="156" t="s">
        <v>98</v>
      </c>
      <c r="Y123" s="156" t="s">
        <v>214</v>
      </c>
      <c r="Z123" s="146"/>
      <c r="AA123" s="146"/>
      <c r="AB123" s="146"/>
      <c r="AC123" s="146"/>
      <c r="AD123" s="146"/>
      <c r="AE123" s="146"/>
      <c r="AF123" s="146"/>
      <c r="AG123" s="146" t="s">
        <v>451</v>
      </c>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row>
    <row r="124" spans="1:60" ht="20.399999999999999" outlineLevel="1" x14ac:dyDescent="0.25">
      <c r="A124" s="173">
        <v>105</v>
      </c>
      <c r="B124" s="174" t="s">
        <v>1178</v>
      </c>
      <c r="C124" s="182" t="s">
        <v>1179</v>
      </c>
      <c r="D124" s="175" t="s">
        <v>513</v>
      </c>
      <c r="E124" s="176">
        <v>10</v>
      </c>
      <c r="F124" s="177"/>
      <c r="G124" s="178">
        <f t="shared" si="21"/>
        <v>0</v>
      </c>
      <c r="H124" s="177"/>
      <c r="I124" s="178">
        <f t="shared" si="22"/>
        <v>0</v>
      </c>
      <c r="J124" s="177"/>
      <c r="K124" s="178">
        <f t="shared" si="23"/>
        <v>0</v>
      </c>
      <c r="L124" s="178">
        <v>21</v>
      </c>
      <c r="M124" s="178">
        <f t="shared" si="24"/>
        <v>0</v>
      </c>
      <c r="N124" s="176">
        <v>0</v>
      </c>
      <c r="O124" s="176">
        <f t="shared" si="25"/>
        <v>0</v>
      </c>
      <c r="P124" s="176">
        <v>0</v>
      </c>
      <c r="Q124" s="176">
        <f t="shared" si="26"/>
        <v>0</v>
      </c>
      <c r="R124" s="178"/>
      <c r="S124" s="178" t="s">
        <v>276</v>
      </c>
      <c r="T124" s="179" t="s">
        <v>212</v>
      </c>
      <c r="U124" s="156">
        <v>0</v>
      </c>
      <c r="V124" s="156">
        <f t="shared" si="27"/>
        <v>0</v>
      </c>
      <c r="W124" s="156"/>
      <c r="X124" s="156" t="s">
        <v>98</v>
      </c>
      <c r="Y124" s="156" t="s">
        <v>214</v>
      </c>
      <c r="Z124" s="146"/>
      <c r="AA124" s="146"/>
      <c r="AB124" s="146"/>
      <c r="AC124" s="146"/>
      <c r="AD124" s="146"/>
      <c r="AE124" s="146"/>
      <c r="AF124" s="146"/>
      <c r="AG124" s="146" t="s">
        <v>451</v>
      </c>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row>
    <row r="125" spans="1:60" outlineLevel="1" x14ac:dyDescent="0.25">
      <c r="A125" s="173">
        <v>106</v>
      </c>
      <c r="B125" s="174" t="s">
        <v>1180</v>
      </c>
      <c r="C125" s="182" t="s">
        <v>1181</v>
      </c>
      <c r="D125" s="175" t="s">
        <v>1182</v>
      </c>
      <c r="E125" s="176">
        <v>0.4</v>
      </c>
      <c r="F125" s="177"/>
      <c r="G125" s="178">
        <f t="shared" si="21"/>
        <v>0</v>
      </c>
      <c r="H125" s="177"/>
      <c r="I125" s="178">
        <f t="shared" si="22"/>
        <v>0</v>
      </c>
      <c r="J125" s="177"/>
      <c r="K125" s="178">
        <f t="shared" si="23"/>
        <v>0</v>
      </c>
      <c r="L125" s="178">
        <v>21</v>
      </c>
      <c r="M125" s="178">
        <f t="shared" si="24"/>
        <v>0</v>
      </c>
      <c r="N125" s="176">
        <v>7.0000000000000001E-3</v>
      </c>
      <c r="O125" s="176">
        <f t="shared" si="25"/>
        <v>0</v>
      </c>
      <c r="P125" s="176">
        <v>0</v>
      </c>
      <c r="Q125" s="176">
        <f t="shared" si="26"/>
        <v>0</v>
      </c>
      <c r="R125" s="178" t="s">
        <v>450</v>
      </c>
      <c r="S125" s="178" t="s">
        <v>211</v>
      </c>
      <c r="T125" s="179" t="s">
        <v>212</v>
      </c>
      <c r="U125" s="156">
        <v>0</v>
      </c>
      <c r="V125" s="156">
        <f t="shared" si="27"/>
        <v>0</v>
      </c>
      <c r="W125" s="156"/>
      <c r="X125" s="156" t="s">
        <v>98</v>
      </c>
      <c r="Y125" s="156" t="s">
        <v>214</v>
      </c>
      <c r="Z125" s="146"/>
      <c r="AA125" s="146"/>
      <c r="AB125" s="146"/>
      <c r="AC125" s="146"/>
      <c r="AD125" s="146"/>
      <c r="AE125" s="146"/>
      <c r="AF125" s="146"/>
      <c r="AG125" s="146" t="s">
        <v>451</v>
      </c>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row>
    <row r="126" spans="1:60" ht="20.399999999999999" outlineLevel="1" x14ac:dyDescent="0.25">
      <c r="A126" s="173">
        <v>107</v>
      </c>
      <c r="B126" s="174" t="s">
        <v>1183</v>
      </c>
      <c r="C126" s="182" t="s">
        <v>1184</v>
      </c>
      <c r="D126" s="175" t="s">
        <v>1185</v>
      </c>
      <c r="E126" s="176">
        <v>0.8</v>
      </c>
      <c r="F126" s="177"/>
      <c r="G126" s="178">
        <f t="shared" si="21"/>
        <v>0</v>
      </c>
      <c r="H126" s="177"/>
      <c r="I126" s="178">
        <f t="shared" si="22"/>
        <v>0</v>
      </c>
      <c r="J126" s="177"/>
      <c r="K126" s="178">
        <f t="shared" si="23"/>
        <v>0</v>
      </c>
      <c r="L126" s="178">
        <v>21</v>
      </c>
      <c r="M126" s="178">
        <f t="shared" si="24"/>
        <v>0</v>
      </c>
      <c r="N126" s="176">
        <v>0</v>
      </c>
      <c r="O126" s="176">
        <f t="shared" si="25"/>
        <v>0</v>
      </c>
      <c r="P126" s="176">
        <v>0</v>
      </c>
      <c r="Q126" s="176">
        <f t="shared" si="26"/>
        <v>0</v>
      </c>
      <c r="R126" s="178" t="s">
        <v>450</v>
      </c>
      <c r="S126" s="178" t="s">
        <v>211</v>
      </c>
      <c r="T126" s="179" t="s">
        <v>212</v>
      </c>
      <c r="U126" s="156">
        <v>0</v>
      </c>
      <c r="V126" s="156">
        <f t="shared" si="27"/>
        <v>0</v>
      </c>
      <c r="W126" s="156"/>
      <c r="X126" s="156" t="s">
        <v>98</v>
      </c>
      <c r="Y126" s="156" t="s">
        <v>214</v>
      </c>
      <c r="Z126" s="146"/>
      <c r="AA126" s="146"/>
      <c r="AB126" s="146"/>
      <c r="AC126" s="146"/>
      <c r="AD126" s="146"/>
      <c r="AE126" s="146"/>
      <c r="AF126" s="146"/>
      <c r="AG126" s="146" t="s">
        <v>451</v>
      </c>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row>
    <row r="127" spans="1:60" ht="20.399999999999999" outlineLevel="1" x14ac:dyDescent="0.25">
      <c r="A127" s="165">
        <v>108</v>
      </c>
      <c r="B127" s="166" t="s">
        <v>1186</v>
      </c>
      <c r="C127" s="181" t="s">
        <v>1187</v>
      </c>
      <c r="D127" s="167" t="s">
        <v>513</v>
      </c>
      <c r="E127" s="168">
        <v>1</v>
      </c>
      <c r="F127" s="169"/>
      <c r="G127" s="170">
        <f t="shared" si="21"/>
        <v>0</v>
      </c>
      <c r="H127" s="169"/>
      <c r="I127" s="170">
        <f t="shared" si="22"/>
        <v>0</v>
      </c>
      <c r="J127" s="169"/>
      <c r="K127" s="170">
        <f t="shared" si="23"/>
        <v>0</v>
      </c>
      <c r="L127" s="170">
        <v>21</v>
      </c>
      <c r="M127" s="170">
        <f t="shared" si="24"/>
        <v>0</v>
      </c>
      <c r="N127" s="168">
        <v>0</v>
      </c>
      <c r="O127" s="168">
        <f t="shared" si="25"/>
        <v>0</v>
      </c>
      <c r="P127" s="168">
        <v>0</v>
      </c>
      <c r="Q127" s="168">
        <f t="shared" si="26"/>
        <v>0</v>
      </c>
      <c r="R127" s="170"/>
      <c r="S127" s="170" t="s">
        <v>276</v>
      </c>
      <c r="T127" s="171" t="s">
        <v>212</v>
      </c>
      <c r="U127" s="156">
        <v>0</v>
      </c>
      <c r="V127" s="156">
        <f t="shared" si="27"/>
        <v>0</v>
      </c>
      <c r="W127" s="156"/>
      <c r="X127" s="156" t="s">
        <v>98</v>
      </c>
      <c r="Y127" s="156" t="s">
        <v>214</v>
      </c>
      <c r="Z127" s="146"/>
      <c r="AA127" s="146"/>
      <c r="AB127" s="146"/>
      <c r="AC127" s="146"/>
      <c r="AD127" s="146"/>
      <c r="AE127" s="146"/>
      <c r="AF127" s="146"/>
      <c r="AG127" s="146" t="s">
        <v>451</v>
      </c>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row>
    <row r="128" spans="1:60" outlineLevel="2" x14ac:dyDescent="0.25">
      <c r="A128" s="153"/>
      <c r="B128" s="154"/>
      <c r="C128" s="254" t="s">
        <v>1188</v>
      </c>
      <c r="D128" s="255"/>
      <c r="E128" s="255"/>
      <c r="F128" s="255"/>
      <c r="G128" s="255"/>
      <c r="H128" s="156"/>
      <c r="I128" s="156"/>
      <c r="J128" s="156"/>
      <c r="K128" s="156"/>
      <c r="L128" s="156"/>
      <c r="M128" s="156"/>
      <c r="N128" s="155"/>
      <c r="O128" s="155"/>
      <c r="P128" s="155"/>
      <c r="Q128" s="155"/>
      <c r="R128" s="156"/>
      <c r="S128" s="156"/>
      <c r="T128" s="156"/>
      <c r="U128" s="156"/>
      <c r="V128" s="156"/>
      <c r="W128" s="156"/>
      <c r="X128" s="156"/>
      <c r="Y128" s="156"/>
      <c r="Z128" s="146"/>
      <c r="AA128" s="146"/>
      <c r="AB128" s="146"/>
      <c r="AC128" s="146"/>
      <c r="AD128" s="146"/>
      <c r="AE128" s="146"/>
      <c r="AF128" s="146"/>
      <c r="AG128" s="146" t="s">
        <v>642</v>
      </c>
      <c r="AH128" s="146"/>
      <c r="AI128" s="146"/>
      <c r="AJ128" s="146"/>
      <c r="AK128" s="146"/>
      <c r="AL128" s="146"/>
      <c r="AM128" s="146"/>
      <c r="AN128" s="146"/>
      <c r="AO128" s="146"/>
      <c r="AP128" s="146"/>
      <c r="AQ128" s="146"/>
      <c r="AR128" s="146"/>
      <c r="AS128" s="146"/>
      <c r="AT128" s="146"/>
      <c r="AU128" s="146"/>
      <c r="AV128" s="146"/>
      <c r="AW128" s="146"/>
      <c r="AX128" s="146"/>
      <c r="AY128" s="146"/>
      <c r="AZ128" s="146"/>
      <c r="BA128" s="172" t="str">
        <f>C128</f>
        <v>Pro přivolání pomoci tělesně postiženým osobám (podle vyhlášky č. 398/2009 Sb. o bezbariérovém užívání staveb), např. na WC.</v>
      </c>
      <c r="BB128" s="146"/>
      <c r="BC128" s="146"/>
      <c r="BD128" s="146"/>
      <c r="BE128" s="146"/>
      <c r="BF128" s="146"/>
      <c r="BG128" s="146"/>
      <c r="BH128" s="146"/>
    </row>
    <row r="129" spans="1:60" outlineLevel="3" x14ac:dyDescent="0.25">
      <c r="A129" s="153"/>
      <c r="B129" s="154"/>
      <c r="C129" s="256" t="s">
        <v>1189</v>
      </c>
      <c r="D129" s="257"/>
      <c r="E129" s="257"/>
      <c r="F129" s="257"/>
      <c r="G129" s="257"/>
      <c r="H129" s="156"/>
      <c r="I129" s="156"/>
      <c r="J129" s="156"/>
      <c r="K129" s="156"/>
      <c r="L129" s="156"/>
      <c r="M129" s="156"/>
      <c r="N129" s="155"/>
      <c r="O129" s="155"/>
      <c r="P129" s="155"/>
      <c r="Q129" s="155"/>
      <c r="R129" s="156"/>
      <c r="S129" s="156"/>
      <c r="T129" s="156"/>
      <c r="U129" s="156"/>
      <c r="V129" s="156"/>
      <c r="W129" s="156"/>
      <c r="X129" s="156"/>
      <c r="Y129" s="156"/>
      <c r="Z129" s="146"/>
      <c r="AA129" s="146"/>
      <c r="AB129" s="146"/>
      <c r="AC129" s="146"/>
      <c r="AD129" s="146"/>
      <c r="AE129" s="146"/>
      <c r="AF129" s="146"/>
      <c r="AG129" s="146" t="s">
        <v>642</v>
      </c>
      <c r="AH129" s="146"/>
      <c r="AI129" s="146"/>
      <c r="AJ129" s="146"/>
      <c r="AK129" s="146"/>
      <c r="AL129" s="146"/>
      <c r="AM129" s="146"/>
      <c r="AN129" s="146"/>
      <c r="AO129" s="146"/>
      <c r="AP129" s="146"/>
      <c r="AQ129" s="146"/>
      <c r="AR129" s="146"/>
      <c r="AS129" s="146"/>
      <c r="AT129" s="146"/>
      <c r="AU129" s="146"/>
      <c r="AV129" s="146"/>
      <c r="AW129" s="146"/>
      <c r="AX129" s="146"/>
      <c r="AY129" s="146"/>
      <c r="AZ129" s="146"/>
      <c r="BA129" s="172" t="str">
        <f>C129</f>
        <v>Skládá se z následujících prvků: kontrolní modul s alarmem, tlačítko signální tahové, tlačítko resetovací, transformátor.</v>
      </c>
      <c r="BB129" s="146"/>
      <c r="BC129" s="146"/>
      <c r="BD129" s="146"/>
      <c r="BE129" s="146"/>
      <c r="BF129" s="146"/>
      <c r="BG129" s="146"/>
      <c r="BH129" s="146"/>
    </row>
    <row r="130" spans="1:60" outlineLevel="3" x14ac:dyDescent="0.25">
      <c r="A130" s="153"/>
      <c r="B130" s="154"/>
      <c r="C130" s="256" t="s">
        <v>1190</v>
      </c>
      <c r="D130" s="257"/>
      <c r="E130" s="257"/>
      <c r="F130" s="257"/>
      <c r="G130" s="257"/>
      <c r="H130" s="156"/>
      <c r="I130" s="156"/>
      <c r="J130" s="156"/>
      <c r="K130" s="156"/>
      <c r="L130" s="156"/>
      <c r="M130" s="156"/>
      <c r="N130" s="155"/>
      <c r="O130" s="155"/>
      <c r="P130" s="155"/>
      <c r="Q130" s="155"/>
      <c r="R130" s="156"/>
      <c r="S130" s="156"/>
      <c r="T130" s="156"/>
      <c r="U130" s="156"/>
      <c r="V130" s="156"/>
      <c r="W130" s="156"/>
      <c r="X130" s="156"/>
      <c r="Y130" s="156"/>
      <c r="Z130" s="146"/>
      <c r="AA130" s="146"/>
      <c r="AB130" s="146"/>
      <c r="AC130" s="146"/>
      <c r="AD130" s="146"/>
      <c r="AE130" s="146"/>
      <c r="AF130" s="146"/>
      <c r="AG130" s="146" t="s">
        <v>642</v>
      </c>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row>
    <row r="131" spans="1:60" ht="21" outlineLevel="3" x14ac:dyDescent="0.25">
      <c r="A131" s="153"/>
      <c r="B131" s="154"/>
      <c r="C131" s="256" t="s">
        <v>1191</v>
      </c>
      <c r="D131" s="257"/>
      <c r="E131" s="257"/>
      <c r="F131" s="257"/>
      <c r="G131" s="257"/>
      <c r="H131" s="156"/>
      <c r="I131" s="156"/>
      <c r="J131" s="156"/>
      <c r="K131" s="156"/>
      <c r="L131" s="156"/>
      <c r="M131" s="156"/>
      <c r="N131" s="155"/>
      <c r="O131" s="155"/>
      <c r="P131" s="155"/>
      <c r="Q131" s="155"/>
      <c r="R131" s="156"/>
      <c r="S131" s="156"/>
      <c r="T131" s="156"/>
      <c r="U131" s="156"/>
      <c r="V131" s="156"/>
      <c r="W131" s="156"/>
      <c r="X131" s="156"/>
      <c r="Y131" s="156"/>
      <c r="Z131" s="146"/>
      <c r="AA131" s="146"/>
      <c r="AB131" s="146"/>
      <c r="AC131" s="146"/>
      <c r="AD131" s="146"/>
      <c r="AE131" s="146"/>
      <c r="AF131" s="146"/>
      <c r="AG131" s="146" t="s">
        <v>642</v>
      </c>
      <c r="AH131" s="146"/>
      <c r="AI131" s="146"/>
      <c r="AJ131" s="146"/>
      <c r="AK131" s="146"/>
      <c r="AL131" s="146"/>
      <c r="AM131" s="146"/>
      <c r="AN131" s="146"/>
      <c r="AO131" s="146"/>
      <c r="AP131" s="146"/>
      <c r="AQ131" s="146"/>
      <c r="AR131" s="146"/>
      <c r="AS131" s="146"/>
      <c r="AT131" s="146"/>
      <c r="AU131" s="146"/>
      <c r="AV131" s="146"/>
      <c r="AW131" s="146"/>
      <c r="AX131" s="146"/>
      <c r="AY131" s="146"/>
      <c r="AZ131" s="146"/>
      <c r="BA131" s="172" t="str">
        <f>C131</f>
        <v>Stiskem tlačítka nebo tahem za šňůru (délka 2,5 m) se vyvolá akustický a optický alarm vně místnosti. LED v tlačítku se rozsvítí jako znamení, že přijde pomoc.</v>
      </c>
      <c r="BB131" s="146"/>
      <c r="BC131" s="146"/>
      <c r="BD131" s="146"/>
      <c r="BE131" s="146"/>
      <c r="BF131" s="146"/>
      <c r="BG131" s="146"/>
      <c r="BH131" s="146"/>
    </row>
    <row r="132" spans="1:60" outlineLevel="3" x14ac:dyDescent="0.25">
      <c r="A132" s="153"/>
      <c r="B132" s="154"/>
      <c r="C132" s="256" t="s">
        <v>1192</v>
      </c>
      <c r="D132" s="257"/>
      <c r="E132" s="257"/>
      <c r="F132" s="257"/>
      <c r="G132" s="257"/>
      <c r="H132" s="156"/>
      <c r="I132" s="156"/>
      <c r="J132" s="156"/>
      <c r="K132" s="156"/>
      <c r="L132" s="156"/>
      <c r="M132" s="156"/>
      <c r="N132" s="155"/>
      <c r="O132" s="155"/>
      <c r="P132" s="155"/>
      <c r="Q132" s="155"/>
      <c r="R132" s="156"/>
      <c r="S132" s="156"/>
      <c r="T132" s="156"/>
      <c r="U132" s="156"/>
      <c r="V132" s="156"/>
      <c r="W132" s="156"/>
      <c r="X132" s="156"/>
      <c r="Y132" s="156"/>
      <c r="Z132" s="146"/>
      <c r="AA132" s="146"/>
      <c r="AB132" s="146"/>
      <c r="AC132" s="146"/>
      <c r="AD132" s="146"/>
      <c r="AE132" s="146"/>
      <c r="AF132" s="146"/>
      <c r="AG132" s="146" t="s">
        <v>642</v>
      </c>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row>
    <row r="133" spans="1:60" ht="21" outlineLevel="3" x14ac:dyDescent="0.25">
      <c r="A133" s="153"/>
      <c r="B133" s="154"/>
      <c r="C133" s="256" t="s">
        <v>1193</v>
      </c>
      <c r="D133" s="257"/>
      <c r="E133" s="257"/>
      <c r="F133" s="257"/>
      <c r="G133" s="257"/>
      <c r="H133" s="156"/>
      <c r="I133" s="156"/>
      <c r="J133" s="156"/>
      <c r="K133" s="156"/>
      <c r="L133" s="156"/>
      <c r="M133" s="156"/>
      <c r="N133" s="155"/>
      <c r="O133" s="155"/>
      <c r="P133" s="155"/>
      <c r="Q133" s="155"/>
      <c r="R133" s="156"/>
      <c r="S133" s="156"/>
      <c r="T133" s="156"/>
      <c r="U133" s="156"/>
      <c r="V133" s="156"/>
      <c r="W133" s="156"/>
      <c r="X133" s="156"/>
      <c r="Y133" s="156"/>
      <c r="Z133" s="146"/>
      <c r="AA133" s="146"/>
      <c r="AB133" s="146"/>
      <c r="AC133" s="146"/>
      <c r="AD133" s="146"/>
      <c r="AE133" s="146"/>
      <c r="AF133" s="146"/>
      <c r="AG133" s="146" t="s">
        <v>642</v>
      </c>
      <c r="AH133" s="146"/>
      <c r="AI133" s="146"/>
      <c r="AJ133" s="146"/>
      <c r="AK133" s="146"/>
      <c r="AL133" s="146"/>
      <c r="AM133" s="146"/>
      <c r="AN133" s="146"/>
      <c r="AO133" s="146"/>
      <c r="AP133" s="146"/>
      <c r="AQ133" s="146"/>
      <c r="AR133" s="146"/>
      <c r="AS133" s="146"/>
      <c r="AT133" s="146"/>
      <c r="AU133" s="146"/>
      <c r="AV133" s="146"/>
      <c r="AW133" s="146"/>
      <c r="AX133" s="146"/>
      <c r="AY133" s="146"/>
      <c r="AZ133" s="146"/>
      <c r="BA133" s="172" t="str">
        <f>C133</f>
        <v>K výstupům kontrolního modulu je možné připojit další prvky signalizačního systému. Do kontrolní smyčky lze také doplnit další signální tlačítka, např. FAP 2001.</v>
      </c>
      <c r="BB133" s="146"/>
      <c r="BC133" s="146"/>
      <c r="BD133" s="146"/>
      <c r="BE133" s="146"/>
      <c r="BF133" s="146"/>
      <c r="BG133" s="146"/>
      <c r="BH133" s="146"/>
    </row>
    <row r="134" spans="1:60" outlineLevel="3" x14ac:dyDescent="0.25">
      <c r="A134" s="153"/>
      <c r="B134" s="154"/>
      <c r="C134" s="256" t="s">
        <v>1194</v>
      </c>
      <c r="D134" s="257"/>
      <c r="E134" s="257"/>
      <c r="F134" s="257"/>
      <c r="G134" s="257"/>
      <c r="H134" s="156"/>
      <c r="I134" s="156"/>
      <c r="J134" s="156"/>
      <c r="K134" s="156"/>
      <c r="L134" s="156"/>
      <c r="M134" s="156"/>
      <c r="N134" s="155"/>
      <c r="O134" s="155"/>
      <c r="P134" s="155"/>
      <c r="Q134" s="155"/>
      <c r="R134" s="156"/>
      <c r="S134" s="156"/>
      <c r="T134" s="156"/>
      <c r="U134" s="156"/>
      <c r="V134" s="156"/>
      <c r="W134" s="156"/>
      <c r="X134" s="156"/>
      <c r="Y134" s="156"/>
      <c r="Z134" s="146"/>
      <c r="AA134" s="146"/>
      <c r="AB134" s="146"/>
      <c r="AC134" s="146"/>
      <c r="AD134" s="146"/>
      <c r="AE134" s="146"/>
      <c r="AF134" s="146"/>
      <c r="AG134" s="146" t="s">
        <v>642</v>
      </c>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row>
    <row r="135" spans="1:60" outlineLevel="3" x14ac:dyDescent="0.25">
      <c r="A135" s="153"/>
      <c r="B135" s="154"/>
      <c r="C135" s="256" t="s">
        <v>1195</v>
      </c>
      <c r="D135" s="257"/>
      <c r="E135" s="257"/>
      <c r="F135" s="257"/>
      <c r="G135" s="257"/>
      <c r="H135" s="156"/>
      <c r="I135" s="156"/>
      <c r="J135" s="156"/>
      <c r="K135" s="156"/>
      <c r="L135" s="156"/>
      <c r="M135" s="156"/>
      <c r="N135" s="155"/>
      <c r="O135" s="155"/>
      <c r="P135" s="155"/>
      <c r="Q135" s="155"/>
      <c r="R135" s="156"/>
      <c r="S135" s="156"/>
      <c r="T135" s="156"/>
      <c r="U135" s="156"/>
      <c r="V135" s="156"/>
      <c r="W135" s="156"/>
      <c r="X135" s="156"/>
      <c r="Y135" s="156"/>
      <c r="Z135" s="146"/>
      <c r="AA135" s="146"/>
      <c r="AB135" s="146"/>
      <c r="AC135" s="146"/>
      <c r="AD135" s="146"/>
      <c r="AE135" s="146"/>
      <c r="AF135" s="146"/>
      <c r="AG135" s="146" t="s">
        <v>642</v>
      </c>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row>
    <row r="136" spans="1:60" outlineLevel="3" x14ac:dyDescent="0.25">
      <c r="A136" s="153"/>
      <c r="B136" s="154"/>
      <c r="C136" s="256" t="s">
        <v>1196</v>
      </c>
      <c r="D136" s="257"/>
      <c r="E136" s="257"/>
      <c r="F136" s="257"/>
      <c r="G136" s="257"/>
      <c r="H136" s="156"/>
      <c r="I136" s="156"/>
      <c r="J136" s="156"/>
      <c r="K136" s="156"/>
      <c r="L136" s="156"/>
      <c r="M136" s="156"/>
      <c r="N136" s="155"/>
      <c r="O136" s="155"/>
      <c r="P136" s="155"/>
      <c r="Q136" s="155"/>
      <c r="R136" s="156"/>
      <c r="S136" s="156"/>
      <c r="T136" s="156"/>
      <c r="U136" s="156"/>
      <c r="V136" s="156"/>
      <c r="W136" s="156"/>
      <c r="X136" s="156"/>
      <c r="Y136" s="156"/>
      <c r="Z136" s="146"/>
      <c r="AA136" s="146"/>
      <c r="AB136" s="146"/>
      <c r="AC136" s="146"/>
      <c r="AD136" s="146"/>
      <c r="AE136" s="146"/>
      <c r="AF136" s="146"/>
      <c r="AG136" s="146" t="s">
        <v>642</v>
      </c>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row>
    <row r="137" spans="1:60" outlineLevel="3" x14ac:dyDescent="0.25">
      <c r="A137" s="153"/>
      <c r="B137" s="154"/>
      <c r="C137" s="256" t="s">
        <v>1197</v>
      </c>
      <c r="D137" s="257"/>
      <c r="E137" s="257"/>
      <c r="F137" s="257"/>
      <c r="G137" s="257"/>
      <c r="H137" s="156"/>
      <c r="I137" s="156"/>
      <c r="J137" s="156"/>
      <c r="K137" s="156"/>
      <c r="L137" s="156"/>
      <c r="M137" s="156"/>
      <c r="N137" s="155"/>
      <c r="O137" s="155"/>
      <c r="P137" s="155"/>
      <c r="Q137" s="155"/>
      <c r="R137" s="156"/>
      <c r="S137" s="156"/>
      <c r="T137" s="156"/>
      <c r="U137" s="156"/>
      <c r="V137" s="156"/>
      <c r="W137" s="156"/>
      <c r="X137" s="156"/>
      <c r="Y137" s="156"/>
      <c r="Z137" s="146"/>
      <c r="AA137" s="146"/>
      <c r="AB137" s="146"/>
      <c r="AC137" s="146"/>
      <c r="AD137" s="146"/>
      <c r="AE137" s="146"/>
      <c r="AF137" s="146"/>
      <c r="AG137" s="146" t="s">
        <v>642</v>
      </c>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row>
    <row r="138" spans="1:60" ht="40.799999999999997" outlineLevel="1" x14ac:dyDescent="0.25">
      <c r="A138" s="173">
        <v>109</v>
      </c>
      <c r="B138" s="174" t="s">
        <v>1198</v>
      </c>
      <c r="C138" s="182" t="s">
        <v>1199</v>
      </c>
      <c r="D138" s="175" t="s">
        <v>316</v>
      </c>
      <c r="E138" s="176">
        <v>490</v>
      </c>
      <c r="F138" s="177"/>
      <c r="G138" s="178">
        <f t="shared" ref="G138:G169" si="28">ROUND(E138*F138,2)</f>
        <v>0</v>
      </c>
      <c r="H138" s="177"/>
      <c r="I138" s="178">
        <f t="shared" ref="I138:I169" si="29">ROUND(E138*H138,2)</f>
        <v>0</v>
      </c>
      <c r="J138" s="177"/>
      <c r="K138" s="178">
        <f t="shared" ref="K138:K169" si="30">ROUND(E138*J138,2)</f>
        <v>0</v>
      </c>
      <c r="L138" s="178">
        <v>21</v>
      </c>
      <c r="M138" s="178">
        <f t="shared" ref="M138:M169" si="31">G138*(1+L138/100)</f>
        <v>0</v>
      </c>
      <c r="N138" s="176">
        <v>1.4999999999999999E-4</v>
      </c>
      <c r="O138" s="176">
        <f t="shared" ref="O138:O169" si="32">ROUND(E138*N138,2)</f>
        <v>7.0000000000000007E-2</v>
      </c>
      <c r="P138" s="176">
        <v>0</v>
      </c>
      <c r="Q138" s="176">
        <f t="shared" ref="Q138:Q169" si="33">ROUND(E138*P138,2)</f>
        <v>0</v>
      </c>
      <c r="R138" s="178" t="s">
        <v>450</v>
      </c>
      <c r="S138" s="178" t="s">
        <v>211</v>
      </c>
      <c r="T138" s="179" t="s">
        <v>212</v>
      </c>
      <c r="U138" s="156">
        <v>0</v>
      </c>
      <c r="V138" s="156">
        <f t="shared" ref="V138:V169" si="34">ROUND(E138*U138,2)</f>
        <v>0</v>
      </c>
      <c r="W138" s="156"/>
      <c r="X138" s="156" t="s">
        <v>98</v>
      </c>
      <c r="Y138" s="156" t="s">
        <v>214</v>
      </c>
      <c r="Z138" s="146"/>
      <c r="AA138" s="146"/>
      <c r="AB138" s="146"/>
      <c r="AC138" s="146"/>
      <c r="AD138" s="146"/>
      <c r="AE138" s="146"/>
      <c r="AF138" s="146"/>
      <c r="AG138" s="146" t="s">
        <v>451</v>
      </c>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row>
    <row r="139" spans="1:60" ht="40.799999999999997" outlineLevel="1" x14ac:dyDescent="0.25">
      <c r="A139" s="173">
        <v>110</v>
      </c>
      <c r="B139" s="174" t="s">
        <v>1200</v>
      </c>
      <c r="C139" s="182" t="s">
        <v>1201</v>
      </c>
      <c r="D139" s="175" t="s">
        <v>316</v>
      </c>
      <c r="E139" s="176">
        <v>670</v>
      </c>
      <c r="F139" s="177"/>
      <c r="G139" s="178">
        <f t="shared" si="28"/>
        <v>0</v>
      </c>
      <c r="H139" s="177"/>
      <c r="I139" s="178">
        <f t="shared" si="29"/>
        <v>0</v>
      </c>
      <c r="J139" s="177"/>
      <c r="K139" s="178">
        <f t="shared" si="30"/>
        <v>0</v>
      </c>
      <c r="L139" s="178">
        <v>21</v>
      </c>
      <c r="M139" s="178">
        <f t="shared" si="31"/>
        <v>0</v>
      </c>
      <c r="N139" s="176">
        <v>2.0000000000000001E-4</v>
      </c>
      <c r="O139" s="176">
        <f t="shared" si="32"/>
        <v>0.13</v>
      </c>
      <c r="P139" s="176">
        <v>0</v>
      </c>
      <c r="Q139" s="176">
        <f t="shared" si="33"/>
        <v>0</v>
      </c>
      <c r="R139" s="178" t="s">
        <v>450</v>
      </c>
      <c r="S139" s="178" t="s">
        <v>211</v>
      </c>
      <c r="T139" s="179" t="s">
        <v>212</v>
      </c>
      <c r="U139" s="156">
        <v>0</v>
      </c>
      <c r="V139" s="156">
        <f t="shared" si="34"/>
        <v>0</v>
      </c>
      <c r="W139" s="156"/>
      <c r="X139" s="156" t="s">
        <v>98</v>
      </c>
      <c r="Y139" s="156" t="s">
        <v>214</v>
      </c>
      <c r="Z139" s="146"/>
      <c r="AA139" s="146"/>
      <c r="AB139" s="146"/>
      <c r="AC139" s="146"/>
      <c r="AD139" s="146"/>
      <c r="AE139" s="146"/>
      <c r="AF139" s="146"/>
      <c r="AG139" s="146" t="s">
        <v>451</v>
      </c>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row>
    <row r="140" spans="1:60" ht="40.799999999999997" outlineLevel="1" x14ac:dyDescent="0.25">
      <c r="A140" s="173">
        <v>111</v>
      </c>
      <c r="B140" s="174" t="s">
        <v>1202</v>
      </c>
      <c r="C140" s="182" t="s">
        <v>1203</v>
      </c>
      <c r="D140" s="175" t="s">
        <v>316</v>
      </c>
      <c r="E140" s="176">
        <v>67</v>
      </c>
      <c r="F140" s="177"/>
      <c r="G140" s="178">
        <f t="shared" si="28"/>
        <v>0</v>
      </c>
      <c r="H140" s="177"/>
      <c r="I140" s="178">
        <f t="shared" si="29"/>
        <v>0</v>
      </c>
      <c r="J140" s="177"/>
      <c r="K140" s="178">
        <f t="shared" si="30"/>
        <v>0</v>
      </c>
      <c r="L140" s="178">
        <v>21</v>
      </c>
      <c r="M140" s="178">
        <f t="shared" si="31"/>
        <v>0</v>
      </c>
      <c r="N140" s="176">
        <v>2E-3</v>
      </c>
      <c r="O140" s="176">
        <f t="shared" si="32"/>
        <v>0.13</v>
      </c>
      <c r="P140" s="176">
        <v>0</v>
      </c>
      <c r="Q140" s="176">
        <f t="shared" si="33"/>
        <v>0</v>
      </c>
      <c r="R140" s="178" t="s">
        <v>450</v>
      </c>
      <c r="S140" s="178" t="s">
        <v>211</v>
      </c>
      <c r="T140" s="179" t="s">
        <v>212</v>
      </c>
      <c r="U140" s="156">
        <v>0</v>
      </c>
      <c r="V140" s="156">
        <f t="shared" si="34"/>
        <v>0</v>
      </c>
      <c r="W140" s="156"/>
      <c r="X140" s="156" t="s">
        <v>98</v>
      </c>
      <c r="Y140" s="156" t="s">
        <v>214</v>
      </c>
      <c r="Z140" s="146"/>
      <c r="AA140" s="146"/>
      <c r="AB140" s="146"/>
      <c r="AC140" s="146"/>
      <c r="AD140" s="146"/>
      <c r="AE140" s="146"/>
      <c r="AF140" s="146"/>
      <c r="AG140" s="146" t="s">
        <v>451</v>
      </c>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row>
    <row r="141" spans="1:60" ht="40.799999999999997" outlineLevel="1" x14ac:dyDescent="0.25">
      <c r="A141" s="173">
        <v>112</v>
      </c>
      <c r="B141" s="174" t="s">
        <v>1204</v>
      </c>
      <c r="C141" s="182" t="s">
        <v>1205</v>
      </c>
      <c r="D141" s="175" t="s">
        <v>316</v>
      </c>
      <c r="E141" s="176">
        <v>275</v>
      </c>
      <c r="F141" s="177"/>
      <c r="G141" s="178">
        <f t="shared" si="28"/>
        <v>0</v>
      </c>
      <c r="H141" s="177"/>
      <c r="I141" s="178">
        <f t="shared" si="29"/>
        <v>0</v>
      </c>
      <c r="J141" s="177"/>
      <c r="K141" s="178">
        <f t="shared" si="30"/>
        <v>0</v>
      </c>
      <c r="L141" s="178">
        <v>21</v>
      </c>
      <c r="M141" s="178">
        <f t="shared" si="31"/>
        <v>0</v>
      </c>
      <c r="N141" s="176">
        <v>2.1000000000000001E-4</v>
      </c>
      <c r="O141" s="176">
        <f t="shared" si="32"/>
        <v>0.06</v>
      </c>
      <c r="P141" s="176">
        <v>0</v>
      </c>
      <c r="Q141" s="176">
        <f t="shared" si="33"/>
        <v>0</v>
      </c>
      <c r="R141" s="178" t="s">
        <v>450</v>
      </c>
      <c r="S141" s="178" t="s">
        <v>211</v>
      </c>
      <c r="T141" s="179" t="s">
        <v>212</v>
      </c>
      <c r="U141" s="156">
        <v>0</v>
      </c>
      <c r="V141" s="156">
        <f t="shared" si="34"/>
        <v>0</v>
      </c>
      <c r="W141" s="156"/>
      <c r="X141" s="156" t="s">
        <v>98</v>
      </c>
      <c r="Y141" s="156" t="s">
        <v>214</v>
      </c>
      <c r="Z141" s="146"/>
      <c r="AA141" s="146"/>
      <c r="AB141" s="146"/>
      <c r="AC141" s="146"/>
      <c r="AD141" s="146"/>
      <c r="AE141" s="146"/>
      <c r="AF141" s="146"/>
      <c r="AG141" s="146" t="s">
        <v>451</v>
      </c>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row>
    <row r="142" spans="1:60" ht="40.799999999999997" outlineLevel="1" x14ac:dyDescent="0.25">
      <c r="A142" s="173">
        <v>113</v>
      </c>
      <c r="B142" s="174" t="s">
        <v>1206</v>
      </c>
      <c r="C142" s="182" t="s">
        <v>1207</v>
      </c>
      <c r="D142" s="175" t="s">
        <v>316</v>
      </c>
      <c r="E142" s="176">
        <v>835</v>
      </c>
      <c r="F142" s="177"/>
      <c r="G142" s="178">
        <f t="shared" si="28"/>
        <v>0</v>
      </c>
      <c r="H142" s="177"/>
      <c r="I142" s="178">
        <f t="shared" si="29"/>
        <v>0</v>
      </c>
      <c r="J142" s="177"/>
      <c r="K142" s="178">
        <f t="shared" si="30"/>
        <v>0</v>
      </c>
      <c r="L142" s="178">
        <v>21</v>
      </c>
      <c r="M142" s="178">
        <f t="shared" si="31"/>
        <v>0</v>
      </c>
      <c r="N142" s="176">
        <v>2.9999999999999997E-4</v>
      </c>
      <c r="O142" s="176">
        <f t="shared" si="32"/>
        <v>0.25</v>
      </c>
      <c r="P142" s="176">
        <v>0</v>
      </c>
      <c r="Q142" s="176">
        <f t="shared" si="33"/>
        <v>0</v>
      </c>
      <c r="R142" s="178" t="s">
        <v>450</v>
      </c>
      <c r="S142" s="178" t="s">
        <v>211</v>
      </c>
      <c r="T142" s="179" t="s">
        <v>212</v>
      </c>
      <c r="U142" s="156">
        <v>0</v>
      </c>
      <c r="V142" s="156">
        <f t="shared" si="34"/>
        <v>0</v>
      </c>
      <c r="W142" s="156"/>
      <c r="X142" s="156" t="s">
        <v>98</v>
      </c>
      <c r="Y142" s="156" t="s">
        <v>214</v>
      </c>
      <c r="Z142" s="146"/>
      <c r="AA142" s="146"/>
      <c r="AB142" s="146"/>
      <c r="AC142" s="146"/>
      <c r="AD142" s="146"/>
      <c r="AE142" s="146"/>
      <c r="AF142" s="146"/>
      <c r="AG142" s="146" t="s">
        <v>458</v>
      </c>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row>
    <row r="143" spans="1:60" ht="40.799999999999997" outlineLevel="1" x14ac:dyDescent="0.25">
      <c r="A143" s="173">
        <v>114</v>
      </c>
      <c r="B143" s="174" t="s">
        <v>1208</v>
      </c>
      <c r="C143" s="182" t="s">
        <v>1209</v>
      </c>
      <c r="D143" s="175" t="s">
        <v>316</v>
      </c>
      <c r="E143" s="176">
        <v>60</v>
      </c>
      <c r="F143" s="177"/>
      <c r="G143" s="178">
        <f t="shared" si="28"/>
        <v>0</v>
      </c>
      <c r="H143" s="177"/>
      <c r="I143" s="178">
        <f t="shared" si="29"/>
        <v>0</v>
      </c>
      <c r="J143" s="177"/>
      <c r="K143" s="178">
        <f t="shared" si="30"/>
        <v>0</v>
      </c>
      <c r="L143" s="178">
        <v>21</v>
      </c>
      <c r="M143" s="178">
        <f t="shared" si="31"/>
        <v>0</v>
      </c>
      <c r="N143" s="176">
        <v>5.2999999999999998E-4</v>
      </c>
      <c r="O143" s="176">
        <f t="shared" si="32"/>
        <v>0.03</v>
      </c>
      <c r="P143" s="176">
        <v>0</v>
      </c>
      <c r="Q143" s="176">
        <f t="shared" si="33"/>
        <v>0</v>
      </c>
      <c r="R143" s="178" t="s">
        <v>450</v>
      </c>
      <c r="S143" s="178" t="s">
        <v>211</v>
      </c>
      <c r="T143" s="179" t="s">
        <v>212</v>
      </c>
      <c r="U143" s="156">
        <v>0</v>
      </c>
      <c r="V143" s="156">
        <f t="shared" si="34"/>
        <v>0</v>
      </c>
      <c r="W143" s="156"/>
      <c r="X143" s="156" t="s">
        <v>98</v>
      </c>
      <c r="Y143" s="156" t="s">
        <v>214</v>
      </c>
      <c r="Z143" s="146"/>
      <c r="AA143" s="146"/>
      <c r="AB143" s="146"/>
      <c r="AC143" s="146"/>
      <c r="AD143" s="146"/>
      <c r="AE143" s="146"/>
      <c r="AF143" s="146"/>
      <c r="AG143" s="146" t="s">
        <v>451</v>
      </c>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row>
    <row r="144" spans="1:60" ht="40.799999999999997" outlineLevel="1" x14ac:dyDescent="0.25">
      <c r="A144" s="173">
        <v>115</v>
      </c>
      <c r="B144" s="174" t="s">
        <v>1210</v>
      </c>
      <c r="C144" s="182" t="s">
        <v>1211</v>
      </c>
      <c r="D144" s="175" t="s">
        <v>316</v>
      </c>
      <c r="E144" s="176">
        <v>320</v>
      </c>
      <c r="F144" s="177"/>
      <c r="G144" s="178">
        <f t="shared" si="28"/>
        <v>0</v>
      </c>
      <c r="H144" s="177"/>
      <c r="I144" s="178">
        <f t="shared" si="29"/>
        <v>0</v>
      </c>
      <c r="J144" s="177"/>
      <c r="K144" s="178">
        <f t="shared" si="30"/>
        <v>0</v>
      </c>
      <c r="L144" s="178">
        <v>21</v>
      </c>
      <c r="M144" s="178">
        <f t="shared" si="31"/>
        <v>0</v>
      </c>
      <c r="N144" s="176">
        <v>7.6000000000000004E-4</v>
      </c>
      <c r="O144" s="176">
        <f t="shared" si="32"/>
        <v>0.24</v>
      </c>
      <c r="P144" s="176">
        <v>0</v>
      </c>
      <c r="Q144" s="176">
        <f t="shared" si="33"/>
        <v>0</v>
      </c>
      <c r="R144" s="178" t="s">
        <v>450</v>
      </c>
      <c r="S144" s="178" t="s">
        <v>211</v>
      </c>
      <c r="T144" s="179" t="s">
        <v>212</v>
      </c>
      <c r="U144" s="156">
        <v>0</v>
      </c>
      <c r="V144" s="156">
        <f t="shared" si="34"/>
        <v>0</v>
      </c>
      <c r="W144" s="156"/>
      <c r="X144" s="156" t="s">
        <v>98</v>
      </c>
      <c r="Y144" s="156" t="s">
        <v>214</v>
      </c>
      <c r="Z144" s="146"/>
      <c r="AA144" s="146"/>
      <c r="AB144" s="146"/>
      <c r="AC144" s="146"/>
      <c r="AD144" s="146"/>
      <c r="AE144" s="146"/>
      <c r="AF144" s="146"/>
      <c r="AG144" s="146" t="s">
        <v>451</v>
      </c>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row>
    <row r="145" spans="1:60" ht="40.799999999999997" outlineLevel="1" x14ac:dyDescent="0.25">
      <c r="A145" s="173">
        <v>116</v>
      </c>
      <c r="B145" s="174" t="s">
        <v>1212</v>
      </c>
      <c r="C145" s="182" t="s">
        <v>1213</v>
      </c>
      <c r="D145" s="175" t="s">
        <v>316</v>
      </c>
      <c r="E145" s="176">
        <v>67</v>
      </c>
      <c r="F145" s="177"/>
      <c r="G145" s="178">
        <f t="shared" si="28"/>
        <v>0</v>
      </c>
      <c r="H145" s="177"/>
      <c r="I145" s="178">
        <f t="shared" si="29"/>
        <v>0</v>
      </c>
      <c r="J145" s="177"/>
      <c r="K145" s="178">
        <f t="shared" si="30"/>
        <v>0</v>
      </c>
      <c r="L145" s="178">
        <v>21</v>
      </c>
      <c r="M145" s="178">
        <f t="shared" si="31"/>
        <v>0</v>
      </c>
      <c r="N145" s="176">
        <v>1.9400000000000001E-3</v>
      </c>
      <c r="O145" s="176">
        <f t="shared" si="32"/>
        <v>0.13</v>
      </c>
      <c r="P145" s="176">
        <v>0</v>
      </c>
      <c r="Q145" s="176">
        <f t="shared" si="33"/>
        <v>0</v>
      </c>
      <c r="R145" s="178" t="s">
        <v>450</v>
      </c>
      <c r="S145" s="178" t="s">
        <v>211</v>
      </c>
      <c r="T145" s="179" t="s">
        <v>212</v>
      </c>
      <c r="U145" s="156">
        <v>0</v>
      </c>
      <c r="V145" s="156">
        <f t="shared" si="34"/>
        <v>0</v>
      </c>
      <c r="W145" s="156"/>
      <c r="X145" s="156" t="s">
        <v>98</v>
      </c>
      <c r="Y145" s="156" t="s">
        <v>214</v>
      </c>
      <c r="Z145" s="146"/>
      <c r="AA145" s="146"/>
      <c r="AB145" s="146"/>
      <c r="AC145" s="146"/>
      <c r="AD145" s="146"/>
      <c r="AE145" s="146"/>
      <c r="AF145" s="146"/>
      <c r="AG145" s="146" t="s">
        <v>451</v>
      </c>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row>
    <row r="146" spans="1:60" ht="40.799999999999997" outlineLevel="1" x14ac:dyDescent="0.25">
      <c r="A146" s="173">
        <v>117</v>
      </c>
      <c r="B146" s="174" t="s">
        <v>1214</v>
      </c>
      <c r="C146" s="182" t="s">
        <v>1215</v>
      </c>
      <c r="D146" s="175" t="s">
        <v>316</v>
      </c>
      <c r="E146" s="176">
        <v>975</v>
      </c>
      <c r="F146" s="177"/>
      <c r="G146" s="178">
        <f t="shared" si="28"/>
        <v>0</v>
      </c>
      <c r="H146" s="177"/>
      <c r="I146" s="178">
        <f t="shared" si="29"/>
        <v>0</v>
      </c>
      <c r="J146" s="177"/>
      <c r="K146" s="178">
        <f t="shared" si="30"/>
        <v>0</v>
      </c>
      <c r="L146" s="178">
        <v>21</v>
      </c>
      <c r="M146" s="178">
        <f t="shared" si="31"/>
        <v>0</v>
      </c>
      <c r="N146" s="176">
        <v>1.2999999999999999E-4</v>
      </c>
      <c r="O146" s="176">
        <f t="shared" si="32"/>
        <v>0.13</v>
      </c>
      <c r="P146" s="176">
        <v>0</v>
      </c>
      <c r="Q146" s="176">
        <f t="shared" si="33"/>
        <v>0</v>
      </c>
      <c r="R146" s="178" t="s">
        <v>450</v>
      </c>
      <c r="S146" s="178" t="s">
        <v>211</v>
      </c>
      <c r="T146" s="179" t="s">
        <v>212</v>
      </c>
      <c r="U146" s="156">
        <v>0</v>
      </c>
      <c r="V146" s="156">
        <f t="shared" si="34"/>
        <v>0</v>
      </c>
      <c r="W146" s="156"/>
      <c r="X146" s="156" t="s">
        <v>98</v>
      </c>
      <c r="Y146" s="156" t="s">
        <v>214</v>
      </c>
      <c r="Z146" s="146"/>
      <c r="AA146" s="146"/>
      <c r="AB146" s="146"/>
      <c r="AC146" s="146"/>
      <c r="AD146" s="146"/>
      <c r="AE146" s="146"/>
      <c r="AF146" s="146"/>
      <c r="AG146" s="146" t="s">
        <v>451</v>
      </c>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row>
    <row r="147" spans="1:60" outlineLevel="1" x14ac:dyDescent="0.25">
      <c r="A147" s="173">
        <v>118</v>
      </c>
      <c r="B147" s="174" t="s">
        <v>1216</v>
      </c>
      <c r="C147" s="182" t="s">
        <v>1217</v>
      </c>
      <c r="D147" s="175" t="s">
        <v>316</v>
      </c>
      <c r="E147" s="176">
        <v>185</v>
      </c>
      <c r="F147" s="177"/>
      <c r="G147" s="178">
        <f t="shared" si="28"/>
        <v>0</v>
      </c>
      <c r="H147" s="177"/>
      <c r="I147" s="178">
        <f t="shared" si="29"/>
        <v>0</v>
      </c>
      <c r="J147" s="177"/>
      <c r="K147" s="178">
        <f t="shared" si="30"/>
        <v>0</v>
      </c>
      <c r="L147" s="178">
        <v>21</v>
      </c>
      <c r="M147" s="178">
        <f t="shared" si="31"/>
        <v>0</v>
      </c>
      <c r="N147" s="176">
        <v>1.2999999999999999E-4</v>
      </c>
      <c r="O147" s="176">
        <f t="shared" si="32"/>
        <v>0.02</v>
      </c>
      <c r="P147" s="176">
        <v>0</v>
      </c>
      <c r="Q147" s="176">
        <f t="shared" si="33"/>
        <v>0</v>
      </c>
      <c r="R147" s="178"/>
      <c r="S147" s="178" t="s">
        <v>276</v>
      </c>
      <c r="T147" s="179" t="s">
        <v>212</v>
      </c>
      <c r="U147" s="156">
        <v>0</v>
      </c>
      <c r="V147" s="156">
        <f t="shared" si="34"/>
        <v>0</v>
      </c>
      <c r="W147" s="156"/>
      <c r="X147" s="156" t="s">
        <v>98</v>
      </c>
      <c r="Y147" s="156" t="s">
        <v>214</v>
      </c>
      <c r="Z147" s="146"/>
      <c r="AA147" s="146"/>
      <c r="AB147" s="146"/>
      <c r="AC147" s="146"/>
      <c r="AD147" s="146"/>
      <c r="AE147" s="146"/>
      <c r="AF147" s="146"/>
      <c r="AG147" s="146" t="s">
        <v>451</v>
      </c>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row>
    <row r="148" spans="1:60" ht="40.799999999999997" outlineLevel="1" x14ac:dyDescent="0.25">
      <c r="A148" s="173">
        <v>119</v>
      </c>
      <c r="B148" s="174" t="s">
        <v>1218</v>
      </c>
      <c r="C148" s="182" t="s">
        <v>1219</v>
      </c>
      <c r="D148" s="175" t="s">
        <v>316</v>
      </c>
      <c r="E148" s="176">
        <v>710</v>
      </c>
      <c r="F148" s="177"/>
      <c r="G148" s="178">
        <f t="shared" si="28"/>
        <v>0</v>
      </c>
      <c r="H148" s="177"/>
      <c r="I148" s="178">
        <f t="shared" si="29"/>
        <v>0</v>
      </c>
      <c r="J148" s="177"/>
      <c r="K148" s="178">
        <f t="shared" si="30"/>
        <v>0</v>
      </c>
      <c r="L148" s="178">
        <v>21</v>
      </c>
      <c r="M148" s="178">
        <f t="shared" si="31"/>
        <v>0</v>
      </c>
      <c r="N148" s="176">
        <v>1.7000000000000001E-4</v>
      </c>
      <c r="O148" s="176">
        <f t="shared" si="32"/>
        <v>0.12</v>
      </c>
      <c r="P148" s="176">
        <v>0</v>
      </c>
      <c r="Q148" s="176">
        <f t="shared" si="33"/>
        <v>0</v>
      </c>
      <c r="R148" s="178" t="s">
        <v>450</v>
      </c>
      <c r="S148" s="178" t="s">
        <v>211</v>
      </c>
      <c r="T148" s="179" t="s">
        <v>212</v>
      </c>
      <c r="U148" s="156">
        <v>0</v>
      </c>
      <c r="V148" s="156">
        <f t="shared" si="34"/>
        <v>0</v>
      </c>
      <c r="W148" s="156"/>
      <c r="X148" s="156" t="s">
        <v>98</v>
      </c>
      <c r="Y148" s="156" t="s">
        <v>214</v>
      </c>
      <c r="Z148" s="146"/>
      <c r="AA148" s="146"/>
      <c r="AB148" s="146"/>
      <c r="AC148" s="146"/>
      <c r="AD148" s="146"/>
      <c r="AE148" s="146"/>
      <c r="AF148" s="146"/>
      <c r="AG148" s="146" t="s">
        <v>451</v>
      </c>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row>
    <row r="149" spans="1:60" ht="40.799999999999997" outlineLevel="1" x14ac:dyDescent="0.25">
      <c r="A149" s="173">
        <v>120</v>
      </c>
      <c r="B149" s="174" t="s">
        <v>1220</v>
      </c>
      <c r="C149" s="182" t="s">
        <v>1221</v>
      </c>
      <c r="D149" s="175" t="s">
        <v>316</v>
      </c>
      <c r="E149" s="176">
        <v>35</v>
      </c>
      <c r="F149" s="177"/>
      <c r="G149" s="178">
        <f t="shared" si="28"/>
        <v>0</v>
      </c>
      <c r="H149" s="177"/>
      <c r="I149" s="178">
        <f t="shared" si="29"/>
        <v>0</v>
      </c>
      <c r="J149" s="177"/>
      <c r="K149" s="178">
        <f t="shared" si="30"/>
        <v>0</v>
      </c>
      <c r="L149" s="178">
        <v>21</v>
      </c>
      <c r="M149" s="178">
        <f t="shared" si="31"/>
        <v>0</v>
      </c>
      <c r="N149" s="176">
        <v>2.3000000000000001E-4</v>
      </c>
      <c r="O149" s="176">
        <f t="shared" si="32"/>
        <v>0.01</v>
      </c>
      <c r="P149" s="176">
        <v>0</v>
      </c>
      <c r="Q149" s="176">
        <f t="shared" si="33"/>
        <v>0</v>
      </c>
      <c r="R149" s="178" t="s">
        <v>450</v>
      </c>
      <c r="S149" s="178" t="s">
        <v>211</v>
      </c>
      <c r="T149" s="179" t="s">
        <v>212</v>
      </c>
      <c r="U149" s="156">
        <v>0</v>
      </c>
      <c r="V149" s="156">
        <f t="shared" si="34"/>
        <v>0</v>
      </c>
      <c r="W149" s="156"/>
      <c r="X149" s="156" t="s">
        <v>98</v>
      </c>
      <c r="Y149" s="156" t="s">
        <v>214</v>
      </c>
      <c r="Z149" s="146"/>
      <c r="AA149" s="146"/>
      <c r="AB149" s="146"/>
      <c r="AC149" s="146"/>
      <c r="AD149" s="146"/>
      <c r="AE149" s="146"/>
      <c r="AF149" s="146"/>
      <c r="AG149" s="146" t="s">
        <v>451</v>
      </c>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row>
    <row r="150" spans="1:60" ht="40.799999999999997" outlineLevel="1" x14ac:dyDescent="0.25">
      <c r="A150" s="173">
        <v>121</v>
      </c>
      <c r="B150" s="174" t="s">
        <v>1222</v>
      </c>
      <c r="C150" s="182" t="s">
        <v>1223</v>
      </c>
      <c r="D150" s="175" t="s">
        <v>316</v>
      </c>
      <c r="E150" s="176">
        <v>60</v>
      </c>
      <c r="F150" s="177"/>
      <c r="G150" s="178">
        <f t="shared" si="28"/>
        <v>0</v>
      </c>
      <c r="H150" s="177"/>
      <c r="I150" s="178">
        <f t="shared" si="29"/>
        <v>0</v>
      </c>
      <c r="J150" s="177"/>
      <c r="K150" s="178">
        <f t="shared" si="30"/>
        <v>0</v>
      </c>
      <c r="L150" s="178">
        <v>21</v>
      </c>
      <c r="M150" s="178">
        <f t="shared" si="31"/>
        <v>0</v>
      </c>
      <c r="N150" s="176">
        <v>1.9000000000000001E-4</v>
      </c>
      <c r="O150" s="176">
        <f t="shared" si="32"/>
        <v>0.01</v>
      </c>
      <c r="P150" s="176">
        <v>0</v>
      </c>
      <c r="Q150" s="176">
        <f t="shared" si="33"/>
        <v>0</v>
      </c>
      <c r="R150" s="178" t="s">
        <v>450</v>
      </c>
      <c r="S150" s="178" t="s">
        <v>211</v>
      </c>
      <c r="T150" s="179" t="s">
        <v>212</v>
      </c>
      <c r="U150" s="156">
        <v>0</v>
      </c>
      <c r="V150" s="156">
        <f t="shared" si="34"/>
        <v>0</v>
      </c>
      <c r="W150" s="156"/>
      <c r="X150" s="156" t="s">
        <v>98</v>
      </c>
      <c r="Y150" s="156" t="s">
        <v>214</v>
      </c>
      <c r="Z150" s="146"/>
      <c r="AA150" s="146"/>
      <c r="AB150" s="146"/>
      <c r="AC150" s="146"/>
      <c r="AD150" s="146"/>
      <c r="AE150" s="146"/>
      <c r="AF150" s="146"/>
      <c r="AG150" s="146" t="s">
        <v>451</v>
      </c>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row>
    <row r="151" spans="1:60" ht="40.799999999999997" outlineLevel="1" x14ac:dyDescent="0.25">
      <c r="A151" s="173">
        <v>122</v>
      </c>
      <c r="B151" s="174" t="s">
        <v>1224</v>
      </c>
      <c r="C151" s="182" t="s">
        <v>1225</v>
      </c>
      <c r="D151" s="175" t="s">
        <v>316</v>
      </c>
      <c r="E151" s="176">
        <v>25</v>
      </c>
      <c r="F151" s="177"/>
      <c r="G151" s="178">
        <f t="shared" si="28"/>
        <v>0</v>
      </c>
      <c r="H151" s="177"/>
      <c r="I151" s="178">
        <f t="shared" si="29"/>
        <v>0</v>
      </c>
      <c r="J151" s="177"/>
      <c r="K151" s="178">
        <f t="shared" si="30"/>
        <v>0</v>
      </c>
      <c r="L151" s="178">
        <v>21</v>
      </c>
      <c r="M151" s="178">
        <f t="shared" si="31"/>
        <v>0</v>
      </c>
      <c r="N151" s="176">
        <v>1.2999999999999999E-4</v>
      </c>
      <c r="O151" s="176">
        <f t="shared" si="32"/>
        <v>0</v>
      </c>
      <c r="P151" s="176">
        <v>0</v>
      </c>
      <c r="Q151" s="176">
        <f t="shared" si="33"/>
        <v>0</v>
      </c>
      <c r="R151" s="178" t="s">
        <v>450</v>
      </c>
      <c r="S151" s="178" t="s">
        <v>211</v>
      </c>
      <c r="T151" s="179" t="s">
        <v>212</v>
      </c>
      <c r="U151" s="156">
        <v>0</v>
      </c>
      <c r="V151" s="156">
        <f t="shared" si="34"/>
        <v>0</v>
      </c>
      <c r="W151" s="156"/>
      <c r="X151" s="156" t="s">
        <v>98</v>
      </c>
      <c r="Y151" s="156" t="s">
        <v>214</v>
      </c>
      <c r="Z151" s="146"/>
      <c r="AA151" s="146"/>
      <c r="AB151" s="146"/>
      <c r="AC151" s="146"/>
      <c r="AD151" s="146"/>
      <c r="AE151" s="146"/>
      <c r="AF151" s="146"/>
      <c r="AG151" s="146" t="s">
        <v>451</v>
      </c>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row>
    <row r="152" spans="1:60" ht="20.399999999999999" outlineLevel="1" x14ac:dyDescent="0.25">
      <c r="A152" s="173">
        <v>123</v>
      </c>
      <c r="B152" s="174" t="s">
        <v>1226</v>
      </c>
      <c r="C152" s="182" t="s">
        <v>1227</v>
      </c>
      <c r="D152" s="175" t="s">
        <v>316</v>
      </c>
      <c r="E152" s="176">
        <v>125</v>
      </c>
      <c r="F152" s="177"/>
      <c r="G152" s="178">
        <f t="shared" si="28"/>
        <v>0</v>
      </c>
      <c r="H152" s="177"/>
      <c r="I152" s="178">
        <f t="shared" si="29"/>
        <v>0</v>
      </c>
      <c r="J152" s="177"/>
      <c r="K152" s="178">
        <f t="shared" si="30"/>
        <v>0</v>
      </c>
      <c r="L152" s="178">
        <v>21</v>
      </c>
      <c r="M152" s="178">
        <f t="shared" si="31"/>
        <v>0</v>
      </c>
      <c r="N152" s="176">
        <v>4.0000000000000003E-5</v>
      </c>
      <c r="O152" s="176">
        <f t="shared" si="32"/>
        <v>0.01</v>
      </c>
      <c r="P152" s="176">
        <v>0</v>
      </c>
      <c r="Q152" s="176">
        <f t="shared" si="33"/>
        <v>0</v>
      </c>
      <c r="R152" s="178" t="s">
        <v>450</v>
      </c>
      <c r="S152" s="178" t="s">
        <v>211</v>
      </c>
      <c r="T152" s="179" t="s">
        <v>212</v>
      </c>
      <c r="U152" s="156">
        <v>0</v>
      </c>
      <c r="V152" s="156">
        <f t="shared" si="34"/>
        <v>0</v>
      </c>
      <c r="W152" s="156"/>
      <c r="X152" s="156" t="s">
        <v>98</v>
      </c>
      <c r="Y152" s="156" t="s">
        <v>214</v>
      </c>
      <c r="Z152" s="146"/>
      <c r="AA152" s="146"/>
      <c r="AB152" s="146"/>
      <c r="AC152" s="146"/>
      <c r="AD152" s="146"/>
      <c r="AE152" s="146"/>
      <c r="AF152" s="146"/>
      <c r="AG152" s="146" t="s">
        <v>451</v>
      </c>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row>
    <row r="153" spans="1:60" outlineLevel="1" x14ac:dyDescent="0.25">
      <c r="A153" s="173">
        <v>124</v>
      </c>
      <c r="B153" s="174" t="s">
        <v>1228</v>
      </c>
      <c r="C153" s="182" t="s">
        <v>1229</v>
      </c>
      <c r="D153" s="175" t="s">
        <v>316</v>
      </c>
      <c r="E153" s="176">
        <v>20</v>
      </c>
      <c r="F153" s="177"/>
      <c r="G153" s="178">
        <f t="shared" si="28"/>
        <v>0</v>
      </c>
      <c r="H153" s="177"/>
      <c r="I153" s="178">
        <f t="shared" si="29"/>
        <v>0</v>
      </c>
      <c r="J153" s="177"/>
      <c r="K153" s="178">
        <f t="shared" si="30"/>
        <v>0</v>
      </c>
      <c r="L153" s="178">
        <v>21</v>
      </c>
      <c r="M153" s="178">
        <f t="shared" si="31"/>
        <v>0</v>
      </c>
      <c r="N153" s="176">
        <v>0</v>
      </c>
      <c r="O153" s="176">
        <f t="shared" si="32"/>
        <v>0</v>
      </c>
      <c r="P153" s="176">
        <v>0</v>
      </c>
      <c r="Q153" s="176">
        <f t="shared" si="33"/>
        <v>0</v>
      </c>
      <c r="R153" s="178"/>
      <c r="S153" s="178" t="s">
        <v>276</v>
      </c>
      <c r="T153" s="179" t="s">
        <v>212</v>
      </c>
      <c r="U153" s="156">
        <v>0</v>
      </c>
      <c r="V153" s="156">
        <f t="shared" si="34"/>
        <v>0</v>
      </c>
      <c r="W153" s="156"/>
      <c r="X153" s="156" t="s">
        <v>98</v>
      </c>
      <c r="Y153" s="156" t="s">
        <v>214</v>
      </c>
      <c r="Z153" s="146"/>
      <c r="AA153" s="146"/>
      <c r="AB153" s="146"/>
      <c r="AC153" s="146"/>
      <c r="AD153" s="146"/>
      <c r="AE153" s="146"/>
      <c r="AF153" s="146"/>
      <c r="AG153" s="146" t="s">
        <v>451</v>
      </c>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row>
    <row r="154" spans="1:60" outlineLevel="1" x14ac:dyDescent="0.25">
      <c r="A154" s="173">
        <v>125</v>
      </c>
      <c r="B154" s="174" t="s">
        <v>1230</v>
      </c>
      <c r="C154" s="182" t="s">
        <v>1231</v>
      </c>
      <c r="D154" s="175" t="s">
        <v>316</v>
      </c>
      <c r="E154" s="176">
        <v>15</v>
      </c>
      <c r="F154" s="177"/>
      <c r="G154" s="178">
        <f t="shared" si="28"/>
        <v>0</v>
      </c>
      <c r="H154" s="177"/>
      <c r="I154" s="178">
        <f t="shared" si="29"/>
        <v>0</v>
      </c>
      <c r="J154" s="177"/>
      <c r="K154" s="178">
        <f t="shared" si="30"/>
        <v>0</v>
      </c>
      <c r="L154" s="178">
        <v>21</v>
      </c>
      <c r="M154" s="178">
        <f t="shared" si="31"/>
        <v>0</v>
      </c>
      <c r="N154" s="176">
        <v>4.0000000000000003E-5</v>
      </c>
      <c r="O154" s="176">
        <f t="shared" si="32"/>
        <v>0</v>
      </c>
      <c r="P154" s="176">
        <v>0</v>
      </c>
      <c r="Q154" s="176">
        <f t="shared" si="33"/>
        <v>0</v>
      </c>
      <c r="R154" s="178"/>
      <c r="S154" s="178" t="s">
        <v>276</v>
      </c>
      <c r="T154" s="179" t="s">
        <v>212</v>
      </c>
      <c r="U154" s="156">
        <v>0</v>
      </c>
      <c r="V154" s="156">
        <f t="shared" si="34"/>
        <v>0</v>
      </c>
      <c r="W154" s="156"/>
      <c r="X154" s="156" t="s">
        <v>98</v>
      </c>
      <c r="Y154" s="156" t="s">
        <v>214</v>
      </c>
      <c r="Z154" s="146"/>
      <c r="AA154" s="146"/>
      <c r="AB154" s="146"/>
      <c r="AC154" s="146"/>
      <c r="AD154" s="146"/>
      <c r="AE154" s="146"/>
      <c r="AF154" s="146"/>
      <c r="AG154" s="146" t="s">
        <v>451</v>
      </c>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row>
    <row r="155" spans="1:60" ht="30.6" outlineLevel="1" x14ac:dyDescent="0.25">
      <c r="A155" s="173">
        <v>126</v>
      </c>
      <c r="B155" s="174" t="s">
        <v>1232</v>
      </c>
      <c r="C155" s="182" t="s">
        <v>1233</v>
      </c>
      <c r="D155" s="175" t="s">
        <v>316</v>
      </c>
      <c r="E155" s="176">
        <v>325</v>
      </c>
      <c r="F155" s="177"/>
      <c r="G155" s="178">
        <f t="shared" si="28"/>
        <v>0</v>
      </c>
      <c r="H155" s="177"/>
      <c r="I155" s="178">
        <f t="shared" si="29"/>
        <v>0</v>
      </c>
      <c r="J155" s="177"/>
      <c r="K155" s="178">
        <f t="shared" si="30"/>
        <v>0</v>
      </c>
      <c r="L155" s="178">
        <v>21</v>
      </c>
      <c r="M155" s="178">
        <f t="shared" si="31"/>
        <v>0</v>
      </c>
      <c r="N155" s="176">
        <v>6.0000000000000002E-5</v>
      </c>
      <c r="O155" s="176">
        <f t="shared" si="32"/>
        <v>0.02</v>
      </c>
      <c r="P155" s="176">
        <v>0</v>
      </c>
      <c r="Q155" s="176">
        <f t="shared" si="33"/>
        <v>0</v>
      </c>
      <c r="R155" s="178" t="s">
        <v>450</v>
      </c>
      <c r="S155" s="178" t="s">
        <v>211</v>
      </c>
      <c r="T155" s="179" t="s">
        <v>212</v>
      </c>
      <c r="U155" s="156">
        <v>0</v>
      </c>
      <c r="V155" s="156">
        <f t="shared" si="34"/>
        <v>0</v>
      </c>
      <c r="W155" s="156"/>
      <c r="X155" s="156" t="s">
        <v>98</v>
      </c>
      <c r="Y155" s="156" t="s">
        <v>214</v>
      </c>
      <c r="Z155" s="146"/>
      <c r="AA155" s="146"/>
      <c r="AB155" s="146"/>
      <c r="AC155" s="146"/>
      <c r="AD155" s="146"/>
      <c r="AE155" s="146"/>
      <c r="AF155" s="146"/>
      <c r="AG155" s="146" t="s">
        <v>451</v>
      </c>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row>
    <row r="156" spans="1:60" ht="30.6" outlineLevel="1" x14ac:dyDescent="0.25">
      <c r="A156" s="173">
        <v>127</v>
      </c>
      <c r="B156" s="174" t="s">
        <v>1234</v>
      </c>
      <c r="C156" s="182" t="s">
        <v>1235</v>
      </c>
      <c r="D156" s="175" t="s">
        <v>316</v>
      </c>
      <c r="E156" s="176">
        <v>75</v>
      </c>
      <c r="F156" s="177"/>
      <c r="G156" s="178">
        <f t="shared" si="28"/>
        <v>0</v>
      </c>
      <c r="H156" s="177"/>
      <c r="I156" s="178">
        <f t="shared" si="29"/>
        <v>0</v>
      </c>
      <c r="J156" s="177"/>
      <c r="K156" s="178">
        <f t="shared" si="30"/>
        <v>0</v>
      </c>
      <c r="L156" s="178">
        <v>21</v>
      </c>
      <c r="M156" s="178">
        <f t="shared" si="31"/>
        <v>0</v>
      </c>
      <c r="N156" s="176">
        <v>1.7000000000000001E-4</v>
      </c>
      <c r="O156" s="176">
        <f t="shared" si="32"/>
        <v>0.01</v>
      </c>
      <c r="P156" s="176">
        <v>0</v>
      </c>
      <c r="Q156" s="176">
        <f t="shared" si="33"/>
        <v>0</v>
      </c>
      <c r="R156" s="178" t="s">
        <v>450</v>
      </c>
      <c r="S156" s="178" t="s">
        <v>211</v>
      </c>
      <c r="T156" s="179" t="s">
        <v>212</v>
      </c>
      <c r="U156" s="156">
        <v>0</v>
      </c>
      <c r="V156" s="156">
        <f t="shared" si="34"/>
        <v>0</v>
      </c>
      <c r="W156" s="156"/>
      <c r="X156" s="156" t="s">
        <v>98</v>
      </c>
      <c r="Y156" s="156" t="s">
        <v>214</v>
      </c>
      <c r="Z156" s="146"/>
      <c r="AA156" s="146"/>
      <c r="AB156" s="146"/>
      <c r="AC156" s="146"/>
      <c r="AD156" s="146"/>
      <c r="AE156" s="146"/>
      <c r="AF156" s="146"/>
      <c r="AG156" s="146" t="s">
        <v>451</v>
      </c>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row>
    <row r="157" spans="1:60" ht="30.6" outlineLevel="1" x14ac:dyDescent="0.25">
      <c r="A157" s="173">
        <v>128</v>
      </c>
      <c r="B157" s="174" t="s">
        <v>1236</v>
      </c>
      <c r="C157" s="182" t="s">
        <v>1237</v>
      </c>
      <c r="D157" s="175" t="s">
        <v>316</v>
      </c>
      <c r="E157" s="176">
        <v>15</v>
      </c>
      <c r="F157" s="177"/>
      <c r="G157" s="178">
        <f t="shared" si="28"/>
        <v>0</v>
      </c>
      <c r="H157" s="177"/>
      <c r="I157" s="178">
        <f t="shared" si="29"/>
        <v>0</v>
      </c>
      <c r="J157" s="177"/>
      <c r="K157" s="178">
        <f t="shared" si="30"/>
        <v>0</v>
      </c>
      <c r="L157" s="178">
        <v>21</v>
      </c>
      <c r="M157" s="178">
        <f t="shared" si="31"/>
        <v>0</v>
      </c>
      <c r="N157" s="176">
        <v>2.5999999999999998E-4</v>
      </c>
      <c r="O157" s="176">
        <f t="shared" si="32"/>
        <v>0</v>
      </c>
      <c r="P157" s="176">
        <v>0</v>
      </c>
      <c r="Q157" s="176">
        <f t="shared" si="33"/>
        <v>0</v>
      </c>
      <c r="R157" s="178" t="s">
        <v>450</v>
      </c>
      <c r="S157" s="178" t="s">
        <v>211</v>
      </c>
      <c r="T157" s="179" t="s">
        <v>212</v>
      </c>
      <c r="U157" s="156">
        <v>0</v>
      </c>
      <c r="V157" s="156">
        <f t="shared" si="34"/>
        <v>0</v>
      </c>
      <c r="W157" s="156"/>
      <c r="X157" s="156" t="s">
        <v>98</v>
      </c>
      <c r="Y157" s="156" t="s">
        <v>214</v>
      </c>
      <c r="Z157" s="146"/>
      <c r="AA157" s="146"/>
      <c r="AB157" s="146"/>
      <c r="AC157" s="146"/>
      <c r="AD157" s="146"/>
      <c r="AE157" s="146"/>
      <c r="AF157" s="146"/>
      <c r="AG157" s="146" t="s">
        <v>451</v>
      </c>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row>
    <row r="158" spans="1:60" ht="20.399999999999999" outlineLevel="1" x14ac:dyDescent="0.25">
      <c r="A158" s="173">
        <v>129</v>
      </c>
      <c r="B158" s="174" t="s">
        <v>1238</v>
      </c>
      <c r="C158" s="182" t="s">
        <v>1239</v>
      </c>
      <c r="D158" s="175" t="s">
        <v>316</v>
      </c>
      <c r="E158" s="176">
        <v>40</v>
      </c>
      <c r="F158" s="177"/>
      <c r="G158" s="178">
        <f t="shared" si="28"/>
        <v>0</v>
      </c>
      <c r="H158" s="177"/>
      <c r="I158" s="178">
        <f t="shared" si="29"/>
        <v>0</v>
      </c>
      <c r="J158" s="177"/>
      <c r="K158" s="178">
        <f t="shared" si="30"/>
        <v>0</v>
      </c>
      <c r="L158" s="178">
        <v>21</v>
      </c>
      <c r="M158" s="178">
        <f t="shared" si="31"/>
        <v>0</v>
      </c>
      <c r="N158" s="176">
        <v>2.5999999999999998E-4</v>
      </c>
      <c r="O158" s="176">
        <f t="shared" si="32"/>
        <v>0.01</v>
      </c>
      <c r="P158" s="176">
        <v>0</v>
      </c>
      <c r="Q158" s="176">
        <f t="shared" si="33"/>
        <v>0</v>
      </c>
      <c r="R158" s="178" t="s">
        <v>450</v>
      </c>
      <c r="S158" s="178" t="s">
        <v>211</v>
      </c>
      <c r="T158" s="179" t="s">
        <v>212</v>
      </c>
      <c r="U158" s="156">
        <v>0</v>
      </c>
      <c r="V158" s="156">
        <f t="shared" si="34"/>
        <v>0</v>
      </c>
      <c r="W158" s="156"/>
      <c r="X158" s="156" t="s">
        <v>98</v>
      </c>
      <c r="Y158" s="156" t="s">
        <v>214</v>
      </c>
      <c r="Z158" s="146"/>
      <c r="AA158" s="146"/>
      <c r="AB158" s="146"/>
      <c r="AC158" s="146"/>
      <c r="AD158" s="146"/>
      <c r="AE158" s="146"/>
      <c r="AF158" s="146"/>
      <c r="AG158" s="146" t="s">
        <v>451</v>
      </c>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row>
    <row r="159" spans="1:60" outlineLevel="1" x14ac:dyDescent="0.25">
      <c r="A159" s="173">
        <v>130</v>
      </c>
      <c r="B159" s="174" t="s">
        <v>1240</v>
      </c>
      <c r="C159" s="182" t="s">
        <v>1241</v>
      </c>
      <c r="D159" s="175" t="s">
        <v>257</v>
      </c>
      <c r="E159" s="176">
        <v>5</v>
      </c>
      <c r="F159" s="177"/>
      <c r="G159" s="178">
        <f t="shared" si="28"/>
        <v>0</v>
      </c>
      <c r="H159" s="177"/>
      <c r="I159" s="178">
        <f t="shared" si="29"/>
        <v>0</v>
      </c>
      <c r="J159" s="177"/>
      <c r="K159" s="178">
        <f t="shared" si="30"/>
        <v>0</v>
      </c>
      <c r="L159" s="178">
        <v>21</v>
      </c>
      <c r="M159" s="178">
        <f t="shared" si="31"/>
        <v>0</v>
      </c>
      <c r="N159" s="176">
        <v>5.0000000000000002E-5</v>
      </c>
      <c r="O159" s="176">
        <f t="shared" si="32"/>
        <v>0</v>
      </c>
      <c r="P159" s="176">
        <v>0</v>
      </c>
      <c r="Q159" s="176">
        <f t="shared" si="33"/>
        <v>0</v>
      </c>
      <c r="R159" s="178" t="s">
        <v>450</v>
      </c>
      <c r="S159" s="178" t="s">
        <v>211</v>
      </c>
      <c r="T159" s="179" t="s">
        <v>212</v>
      </c>
      <c r="U159" s="156">
        <v>0</v>
      </c>
      <c r="V159" s="156">
        <f t="shared" si="34"/>
        <v>0</v>
      </c>
      <c r="W159" s="156"/>
      <c r="X159" s="156" t="s">
        <v>98</v>
      </c>
      <c r="Y159" s="156" t="s">
        <v>214</v>
      </c>
      <c r="Z159" s="146"/>
      <c r="AA159" s="146"/>
      <c r="AB159" s="146"/>
      <c r="AC159" s="146"/>
      <c r="AD159" s="146"/>
      <c r="AE159" s="146"/>
      <c r="AF159" s="146"/>
      <c r="AG159" s="146" t="s">
        <v>451</v>
      </c>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row>
    <row r="160" spans="1:60" outlineLevel="1" x14ac:dyDescent="0.25">
      <c r="A160" s="173">
        <v>131</v>
      </c>
      <c r="B160" s="174" t="s">
        <v>1242</v>
      </c>
      <c r="C160" s="182" t="s">
        <v>1243</v>
      </c>
      <c r="D160" s="175" t="s">
        <v>257</v>
      </c>
      <c r="E160" s="176">
        <v>10</v>
      </c>
      <c r="F160" s="177"/>
      <c r="G160" s="178">
        <f t="shared" si="28"/>
        <v>0</v>
      </c>
      <c r="H160" s="177"/>
      <c r="I160" s="178">
        <f t="shared" si="29"/>
        <v>0</v>
      </c>
      <c r="J160" s="177"/>
      <c r="K160" s="178">
        <f t="shared" si="30"/>
        <v>0</v>
      </c>
      <c r="L160" s="178">
        <v>21</v>
      </c>
      <c r="M160" s="178">
        <f t="shared" si="31"/>
        <v>0</v>
      </c>
      <c r="N160" s="176">
        <v>4.0000000000000003E-5</v>
      </c>
      <c r="O160" s="176">
        <f t="shared" si="32"/>
        <v>0</v>
      </c>
      <c r="P160" s="176">
        <v>0</v>
      </c>
      <c r="Q160" s="176">
        <f t="shared" si="33"/>
        <v>0</v>
      </c>
      <c r="R160" s="178" t="s">
        <v>450</v>
      </c>
      <c r="S160" s="178" t="s">
        <v>211</v>
      </c>
      <c r="T160" s="179" t="s">
        <v>212</v>
      </c>
      <c r="U160" s="156">
        <v>0</v>
      </c>
      <c r="V160" s="156">
        <f t="shared" si="34"/>
        <v>0</v>
      </c>
      <c r="W160" s="156"/>
      <c r="X160" s="156" t="s">
        <v>98</v>
      </c>
      <c r="Y160" s="156" t="s">
        <v>214</v>
      </c>
      <c r="Z160" s="146"/>
      <c r="AA160" s="146"/>
      <c r="AB160" s="146"/>
      <c r="AC160" s="146"/>
      <c r="AD160" s="146"/>
      <c r="AE160" s="146"/>
      <c r="AF160" s="146"/>
      <c r="AG160" s="146" t="s">
        <v>451</v>
      </c>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row>
    <row r="161" spans="1:60" outlineLevel="1" x14ac:dyDescent="0.25">
      <c r="A161" s="173">
        <v>132</v>
      </c>
      <c r="B161" s="174" t="s">
        <v>1244</v>
      </c>
      <c r="C161" s="182" t="s">
        <v>1245</v>
      </c>
      <c r="D161" s="175" t="s">
        <v>257</v>
      </c>
      <c r="E161" s="176">
        <v>4</v>
      </c>
      <c r="F161" s="177"/>
      <c r="G161" s="178">
        <f t="shared" si="28"/>
        <v>0</v>
      </c>
      <c r="H161" s="177"/>
      <c r="I161" s="178">
        <f t="shared" si="29"/>
        <v>0</v>
      </c>
      <c r="J161" s="177"/>
      <c r="K161" s="178">
        <f t="shared" si="30"/>
        <v>0</v>
      </c>
      <c r="L161" s="178">
        <v>21</v>
      </c>
      <c r="M161" s="178">
        <f t="shared" si="31"/>
        <v>0</v>
      </c>
      <c r="N161" s="176">
        <v>5.0000000000000002E-5</v>
      </c>
      <c r="O161" s="176">
        <f t="shared" si="32"/>
        <v>0</v>
      </c>
      <c r="P161" s="176">
        <v>0</v>
      </c>
      <c r="Q161" s="176">
        <f t="shared" si="33"/>
        <v>0</v>
      </c>
      <c r="R161" s="178" t="s">
        <v>450</v>
      </c>
      <c r="S161" s="178" t="s">
        <v>211</v>
      </c>
      <c r="T161" s="179" t="s">
        <v>212</v>
      </c>
      <c r="U161" s="156">
        <v>0</v>
      </c>
      <c r="V161" s="156">
        <f t="shared" si="34"/>
        <v>0</v>
      </c>
      <c r="W161" s="156"/>
      <c r="X161" s="156" t="s">
        <v>98</v>
      </c>
      <c r="Y161" s="156" t="s">
        <v>214</v>
      </c>
      <c r="Z161" s="146"/>
      <c r="AA161" s="146"/>
      <c r="AB161" s="146"/>
      <c r="AC161" s="146"/>
      <c r="AD161" s="146"/>
      <c r="AE161" s="146"/>
      <c r="AF161" s="146"/>
      <c r="AG161" s="146" t="s">
        <v>451</v>
      </c>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row>
    <row r="162" spans="1:60" outlineLevel="1" x14ac:dyDescent="0.25">
      <c r="A162" s="173">
        <v>133</v>
      </c>
      <c r="B162" s="174" t="s">
        <v>1246</v>
      </c>
      <c r="C162" s="182" t="s">
        <v>1247</v>
      </c>
      <c r="D162" s="175" t="s">
        <v>257</v>
      </c>
      <c r="E162" s="176">
        <v>18</v>
      </c>
      <c r="F162" s="177"/>
      <c r="G162" s="178">
        <f t="shared" si="28"/>
        <v>0</v>
      </c>
      <c r="H162" s="177"/>
      <c r="I162" s="178">
        <f t="shared" si="29"/>
        <v>0</v>
      </c>
      <c r="J162" s="177"/>
      <c r="K162" s="178">
        <f t="shared" si="30"/>
        <v>0</v>
      </c>
      <c r="L162" s="178">
        <v>21</v>
      </c>
      <c r="M162" s="178">
        <f t="shared" si="31"/>
        <v>0</v>
      </c>
      <c r="N162" s="176">
        <v>1.0000000000000001E-5</v>
      </c>
      <c r="O162" s="176">
        <f t="shared" si="32"/>
        <v>0</v>
      </c>
      <c r="P162" s="176">
        <v>0</v>
      </c>
      <c r="Q162" s="176">
        <f t="shared" si="33"/>
        <v>0</v>
      </c>
      <c r="R162" s="178" t="s">
        <v>450</v>
      </c>
      <c r="S162" s="178" t="s">
        <v>211</v>
      </c>
      <c r="T162" s="179" t="s">
        <v>212</v>
      </c>
      <c r="U162" s="156">
        <v>0</v>
      </c>
      <c r="V162" s="156">
        <f t="shared" si="34"/>
        <v>0</v>
      </c>
      <c r="W162" s="156"/>
      <c r="X162" s="156" t="s">
        <v>98</v>
      </c>
      <c r="Y162" s="156" t="s">
        <v>214</v>
      </c>
      <c r="Z162" s="146"/>
      <c r="AA162" s="146"/>
      <c r="AB162" s="146"/>
      <c r="AC162" s="146"/>
      <c r="AD162" s="146"/>
      <c r="AE162" s="146"/>
      <c r="AF162" s="146"/>
      <c r="AG162" s="146" t="s">
        <v>451</v>
      </c>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row>
    <row r="163" spans="1:60" outlineLevel="1" x14ac:dyDescent="0.25">
      <c r="A163" s="173">
        <v>134</v>
      </c>
      <c r="B163" s="174" t="s">
        <v>1248</v>
      </c>
      <c r="C163" s="182" t="s">
        <v>1249</v>
      </c>
      <c r="D163" s="175" t="s">
        <v>257</v>
      </c>
      <c r="E163" s="176">
        <v>7</v>
      </c>
      <c r="F163" s="177"/>
      <c r="G163" s="178">
        <f t="shared" si="28"/>
        <v>0</v>
      </c>
      <c r="H163" s="177"/>
      <c r="I163" s="178">
        <f t="shared" si="29"/>
        <v>0</v>
      </c>
      <c r="J163" s="177"/>
      <c r="K163" s="178">
        <f t="shared" si="30"/>
        <v>0</v>
      </c>
      <c r="L163" s="178">
        <v>21</v>
      </c>
      <c r="M163" s="178">
        <f t="shared" si="31"/>
        <v>0</v>
      </c>
      <c r="N163" s="176">
        <v>4.0000000000000003E-5</v>
      </c>
      <c r="O163" s="176">
        <f t="shared" si="32"/>
        <v>0</v>
      </c>
      <c r="P163" s="176">
        <v>0</v>
      </c>
      <c r="Q163" s="176">
        <f t="shared" si="33"/>
        <v>0</v>
      </c>
      <c r="R163" s="178" t="s">
        <v>450</v>
      </c>
      <c r="S163" s="178" t="s">
        <v>211</v>
      </c>
      <c r="T163" s="179" t="s">
        <v>212</v>
      </c>
      <c r="U163" s="156">
        <v>0</v>
      </c>
      <c r="V163" s="156">
        <f t="shared" si="34"/>
        <v>0</v>
      </c>
      <c r="W163" s="156"/>
      <c r="X163" s="156" t="s">
        <v>98</v>
      </c>
      <c r="Y163" s="156" t="s">
        <v>214</v>
      </c>
      <c r="Z163" s="146"/>
      <c r="AA163" s="146"/>
      <c r="AB163" s="146"/>
      <c r="AC163" s="146"/>
      <c r="AD163" s="146"/>
      <c r="AE163" s="146"/>
      <c r="AF163" s="146"/>
      <c r="AG163" s="146" t="s">
        <v>451</v>
      </c>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row>
    <row r="164" spans="1:60" outlineLevel="1" x14ac:dyDescent="0.25">
      <c r="A164" s="173">
        <v>135</v>
      </c>
      <c r="B164" s="174" t="s">
        <v>1250</v>
      </c>
      <c r="C164" s="182" t="s">
        <v>1251</v>
      </c>
      <c r="D164" s="175" t="s">
        <v>257</v>
      </c>
      <c r="E164" s="176">
        <v>32</v>
      </c>
      <c r="F164" s="177"/>
      <c r="G164" s="178">
        <f t="shared" si="28"/>
        <v>0</v>
      </c>
      <c r="H164" s="177"/>
      <c r="I164" s="178">
        <f t="shared" si="29"/>
        <v>0</v>
      </c>
      <c r="J164" s="177"/>
      <c r="K164" s="178">
        <f t="shared" si="30"/>
        <v>0</v>
      </c>
      <c r="L164" s="178">
        <v>21</v>
      </c>
      <c r="M164" s="178">
        <f t="shared" si="31"/>
        <v>0</v>
      </c>
      <c r="N164" s="176">
        <v>1.0000000000000001E-5</v>
      </c>
      <c r="O164" s="176">
        <f t="shared" si="32"/>
        <v>0</v>
      </c>
      <c r="P164" s="176">
        <v>0</v>
      </c>
      <c r="Q164" s="176">
        <f t="shared" si="33"/>
        <v>0</v>
      </c>
      <c r="R164" s="178" t="s">
        <v>450</v>
      </c>
      <c r="S164" s="178" t="s">
        <v>211</v>
      </c>
      <c r="T164" s="179" t="s">
        <v>212</v>
      </c>
      <c r="U164" s="156">
        <v>0</v>
      </c>
      <c r="V164" s="156">
        <f t="shared" si="34"/>
        <v>0</v>
      </c>
      <c r="W164" s="156"/>
      <c r="X164" s="156" t="s">
        <v>98</v>
      </c>
      <c r="Y164" s="156" t="s">
        <v>214</v>
      </c>
      <c r="Z164" s="146"/>
      <c r="AA164" s="146"/>
      <c r="AB164" s="146"/>
      <c r="AC164" s="146"/>
      <c r="AD164" s="146"/>
      <c r="AE164" s="146"/>
      <c r="AF164" s="146"/>
      <c r="AG164" s="146" t="s">
        <v>451</v>
      </c>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row>
    <row r="165" spans="1:60" outlineLevel="1" x14ac:dyDescent="0.25">
      <c r="A165" s="173">
        <v>136</v>
      </c>
      <c r="B165" s="174" t="s">
        <v>1252</v>
      </c>
      <c r="C165" s="182" t="s">
        <v>1253</v>
      </c>
      <c r="D165" s="175" t="s">
        <v>257</v>
      </c>
      <c r="E165" s="176">
        <v>5</v>
      </c>
      <c r="F165" s="177"/>
      <c r="G165" s="178">
        <f t="shared" si="28"/>
        <v>0</v>
      </c>
      <c r="H165" s="177"/>
      <c r="I165" s="178">
        <f t="shared" si="29"/>
        <v>0</v>
      </c>
      <c r="J165" s="177"/>
      <c r="K165" s="178">
        <f t="shared" si="30"/>
        <v>0</v>
      </c>
      <c r="L165" s="178">
        <v>21</v>
      </c>
      <c r="M165" s="178">
        <f t="shared" si="31"/>
        <v>0</v>
      </c>
      <c r="N165" s="176">
        <v>4.0000000000000003E-5</v>
      </c>
      <c r="O165" s="176">
        <f t="shared" si="32"/>
        <v>0</v>
      </c>
      <c r="P165" s="176">
        <v>0</v>
      </c>
      <c r="Q165" s="176">
        <f t="shared" si="33"/>
        <v>0</v>
      </c>
      <c r="R165" s="178" t="s">
        <v>450</v>
      </c>
      <c r="S165" s="178" t="s">
        <v>211</v>
      </c>
      <c r="T165" s="179" t="s">
        <v>212</v>
      </c>
      <c r="U165" s="156">
        <v>0</v>
      </c>
      <c r="V165" s="156">
        <f t="shared" si="34"/>
        <v>0</v>
      </c>
      <c r="W165" s="156"/>
      <c r="X165" s="156" t="s">
        <v>98</v>
      </c>
      <c r="Y165" s="156" t="s">
        <v>214</v>
      </c>
      <c r="Z165" s="146"/>
      <c r="AA165" s="146"/>
      <c r="AB165" s="146"/>
      <c r="AC165" s="146"/>
      <c r="AD165" s="146"/>
      <c r="AE165" s="146"/>
      <c r="AF165" s="146"/>
      <c r="AG165" s="146" t="s">
        <v>451</v>
      </c>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row>
    <row r="166" spans="1:60" outlineLevel="1" x14ac:dyDescent="0.25">
      <c r="A166" s="173">
        <v>137</v>
      </c>
      <c r="B166" s="174" t="s">
        <v>1254</v>
      </c>
      <c r="C166" s="182" t="s">
        <v>1255</v>
      </c>
      <c r="D166" s="175" t="s">
        <v>257</v>
      </c>
      <c r="E166" s="176">
        <v>3</v>
      </c>
      <c r="F166" s="177"/>
      <c r="G166" s="178">
        <f t="shared" si="28"/>
        <v>0</v>
      </c>
      <c r="H166" s="177"/>
      <c r="I166" s="178">
        <f t="shared" si="29"/>
        <v>0</v>
      </c>
      <c r="J166" s="177"/>
      <c r="K166" s="178">
        <f t="shared" si="30"/>
        <v>0</v>
      </c>
      <c r="L166" s="178">
        <v>21</v>
      </c>
      <c r="M166" s="178">
        <f t="shared" si="31"/>
        <v>0</v>
      </c>
      <c r="N166" s="176">
        <v>0</v>
      </c>
      <c r="O166" s="176">
        <f t="shared" si="32"/>
        <v>0</v>
      </c>
      <c r="P166" s="176">
        <v>0</v>
      </c>
      <c r="Q166" s="176">
        <f t="shared" si="33"/>
        <v>0</v>
      </c>
      <c r="R166" s="178" t="s">
        <v>450</v>
      </c>
      <c r="S166" s="178" t="s">
        <v>211</v>
      </c>
      <c r="T166" s="179" t="s">
        <v>212</v>
      </c>
      <c r="U166" s="156">
        <v>0</v>
      </c>
      <c r="V166" s="156">
        <f t="shared" si="34"/>
        <v>0</v>
      </c>
      <c r="W166" s="156"/>
      <c r="X166" s="156" t="s">
        <v>98</v>
      </c>
      <c r="Y166" s="156" t="s">
        <v>214</v>
      </c>
      <c r="Z166" s="146"/>
      <c r="AA166" s="146"/>
      <c r="AB166" s="146"/>
      <c r="AC166" s="146"/>
      <c r="AD166" s="146"/>
      <c r="AE166" s="146"/>
      <c r="AF166" s="146"/>
      <c r="AG166" s="146" t="s">
        <v>451</v>
      </c>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row>
    <row r="167" spans="1:60" outlineLevel="1" x14ac:dyDescent="0.25">
      <c r="A167" s="173">
        <v>138</v>
      </c>
      <c r="B167" s="174" t="s">
        <v>1256</v>
      </c>
      <c r="C167" s="182" t="s">
        <v>1257</v>
      </c>
      <c r="D167" s="175" t="s">
        <v>257</v>
      </c>
      <c r="E167" s="176">
        <v>37</v>
      </c>
      <c r="F167" s="177"/>
      <c r="G167" s="178">
        <f t="shared" si="28"/>
        <v>0</v>
      </c>
      <c r="H167" s="177"/>
      <c r="I167" s="178">
        <f t="shared" si="29"/>
        <v>0</v>
      </c>
      <c r="J167" s="177"/>
      <c r="K167" s="178">
        <f t="shared" si="30"/>
        <v>0</v>
      </c>
      <c r="L167" s="178">
        <v>21</v>
      </c>
      <c r="M167" s="178">
        <f t="shared" si="31"/>
        <v>0</v>
      </c>
      <c r="N167" s="176">
        <v>5.0000000000000002E-5</v>
      </c>
      <c r="O167" s="176">
        <f t="shared" si="32"/>
        <v>0</v>
      </c>
      <c r="P167" s="176">
        <v>0</v>
      </c>
      <c r="Q167" s="176">
        <f t="shared" si="33"/>
        <v>0</v>
      </c>
      <c r="R167" s="178" t="s">
        <v>450</v>
      </c>
      <c r="S167" s="178" t="s">
        <v>211</v>
      </c>
      <c r="T167" s="179" t="s">
        <v>212</v>
      </c>
      <c r="U167" s="156">
        <v>0</v>
      </c>
      <c r="V167" s="156">
        <f t="shared" si="34"/>
        <v>0</v>
      </c>
      <c r="W167" s="156"/>
      <c r="X167" s="156" t="s">
        <v>98</v>
      </c>
      <c r="Y167" s="156" t="s">
        <v>214</v>
      </c>
      <c r="Z167" s="146"/>
      <c r="AA167" s="146"/>
      <c r="AB167" s="146"/>
      <c r="AC167" s="146"/>
      <c r="AD167" s="146"/>
      <c r="AE167" s="146"/>
      <c r="AF167" s="146"/>
      <c r="AG167" s="146" t="s">
        <v>451</v>
      </c>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row>
    <row r="168" spans="1:60" outlineLevel="1" x14ac:dyDescent="0.25">
      <c r="A168" s="173">
        <v>139</v>
      </c>
      <c r="B168" s="174" t="s">
        <v>1258</v>
      </c>
      <c r="C168" s="182" t="s">
        <v>1259</v>
      </c>
      <c r="D168" s="175" t="s">
        <v>257</v>
      </c>
      <c r="E168" s="176">
        <v>15</v>
      </c>
      <c r="F168" s="177"/>
      <c r="G168" s="178">
        <f t="shared" si="28"/>
        <v>0</v>
      </c>
      <c r="H168" s="177"/>
      <c r="I168" s="178">
        <f t="shared" si="29"/>
        <v>0</v>
      </c>
      <c r="J168" s="177"/>
      <c r="K168" s="178">
        <f t="shared" si="30"/>
        <v>0</v>
      </c>
      <c r="L168" s="178">
        <v>21</v>
      </c>
      <c r="M168" s="178">
        <f t="shared" si="31"/>
        <v>0</v>
      </c>
      <c r="N168" s="176">
        <v>0</v>
      </c>
      <c r="O168" s="176">
        <f t="shared" si="32"/>
        <v>0</v>
      </c>
      <c r="P168" s="176">
        <v>0</v>
      </c>
      <c r="Q168" s="176">
        <f t="shared" si="33"/>
        <v>0</v>
      </c>
      <c r="R168" s="178" t="s">
        <v>450</v>
      </c>
      <c r="S168" s="178" t="s">
        <v>211</v>
      </c>
      <c r="T168" s="179" t="s">
        <v>212</v>
      </c>
      <c r="U168" s="156">
        <v>0</v>
      </c>
      <c r="V168" s="156">
        <f t="shared" si="34"/>
        <v>0</v>
      </c>
      <c r="W168" s="156"/>
      <c r="X168" s="156" t="s">
        <v>98</v>
      </c>
      <c r="Y168" s="156" t="s">
        <v>214</v>
      </c>
      <c r="Z168" s="146"/>
      <c r="AA168" s="146"/>
      <c r="AB168" s="146"/>
      <c r="AC168" s="146"/>
      <c r="AD168" s="146"/>
      <c r="AE168" s="146"/>
      <c r="AF168" s="146"/>
      <c r="AG168" s="146" t="s">
        <v>451</v>
      </c>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row>
    <row r="169" spans="1:60" outlineLevel="1" x14ac:dyDescent="0.25">
      <c r="A169" s="173">
        <v>140</v>
      </c>
      <c r="B169" s="174" t="s">
        <v>1260</v>
      </c>
      <c r="C169" s="182" t="s">
        <v>1261</v>
      </c>
      <c r="D169" s="175" t="s">
        <v>257</v>
      </c>
      <c r="E169" s="176">
        <v>1</v>
      </c>
      <c r="F169" s="177"/>
      <c r="G169" s="178">
        <f t="shared" si="28"/>
        <v>0</v>
      </c>
      <c r="H169" s="177"/>
      <c r="I169" s="178">
        <f t="shared" si="29"/>
        <v>0</v>
      </c>
      <c r="J169" s="177"/>
      <c r="K169" s="178">
        <f t="shared" si="30"/>
        <v>0</v>
      </c>
      <c r="L169" s="178">
        <v>21</v>
      </c>
      <c r="M169" s="178">
        <f t="shared" si="31"/>
        <v>0</v>
      </c>
      <c r="N169" s="176">
        <v>0</v>
      </c>
      <c r="O169" s="176">
        <f t="shared" si="32"/>
        <v>0</v>
      </c>
      <c r="P169" s="176">
        <v>0</v>
      </c>
      <c r="Q169" s="176">
        <f t="shared" si="33"/>
        <v>0</v>
      </c>
      <c r="R169" s="178" t="s">
        <v>450</v>
      </c>
      <c r="S169" s="178" t="s">
        <v>211</v>
      </c>
      <c r="T169" s="179" t="s">
        <v>212</v>
      </c>
      <c r="U169" s="156">
        <v>0</v>
      </c>
      <c r="V169" s="156">
        <f t="shared" si="34"/>
        <v>0</v>
      </c>
      <c r="W169" s="156"/>
      <c r="X169" s="156" t="s">
        <v>98</v>
      </c>
      <c r="Y169" s="156" t="s">
        <v>214</v>
      </c>
      <c r="Z169" s="146"/>
      <c r="AA169" s="146"/>
      <c r="AB169" s="146"/>
      <c r="AC169" s="146"/>
      <c r="AD169" s="146"/>
      <c r="AE169" s="146"/>
      <c r="AF169" s="146"/>
      <c r="AG169" s="146" t="s">
        <v>451</v>
      </c>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row>
    <row r="170" spans="1:60" outlineLevel="1" x14ac:dyDescent="0.25">
      <c r="A170" s="173">
        <v>141</v>
      </c>
      <c r="B170" s="174" t="s">
        <v>1262</v>
      </c>
      <c r="C170" s="182" t="s">
        <v>1263</v>
      </c>
      <c r="D170" s="175" t="s">
        <v>257</v>
      </c>
      <c r="E170" s="176">
        <v>3</v>
      </c>
      <c r="F170" s="177"/>
      <c r="G170" s="178">
        <f t="shared" ref="G170:G188" si="35">ROUND(E170*F170,2)</f>
        <v>0</v>
      </c>
      <c r="H170" s="177"/>
      <c r="I170" s="178">
        <f t="shared" ref="I170:I188" si="36">ROUND(E170*H170,2)</f>
        <v>0</v>
      </c>
      <c r="J170" s="177"/>
      <c r="K170" s="178">
        <f t="shared" ref="K170:K188" si="37">ROUND(E170*J170,2)</f>
        <v>0</v>
      </c>
      <c r="L170" s="178">
        <v>21</v>
      </c>
      <c r="M170" s="178">
        <f t="shared" ref="M170:M188" si="38">G170*(1+L170/100)</f>
        <v>0</v>
      </c>
      <c r="N170" s="176">
        <v>0</v>
      </c>
      <c r="O170" s="176">
        <f t="shared" ref="O170:O188" si="39">ROUND(E170*N170,2)</f>
        <v>0</v>
      </c>
      <c r="P170" s="176">
        <v>0</v>
      </c>
      <c r="Q170" s="176">
        <f t="shared" ref="Q170:Q188" si="40">ROUND(E170*P170,2)</f>
        <v>0</v>
      </c>
      <c r="R170" s="178" t="s">
        <v>450</v>
      </c>
      <c r="S170" s="178" t="s">
        <v>211</v>
      </c>
      <c r="T170" s="179" t="s">
        <v>212</v>
      </c>
      <c r="U170" s="156">
        <v>0</v>
      </c>
      <c r="V170" s="156">
        <f t="shared" ref="V170:V188" si="41">ROUND(E170*U170,2)</f>
        <v>0</v>
      </c>
      <c r="W170" s="156"/>
      <c r="X170" s="156" t="s">
        <v>98</v>
      </c>
      <c r="Y170" s="156" t="s">
        <v>214</v>
      </c>
      <c r="Z170" s="146"/>
      <c r="AA170" s="146"/>
      <c r="AB170" s="146"/>
      <c r="AC170" s="146"/>
      <c r="AD170" s="146"/>
      <c r="AE170" s="146"/>
      <c r="AF170" s="146"/>
      <c r="AG170" s="146" t="s">
        <v>451</v>
      </c>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row>
    <row r="171" spans="1:60" outlineLevel="1" x14ac:dyDescent="0.25">
      <c r="A171" s="173">
        <v>142</v>
      </c>
      <c r="B171" s="174" t="s">
        <v>1264</v>
      </c>
      <c r="C171" s="182" t="s">
        <v>1265</v>
      </c>
      <c r="D171" s="175" t="s">
        <v>257</v>
      </c>
      <c r="E171" s="176">
        <v>38</v>
      </c>
      <c r="F171" s="177"/>
      <c r="G171" s="178">
        <f t="shared" si="35"/>
        <v>0</v>
      </c>
      <c r="H171" s="177"/>
      <c r="I171" s="178">
        <f t="shared" si="36"/>
        <v>0</v>
      </c>
      <c r="J171" s="177"/>
      <c r="K171" s="178">
        <f t="shared" si="37"/>
        <v>0</v>
      </c>
      <c r="L171" s="178">
        <v>21</v>
      </c>
      <c r="M171" s="178">
        <f t="shared" si="38"/>
        <v>0</v>
      </c>
      <c r="N171" s="176">
        <v>1.0000000000000001E-5</v>
      </c>
      <c r="O171" s="176">
        <f t="shared" si="39"/>
        <v>0</v>
      </c>
      <c r="P171" s="176">
        <v>0</v>
      </c>
      <c r="Q171" s="176">
        <f t="shared" si="40"/>
        <v>0</v>
      </c>
      <c r="R171" s="178" t="s">
        <v>450</v>
      </c>
      <c r="S171" s="178" t="s">
        <v>211</v>
      </c>
      <c r="T171" s="179" t="s">
        <v>212</v>
      </c>
      <c r="U171" s="156">
        <v>0</v>
      </c>
      <c r="V171" s="156">
        <f t="shared" si="41"/>
        <v>0</v>
      </c>
      <c r="W171" s="156"/>
      <c r="X171" s="156" t="s">
        <v>98</v>
      </c>
      <c r="Y171" s="156" t="s">
        <v>214</v>
      </c>
      <c r="Z171" s="146"/>
      <c r="AA171" s="146"/>
      <c r="AB171" s="146"/>
      <c r="AC171" s="146"/>
      <c r="AD171" s="146"/>
      <c r="AE171" s="146"/>
      <c r="AF171" s="146"/>
      <c r="AG171" s="146" t="s">
        <v>451</v>
      </c>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row>
    <row r="172" spans="1:60" ht="20.399999999999999" outlineLevel="1" x14ac:dyDescent="0.25">
      <c r="A172" s="173">
        <v>143</v>
      </c>
      <c r="B172" s="174" t="s">
        <v>1266</v>
      </c>
      <c r="C172" s="182" t="s">
        <v>1267</v>
      </c>
      <c r="D172" s="175" t="s">
        <v>257</v>
      </c>
      <c r="E172" s="176">
        <v>8</v>
      </c>
      <c r="F172" s="177"/>
      <c r="G172" s="178">
        <f t="shared" si="35"/>
        <v>0</v>
      </c>
      <c r="H172" s="177"/>
      <c r="I172" s="178">
        <f t="shared" si="36"/>
        <v>0</v>
      </c>
      <c r="J172" s="177"/>
      <c r="K172" s="178">
        <f t="shared" si="37"/>
        <v>0</v>
      </c>
      <c r="L172" s="178">
        <v>21</v>
      </c>
      <c r="M172" s="178">
        <f t="shared" si="38"/>
        <v>0</v>
      </c>
      <c r="N172" s="176">
        <v>1.0000000000000001E-5</v>
      </c>
      <c r="O172" s="176">
        <f t="shared" si="39"/>
        <v>0</v>
      </c>
      <c r="P172" s="176">
        <v>0</v>
      </c>
      <c r="Q172" s="176">
        <f t="shared" si="40"/>
        <v>0</v>
      </c>
      <c r="R172" s="178" t="s">
        <v>450</v>
      </c>
      <c r="S172" s="178" t="s">
        <v>211</v>
      </c>
      <c r="T172" s="179" t="s">
        <v>212</v>
      </c>
      <c r="U172" s="156">
        <v>0</v>
      </c>
      <c r="V172" s="156">
        <f t="shared" si="41"/>
        <v>0</v>
      </c>
      <c r="W172" s="156"/>
      <c r="X172" s="156" t="s">
        <v>98</v>
      </c>
      <c r="Y172" s="156" t="s">
        <v>214</v>
      </c>
      <c r="Z172" s="146"/>
      <c r="AA172" s="146"/>
      <c r="AB172" s="146"/>
      <c r="AC172" s="146"/>
      <c r="AD172" s="146"/>
      <c r="AE172" s="146"/>
      <c r="AF172" s="146"/>
      <c r="AG172" s="146" t="s">
        <v>451</v>
      </c>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row>
    <row r="173" spans="1:60" ht="20.399999999999999" outlineLevel="1" x14ac:dyDescent="0.25">
      <c r="A173" s="173">
        <v>144</v>
      </c>
      <c r="B173" s="174" t="s">
        <v>1268</v>
      </c>
      <c r="C173" s="182" t="s">
        <v>1269</v>
      </c>
      <c r="D173" s="175" t="s">
        <v>257</v>
      </c>
      <c r="E173" s="176">
        <v>43</v>
      </c>
      <c r="F173" s="177"/>
      <c r="G173" s="178">
        <f t="shared" si="35"/>
        <v>0</v>
      </c>
      <c r="H173" s="177"/>
      <c r="I173" s="178">
        <f t="shared" si="36"/>
        <v>0</v>
      </c>
      <c r="J173" s="177"/>
      <c r="K173" s="178">
        <f t="shared" si="37"/>
        <v>0</v>
      </c>
      <c r="L173" s="178">
        <v>21</v>
      </c>
      <c r="M173" s="178">
        <f t="shared" si="38"/>
        <v>0</v>
      </c>
      <c r="N173" s="176">
        <v>4.0000000000000003E-5</v>
      </c>
      <c r="O173" s="176">
        <f t="shared" si="39"/>
        <v>0</v>
      </c>
      <c r="P173" s="176">
        <v>0</v>
      </c>
      <c r="Q173" s="176">
        <f t="shared" si="40"/>
        <v>0</v>
      </c>
      <c r="R173" s="178" t="s">
        <v>450</v>
      </c>
      <c r="S173" s="178" t="s">
        <v>211</v>
      </c>
      <c r="T173" s="179" t="s">
        <v>212</v>
      </c>
      <c r="U173" s="156">
        <v>0</v>
      </c>
      <c r="V173" s="156">
        <f t="shared" si="41"/>
        <v>0</v>
      </c>
      <c r="W173" s="156"/>
      <c r="X173" s="156" t="s">
        <v>98</v>
      </c>
      <c r="Y173" s="156" t="s">
        <v>214</v>
      </c>
      <c r="Z173" s="146"/>
      <c r="AA173" s="146"/>
      <c r="AB173" s="146"/>
      <c r="AC173" s="146"/>
      <c r="AD173" s="146"/>
      <c r="AE173" s="146"/>
      <c r="AF173" s="146"/>
      <c r="AG173" s="146" t="s">
        <v>451</v>
      </c>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row>
    <row r="174" spans="1:60" outlineLevel="1" x14ac:dyDescent="0.25">
      <c r="A174" s="173">
        <v>145</v>
      </c>
      <c r="B174" s="174" t="s">
        <v>1270</v>
      </c>
      <c r="C174" s="182" t="s">
        <v>1271</v>
      </c>
      <c r="D174" s="175" t="s">
        <v>257</v>
      </c>
      <c r="E174" s="176">
        <v>270</v>
      </c>
      <c r="F174" s="177"/>
      <c r="G174" s="178">
        <f t="shared" si="35"/>
        <v>0</v>
      </c>
      <c r="H174" s="177"/>
      <c r="I174" s="178">
        <f t="shared" si="36"/>
        <v>0</v>
      </c>
      <c r="J174" s="177"/>
      <c r="K174" s="178">
        <f t="shared" si="37"/>
        <v>0</v>
      </c>
      <c r="L174" s="178">
        <v>21</v>
      </c>
      <c r="M174" s="178">
        <f t="shared" si="38"/>
        <v>0</v>
      </c>
      <c r="N174" s="176">
        <v>0</v>
      </c>
      <c r="O174" s="176">
        <f t="shared" si="39"/>
        <v>0</v>
      </c>
      <c r="P174" s="176">
        <v>0</v>
      </c>
      <c r="Q174" s="176">
        <f t="shared" si="40"/>
        <v>0</v>
      </c>
      <c r="R174" s="178" t="s">
        <v>450</v>
      </c>
      <c r="S174" s="178" t="s">
        <v>211</v>
      </c>
      <c r="T174" s="179" t="s">
        <v>212</v>
      </c>
      <c r="U174" s="156">
        <v>0</v>
      </c>
      <c r="V174" s="156">
        <f t="shared" si="41"/>
        <v>0</v>
      </c>
      <c r="W174" s="156"/>
      <c r="X174" s="156" t="s">
        <v>98</v>
      </c>
      <c r="Y174" s="156" t="s">
        <v>214</v>
      </c>
      <c r="Z174" s="146"/>
      <c r="AA174" s="146"/>
      <c r="AB174" s="146"/>
      <c r="AC174" s="146"/>
      <c r="AD174" s="146"/>
      <c r="AE174" s="146"/>
      <c r="AF174" s="146"/>
      <c r="AG174" s="146" t="s">
        <v>451</v>
      </c>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row>
    <row r="175" spans="1:60" outlineLevel="1" x14ac:dyDescent="0.25">
      <c r="A175" s="173">
        <v>146</v>
      </c>
      <c r="B175" s="174" t="s">
        <v>1272</v>
      </c>
      <c r="C175" s="182" t="s">
        <v>1273</v>
      </c>
      <c r="D175" s="175" t="s">
        <v>257</v>
      </c>
      <c r="E175" s="176">
        <v>125</v>
      </c>
      <c r="F175" s="177"/>
      <c r="G175" s="178">
        <f t="shared" si="35"/>
        <v>0</v>
      </c>
      <c r="H175" s="177"/>
      <c r="I175" s="178">
        <f t="shared" si="36"/>
        <v>0</v>
      </c>
      <c r="J175" s="177"/>
      <c r="K175" s="178">
        <f t="shared" si="37"/>
        <v>0</v>
      </c>
      <c r="L175" s="178">
        <v>21</v>
      </c>
      <c r="M175" s="178">
        <f t="shared" si="38"/>
        <v>0</v>
      </c>
      <c r="N175" s="176">
        <v>0</v>
      </c>
      <c r="O175" s="176">
        <f t="shared" si="39"/>
        <v>0</v>
      </c>
      <c r="P175" s="176">
        <v>0</v>
      </c>
      <c r="Q175" s="176">
        <f t="shared" si="40"/>
        <v>0</v>
      </c>
      <c r="R175" s="178" t="s">
        <v>450</v>
      </c>
      <c r="S175" s="178" t="s">
        <v>211</v>
      </c>
      <c r="T175" s="179" t="s">
        <v>212</v>
      </c>
      <c r="U175" s="156">
        <v>0</v>
      </c>
      <c r="V175" s="156">
        <f t="shared" si="41"/>
        <v>0</v>
      </c>
      <c r="W175" s="156"/>
      <c r="X175" s="156" t="s">
        <v>98</v>
      </c>
      <c r="Y175" s="156" t="s">
        <v>214</v>
      </c>
      <c r="Z175" s="146"/>
      <c r="AA175" s="146"/>
      <c r="AB175" s="146"/>
      <c r="AC175" s="146"/>
      <c r="AD175" s="146"/>
      <c r="AE175" s="146"/>
      <c r="AF175" s="146"/>
      <c r="AG175" s="146" t="s">
        <v>451</v>
      </c>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row>
    <row r="176" spans="1:60" outlineLevel="1" x14ac:dyDescent="0.25">
      <c r="A176" s="173">
        <v>147</v>
      </c>
      <c r="B176" s="174" t="s">
        <v>1274</v>
      </c>
      <c r="C176" s="182" t="s">
        <v>1275</v>
      </c>
      <c r="D176" s="175" t="s">
        <v>257</v>
      </c>
      <c r="E176" s="176">
        <v>85</v>
      </c>
      <c r="F176" s="177"/>
      <c r="G176" s="178">
        <f t="shared" si="35"/>
        <v>0</v>
      </c>
      <c r="H176" s="177"/>
      <c r="I176" s="178">
        <f t="shared" si="36"/>
        <v>0</v>
      </c>
      <c r="J176" s="177"/>
      <c r="K176" s="178">
        <f t="shared" si="37"/>
        <v>0</v>
      </c>
      <c r="L176" s="178">
        <v>21</v>
      </c>
      <c r="M176" s="178">
        <f t="shared" si="38"/>
        <v>0</v>
      </c>
      <c r="N176" s="176">
        <v>0</v>
      </c>
      <c r="O176" s="176">
        <f t="shared" si="39"/>
        <v>0</v>
      </c>
      <c r="P176" s="176">
        <v>0</v>
      </c>
      <c r="Q176" s="176">
        <f t="shared" si="40"/>
        <v>0</v>
      </c>
      <c r="R176" s="178" t="s">
        <v>450</v>
      </c>
      <c r="S176" s="178" t="s">
        <v>211</v>
      </c>
      <c r="T176" s="179" t="s">
        <v>212</v>
      </c>
      <c r="U176" s="156">
        <v>0</v>
      </c>
      <c r="V176" s="156">
        <f t="shared" si="41"/>
        <v>0</v>
      </c>
      <c r="W176" s="156"/>
      <c r="X176" s="156" t="s">
        <v>98</v>
      </c>
      <c r="Y176" s="156" t="s">
        <v>214</v>
      </c>
      <c r="Z176" s="146"/>
      <c r="AA176" s="146"/>
      <c r="AB176" s="146"/>
      <c r="AC176" s="146"/>
      <c r="AD176" s="146"/>
      <c r="AE176" s="146"/>
      <c r="AF176" s="146"/>
      <c r="AG176" s="146" t="s">
        <v>451</v>
      </c>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row>
    <row r="177" spans="1:60" outlineLevel="1" x14ac:dyDescent="0.25">
      <c r="A177" s="173">
        <v>148</v>
      </c>
      <c r="B177" s="174" t="s">
        <v>1276</v>
      </c>
      <c r="C177" s="182" t="s">
        <v>1277</v>
      </c>
      <c r="D177" s="175" t="s">
        <v>257</v>
      </c>
      <c r="E177" s="176">
        <v>2</v>
      </c>
      <c r="F177" s="177"/>
      <c r="G177" s="178">
        <f t="shared" si="35"/>
        <v>0</v>
      </c>
      <c r="H177" s="177"/>
      <c r="I177" s="178">
        <f t="shared" si="36"/>
        <v>0</v>
      </c>
      <c r="J177" s="177"/>
      <c r="K177" s="178">
        <f t="shared" si="37"/>
        <v>0</v>
      </c>
      <c r="L177" s="178">
        <v>21</v>
      </c>
      <c r="M177" s="178">
        <f t="shared" si="38"/>
        <v>0</v>
      </c>
      <c r="N177" s="176">
        <v>2.7999999999999998E-4</v>
      </c>
      <c r="O177" s="176">
        <f t="shared" si="39"/>
        <v>0</v>
      </c>
      <c r="P177" s="176">
        <v>0</v>
      </c>
      <c r="Q177" s="176">
        <f t="shared" si="40"/>
        <v>0</v>
      </c>
      <c r="R177" s="178" t="s">
        <v>450</v>
      </c>
      <c r="S177" s="178" t="s">
        <v>211</v>
      </c>
      <c r="T177" s="179" t="s">
        <v>212</v>
      </c>
      <c r="U177" s="156">
        <v>0</v>
      </c>
      <c r="V177" s="156">
        <f t="shared" si="41"/>
        <v>0</v>
      </c>
      <c r="W177" s="156"/>
      <c r="X177" s="156" t="s">
        <v>98</v>
      </c>
      <c r="Y177" s="156" t="s">
        <v>214</v>
      </c>
      <c r="Z177" s="146"/>
      <c r="AA177" s="146"/>
      <c r="AB177" s="146"/>
      <c r="AC177" s="146"/>
      <c r="AD177" s="146"/>
      <c r="AE177" s="146"/>
      <c r="AF177" s="146"/>
      <c r="AG177" s="146" t="s">
        <v>451</v>
      </c>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row>
    <row r="178" spans="1:60" ht="20.399999999999999" outlineLevel="1" x14ac:dyDescent="0.25">
      <c r="A178" s="173">
        <v>149</v>
      </c>
      <c r="B178" s="174" t="s">
        <v>1278</v>
      </c>
      <c r="C178" s="182" t="s">
        <v>1279</v>
      </c>
      <c r="D178" s="175" t="s">
        <v>316</v>
      </c>
      <c r="E178" s="176">
        <v>48</v>
      </c>
      <c r="F178" s="177"/>
      <c r="G178" s="178">
        <f t="shared" si="35"/>
        <v>0</v>
      </c>
      <c r="H178" s="177"/>
      <c r="I178" s="178">
        <f t="shared" si="36"/>
        <v>0</v>
      </c>
      <c r="J178" s="177"/>
      <c r="K178" s="178">
        <f t="shared" si="37"/>
        <v>0</v>
      </c>
      <c r="L178" s="178">
        <v>21</v>
      </c>
      <c r="M178" s="178">
        <f t="shared" si="38"/>
        <v>0</v>
      </c>
      <c r="N178" s="176">
        <v>1.4599999999999999E-3</v>
      </c>
      <c r="O178" s="176">
        <f t="shared" si="39"/>
        <v>7.0000000000000007E-2</v>
      </c>
      <c r="P178" s="176">
        <v>0</v>
      </c>
      <c r="Q178" s="176">
        <f t="shared" si="40"/>
        <v>0</v>
      </c>
      <c r="R178" s="178" t="s">
        <v>450</v>
      </c>
      <c r="S178" s="178" t="s">
        <v>211</v>
      </c>
      <c r="T178" s="179" t="s">
        <v>212</v>
      </c>
      <c r="U178" s="156">
        <v>0</v>
      </c>
      <c r="V178" s="156">
        <f t="shared" si="41"/>
        <v>0</v>
      </c>
      <c r="W178" s="156"/>
      <c r="X178" s="156" t="s">
        <v>98</v>
      </c>
      <c r="Y178" s="156" t="s">
        <v>214</v>
      </c>
      <c r="Z178" s="146"/>
      <c r="AA178" s="146"/>
      <c r="AB178" s="146"/>
      <c r="AC178" s="146"/>
      <c r="AD178" s="146"/>
      <c r="AE178" s="146"/>
      <c r="AF178" s="146"/>
      <c r="AG178" s="146" t="s">
        <v>451</v>
      </c>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row>
    <row r="179" spans="1:60" ht="40.799999999999997" outlineLevel="1" x14ac:dyDescent="0.25">
      <c r="A179" s="173">
        <v>150</v>
      </c>
      <c r="B179" s="174" t="s">
        <v>1280</v>
      </c>
      <c r="C179" s="182" t="s">
        <v>1281</v>
      </c>
      <c r="D179" s="175" t="s">
        <v>316</v>
      </c>
      <c r="E179" s="176">
        <v>330</v>
      </c>
      <c r="F179" s="177"/>
      <c r="G179" s="178">
        <f t="shared" si="35"/>
        <v>0</v>
      </c>
      <c r="H179" s="177"/>
      <c r="I179" s="178">
        <f t="shared" si="36"/>
        <v>0</v>
      </c>
      <c r="J179" s="177"/>
      <c r="K179" s="178">
        <f t="shared" si="37"/>
        <v>0</v>
      </c>
      <c r="L179" s="178">
        <v>21</v>
      </c>
      <c r="M179" s="178">
        <f t="shared" si="38"/>
        <v>0</v>
      </c>
      <c r="N179" s="176">
        <v>1.2999999999999999E-4</v>
      </c>
      <c r="O179" s="176">
        <f t="shared" si="39"/>
        <v>0.04</v>
      </c>
      <c r="P179" s="176">
        <v>0</v>
      </c>
      <c r="Q179" s="176">
        <f t="shared" si="40"/>
        <v>0</v>
      </c>
      <c r="R179" s="178" t="s">
        <v>450</v>
      </c>
      <c r="S179" s="178" t="s">
        <v>211</v>
      </c>
      <c r="T179" s="179" t="s">
        <v>212</v>
      </c>
      <c r="U179" s="156">
        <v>0</v>
      </c>
      <c r="V179" s="156">
        <f t="shared" si="41"/>
        <v>0</v>
      </c>
      <c r="W179" s="156"/>
      <c r="X179" s="156" t="s">
        <v>98</v>
      </c>
      <c r="Y179" s="156" t="s">
        <v>214</v>
      </c>
      <c r="Z179" s="146"/>
      <c r="AA179" s="146"/>
      <c r="AB179" s="146"/>
      <c r="AC179" s="146"/>
      <c r="AD179" s="146"/>
      <c r="AE179" s="146"/>
      <c r="AF179" s="146"/>
      <c r="AG179" s="146" t="s">
        <v>451</v>
      </c>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row>
    <row r="180" spans="1:60" ht="40.799999999999997" outlineLevel="1" x14ac:dyDescent="0.25">
      <c r="A180" s="173">
        <v>151</v>
      </c>
      <c r="B180" s="174" t="s">
        <v>1282</v>
      </c>
      <c r="C180" s="182" t="s">
        <v>1283</v>
      </c>
      <c r="D180" s="175" t="s">
        <v>316</v>
      </c>
      <c r="E180" s="176">
        <v>78</v>
      </c>
      <c r="F180" s="177"/>
      <c r="G180" s="178">
        <f t="shared" si="35"/>
        <v>0</v>
      </c>
      <c r="H180" s="177"/>
      <c r="I180" s="178">
        <f t="shared" si="36"/>
        <v>0</v>
      </c>
      <c r="J180" s="177"/>
      <c r="K180" s="178">
        <f t="shared" si="37"/>
        <v>0</v>
      </c>
      <c r="L180" s="178">
        <v>21</v>
      </c>
      <c r="M180" s="178">
        <f t="shared" si="38"/>
        <v>0</v>
      </c>
      <c r="N180" s="176">
        <v>2.3000000000000001E-4</v>
      </c>
      <c r="O180" s="176">
        <f t="shared" si="39"/>
        <v>0.02</v>
      </c>
      <c r="P180" s="176">
        <v>0</v>
      </c>
      <c r="Q180" s="176">
        <f t="shared" si="40"/>
        <v>0</v>
      </c>
      <c r="R180" s="178" t="s">
        <v>450</v>
      </c>
      <c r="S180" s="178" t="s">
        <v>211</v>
      </c>
      <c r="T180" s="179" t="s">
        <v>212</v>
      </c>
      <c r="U180" s="156">
        <v>0</v>
      </c>
      <c r="V180" s="156">
        <f t="shared" si="41"/>
        <v>0</v>
      </c>
      <c r="W180" s="156"/>
      <c r="X180" s="156" t="s">
        <v>98</v>
      </c>
      <c r="Y180" s="156" t="s">
        <v>214</v>
      </c>
      <c r="Z180" s="146"/>
      <c r="AA180" s="146"/>
      <c r="AB180" s="146"/>
      <c r="AC180" s="146"/>
      <c r="AD180" s="146"/>
      <c r="AE180" s="146"/>
      <c r="AF180" s="146"/>
      <c r="AG180" s="146" t="s">
        <v>451</v>
      </c>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row>
    <row r="181" spans="1:60" ht="30.6" outlineLevel="1" x14ac:dyDescent="0.25">
      <c r="A181" s="173">
        <v>152</v>
      </c>
      <c r="B181" s="174" t="s">
        <v>1284</v>
      </c>
      <c r="C181" s="182" t="s">
        <v>1285</v>
      </c>
      <c r="D181" s="175" t="s">
        <v>316</v>
      </c>
      <c r="E181" s="176">
        <v>25</v>
      </c>
      <c r="F181" s="177"/>
      <c r="G181" s="178">
        <f t="shared" si="35"/>
        <v>0</v>
      </c>
      <c r="H181" s="177"/>
      <c r="I181" s="178">
        <f t="shared" si="36"/>
        <v>0</v>
      </c>
      <c r="J181" s="177"/>
      <c r="K181" s="178">
        <f t="shared" si="37"/>
        <v>0</v>
      </c>
      <c r="L181" s="178">
        <v>21</v>
      </c>
      <c r="M181" s="178">
        <f t="shared" si="38"/>
        <v>0</v>
      </c>
      <c r="N181" s="176">
        <v>1.1E-4</v>
      </c>
      <c r="O181" s="176">
        <f t="shared" si="39"/>
        <v>0</v>
      </c>
      <c r="P181" s="176">
        <v>0</v>
      </c>
      <c r="Q181" s="176">
        <f t="shared" si="40"/>
        <v>0</v>
      </c>
      <c r="R181" s="178" t="s">
        <v>450</v>
      </c>
      <c r="S181" s="178" t="s">
        <v>211</v>
      </c>
      <c r="T181" s="179" t="s">
        <v>212</v>
      </c>
      <c r="U181" s="156">
        <v>0</v>
      </c>
      <c r="V181" s="156">
        <f t="shared" si="41"/>
        <v>0</v>
      </c>
      <c r="W181" s="156"/>
      <c r="X181" s="156" t="s">
        <v>98</v>
      </c>
      <c r="Y181" s="156" t="s">
        <v>214</v>
      </c>
      <c r="Z181" s="146"/>
      <c r="AA181" s="146"/>
      <c r="AB181" s="146"/>
      <c r="AC181" s="146"/>
      <c r="AD181" s="146"/>
      <c r="AE181" s="146"/>
      <c r="AF181" s="146"/>
      <c r="AG181" s="146" t="s">
        <v>458</v>
      </c>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row>
    <row r="182" spans="1:60" ht="30.6" outlineLevel="1" x14ac:dyDescent="0.25">
      <c r="A182" s="173">
        <v>153</v>
      </c>
      <c r="B182" s="174" t="s">
        <v>1286</v>
      </c>
      <c r="C182" s="182" t="s">
        <v>1287</v>
      </c>
      <c r="D182" s="175" t="s">
        <v>316</v>
      </c>
      <c r="E182" s="176">
        <v>350</v>
      </c>
      <c r="F182" s="177"/>
      <c r="G182" s="178">
        <f t="shared" si="35"/>
        <v>0</v>
      </c>
      <c r="H182" s="177"/>
      <c r="I182" s="178">
        <f t="shared" si="36"/>
        <v>0</v>
      </c>
      <c r="J182" s="177"/>
      <c r="K182" s="178">
        <f t="shared" si="37"/>
        <v>0</v>
      </c>
      <c r="L182" s="178">
        <v>21</v>
      </c>
      <c r="M182" s="178">
        <f t="shared" si="38"/>
        <v>0</v>
      </c>
      <c r="N182" s="176">
        <v>2.2000000000000001E-4</v>
      </c>
      <c r="O182" s="176">
        <f t="shared" si="39"/>
        <v>0.08</v>
      </c>
      <c r="P182" s="176">
        <v>0</v>
      </c>
      <c r="Q182" s="176">
        <f t="shared" si="40"/>
        <v>0</v>
      </c>
      <c r="R182" s="178" t="s">
        <v>450</v>
      </c>
      <c r="S182" s="178" t="s">
        <v>211</v>
      </c>
      <c r="T182" s="179" t="s">
        <v>212</v>
      </c>
      <c r="U182" s="156">
        <v>0</v>
      </c>
      <c r="V182" s="156">
        <f t="shared" si="41"/>
        <v>0</v>
      </c>
      <c r="W182" s="156"/>
      <c r="X182" s="156" t="s">
        <v>98</v>
      </c>
      <c r="Y182" s="156" t="s">
        <v>214</v>
      </c>
      <c r="Z182" s="146"/>
      <c r="AA182" s="146"/>
      <c r="AB182" s="146"/>
      <c r="AC182" s="146"/>
      <c r="AD182" s="146"/>
      <c r="AE182" s="146"/>
      <c r="AF182" s="146"/>
      <c r="AG182" s="146" t="s">
        <v>451</v>
      </c>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row>
    <row r="183" spans="1:60" ht="30.6" outlineLevel="1" x14ac:dyDescent="0.25">
      <c r="A183" s="173">
        <v>154</v>
      </c>
      <c r="B183" s="174" t="s">
        <v>1288</v>
      </c>
      <c r="C183" s="182" t="s">
        <v>1289</v>
      </c>
      <c r="D183" s="175" t="s">
        <v>316</v>
      </c>
      <c r="E183" s="176">
        <v>130</v>
      </c>
      <c r="F183" s="177"/>
      <c r="G183" s="178">
        <f t="shared" si="35"/>
        <v>0</v>
      </c>
      <c r="H183" s="177"/>
      <c r="I183" s="178">
        <f t="shared" si="36"/>
        <v>0</v>
      </c>
      <c r="J183" s="177"/>
      <c r="K183" s="178">
        <f t="shared" si="37"/>
        <v>0</v>
      </c>
      <c r="L183" s="178">
        <v>21</v>
      </c>
      <c r="M183" s="178">
        <f t="shared" si="38"/>
        <v>0</v>
      </c>
      <c r="N183" s="176">
        <v>5.0000000000000001E-4</v>
      </c>
      <c r="O183" s="176">
        <f t="shared" si="39"/>
        <v>7.0000000000000007E-2</v>
      </c>
      <c r="P183" s="176">
        <v>0</v>
      </c>
      <c r="Q183" s="176">
        <f t="shared" si="40"/>
        <v>0</v>
      </c>
      <c r="R183" s="178" t="s">
        <v>450</v>
      </c>
      <c r="S183" s="178" t="s">
        <v>211</v>
      </c>
      <c r="T183" s="179" t="s">
        <v>212</v>
      </c>
      <c r="U183" s="156">
        <v>0</v>
      </c>
      <c r="V183" s="156">
        <f t="shared" si="41"/>
        <v>0</v>
      </c>
      <c r="W183" s="156"/>
      <c r="X183" s="156" t="s">
        <v>98</v>
      </c>
      <c r="Y183" s="156" t="s">
        <v>214</v>
      </c>
      <c r="Z183" s="146"/>
      <c r="AA183" s="146"/>
      <c r="AB183" s="146"/>
      <c r="AC183" s="146"/>
      <c r="AD183" s="146"/>
      <c r="AE183" s="146"/>
      <c r="AF183" s="146"/>
      <c r="AG183" s="146" t="s">
        <v>451</v>
      </c>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row>
    <row r="184" spans="1:60" ht="20.399999999999999" outlineLevel="1" x14ac:dyDescent="0.25">
      <c r="A184" s="173">
        <v>155</v>
      </c>
      <c r="B184" s="174" t="s">
        <v>1290</v>
      </c>
      <c r="C184" s="182" t="s">
        <v>1291</v>
      </c>
      <c r="D184" s="175" t="s">
        <v>316</v>
      </c>
      <c r="E184" s="176">
        <v>20</v>
      </c>
      <c r="F184" s="177"/>
      <c r="G184" s="178">
        <f t="shared" si="35"/>
        <v>0</v>
      </c>
      <c r="H184" s="177"/>
      <c r="I184" s="178">
        <f t="shared" si="36"/>
        <v>0</v>
      </c>
      <c r="J184" s="177"/>
      <c r="K184" s="178">
        <f t="shared" si="37"/>
        <v>0</v>
      </c>
      <c r="L184" s="178">
        <v>21</v>
      </c>
      <c r="M184" s="178">
        <f t="shared" si="38"/>
        <v>0</v>
      </c>
      <c r="N184" s="176">
        <v>6.9999999999999994E-5</v>
      </c>
      <c r="O184" s="176">
        <f t="shared" si="39"/>
        <v>0</v>
      </c>
      <c r="P184" s="176">
        <v>0</v>
      </c>
      <c r="Q184" s="176">
        <f t="shared" si="40"/>
        <v>0</v>
      </c>
      <c r="R184" s="178" t="s">
        <v>450</v>
      </c>
      <c r="S184" s="178" t="s">
        <v>211</v>
      </c>
      <c r="T184" s="179" t="s">
        <v>212</v>
      </c>
      <c r="U184" s="156">
        <v>0</v>
      </c>
      <c r="V184" s="156">
        <f t="shared" si="41"/>
        <v>0</v>
      </c>
      <c r="W184" s="156"/>
      <c r="X184" s="156" t="s">
        <v>98</v>
      </c>
      <c r="Y184" s="156" t="s">
        <v>214</v>
      </c>
      <c r="Z184" s="146"/>
      <c r="AA184" s="146"/>
      <c r="AB184" s="146"/>
      <c r="AC184" s="146"/>
      <c r="AD184" s="146"/>
      <c r="AE184" s="146"/>
      <c r="AF184" s="146"/>
      <c r="AG184" s="146" t="s">
        <v>451</v>
      </c>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row>
    <row r="185" spans="1:60" ht="20.399999999999999" outlineLevel="1" x14ac:dyDescent="0.25">
      <c r="A185" s="173">
        <v>156</v>
      </c>
      <c r="B185" s="174" t="s">
        <v>1290</v>
      </c>
      <c r="C185" s="182" t="s">
        <v>1291</v>
      </c>
      <c r="D185" s="175" t="s">
        <v>316</v>
      </c>
      <c r="E185" s="176">
        <v>120</v>
      </c>
      <c r="F185" s="177"/>
      <c r="G185" s="178">
        <f t="shared" si="35"/>
        <v>0</v>
      </c>
      <c r="H185" s="177"/>
      <c r="I185" s="178">
        <f t="shared" si="36"/>
        <v>0</v>
      </c>
      <c r="J185" s="177"/>
      <c r="K185" s="178">
        <f t="shared" si="37"/>
        <v>0</v>
      </c>
      <c r="L185" s="178">
        <v>21</v>
      </c>
      <c r="M185" s="178">
        <f t="shared" si="38"/>
        <v>0</v>
      </c>
      <c r="N185" s="176">
        <v>6.9999999999999994E-5</v>
      </c>
      <c r="O185" s="176">
        <f t="shared" si="39"/>
        <v>0.01</v>
      </c>
      <c r="P185" s="176">
        <v>0</v>
      </c>
      <c r="Q185" s="176">
        <f t="shared" si="40"/>
        <v>0</v>
      </c>
      <c r="R185" s="178" t="s">
        <v>450</v>
      </c>
      <c r="S185" s="178" t="s">
        <v>211</v>
      </c>
      <c r="T185" s="179" t="s">
        <v>212</v>
      </c>
      <c r="U185" s="156">
        <v>0</v>
      </c>
      <c r="V185" s="156">
        <f t="shared" si="41"/>
        <v>0</v>
      </c>
      <c r="W185" s="156"/>
      <c r="X185" s="156" t="s">
        <v>98</v>
      </c>
      <c r="Y185" s="156" t="s">
        <v>214</v>
      </c>
      <c r="Z185" s="146"/>
      <c r="AA185" s="146"/>
      <c r="AB185" s="146"/>
      <c r="AC185" s="146"/>
      <c r="AD185" s="146"/>
      <c r="AE185" s="146"/>
      <c r="AF185" s="146"/>
      <c r="AG185" s="146" t="s">
        <v>451</v>
      </c>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row>
    <row r="186" spans="1:60" ht="20.399999999999999" outlineLevel="1" x14ac:dyDescent="0.25">
      <c r="A186" s="173">
        <v>157</v>
      </c>
      <c r="B186" s="174" t="s">
        <v>1292</v>
      </c>
      <c r="C186" s="182" t="s">
        <v>1293</v>
      </c>
      <c r="D186" s="175" t="s">
        <v>316</v>
      </c>
      <c r="E186" s="176">
        <v>40</v>
      </c>
      <c r="F186" s="177"/>
      <c r="G186" s="178">
        <f t="shared" si="35"/>
        <v>0</v>
      </c>
      <c r="H186" s="177"/>
      <c r="I186" s="178">
        <f t="shared" si="36"/>
        <v>0</v>
      </c>
      <c r="J186" s="177"/>
      <c r="K186" s="178">
        <f t="shared" si="37"/>
        <v>0</v>
      </c>
      <c r="L186" s="178">
        <v>21</v>
      </c>
      <c r="M186" s="178">
        <f t="shared" si="38"/>
        <v>0</v>
      </c>
      <c r="N186" s="176">
        <v>1.6000000000000001E-4</v>
      </c>
      <c r="O186" s="176">
        <f t="shared" si="39"/>
        <v>0.01</v>
      </c>
      <c r="P186" s="176">
        <v>0</v>
      </c>
      <c r="Q186" s="176">
        <f t="shared" si="40"/>
        <v>0</v>
      </c>
      <c r="R186" s="178" t="s">
        <v>450</v>
      </c>
      <c r="S186" s="178" t="s">
        <v>211</v>
      </c>
      <c r="T186" s="179" t="s">
        <v>212</v>
      </c>
      <c r="U186" s="156">
        <v>0</v>
      </c>
      <c r="V186" s="156">
        <f t="shared" si="41"/>
        <v>0</v>
      </c>
      <c r="W186" s="156"/>
      <c r="X186" s="156" t="s">
        <v>98</v>
      </c>
      <c r="Y186" s="156" t="s">
        <v>214</v>
      </c>
      <c r="Z186" s="146"/>
      <c r="AA186" s="146"/>
      <c r="AB186" s="146"/>
      <c r="AC186" s="146"/>
      <c r="AD186" s="146"/>
      <c r="AE186" s="146"/>
      <c r="AF186" s="146"/>
      <c r="AG186" s="146" t="s">
        <v>451</v>
      </c>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row>
    <row r="187" spans="1:60" ht="40.799999999999997" outlineLevel="1" x14ac:dyDescent="0.25">
      <c r="A187" s="173">
        <v>158</v>
      </c>
      <c r="B187" s="174" t="s">
        <v>1294</v>
      </c>
      <c r="C187" s="182" t="s">
        <v>1295</v>
      </c>
      <c r="D187" s="175" t="s">
        <v>257</v>
      </c>
      <c r="E187" s="176">
        <v>38</v>
      </c>
      <c r="F187" s="177"/>
      <c r="G187" s="178">
        <f t="shared" si="35"/>
        <v>0</v>
      </c>
      <c r="H187" s="177"/>
      <c r="I187" s="178">
        <f t="shared" si="36"/>
        <v>0</v>
      </c>
      <c r="J187" s="177"/>
      <c r="K187" s="178">
        <f t="shared" si="37"/>
        <v>0</v>
      </c>
      <c r="L187" s="178">
        <v>21</v>
      </c>
      <c r="M187" s="178">
        <f t="shared" si="38"/>
        <v>0</v>
      </c>
      <c r="N187" s="176">
        <v>3.3E-4</v>
      </c>
      <c r="O187" s="176">
        <f t="shared" si="39"/>
        <v>0.01</v>
      </c>
      <c r="P187" s="176">
        <v>0</v>
      </c>
      <c r="Q187" s="176">
        <f t="shared" si="40"/>
        <v>0</v>
      </c>
      <c r="R187" s="178" t="s">
        <v>450</v>
      </c>
      <c r="S187" s="178" t="s">
        <v>211</v>
      </c>
      <c r="T187" s="179" t="s">
        <v>212</v>
      </c>
      <c r="U187" s="156">
        <v>0</v>
      </c>
      <c r="V187" s="156">
        <f t="shared" si="41"/>
        <v>0</v>
      </c>
      <c r="W187" s="156"/>
      <c r="X187" s="156" t="s">
        <v>98</v>
      </c>
      <c r="Y187" s="156" t="s">
        <v>214</v>
      </c>
      <c r="Z187" s="146"/>
      <c r="AA187" s="146"/>
      <c r="AB187" s="146"/>
      <c r="AC187" s="146"/>
      <c r="AD187" s="146"/>
      <c r="AE187" s="146"/>
      <c r="AF187" s="146"/>
      <c r="AG187" s="146" t="s">
        <v>451</v>
      </c>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row>
    <row r="188" spans="1:60" ht="40.799999999999997" outlineLevel="1" x14ac:dyDescent="0.25">
      <c r="A188" s="165">
        <v>159</v>
      </c>
      <c r="B188" s="166" t="s">
        <v>1296</v>
      </c>
      <c r="C188" s="181" t="s">
        <v>1297</v>
      </c>
      <c r="D188" s="167" t="s">
        <v>257</v>
      </c>
      <c r="E188" s="168">
        <v>3</v>
      </c>
      <c r="F188" s="169"/>
      <c r="G188" s="170">
        <f t="shared" si="35"/>
        <v>0</v>
      </c>
      <c r="H188" s="169"/>
      <c r="I188" s="170">
        <f t="shared" si="36"/>
        <v>0</v>
      </c>
      <c r="J188" s="169"/>
      <c r="K188" s="170">
        <f t="shared" si="37"/>
        <v>0</v>
      </c>
      <c r="L188" s="170">
        <v>21</v>
      </c>
      <c r="M188" s="170">
        <f t="shared" si="38"/>
        <v>0</v>
      </c>
      <c r="N188" s="168">
        <v>5.9999999999999995E-4</v>
      </c>
      <c r="O188" s="168">
        <f t="shared" si="39"/>
        <v>0</v>
      </c>
      <c r="P188" s="168">
        <v>0</v>
      </c>
      <c r="Q188" s="168">
        <f t="shared" si="40"/>
        <v>0</v>
      </c>
      <c r="R188" s="170" t="s">
        <v>450</v>
      </c>
      <c r="S188" s="170" t="s">
        <v>211</v>
      </c>
      <c r="T188" s="171" t="s">
        <v>212</v>
      </c>
      <c r="U188" s="156">
        <v>0</v>
      </c>
      <c r="V188" s="156">
        <f t="shared" si="41"/>
        <v>0</v>
      </c>
      <c r="W188" s="156"/>
      <c r="X188" s="156" t="s">
        <v>98</v>
      </c>
      <c r="Y188" s="156" t="s">
        <v>214</v>
      </c>
      <c r="Z188" s="146"/>
      <c r="AA188" s="146"/>
      <c r="AB188" s="146"/>
      <c r="AC188" s="146"/>
      <c r="AD188" s="146"/>
      <c r="AE188" s="146"/>
      <c r="AF188" s="146"/>
      <c r="AG188" s="146" t="s">
        <v>451</v>
      </c>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row>
    <row r="189" spans="1:60" ht="41.4" outlineLevel="2" x14ac:dyDescent="0.25">
      <c r="A189" s="153"/>
      <c r="B189" s="154"/>
      <c r="C189" s="254" t="s">
        <v>1298</v>
      </c>
      <c r="D189" s="255"/>
      <c r="E189" s="255"/>
      <c r="F189" s="255"/>
      <c r="G189" s="255"/>
      <c r="H189" s="156"/>
      <c r="I189" s="156"/>
      <c r="J189" s="156"/>
      <c r="K189" s="156"/>
      <c r="L189" s="156"/>
      <c r="M189" s="156"/>
      <c r="N189" s="155"/>
      <c r="O189" s="155"/>
      <c r="P189" s="155"/>
      <c r="Q189" s="155"/>
      <c r="R189" s="156"/>
      <c r="S189" s="156"/>
      <c r="T189" s="156"/>
      <c r="U189" s="156"/>
      <c r="V189" s="156"/>
      <c r="W189" s="156"/>
      <c r="X189" s="156"/>
      <c r="Y189" s="156"/>
      <c r="Z189" s="146"/>
      <c r="AA189" s="146"/>
      <c r="AB189" s="146"/>
      <c r="AC189" s="146"/>
      <c r="AD189" s="146"/>
      <c r="AE189" s="146"/>
      <c r="AF189" s="146"/>
      <c r="AG189" s="146" t="s">
        <v>642</v>
      </c>
      <c r="AH189" s="146"/>
      <c r="AI189" s="146"/>
      <c r="AJ189" s="146"/>
      <c r="AK189" s="146"/>
      <c r="AL189" s="146"/>
      <c r="AM189" s="146"/>
      <c r="AN189" s="146"/>
      <c r="AO189" s="146"/>
      <c r="AP189" s="146"/>
      <c r="AQ189" s="146"/>
      <c r="AR189" s="146"/>
      <c r="AS189" s="146"/>
      <c r="AT189" s="146"/>
      <c r="AU189" s="146"/>
      <c r="AV189" s="146"/>
      <c r="AW189" s="146"/>
      <c r="AX189" s="146"/>
      <c r="AY189" s="146"/>
      <c r="AZ189" s="146"/>
      <c r="BA189" s="172" t="str">
        <f>C189</f>
        <v>Krabice je určená do betonové podlahy. Po vytvrdnutí betonové směsi se osazuje rámem pro podlahovou krabici. Součástí balení je krycí deska zabraňující zalití krabice při betonování. Minimální výška betonové vrstvy je 57 mm, maximální 75 mm. Požadovaná výška krabice se nastaví zvyšováním vnitřní vložky pomocí šroubů v rozích krabice. Pomocí sady nivelační je možné zvýšit výšku pro betonování až o 35 mm. Krabice je uzpůsobena pro instalaci elektroinstalačních trubek a podlahového kanálu.</v>
      </c>
      <c r="BB189" s="146"/>
      <c r="BC189" s="146"/>
      <c r="BD189" s="146"/>
      <c r="BE189" s="146"/>
      <c r="BF189" s="146"/>
      <c r="BG189" s="146"/>
      <c r="BH189" s="146"/>
    </row>
    <row r="190" spans="1:60" ht="30.6" outlineLevel="1" x14ac:dyDescent="0.25">
      <c r="A190" s="165">
        <v>160</v>
      </c>
      <c r="B190" s="166" t="s">
        <v>1299</v>
      </c>
      <c r="C190" s="181" t="s">
        <v>1300</v>
      </c>
      <c r="D190" s="167" t="s">
        <v>257</v>
      </c>
      <c r="E190" s="168">
        <v>3</v>
      </c>
      <c r="F190" s="169"/>
      <c r="G190" s="170">
        <f>ROUND(E190*F190,2)</f>
        <v>0</v>
      </c>
      <c r="H190" s="169"/>
      <c r="I190" s="170">
        <f>ROUND(E190*H190,2)</f>
        <v>0</v>
      </c>
      <c r="J190" s="169"/>
      <c r="K190" s="170">
        <f>ROUND(E190*J190,2)</f>
        <v>0</v>
      </c>
      <c r="L190" s="170">
        <v>21</v>
      </c>
      <c r="M190" s="170">
        <f>G190*(1+L190/100)</f>
        <v>0</v>
      </c>
      <c r="N190" s="168">
        <v>5.8E-4</v>
      </c>
      <c r="O190" s="168">
        <f>ROUND(E190*N190,2)</f>
        <v>0</v>
      </c>
      <c r="P190" s="168">
        <v>0</v>
      </c>
      <c r="Q190" s="168">
        <f>ROUND(E190*P190,2)</f>
        <v>0</v>
      </c>
      <c r="R190" s="170" t="s">
        <v>450</v>
      </c>
      <c r="S190" s="170" t="s">
        <v>211</v>
      </c>
      <c r="T190" s="171" t="s">
        <v>212</v>
      </c>
      <c r="U190" s="156">
        <v>0</v>
      </c>
      <c r="V190" s="156">
        <f>ROUND(E190*U190,2)</f>
        <v>0</v>
      </c>
      <c r="W190" s="156"/>
      <c r="X190" s="156" t="s">
        <v>98</v>
      </c>
      <c r="Y190" s="156" t="s">
        <v>214</v>
      </c>
      <c r="Z190" s="146"/>
      <c r="AA190" s="146"/>
      <c r="AB190" s="146"/>
      <c r="AC190" s="146"/>
      <c r="AD190" s="146"/>
      <c r="AE190" s="146"/>
      <c r="AF190" s="146"/>
      <c r="AG190" s="146" t="s">
        <v>451</v>
      </c>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row>
    <row r="191" spans="1:60" ht="41.4" outlineLevel="2" x14ac:dyDescent="0.25">
      <c r="A191" s="153"/>
      <c r="B191" s="154"/>
      <c r="C191" s="254" t="s">
        <v>1301</v>
      </c>
      <c r="D191" s="255"/>
      <c r="E191" s="255"/>
      <c r="F191" s="255"/>
      <c r="G191" s="255"/>
      <c r="H191" s="156"/>
      <c r="I191" s="156"/>
      <c r="J191" s="156"/>
      <c r="K191" s="156"/>
      <c r="L191" s="156"/>
      <c r="M191" s="156"/>
      <c r="N191" s="155"/>
      <c r="O191" s="155"/>
      <c r="P191" s="155"/>
      <c r="Q191" s="155"/>
      <c r="R191" s="156"/>
      <c r="S191" s="156"/>
      <c r="T191" s="156"/>
      <c r="U191" s="156"/>
      <c r="V191" s="156"/>
      <c r="W191" s="156"/>
      <c r="X191" s="156"/>
      <c r="Y191" s="156"/>
      <c r="Z191" s="146"/>
      <c r="AA191" s="146"/>
      <c r="AB191" s="146"/>
      <c r="AC191" s="146"/>
      <c r="AD191" s="146"/>
      <c r="AE191" s="146"/>
      <c r="AF191" s="146"/>
      <c r="AG191" s="146" t="s">
        <v>642</v>
      </c>
      <c r="AH191" s="146"/>
      <c r="AI191" s="146"/>
      <c r="AJ191" s="146"/>
      <c r="AK191" s="146"/>
      <c r="AL191" s="146"/>
      <c r="AM191" s="146"/>
      <c r="AN191" s="146"/>
      <c r="AO191" s="146"/>
      <c r="AP191" s="146"/>
      <c r="AQ191" s="146"/>
      <c r="AR191" s="146"/>
      <c r="AS191" s="146"/>
      <c r="AT191" s="146"/>
      <c r="AU191" s="146"/>
      <c r="AV191" s="146"/>
      <c r="AW191" s="146"/>
      <c r="AX191" s="146"/>
      <c r="AY191" s="146"/>
      <c r="AZ191" s="146"/>
      <c r="BA191" s="172" t="str">
        <f>C191</f>
        <v>Určený k instalaci do univerzální podlahové krabice. Umožňuje montáž modulárních přístrojů 45 x 45 mm (max. 6 ks). Vyztužení víka plechem zajišťuje jeho vysokou mechanickou pevnost při zachování možnosti vložení finální podlahové krytiny. Víko obsahuje 2 výklopné klapky umožňující vyvedení kabelů z krabice. Rám je samostatně použitelný pro zdvojené podlahy o tloušťce od 10 do 40 mm, otvor pro vložení do podlahy 218 x 288 mm.</v>
      </c>
      <c r="BB191" s="146"/>
      <c r="BC191" s="146"/>
      <c r="BD191" s="146"/>
      <c r="BE191" s="146"/>
      <c r="BF191" s="146"/>
      <c r="BG191" s="146"/>
      <c r="BH191" s="146"/>
    </row>
    <row r="192" spans="1:60" ht="30.6" outlineLevel="1" x14ac:dyDescent="0.25">
      <c r="A192" s="173">
        <v>161</v>
      </c>
      <c r="B192" s="174" t="s">
        <v>1302</v>
      </c>
      <c r="C192" s="182" t="s">
        <v>1303</v>
      </c>
      <c r="D192" s="175" t="s">
        <v>1304</v>
      </c>
      <c r="E192" s="176">
        <v>3</v>
      </c>
      <c r="F192" s="177"/>
      <c r="G192" s="178">
        <f t="shared" ref="G192:G223" si="42">ROUND(E192*F192,2)</f>
        <v>0</v>
      </c>
      <c r="H192" s="177"/>
      <c r="I192" s="178">
        <f t="shared" ref="I192:I223" si="43">ROUND(E192*H192,2)</f>
        <v>0</v>
      </c>
      <c r="J192" s="177"/>
      <c r="K192" s="178">
        <f t="shared" ref="K192:K223" si="44">ROUND(E192*J192,2)</f>
        <v>0</v>
      </c>
      <c r="L192" s="178">
        <v>21</v>
      </c>
      <c r="M192" s="178">
        <f t="shared" ref="M192:M223" si="45">G192*(1+L192/100)</f>
        <v>0</v>
      </c>
      <c r="N192" s="176">
        <v>0</v>
      </c>
      <c r="O192" s="176">
        <f t="shared" ref="O192:O223" si="46">ROUND(E192*N192,2)</f>
        <v>0</v>
      </c>
      <c r="P192" s="176">
        <v>0</v>
      </c>
      <c r="Q192" s="176">
        <f t="shared" ref="Q192:Q223" si="47">ROUND(E192*P192,2)</f>
        <v>0</v>
      </c>
      <c r="R192" s="178" t="s">
        <v>450</v>
      </c>
      <c r="S192" s="178" t="s">
        <v>211</v>
      </c>
      <c r="T192" s="179" t="s">
        <v>212</v>
      </c>
      <c r="U192" s="156">
        <v>0</v>
      </c>
      <c r="V192" s="156">
        <f t="shared" ref="V192:V223" si="48">ROUND(E192*U192,2)</f>
        <v>0</v>
      </c>
      <c r="W192" s="156"/>
      <c r="X192" s="156" t="s">
        <v>98</v>
      </c>
      <c r="Y192" s="156" t="s">
        <v>214</v>
      </c>
      <c r="Z192" s="146"/>
      <c r="AA192" s="146"/>
      <c r="AB192" s="146"/>
      <c r="AC192" s="146"/>
      <c r="AD192" s="146"/>
      <c r="AE192" s="146"/>
      <c r="AF192" s="146"/>
      <c r="AG192" s="146" t="s">
        <v>451</v>
      </c>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row>
    <row r="193" spans="1:60" ht="30.6" outlineLevel="1" x14ac:dyDescent="0.25">
      <c r="A193" s="173">
        <v>162</v>
      </c>
      <c r="B193" s="174" t="s">
        <v>1305</v>
      </c>
      <c r="C193" s="182" t="s">
        <v>1306</v>
      </c>
      <c r="D193" s="175" t="s">
        <v>257</v>
      </c>
      <c r="E193" s="176">
        <v>20</v>
      </c>
      <c r="F193" s="177"/>
      <c r="G193" s="178">
        <f t="shared" si="42"/>
        <v>0</v>
      </c>
      <c r="H193" s="177"/>
      <c r="I193" s="178">
        <f t="shared" si="43"/>
        <v>0</v>
      </c>
      <c r="J193" s="177"/>
      <c r="K193" s="178">
        <f t="shared" si="44"/>
        <v>0</v>
      </c>
      <c r="L193" s="178">
        <v>21</v>
      </c>
      <c r="M193" s="178">
        <f t="shared" si="45"/>
        <v>0</v>
      </c>
      <c r="N193" s="176">
        <v>4.0000000000000003E-5</v>
      </c>
      <c r="O193" s="176">
        <f t="shared" si="46"/>
        <v>0</v>
      </c>
      <c r="P193" s="176">
        <v>0</v>
      </c>
      <c r="Q193" s="176">
        <f t="shared" si="47"/>
        <v>0</v>
      </c>
      <c r="R193" s="178" t="s">
        <v>450</v>
      </c>
      <c r="S193" s="178" t="s">
        <v>211</v>
      </c>
      <c r="T193" s="179" t="s">
        <v>212</v>
      </c>
      <c r="U193" s="156">
        <v>0</v>
      </c>
      <c r="V193" s="156">
        <f t="shared" si="48"/>
        <v>0</v>
      </c>
      <c r="W193" s="156"/>
      <c r="X193" s="156" t="s">
        <v>98</v>
      </c>
      <c r="Y193" s="156" t="s">
        <v>214</v>
      </c>
      <c r="Z193" s="146"/>
      <c r="AA193" s="146"/>
      <c r="AB193" s="146"/>
      <c r="AC193" s="146"/>
      <c r="AD193" s="146"/>
      <c r="AE193" s="146"/>
      <c r="AF193" s="146"/>
      <c r="AG193" s="146" t="s">
        <v>451</v>
      </c>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row>
    <row r="194" spans="1:60" ht="20.399999999999999" outlineLevel="1" x14ac:dyDescent="0.25">
      <c r="A194" s="173">
        <v>163</v>
      </c>
      <c r="B194" s="174" t="s">
        <v>1307</v>
      </c>
      <c r="C194" s="182" t="s">
        <v>1308</v>
      </c>
      <c r="D194" s="175" t="s">
        <v>257</v>
      </c>
      <c r="E194" s="176">
        <v>54</v>
      </c>
      <c r="F194" s="177"/>
      <c r="G194" s="178">
        <f t="shared" si="42"/>
        <v>0</v>
      </c>
      <c r="H194" s="177"/>
      <c r="I194" s="178">
        <f t="shared" si="43"/>
        <v>0</v>
      </c>
      <c r="J194" s="177"/>
      <c r="K194" s="178">
        <f t="shared" si="44"/>
        <v>0</v>
      </c>
      <c r="L194" s="178">
        <v>21</v>
      </c>
      <c r="M194" s="178">
        <f t="shared" si="45"/>
        <v>0</v>
      </c>
      <c r="N194" s="176">
        <v>3.0000000000000001E-5</v>
      </c>
      <c r="O194" s="176">
        <f t="shared" si="46"/>
        <v>0</v>
      </c>
      <c r="P194" s="176">
        <v>0</v>
      </c>
      <c r="Q194" s="176">
        <f t="shared" si="47"/>
        <v>0</v>
      </c>
      <c r="R194" s="178" t="s">
        <v>450</v>
      </c>
      <c r="S194" s="178" t="s">
        <v>211</v>
      </c>
      <c r="T194" s="179" t="s">
        <v>212</v>
      </c>
      <c r="U194" s="156">
        <v>0</v>
      </c>
      <c r="V194" s="156">
        <f t="shared" si="48"/>
        <v>0</v>
      </c>
      <c r="W194" s="156"/>
      <c r="X194" s="156" t="s">
        <v>98</v>
      </c>
      <c r="Y194" s="156" t="s">
        <v>214</v>
      </c>
      <c r="Z194" s="146"/>
      <c r="AA194" s="146"/>
      <c r="AB194" s="146"/>
      <c r="AC194" s="146"/>
      <c r="AD194" s="146"/>
      <c r="AE194" s="146"/>
      <c r="AF194" s="146"/>
      <c r="AG194" s="146" t="s">
        <v>451</v>
      </c>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row>
    <row r="195" spans="1:60" ht="20.399999999999999" outlineLevel="1" x14ac:dyDescent="0.25">
      <c r="A195" s="173">
        <v>164</v>
      </c>
      <c r="B195" s="174" t="s">
        <v>1309</v>
      </c>
      <c r="C195" s="182" t="s">
        <v>1310</v>
      </c>
      <c r="D195" s="175" t="s">
        <v>257</v>
      </c>
      <c r="E195" s="176">
        <v>18</v>
      </c>
      <c r="F195" s="177"/>
      <c r="G195" s="178">
        <f t="shared" si="42"/>
        <v>0</v>
      </c>
      <c r="H195" s="177"/>
      <c r="I195" s="178">
        <f t="shared" si="43"/>
        <v>0</v>
      </c>
      <c r="J195" s="177"/>
      <c r="K195" s="178">
        <f t="shared" si="44"/>
        <v>0</v>
      </c>
      <c r="L195" s="178">
        <v>21</v>
      </c>
      <c r="M195" s="178">
        <f t="shared" si="45"/>
        <v>0</v>
      </c>
      <c r="N195" s="176">
        <v>4.0000000000000003E-5</v>
      </c>
      <c r="O195" s="176">
        <f t="shared" si="46"/>
        <v>0</v>
      </c>
      <c r="P195" s="176">
        <v>0</v>
      </c>
      <c r="Q195" s="176">
        <f t="shared" si="47"/>
        <v>0</v>
      </c>
      <c r="R195" s="178" t="s">
        <v>450</v>
      </c>
      <c r="S195" s="178" t="s">
        <v>211</v>
      </c>
      <c r="T195" s="179" t="s">
        <v>212</v>
      </c>
      <c r="U195" s="156">
        <v>0</v>
      </c>
      <c r="V195" s="156">
        <f t="shared" si="48"/>
        <v>0</v>
      </c>
      <c r="W195" s="156"/>
      <c r="X195" s="156" t="s">
        <v>98</v>
      </c>
      <c r="Y195" s="156" t="s">
        <v>214</v>
      </c>
      <c r="Z195" s="146"/>
      <c r="AA195" s="146"/>
      <c r="AB195" s="146"/>
      <c r="AC195" s="146"/>
      <c r="AD195" s="146"/>
      <c r="AE195" s="146"/>
      <c r="AF195" s="146"/>
      <c r="AG195" s="146" t="s">
        <v>451</v>
      </c>
      <c r="AH195" s="146"/>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row>
    <row r="196" spans="1:60" ht="30.6" outlineLevel="1" x14ac:dyDescent="0.25">
      <c r="A196" s="173">
        <v>165</v>
      </c>
      <c r="B196" s="174" t="s">
        <v>1311</v>
      </c>
      <c r="C196" s="182" t="s">
        <v>1312</v>
      </c>
      <c r="D196" s="175" t="s">
        <v>257</v>
      </c>
      <c r="E196" s="176">
        <v>2</v>
      </c>
      <c r="F196" s="177"/>
      <c r="G196" s="178">
        <f t="shared" si="42"/>
        <v>0</v>
      </c>
      <c r="H196" s="177"/>
      <c r="I196" s="178">
        <f t="shared" si="43"/>
        <v>0</v>
      </c>
      <c r="J196" s="177"/>
      <c r="K196" s="178">
        <f t="shared" si="44"/>
        <v>0</v>
      </c>
      <c r="L196" s="178">
        <v>21</v>
      </c>
      <c r="M196" s="178">
        <f t="shared" si="45"/>
        <v>0</v>
      </c>
      <c r="N196" s="176">
        <v>3.0000000000000001E-5</v>
      </c>
      <c r="O196" s="176">
        <f t="shared" si="46"/>
        <v>0</v>
      </c>
      <c r="P196" s="176">
        <v>0</v>
      </c>
      <c r="Q196" s="176">
        <f t="shared" si="47"/>
        <v>0</v>
      </c>
      <c r="R196" s="178" t="s">
        <v>450</v>
      </c>
      <c r="S196" s="178" t="s">
        <v>211</v>
      </c>
      <c r="T196" s="179" t="s">
        <v>212</v>
      </c>
      <c r="U196" s="156">
        <v>0</v>
      </c>
      <c r="V196" s="156">
        <f t="shared" si="48"/>
        <v>0</v>
      </c>
      <c r="W196" s="156"/>
      <c r="X196" s="156" t="s">
        <v>98</v>
      </c>
      <c r="Y196" s="156" t="s">
        <v>214</v>
      </c>
      <c r="Z196" s="146"/>
      <c r="AA196" s="146"/>
      <c r="AB196" s="146"/>
      <c r="AC196" s="146"/>
      <c r="AD196" s="146"/>
      <c r="AE196" s="146"/>
      <c r="AF196" s="146"/>
      <c r="AG196" s="146" t="s">
        <v>451</v>
      </c>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row>
    <row r="197" spans="1:60" ht="20.399999999999999" outlineLevel="1" x14ac:dyDescent="0.25">
      <c r="A197" s="173">
        <v>166</v>
      </c>
      <c r="B197" s="174" t="s">
        <v>1313</v>
      </c>
      <c r="C197" s="182" t="s">
        <v>1314</v>
      </c>
      <c r="D197" s="175" t="s">
        <v>257</v>
      </c>
      <c r="E197" s="176">
        <v>160</v>
      </c>
      <c r="F197" s="177"/>
      <c r="G197" s="178">
        <f t="shared" si="42"/>
        <v>0</v>
      </c>
      <c r="H197" s="177"/>
      <c r="I197" s="178">
        <f t="shared" si="43"/>
        <v>0</v>
      </c>
      <c r="J197" s="177"/>
      <c r="K197" s="178">
        <f t="shared" si="44"/>
        <v>0</v>
      </c>
      <c r="L197" s="178">
        <v>21</v>
      </c>
      <c r="M197" s="178">
        <f t="shared" si="45"/>
        <v>0</v>
      </c>
      <c r="N197" s="176">
        <v>1.0000000000000001E-5</v>
      </c>
      <c r="O197" s="176">
        <f t="shared" si="46"/>
        <v>0</v>
      </c>
      <c r="P197" s="176">
        <v>0</v>
      </c>
      <c r="Q197" s="176">
        <f t="shared" si="47"/>
        <v>0</v>
      </c>
      <c r="R197" s="178" t="s">
        <v>450</v>
      </c>
      <c r="S197" s="178" t="s">
        <v>211</v>
      </c>
      <c r="T197" s="179" t="s">
        <v>212</v>
      </c>
      <c r="U197" s="156">
        <v>0</v>
      </c>
      <c r="V197" s="156">
        <f t="shared" si="48"/>
        <v>0</v>
      </c>
      <c r="W197" s="156"/>
      <c r="X197" s="156" t="s">
        <v>98</v>
      </c>
      <c r="Y197" s="156" t="s">
        <v>214</v>
      </c>
      <c r="Z197" s="146"/>
      <c r="AA197" s="146"/>
      <c r="AB197" s="146"/>
      <c r="AC197" s="146"/>
      <c r="AD197" s="146"/>
      <c r="AE197" s="146"/>
      <c r="AF197" s="146"/>
      <c r="AG197" s="146" t="s">
        <v>451</v>
      </c>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row>
    <row r="198" spans="1:60" ht="20.399999999999999" outlineLevel="1" x14ac:dyDescent="0.25">
      <c r="A198" s="173">
        <v>167</v>
      </c>
      <c r="B198" s="174" t="s">
        <v>1315</v>
      </c>
      <c r="C198" s="182" t="s">
        <v>1316</v>
      </c>
      <c r="D198" s="175" t="s">
        <v>257</v>
      </c>
      <c r="E198" s="176">
        <v>60</v>
      </c>
      <c r="F198" s="177"/>
      <c r="G198" s="178">
        <f t="shared" si="42"/>
        <v>0</v>
      </c>
      <c r="H198" s="177"/>
      <c r="I198" s="178">
        <f t="shared" si="43"/>
        <v>0</v>
      </c>
      <c r="J198" s="177"/>
      <c r="K198" s="178">
        <f t="shared" si="44"/>
        <v>0</v>
      </c>
      <c r="L198" s="178">
        <v>21</v>
      </c>
      <c r="M198" s="178">
        <f t="shared" si="45"/>
        <v>0</v>
      </c>
      <c r="N198" s="176">
        <v>2.0000000000000002E-5</v>
      </c>
      <c r="O198" s="176">
        <f t="shared" si="46"/>
        <v>0</v>
      </c>
      <c r="P198" s="176">
        <v>0</v>
      </c>
      <c r="Q198" s="176">
        <f t="shared" si="47"/>
        <v>0</v>
      </c>
      <c r="R198" s="178" t="s">
        <v>450</v>
      </c>
      <c r="S198" s="178" t="s">
        <v>211</v>
      </c>
      <c r="T198" s="179" t="s">
        <v>212</v>
      </c>
      <c r="U198" s="156">
        <v>0</v>
      </c>
      <c r="V198" s="156">
        <f t="shared" si="48"/>
        <v>0</v>
      </c>
      <c r="W198" s="156"/>
      <c r="X198" s="156" t="s">
        <v>98</v>
      </c>
      <c r="Y198" s="156" t="s">
        <v>214</v>
      </c>
      <c r="Z198" s="146"/>
      <c r="AA198" s="146"/>
      <c r="AB198" s="146"/>
      <c r="AC198" s="146"/>
      <c r="AD198" s="146"/>
      <c r="AE198" s="146"/>
      <c r="AF198" s="146"/>
      <c r="AG198" s="146" t="s">
        <v>451</v>
      </c>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row>
    <row r="199" spans="1:60" ht="20.399999999999999" outlineLevel="1" x14ac:dyDescent="0.25">
      <c r="A199" s="173">
        <v>168</v>
      </c>
      <c r="B199" s="174" t="s">
        <v>1317</v>
      </c>
      <c r="C199" s="182" t="s">
        <v>1318</v>
      </c>
      <c r="D199" s="175" t="s">
        <v>257</v>
      </c>
      <c r="E199" s="176">
        <v>80</v>
      </c>
      <c r="F199" s="177"/>
      <c r="G199" s="178">
        <f t="shared" si="42"/>
        <v>0</v>
      </c>
      <c r="H199" s="177"/>
      <c r="I199" s="178">
        <f t="shared" si="43"/>
        <v>0</v>
      </c>
      <c r="J199" s="177"/>
      <c r="K199" s="178">
        <f t="shared" si="44"/>
        <v>0</v>
      </c>
      <c r="L199" s="178">
        <v>21</v>
      </c>
      <c r="M199" s="178">
        <f t="shared" si="45"/>
        <v>0</v>
      </c>
      <c r="N199" s="176">
        <v>0</v>
      </c>
      <c r="O199" s="176">
        <f t="shared" si="46"/>
        <v>0</v>
      </c>
      <c r="P199" s="176">
        <v>0</v>
      </c>
      <c r="Q199" s="176">
        <f t="shared" si="47"/>
        <v>0</v>
      </c>
      <c r="R199" s="178" t="s">
        <v>450</v>
      </c>
      <c r="S199" s="178" t="s">
        <v>211</v>
      </c>
      <c r="T199" s="179" t="s">
        <v>212</v>
      </c>
      <c r="U199" s="156">
        <v>0</v>
      </c>
      <c r="V199" s="156">
        <f t="shared" si="48"/>
        <v>0</v>
      </c>
      <c r="W199" s="156"/>
      <c r="X199" s="156" t="s">
        <v>98</v>
      </c>
      <c r="Y199" s="156" t="s">
        <v>214</v>
      </c>
      <c r="Z199" s="146"/>
      <c r="AA199" s="146"/>
      <c r="AB199" s="146"/>
      <c r="AC199" s="146"/>
      <c r="AD199" s="146"/>
      <c r="AE199" s="146"/>
      <c r="AF199" s="146"/>
      <c r="AG199" s="146" t="s">
        <v>451</v>
      </c>
      <c r="AH199" s="146"/>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row>
    <row r="200" spans="1:60" ht="20.399999999999999" outlineLevel="1" x14ac:dyDescent="0.25">
      <c r="A200" s="173">
        <v>169</v>
      </c>
      <c r="B200" s="174" t="s">
        <v>1319</v>
      </c>
      <c r="C200" s="182" t="s">
        <v>1320</v>
      </c>
      <c r="D200" s="175" t="s">
        <v>257</v>
      </c>
      <c r="E200" s="176">
        <v>225</v>
      </c>
      <c r="F200" s="177"/>
      <c r="G200" s="178">
        <f t="shared" si="42"/>
        <v>0</v>
      </c>
      <c r="H200" s="177"/>
      <c r="I200" s="178">
        <f t="shared" si="43"/>
        <v>0</v>
      </c>
      <c r="J200" s="177"/>
      <c r="K200" s="178">
        <f t="shared" si="44"/>
        <v>0</v>
      </c>
      <c r="L200" s="178">
        <v>21</v>
      </c>
      <c r="M200" s="178">
        <f t="shared" si="45"/>
        <v>0</v>
      </c>
      <c r="N200" s="176">
        <v>0</v>
      </c>
      <c r="O200" s="176">
        <f t="shared" si="46"/>
        <v>0</v>
      </c>
      <c r="P200" s="176">
        <v>0</v>
      </c>
      <c r="Q200" s="176">
        <f t="shared" si="47"/>
        <v>0</v>
      </c>
      <c r="R200" s="178" t="s">
        <v>450</v>
      </c>
      <c r="S200" s="178" t="s">
        <v>211</v>
      </c>
      <c r="T200" s="179" t="s">
        <v>212</v>
      </c>
      <c r="U200" s="156">
        <v>0</v>
      </c>
      <c r="V200" s="156">
        <f t="shared" si="48"/>
        <v>0</v>
      </c>
      <c r="W200" s="156"/>
      <c r="X200" s="156" t="s">
        <v>98</v>
      </c>
      <c r="Y200" s="156" t="s">
        <v>214</v>
      </c>
      <c r="Z200" s="146"/>
      <c r="AA200" s="146"/>
      <c r="AB200" s="146"/>
      <c r="AC200" s="146"/>
      <c r="AD200" s="146"/>
      <c r="AE200" s="146"/>
      <c r="AF200" s="146"/>
      <c r="AG200" s="146" t="s">
        <v>451</v>
      </c>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row>
    <row r="201" spans="1:60" ht="20.399999999999999" outlineLevel="1" x14ac:dyDescent="0.25">
      <c r="A201" s="173">
        <v>170</v>
      </c>
      <c r="B201" s="174" t="s">
        <v>1321</v>
      </c>
      <c r="C201" s="182" t="s">
        <v>1322</v>
      </c>
      <c r="D201" s="175" t="s">
        <v>257</v>
      </c>
      <c r="E201" s="176">
        <v>230</v>
      </c>
      <c r="F201" s="177"/>
      <c r="G201" s="178">
        <f t="shared" si="42"/>
        <v>0</v>
      </c>
      <c r="H201" s="177"/>
      <c r="I201" s="178">
        <f t="shared" si="43"/>
        <v>0</v>
      </c>
      <c r="J201" s="177"/>
      <c r="K201" s="178">
        <f t="shared" si="44"/>
        <v>0</v>
      </c>
      <c r="L201" s="178">
        <v>21</v>
      </c>
      <c r="M201" s="178">
        <f t="shared" si="45"/>
        <v>0</v>
      </c>
      <c r="N201" s="176">
        <v>0</v>
      </c>
      <c r="O201" s="176">
        <f t="shared" si="46"/>
        <v>0</v>
      </c>
      <c r="P201" s="176">
        <v>0</v>
      </c>
      <c r="Q201" s="176">
        <f t="shared" si="47"/>
        <v>0</v>
      </c>
      <c r="R201" s="178" t="s">
        <v>450</v>
      </c>
      <c r="S201" s="178" t="s">
        <v>211</v>
      </c>
      <c r="T201" s="179" t="s">
        <v>212</v>
      </c>
      <c r="U201" s="156">
        <v>0</v>
      </c>
      <c r="V201" s="156">
        <f t="shared" si="48"/>
        <v>0</v>
      </c>
      <c r="W201" s="156"/>
      <c r="X201" s="156" t="s">
        <v>98</v>
      </c>
      <c r="Y201" s="156" t="s">
        <v>214</v>
      </c>
      <c r="Z201" s="146"/>
      <c r="AA201" s="146"/>
      <c r="AB201" s="146"/>
      <c r="AC201" s="146"/>
      <c r="AD201" s="146"/>
      <c r="AE201" s="146"/>
      <c r="AF201" s="146"/>
      <c r="AG201" s="146" t="s">
        <v>451</v>
      </c>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row>
    <row r="202" spans="1:60" ht="20.399999999999999" outlineLevel="1" x14ac:dyDescent="0.25">
      <c r="A202" s="173">
        <v>171</v>
      </c>
      <c r="B202" s="174" t="s">
        <v>1323</v>
      </c>
      <c r="C202" s="182" t="s">
        <v>1324</v>
      </c>
      <c r="D202" s="175" t="s">
        <v>316</v>
      </c>
      <c r="E202" s="176">
        <v>58</v>
      </c>
      <c r="F202" s="177"/>
      <c r="G202" s="178">
        <f t="shared" si="42"/>
        <v>0</v>
      </c>
      <c r="H202" s="177"/>
      <c r="I202" s="178">
        <f t="shared" si="43"/>
        <v>0</v>
      </c>
      <c r="J202" s="177"/>
      <c r="K202" s="178">
        <f t="shared" si="44"/>
        <v>0</v>
      </c>
      <c r="L202" s="178">
        <v>21</v>
      </c>
      <c r="M202" s="178">
        <f t="shared" si="45"/>
        <v>0</v>
      </c>
      <c r="N202" s="176">
        <v>1.4999999999999999E-4</v>
      </c>
      <c r="O202" s="176">
        <f t="shared" si="46"/>
        <v>0.01</v>
      </c>
      <c r="P202" s="176">
        <v>0</v>
      </c>
      <c r="Q202" s="176">
        <f t="shared" si="47"/>
        <v>0</v>
      </c>
      <c r="R202" s="178" t="s">
        <v>450</v>
      </c>
      <c r="S202" s="178" t="s">
        <v>211</v>
      </c>
      <c r="T202" s="179" t="s">
        <v>212</v>
      </c>
      <c r="U202" s="156">
        <v>0</v>
      </c>
      <c r="V202" s="156">
        <f t="shared" si="48"/>
        <v>0</v>
      </c>
      <c r="W202" s="156"/>
      <c r="X202" s="156" t="s">
        <v>98</v>
      </c>
      <c r="Y202" s="156" t="s">
        <v>214</v>
      </c>
      <c r="Z202" s="146"/>
      <c r="AA202" s="146"/>
      <c r="AB202" s="146"/>
      <c r="AC202" s="146"/>
      <c r="AD202" s="146"/>
      <c r="AE202" s="146"/>
      <c r="AF202" s="146"/>
      <c r="AG202" s="146" t="s">
        <v>451</v>
      </c>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row>
    <row r="203" spans="1:60" ht="20.399999999999999" outlineLevel="1" x14ac:dyDescent="0.25">
      <c r="A203" s="173">
        <v>172</v>
      </c>
      <c r="B203" s="174" t="s">
        <v>1325</v>
      </c>
      <c r="C203" s="182" t="s">
        <v>1326</v>
      </c>
      <c r="D203" s="175" t="s">
        <v>316</v>
      </c>
      <c r="E203" s="176">
        <v>8</v>
      </c>
      <c r="F203" s="177"/>
      <c r="G203" s="178">
        <f t="shared" si="42"/>
        <v>0</v>
      </c>
      <c r="H203" s="177"/>
      <c r="I203" s="178">
        <f t="shared" si="43"/>
        <v>0</v>
      </c>
      <c r="J203" s="177"/>
      <c r="K203" s="178">
        <f t="shared" si="44"/>
        <v>0</v>
      </c>
      <c r="L203" s="178">
        <v>21</v>
      </c>
      <c r="M203" s="178">
        <f t="shared" si="45"/>
        <v>0</v>
      </c>
      <c r="N203" s="176">
        <v>4.0999999999999999E-4</v>
      </c>
      <c r="O203" s="176">
        <f t="shared" si="46"/>
        <v>0</v>
      </c>
      <c r="P203" s="176">
        <v>0</v>
      </c>
      <c r="Q203" s="176">
        <f t="shared" si="47"/>
        <v>0</v>
      </c>
      <c r="R203" s="178" t="s">
        <v>450</v>
      </c>
      <c r="S203" s="178" t="s">
        <v>211</v>
      </c>
      <c r="T203" s="179" t="s">
        <v>212</v>
      </c>
      <c r="U203" s="156">
        <v>0</v>
      </c>
      <c r="V203" s="156">
        <f t="shared" si="48"/>
        <v>0</v>
      </c>
      <c r="W203" s="156"/>
      <c r="X203" s="156" t="s">
        <v>98</v>
      </c>
      <c r="Y203" s="156" t="s">
        <v>214</v>
      </c>
      <c r="Z203" s="146"/>
      <c r="AA203" s="146"/>
      <c r="AB203" s="146"/>
      <c r="AC203" s="146"/>
      <c r="AD203" s="146"/>
      <c r="AE203" s="146"/>
      <c r="AF203" s="146"/>
      <c r="AG203" s="146" t="s">
        <v>451</v>
      </c>
      <c r="AH203" s="146"/>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row>
    <row r="204" spans="1:60" outlineLevel="1" x14ac:dyDescent="0.25">
      <c r="A204" s="173">
        <v>173</v>
      </c>
      <c r="B204" s="174" t="s">
        <v>1327</v>
      </c>
      <c r="C204" s="182" t="s">
        <v>1328</v>
      </c>
      <c r="D204" s="175" t="s">
        <v>1185</v>
      </c>
      <c r="E204" s="176">
        <v>12</v>
      </c>
      <c r="F204" s="177"/>
      <c r="G204" s="178">
        <f t="shared" si="42"/>
        <v>0</v>
      </c>
      <c r="H204" s="177"/>
      <c r="I204" s="178">
        <f t="shared" si="43"/>
        <v>0</v>
      </c>
      <c r="J204" s="177"/>
      <c r="K204" s="178">
        <f t="shared" si="44"/>
        <v>0</v>
      </c>
      <c r="L204" s="178">
        <v>21</v>
      </c>
      <c r="M204" s="178">
        <f t="shared" si="45"/>
        <v>0</v>
      </c>
      <c r="N204" s="176">
        <v>0</v>
      </c>
      <c r="O204" s="176">
        <f t="shared" si="46"/>
        <v>0</v>
      </c>
      <c r="P204" s="176">
        <v>0</v>
      </c>
      <c r="Q204" s="176">
        <f t="shared" si="47"/>
        <v>0</v>
      </c>
      <c r="R204" s="178" t="s">
        <v>450</v>
      </c>
      <c r="S204" s="178" t="s">
        <v>211</v>
      </c>
      <c r="T204" s="179" t="s">
        <v>212</v>
      </c>
      <c r="U204" s="156">
        <v>0</v>
      </c>
      <c r="V204" s="156">
        <f t="shared" si="48"/>
        <v>0</v>
      </c>
      <c r="W204" s="156"/>
      <c r="X204" s="156" t="s">
        <v>98</v>
      </c>
      <c r="Y204" s="156" t="s">
        <v>214</v>
      </c>
      <c r="Z204" s="146"/>
      <c r="AA204" s="146"/>
      <c r="AB204" s="146"/>
      <c r="AC204" s="146"/>
      <c r="AD204" s="146"/>
      <c r="AE204" s="146"/>
      <c r="AF204" s="146"/>
      <c r="AG204" s="146" t="s">
        <v>451</v>
      </c>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row>
    <row r="205" spans="1:60" outlineLevel="1" x14ac:dyDescent="0.25">
      <c r="A205" s="173">
        <v>174</v>
      </c>
      <c r="B205" s="174" t="s">
        <v>1329</v>
      </c>
      <c r="C205" s="182" t="s">
        <v>1330</v>
      </c>
      <c r="D205" s="175" t="s">
        <v>1185</v>
      </c>
      <c r="E205" s="176">
        <v>8</v>
      </c>
      <c r="F205" s="177"/>
      <c r="G205" s="178">
        <f t="shared" si="42"/>
        <v>0</v>
      </c>
      <c r="H205" s="177"/>
      <c r="I205" s="178">
        <f t="shared" si="43"/>
        <v>0</v>
      </c>
      <c r="J205" s="177"/>
      <c r="K205" s="178">
        <f t="shared" si="44"/>
        <v>0</v>
      </c>
      <c r="L205" s="178">
        <v>21</v>
      </c>
      <c r="M205" s="178">
        <f t="shared" si="45"/>
        <v>0</v>
      </c>
      <c r="N205" s="176">
        <v>0</v>
      </c>
      <c r="O205" s="176">
        <f t="shared" si="46"/>
        <v>0</v>
      </c>
      <c r="P205" s="176">
        <v>0</v>
      </c>
      <c r="Q205" s="176">
        <f t="shared" si="47"/>
        <v>0</v>
      </c>
      <c r="R205" s="178" t="s">
        <v>450</v>
      </c>
      <c r="S205" s="178" t="s">
        <v>211</v>
      </c>
      <c r="T205" s="179" t="s">
        <v>212</v>
      </c>
      <c r="U205" s="156">
        <v>0</v>
      </c>
      <c r="V205" s="156">
        <f t="shared" si="48"/>
        <v>0</v>
      </c>
      <c r="W205" s="156"/>
      <c r="X205" s="156" t="s">
        <v>98</v>
      </c>
      <c r="Y205" s="156" t="s">
        <v>214</v>
      </c>
      <c r="Z205" s="146"/>
      <c r="AA205" s="146"/>
      <c r="AB205" s="146"/>
      <c r="AC205" s="146"/>
      <c r="AD205" s="146"/>
      <c r="AE205" s="146"/>
      <c r="AF205" s="146"/>
      <c r="AG205" s="146" t="s">
        <v>451</v>
      </c>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row>
    <row r="206" spans="1:60" outlineLevel="1" x14ac:dyDescent="0.25">
      <c r="A206" s="173">
        <v>175</v>
      </c>
      <c r="B206" s="174" t="s">
        <v>1331</v>
      </c>
      <c r="C206" s="182" t="s">
        <v>1332</v>
      </c>
      <c r="D206" s="175" t="s">
        <v>1185</v>
      </c>
      <c r="E206" s="176">
        <v>3</v>
      </c>
      <c r="F206" s="177"/>
      <c r="G206" s="178">
        <f t="shared" si="42"/>
        <v>0</v>
      </c>
      <c r="H206" s="177"/>
      <c r="I206" s="178">
        <f t="shared" si="43"/>
        <v>0</v>
      </c>
      <c r="J206" s="177"/>
      <c r="K206" s="178">
        <f t="shared" si="44"/>
        <v>0</v>
      </c>
      <c r="L206" s="178">
        <v>21</v>
      </c>
      <c r="M206" s="178">
        <f t="shared" si="45"/>
        <v>0</v>
      </c>
      <c r="N206" s="176">
        <v>0</v>
      </c>
      <c r="O206" s="176">
        <f t="shared" si="46"/>
        <v>0</v>
      </c>
      <c r="P206" s="176">
        <v>0</v>
      </c>
      <c r="Q206" s="176">
        <f t="shared" si="47"/>
        <v>0</v>
      </c>
      <c r="R206" s="178" t="s">
        <v>450</v>
      </c>
      <c r="S206" s="178" t="s">
        <v>211</v>
      </c>
      <c r="T206" s="179" t="s">
        <v>212</v>
      </c>
      <c r="U206" s="156">
        <v>0</v>
      </c>
      <c r="V206" s="156">
        <f t="shared" si="48"/>
        <v>0</v>
      </c>
      <c r="W206" s="156"/>
      <c r="X206" s="156" t="s">
        <v>98</v>
      </c>
      <c r="Y206" s="156" t="s">
        <v>214</v>
      </c>
      <c r="Z206" s="146"/>
      <c r="AA206" s="146"/>
      <c r="AB206" s="146"/>
      <c r="AC206" s="146"/>
      <c r="AD206" s="146"/>
      <c r="AE206" s="146"/>
      <c r="AF206" s="146"/>
      <c r="AG206" s="146" t="s">
        <v>451</v>
      </c>
      <c r="AH206" s="146"/>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row>
    <row r="207" spans="1:60" ht="71.400000000000006" outlineLevel="1" x14ac:dyDescent="0.25">
      <c r="A207" s="173">
        <v>176</v>
      </c>
      <c r="B207" s="174" t="s">
        <v>1333</v>
      </c>
      <c r="C207" s="182" t="s">
        <v>1334</v>
      </c>
      <c r="D207" s="175" t="s">
        <v>257</v>
      </c>
      <c r="E207" s="176">
        <v>10</v>
      </c>
      <c r="F207" s="177"/>
      <c r="G207" s="178">
        <f t="shared" si="42"/>
        <v>0</v>
      </c>
      <c r="H207" s="177"/>
      <c r="I207" s="178">
        <f t="shared" si="43"/>
        <v>0</v>
      </c>
      <c r="J207" s="177"/>
      <c r="K207" s="178">
        <f t="shared" si="44"/>
        <v>0</v>
      </c>
      <c r="L207" s="178">
        <v>21</v>
      </c>
      <c r="M207" s="178">
        <f t="shared" si="45"/>
        <v>0</v>
      </c>
      <c r="N207" s="176">
        <v>2.8999999999999998E-3</v>
      </c>
      <c r="O207" s="176">
        <f t="shared" si="46"/>
        <v>0.03</v>
      </c>
      <c r="P207" s="176">
        <v>0</v>
      </c>
      <c r="Q207" s="176">
        <f t="shared" si="47"/>
        <v>0</v>
      </c>
      <c r="R207" s="178" t="s">
        <v>450</v>
      </c>
      <c r="S207" s="178" t="s">
        <v>211</v>
      </c>
      <c r="T207" s="179" t="s">
        <v>212</v>
      </c>
      <c r="U207" s="156">
        <v>0</v>
      </c>
      <c r="V207" s="156">
        <f t="shared" si="48"/>
        <v>0</v>
      </c>
      <c r="W207" s="156"/>
      <c r="X207" s="156" t="s">
        <v>98</v>
      </c>
      <c r="Y207" s="156" t="s">
        <v>214</v>
      </c>
      <c r="Z207" s="146"/>
      <c r="AA207" s="146"/>
      <c r="AB207" s="146"/>
      <c r="AC207" s="146"/>
      <c r="AD207" s="146"/>
      <c r="AE207" s="146"/>
      <c r="AF207" s="146"/>
      <c r="AG207" s="146" t="s">
        <v>451</v>
      </c>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row>
    <row r="208" spans="1:60" outlineLevel="1" x14ac:dyDescent="0.25">
      <c r="A208" s="173">
        <v>177</v>
      </c>
      <c r="B208" s="174" t="s">
        <v>1335</v>
      </c>
      <c r="C208" s="182" t="s">
        <v>1336</v>
      </c>
      <c r="D208" s="175" t="s">
        <v>257</v>
      </c>
      <c r="E208" s="176">
        <v>20</v>
      </c>
      <c r="F208" s="177"/>
      <c r="G208" s="178">
        <f t="shared" si="42"/>
        <v>0</v>
      </c>
      <c r="H208" s="177"/>
      <c r="I208" s="178">
        <f t="shared" si="43"/>
        <v>0</v>
      </c>
      <c r="J208" s="177"/>
      <c r="K208" s="178">
        <f t="shared" si="44"/>
        <v>0</v>
      </c>
      <c r="L208" s="178">
        <v>21</v>
      </c>
      <c r="M208" s="178">
        <f t="shared" si="45"/>
        <v>0</v>
      </c>
      <c r="N208" s="176">
        <v>1.5E-3</v>
      </c>
      <c r="O208" s="176">
        <f t="shared" si="46"/>
        <v>0.03</v>
      </c>
      <c r="P208" s="176">
        <v>0</v>
      </c>
      <c r="Q208" s="176">
        <f t="shared" si="47"/>
        <v>0</v>
      </c>
      <c r="R208" s="178"/>
      <c r="S208" s="178" t="s">
        <v>276</v>
      </c>
      <c r="T208" s="179" t="s">
        <v>212</v>
      </c>
      <c r="U208" s="156">
        <v>0</v>
      </c>
      <c r="V208" s="156">
        <f t="shared" si="48"/>
        <v>0</v>
      </c>
      <c r="W208" s="156"/>
      <c r="X208" s="156" t="s">
        <v>98</v>
      </c>
      <c r="Y208" s="156" t="s">
        <v>214</v>
      </c>
      <c r="Z208" s="146"/>
      <c r="AA208" s="146"/>
      <c r="AB208" s="146"/>
      <c r="AC208" s="146"/>
      <c r="AD208" s="146"/>
      <c r="AE208" s="146"/>
      <c r="AF208" s="146"/>
      <c r="AG208" s="146" t="s">
        <v>451</v>
      </c>
      <c r="AH208" s="146"/>
      <c r="AI208" s="146"/>
      <c r="AJ208" s="146"/>
      <c r="AK208" s="146"/>
      <c r="AL208" s="146"/>
      <c r="AM208" s="146"/>
      <c r="AN208" s="146"/>
      <c r="AO208" s="146"/>
      <c r="AP208" s="146"/>
      <c r="AQ208" s="146"/>
      <c r="AR208" s="146"/>
      <c r="AS208" s="146"/>
      <c r="AT208" s="146"/>
      <c r="AU208" s="146"/>
      <c r="AV208" s="146"/>
      <c r="AW208" s="146"/>
      <c r="AX208" s="146"/>
      <c r="AY208" s="146"/>
      <c r="AZ208" s="146"/>
      <c r="BA208" s="146"/>
      <c r="BB208" s="146"/>
      <c r="BC208" s="146"/>
      <c r="BD208" s="146"/>
      <c r="BE208" s="146"/>
      <c r="BF208" s="146"/>
      <c r="BG208" s="146"/>
      <c r="BH208" s="146"/>
    </row>
    <row r="209" spans="1:60" outlineLevel="1" x14ac:dyDescent="0.25">
      <c r="A209" s="173">
        <v>178</v>
      </c>
      <c r="B209" s="174" t="s">
        <v>1337</v>
      </c>
      <c r="C209" s="182" t="s">
        <v>1338</v>
      </c>
      <c r="D209" s="175" t="s">
        <v>513</v>
      </c>
      <c r="E209" s="176">
        <v>2</v>
      </c>
      <c r="F209" s="177"/>
      <c r="G209" s="178">
        <f t="shared" si="42"/>
        <v>0</v>
      </c>
      <c r="H209" s="177"/>
      <c r="I209" s="178">
        <f t="shared" si="43"/>
        <v>0</v>
      </c>
      <c r="J209" s="177"/>
      <c r="K209" s="178">
        <f t="shared" si="44"/>
        <v>0</v>
      </c>
      <c r="L209" s="178">
        <v>21</v>
      </c>
      <c r="M209" s="178">
        <f t="shared" si="45"/>
        <v>0</v>
      </c>
      <c r="N209" s="176">
        <v>0</v>
      </c>
      <c r="O209" s="176">
        <f t="shared" si="46"/>
        <v>0</v>
      </c>
      <c r="P209" s="176">
        <v>0</v>
      </c>
      <c r="Q209" s="176">
        <f t="shared" si="47"/>
        <v>0</v>
      </c>
      <c r="R209" s="178"/>
      <c r="S209" s="178" t="s">
        <v>276</v>
      </c>
      <c r="T209" s="179" t="s">
        <v>212</v>
      </c>
      <c r="U209" s="156">
        <v>0</v>
      </c>
      <c r="V209" s="156">
        <f t="shared" si="48"/>
        <v>0</v>
      </c>
      <c r="W209" s="156"/>
      <c r="X209" s="156" t="s">
        <v>98</v>
      </c>
      <c r="Y209" s="156" t="s">
        <v>214</v>
      </c>
      <c r="Z209" s="146"/>
      <c r="AA209" s="146"/>
      <c r="AB209" s="146"/>
      <c r="AC209" s="146"/>
      <c r="AD209" s="146"/>
      <c r="AE209" s="146"/>
      <c r="AF209" s="146"/>
      <c r="AG209" s="146" t="s">
        <v>451</v>
      </c>
      <c r="AH209" s="146"/>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row>
    <row r="210" spans="1:60" outlineLevel="1" x14ac:dyDescent="0.25">
      <c r="A210" s="173">
        <v>179</v>
      </c>
      <c r="B210" s="174" t="s">
        <v>1339</v>
      </c>
      <c r="C210" s="182" t="s">
        <v>1340</v>
      </c>
      <c r="D210" s="175" t="s">
        <v>513</v>
      </c>
      <c r="E210" s="176">
        <v>3</v>
      </c>
      <c r="F210" s="177"/>
      <c r="G210" s="178">
        <f t="shared" si="42"/>
        <v>0</v>
      </c>
      <c r="H210" s="177"/>
      <c r="I210" s="178">
        <f t="shared" si="43"/>
        <v>0</v>
      </c>
      <c r="J210" s="177"/>
      <c r="K210" s="178">
        <f t="shared" si="44"/>
        <v>0</v>
      </c>
      <c r="L210" s="178">
        <v>21</v>
      </c>
      <c r="M210" s="178">
        <f t="shared" si="45"/>
        <v>0</v>
      </c>
      <c r="N210" s="176">
        <v>0</v>
      </c>
      <c r="O210" s="176">
        <f t="shared" si="46"/>
        <v>0</v>
      </c>
      <c r="P210" s="176">
        <v>0</v>
      </c>
      <c r="Q210" s="176">
        <f t="shared" si="47"/>
        <v>0</v>
      </c>
      <c r="R210" s="178"/>
      <c r="S210" s="178" t="s">
        <v>276</v>
      </c>
      <c r="T210" s="179" t="s">
        <v>212</v>
      </c>
      <c r="U210" s="156">
        <v>0</v>
      </c>
      <c r="V210" s="156">
        <f t="shared" si="48"/>
        <v>0</v>
      </c>
      <c r="W210" s="156"/>
      <c r="X210" s="156" t="s">
        <v>98</v>
      </c>
      <c r="Y210" s="156" t="s">
        <v>214</v>
      </c>
      <c r="Z210" s="146"/>
      <c r="AA210" s="146"/>
      <c r="AB210" s="146"/>
      <c r="AC210" s="146"/>
      <c r="AD210" s="146"/>
      <c r="AE210" s="146"/>
      <c r="AF210" s="146"/>
      <c r="AG210" s="146" t="s">
        <v>451</v>
      </c>
      <c r="AH210" s="146"/>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row>
    <row r="211" spans="1:60" ht="30.6" outlineLevel="1" x14ac:dyDescent="0.25">
      <c r="A211" s="173">
        <v>180</v>
      </c>
      <c r="B211" s="174" t="s">
        <v>1341</v>
      </c>
      <c r="C211" s="182" t="s">
        <v>1342</v>
      </c>
      <c r="D211" s="175" t="s">
        <v>257</v>
      </c>
      <c r="E211" s="176">
        <v>6</v>
      </c>
      <c r="F211" s="177"/>
      <c r="G211" s="178">
        <f t="shared" si="42"/>
        <v>0</v>
      </c>
      <c r="H211" s="177"/>
      <c r="I211" s="178">
        <f t="shared" si="43"/>
        <v>0</v>
      </c>
      <c r="J211" s="177"/>
      <c r="K211" s="178">
        <f t="shared" si="44"/>
        <v>0</v>
      </c>
      <c r="L211" s="178">
        <v>21</v>
      </c>
      <c r="M211" s="178">
        <f t="shared" si="45"/>
        <v>0</v>
      </c>
      <c r="N211" s="176">
        <v>2.5000000000000001E-4</v>
      </c>
      <c r="O211" s="176">
        <f t="shared" si="46"/>
        <v>0</v>
      </c>
      <c r="P211" s="176">
        <v>0</v>
      </c>
      <c r="Q211" s="176">
        <f t="shared" si="47"/>
        <v>0</v>
      </c>
      <c r="R211" s="178" t="s">
        <v>450</v>
      </c>
      <c r="S211" s="178" t="s">
        <v>211</v>
      </c>
      <c r="T211" s="179" t="s">
        <v>212</v>
      </c>
      <c r="U211" s="156">
        <v>0</v>
      </c>
      <c r="V211" s="156">
        <f t="shared" si="48"/>
        <v>0</v>
      </c>
      <c r="W211" s="156"/>
      <c r="X211" s="156" t="s">
        <v>98</v>
      </c>
      <c r="Y211" s="156" t="s">
        <v>214</v>
      </c>
      <c r="Z211" s="146"/>
      <c r="AA211" s="146"/>
      <c r="AB211" s="146"/>
      <c r="AC211" s="146"/>
      <c r="AD211" s="146"/>
      <c r="AE211" s="146"/>
      <c r="AF211" s="146"/>
      <c r="AG211" s="146" t="s">
        <v>451</v>
      </c>
      <c r="AH211" s="146"/>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row>
    <row r="212" spans="1:60" ht="20.399999999999999" outlineLevel="1" x14ac:dyDescent="0.25">
      <c r="A212" s="173">
        <v>181</v>
      </c>
      <c r="B212" s="174" t="s">
        <v>1343</v>
      </c>
      <c r="C212" s="182" t="s">
        <v>1344</v>
      </c>
      <c r="D212" s="175" t="s">
        <v>257</v>
      </c>
      <c r="E212" s="176">
        <v>1</v>
      </c>
      <c r="F212" s="177"/>
      <c r="G212" s="178">
        <f t="shared" si="42"/>
        <v>0</v>
      </c>
      <c r="H212" s="177"/>
      <c r="I212" s="178">
        <f t="shared" si="43"/>
        <v>0</v>
      </c>
      <c r="J212" s="177"/>
      <c r="K212" s="178">
        <f t="shared" si="44"/>
        <v>0</v>
      </c>
      <c r="L212" s="178">
        <v>21</v>
      </c>
      <c r="M212" s="178">
        <f t="shared" si="45"/>
        <v>0</v>
      </c>
      <c r="N212" s="176">
        <v>5.0000000000000001E-4</v>
      </c>
      <c r="O212" s="176">
        <f t="shared" si="46"/>
        <v>0</v>
      </c>
      <c r="P212" s="176">
        <v>0</v>
      </c>
      <c r="Q212" s="176">
        <f t="shared" si="47"/>
        <v>0</v>
      </c>
      <c r="R212" s="178" t="s">
        <v>450</v>
      </c>
      <c r="S212" s="178" t="s">
        <v>211</v>
      </c>
      <c r="T212" s="179" t="s">
        <v>212</v>
      </c>
      <c r="U212" s="156">
        <v>0</v>
      </c>
      <c r="V212" s="156">
        <f t="shared" si="48"/>
        <v>0</v>
      </c>
      <c r="W212" s="156"/>
      <c r="X212" s="156" t="s">
        <v>98</v>
      </c>
      <c r="Y212" s="156" t="s">
        <v>214</v>
      </c>
      <c r="Z212" s="146"/>
      <c r="AA212" s="146"/>
      <c r="AB212" s="146"/>
      <c r="AC212" s="146"/>
      <c r="AD212" s="146"/>
      <c r="AE212" s="146"/>
      <c r="AF212" s="146"/>
      <c r="AG212" s="146" t="s">
        <v>451</v>
      </c>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6"/>
      <c r="BD212" s="146"/>
      <c r="BE212" s="146"/>
      <c r="BF212" s="146"/>
      <c r="BG212" s="146"/>
      <c r="BH212" s="146"/>
    </row>
    <row r="213" spans="1:60" ht="20.399999999999999" outlineLevel="1" x14ac:dyDescent="0.25">
      <c r="A213" s="173">
        <v>182</v>
      </c>
      <c r="B213" s="174" t="s">
        <v>1345</v>
      </c>
      <c r="C213" s="182" t="s">
        <v>1346</v>
      </c>
      <c r="D213" s="175" t="s">
        <v>257</v>
      </c>
      <c r="E213" s="176">
        <v>1</v>
      </c>
      <c r="F213" s="177"/>
      <c r="G213" s="178">
        <f t="shared" si="42"/>
        <v>0</v>
      </c>
      <c r="H213" s="177"/>
      <c r="I213" s="178">
        <f t="shared" si="43"/>
        <v>0</v>
      </c>
      <c r="J213" s="177"/>
      <c r="K213" s="178">
        <f t="shared" si="44"/>
        <v>0</v>
      </c>
      <c r="L213" s="178">
        <v>21</v>
      </c>
      <c r="M213" s="178">
        <f t="shared" si="45"/>
        <v>0</v>
      </c>
      <c r="N213" s="176">
        <v>5.0000000000000001E-4</v>
      </c>
      <c r="O213" s="176">
        <f t="shared" si="46"/>
        <v>0</v>
      </c>
      <c r="P213" s="176">
        <v>0</v>
      </c>
      <c r="Q213" s="176">
        <f t="shared" si="47"/>
        <v>0</v>
      </c>
      <c r="R213" s="178" t="s">
        <v>450</v>
      </c>
      <c r="S213" s="178" t="s">
        <v>211</v>
      </c>
      <c r="T213" s="179" t="s">
        <v>212</v>
      </c>
      <c r="U213" s="156">
        <v>0</v>
      </c>
      <c r="V213" s="156">
        <f t="shared" si="48"/>
        <v>0</v>
      </c>
      <c r="W213" s="156"/>
      <c r="X213" s="156" t="s">
        <v>98</v>
      </c>
      <c r="Y213" s="156" t="s">
        <v>214</v>
      </c>
      <c r="Z213" s="146"/>
      <c r="AA213" s="146"/>
      <c r="AB213" s="146"/>
      <c r="AC213" s="146"/>
      <c r="AD213" s="146"/>
      <c r="AE213" s="146"/>
      <c r="AF213" s="146"/>
      <c r="AG213" s="146" t="s">
        <v>451</v>
      </c>
      <c r="AH213" s="146"/>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row>
    <row r="214" spans="1:60" ht="20.399999999999999" outlineLevel="1" x14ac:dyDescent="0.25">
      <c r="A214" s="173">
        <v>183</v>
      </c>
      <c r="B214" s="174" t="s">
        <v>1347</v>
      </c>
      <c r="C214" s="182" t="s">
        <v>1348</v>
      </c>
      <c r="D214" s="175" t="s">
        <v>513</v>
      </c>
      <c r="E214" s="176">
        <v>3</v>
      </c>
      <c r="F214" s="177"/>
      <c r="G214" s="178">
        <f t="shared" si="42"/>
        <v>0</v>
      </c>
      <c r="H214" s="177"/>
      <c r="I214" s="178">
        <f t="shared" si="43"/>
        <v>0</v>
      </c>
      <c r="J214" s="177"/>
      <c r="K214" s="178">
        <f t="shared" si="44"/>
        <v>0</v>
      </c>
      <c r="L214" s="178">
        <v>21</v>
      </c>
      <c r="M214" s="178">
        <f t="shared" si="45"/>
        <v>0</v>
      </c>
      <c r="N214" s="176">
        <v>0</v>
      </c>
      <c r="O214" s="176">
        <f t="shared" si="46"/>
        <v>0</v>
      </c>
      <c r="P214" s="176">
        <v>0</v>
      </c>
      <c r="Q214" s="176">
        <f t="shared" si="47"/>
        <v>0</v>
      </c>
      <c r="R214" s="178"/>
      <c r="S214" s="178" t="s">
        <v>276</v>
      </c>
      <c r="T214" s="179" t="s">
        <v>212</v>
      </c>
      <c r="U214" s="156">
        <v>0</v>
      </c>
      <c r="V214" s="156">
        <f t="shared" si="48"/>
        <v>0</v>
      </c>
      <c r="W214" s="156"/>
      <c r="X214" s="156" t="s">
        <v>98</v>
      </c>
      <c r="Y214" s="156" t="s">
        <v>214</v>
      </c>
      <c r="Z214" s="146"/>
      <c r="AA214" s="146"/>
      <c r="AB214" s="146"/>
      <c r="AC214" s="146"/>
      <c r="AD214" s="146"/>
      <c r="AE214" s="146"/>
      <c r="AF214" s="146"/>
      <c r="AG214" s="146" t="s">
        <v>451</v>
      </c>
      <c r="AH214" s="146"/>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row>
    <row r="215" spans="1:60" outlineLevel="1" x14ac:dyDescent="0.25">
      <c r="A215" s="173">
        <v>184</v>
      </c>
      <c r="B215" s="174" t="s">
        <v>1349</v>
      </c>
      <c r="C215" s="182" t="s">
        <v>1350</v>
      </c>
      <c r="D215" s="175" t="s">
        <v>513</v>
      </c>
      <c r="E215" s="176">
        <v>4</v>
      </c>
      <c r="F215" s="177"/>
      <c r="G215" s="178">
        <f t="shared" si="42"/>
        <v>0</v>
      </c>
      <c r="H215" s="177"/>
      <c r="I215" s="178">
        <f t="shared" si="43"/>
        <v>0</v>
      </c>
      <c r="J215" s="177"/>
      <c r="K215" s="178">
        <f t="shared" si="44"/>
        <v>0</v>
      </c>
      <c r="L215" s="178">
        <v>21</v>
      </c>
      <c r="M215" s="178">
        <f t="shared" si="45"/>
        <v>0</v>
      </c>
      <c r="N215" s="176">
        <v>0</v>
      </c>
      <c r="O215" s="176">
        <f t="shared" si="46"/>
        <v>0</v>
      </c>
      <c r="P215" s="176">
        <v>0</v>
      </c>
      <c r="Q215" s="176">
        <f t="shared" si="47"/>
        <v>0</v>
      </c>
      <c r="R215" s="178"/>
      <c r="S215" s="178" t="s">
        <v>276</v>
      </c>
      <c r="T215" s="179" t="s">
        <v>212</v>
      </c>
      <c r="U215" s="156">
        <v>0</v>
      </c>
      <c r="V215" s="156">
        <f t="shared" si="48"/>
        <v>0</v>
      </c>
      <c r="W215" s="156"/>
      <c r="X215" s="156" t="s">
        <v>98</v>
      </c>
      <c r="Y215" s="156" t="s">
        <v>214</v>
      </c>
      <c r="Z215" s="146"/>
      <c r="AA215" s="146"/>
      <c r="AB215" s="146"/>
      <c r="AC215" s="146"/>
      <c r="AD215" s="146"/>
      <c r="AE215" s="146"/>
      <c r="AF215" s="146"/>
      <c r="AG215" s="146" t="s">
        <v>451</v>
      </c>
      <c r="AH215" s="146"/>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row>
    <row r="216" spans="1:60" ht="20.399999999999999" outlineLevel="1" x14ac:dyDescent="0.25">
      <c r="A216" s="173">
        <v>185</v>
      </c>
      <c r="B216" s="174" t="s">
        <v>1351</v>
      </c>
      <c r="C216" s="182" t="s">
        <v>1352</v>
      </c>
      <c r="D216" s="175" t="s">
        <v>257</v>
      </c>
      <c r="E216" s="176">
        <v>1</v>
      </c>
      <c r="F216" s="177"/>
      <c r="G216" s="178">
        <f t="shared" si="42"/>
        <v>0</v>
      </c>
      <c r="H216" s="177"/>
      <c r="I216" s="178">
        <f t="shared" si="43"/>
        <v>0</v>
      </c>
      <c r="J216" s="177"/>
      <c r="K216" s="178">
        <f t="shared" si="44"/>
        <v>0</v>
      </c>
      <c r="L216" s="178">
        <v>21</v>
      </c>
      <c r="M216" s="178">
        <f t="shared" si="45"/>
        <v>0</v>
      </c>
      <c r="N216" s="176">
        <v>8.3999999999999995E-3</v>
      </c>
      <c r="O216" s="176">
        <f t="shared" si="46"/>
        <v>0.01</v>
      </c>
      <c r="P216" s="176">
        <v>0</v>
      </c>
      <c r="Q216" s="176">
        <f t="shared" si="47"/>
        <v>0</v>
      </c>
      <c r="R216" s="178" t="s">
        <v>450</v>
      </c>
      <c r="S216" s="178" t="s">
        <v>211</v>
      </c>
      <c r="T216" s="179" t="s">
        <v>212</v>
      </c>
      <c r="U216" s="156">
        <v>0</v>
      </c>
      <c r="V216" s="156">
        <f t="shared" si="48"/>
        <v>0</v>
      </c>
      <c r="W216" s="156"/>
      <c r="X216" s="156" t="s">
        <v>98</v>
      </c>
      <c r="Y216" s="156" t="s">
        <v>214</v>
      </c>
      <c r="Z216" s="146"/>
      <c r="AA216" s="146"/>
      <c r="AB216" s="146"/>
      <c r="AC216" s="146"/>
      <c r="AD216" s="146"/>
      <c r="AE216" s="146"/>
      <c r="AF216" s="146"/>
      <c r="AG216" s="146" t="s">
        <v>451</v>
      </c>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row>
    <row r="217" spans="1:60" ht="20.399999999999999" outlineLevel="1" x14ac:dyDescent="0.25">
      <c r="A217" s="173">
        <v>186</v>
      </c>
      <c r="B217" s="174" t="s">
        <v>1353</v>
      </c>
      <c r="C217" s="182" t="s">
        <v>1354</v>
      </c>
      <c r="D217" s="175" t="s">
        <v>316</v>
      </c>
      <c r="E217" s="176">
        <v>78</v>
      </c>
      <c r="F217" s="177"/>
      <c r="G217" s="178">
        <f t="shared" si="42"/>
        <v>0</v>
      </c>
      <c r="H217" s="177"/>
      <c r="I217" s="178">
        <f t="shared" si="43"/>
        <v>0</v>
      </c>
      <c r="J217" s="177"/>
      <c r="K217" s="178">
        <f t="shared" si="44"/>
        <v>0</v>
      </c>
      <c r="L217" s="178">
        <v>21</v>
      </c>
      <c r="M217" s="178">
        <f t="shared" si="45"/>
        <v>0</v>
      </c>
      <c r="N217" s="176">
        <v>2.3900000000000002E-3</v>
      </c>
      <c r="O217" s="176">
        <f t="shared" si="46"/>
        <v>0.19</v>
      </c>
      <c r="P217" s="176">
        <v>0</v>
      </c>
      <c r="Q217" s="176">
        <f t="shared" si="47"/>
        <v>0</v>
      </c>
      <c r="R217" s="178" t="s">
        <v>450</v>
      </c>
      <c r="S217" s="178" t="s">
        <v>211</v>
      </c>
      <c r="T217" s="179" t="s">
        <v>212</v>
      </c>
      <c r="U217" s="156">
        <v>0</v>
      </c>
      <c r="V217" s="156">
        <f t="shared" si="48"/>
        <v>0</v>
      </c>
      <c r="W217" s="156"/>
      <c r="X217" s="156" t="s">
        <v>98</v>
      </c>
      <c r="Y217" s="156" t="s">
        <v>214</v>
      </c>
      <c r="Z217" s="146"/>
      <c r="AA217" s="146"/>
      <c r="AB217" s="146"/>
      <c r="AC217" s="146"/>
      <c r="AD217" s="146"/>
      <c r="AE217" s="146"/>
      <c r="AF217" s="146"/>
      <c r="AG217" s="146" t="s">
        <v>451</v>
      </c>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row>
    <row r="218" spans="1:60" ht="20.399999999999999" outlineLevel="1" x14ac:dyDescent="0.25">
      <c r="A218" s="173">
        <v>187</v>
      </c>
      <c r="B218" s="174" t="s">
        <v>1355</v>
      </c>
      <c r="C218" s="182" t="s">
        <v>1356</v>
      </c>
      <c r="D218" s="175" t="s">
        <v>257</v>
      </c>
      <c r="E218" s="176">
        <v>34</v>
      </c>
      <c r="F218" s="177"/>
      <c r="G218" s="178">
        <f t="shared" si="42"/>
        <v>0</v>
      </c>
      <c r="H218" s="177"/>
      <c r="I218" s="178">
        <f t="shared" si="43"/>
        <v>0</v>
      </c>
      <c r="J218" s="177"/>
      <c r="K218" s="178">
        <f t="shared" si="44"/>
        <v>0</v>
      </c>
      <c r="L218" s="178">
        <v>21</v>
      </c>
      <c r="M218" s="178">
        <f t="shared" si="45"/>
        <v>0</v>
      </c>
      <c r="N218" s="176">
        <v>1.17E-3</v>
      </c>
      <c r="O218" s="176">
        <f t="shared" si="46"/>
        <v>0.04</v>
      </c>
      <c r="P218" s="176">
        <v>0</v>
      </c>
      <c r="Q218" s="176">
        <f t="shared" si="47"/>
        <v>0</v>
      </c>
      <c r="R218" s="178" t="s">
        <v>450</v>
      </c>
      <c r="S218" s="178" t="s">
        <v>211</v>
      </c>
      <c r="T218" s="179" t="s">
        <v>212</v>
      </c>
      <c r="U218" s="156">
        <v>0</v>
      </c>
      <c r="V218" s="156">
        <f t="shared" si="48"/>
        <v>0</v>
      </c>
      <c r="W218" s="156"/>
      <c r="X218" s="156" t="s">
        <v>98</v>
      </c>
      <c r="Y218" s="156" t="s">
        <v>214</v>
      </c>
      <c r="Z218" s="146"/>
      <c r="AA218" s="146"/>
      <c r="AB218" s="146"/>
      <c r="AC218" s="146"/>
      <c r="AD218" s="146"/>
      <c r="AE218" s="146"/>
      <c r="AF218" s="146"/>
      <c r="AG218" s="146" t="s">
        <v>451</v>
      </c>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row>
    <row r="219" spans="1:60" ht="20.399999999999999" outlineLevel="1" x14ac:dyDescent="0.25">
      <c r="A219" s="173">
        <v>188</v>
      </c>
      <c r="B219" s="174" t="s">
        <v>1357</v>
      </c>
      <c r="C219" s="182" t="s">
        <v>1358</v>
      </c>
      <c r="D219" s="175" t="s">
        <v>257</v>
      </c>
      <c r="E219" s="176">
        <v>39</v>
      </c>
      <c r="F219" s="177"/>
      <c r="G219" s="178">
        <f t="shared" si="42"/>
        <v>0</v>
      </c>
      <c r="H219" s="177"/>
      <c r="I219" s="178">
        <f t="shared" si="43"/>
        <v>0</v>
      </c>
      <c r="J219" s="177"/>
      <c r="K219" s="178">
        <f t="shared" si="44"/>
        <v>0</v>
      </c>
      <c r="L219" s="178">
        <v>21</v>
      </c>
      <c r="M219" s="178">
        <f t="shared" si="45"/>
        <v>0</v>
      </c>
      <c r="N219" s="176">
        <v>3.64E-3</v>
      </c>
      <c r="O219" s="176">
        <f t="shared" si="46"/>
        <v>0.14000000000000001</v>
      </c>
      <c r="P219" s="176">
        <v>0</v>
      </c>
      <c r="Q219" s="176">
        <f t="shared" si="47"/>
        <v>0</v>
      </c>
      <c r="R219" s="178" t="s">
        <v>450</v>
      </c>
      <c r="S219" s="178" t="s">
        <v>211</v>
      </c>
      <c r="T219" s="179" t="s">
        <v>212</v>
      </c>
      <c r="U219" s="156">
        <v>0</v>
      </c>
      <c r="V219" s="156">
        <f t="shared" si="48"/>
        <v>0</v>
      </c>
      <c r="W219" s="156"/>
      <c r="X219" s="156" t="s">
        <v>98</v>
      </c>
      <c r="Y219" s="156" t="s">
        <v>214</v>
      </c>
      <c r="Z219" s="146"/>
      <c r="AA219" s="146"/>
      <c r="AB219" s="146"/>
      <c r="AC219" s="146"/>
      <c r="AD219" s="146"/>
      <c r="AE219" s="146"/>
      <c r="AF219" s="146"/>
      <c r="AG219" s="146" t="s">
        <v>451</v>
      </c>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row>
    <row r="220" spans="1:60" ht="20.399999999999999" outlineLevel="1" x14ac:dyDescent="0.25">
      <c r="A220" s="173">
        <v>189</v>
      </c>
      <c r="B220" s="174" t="s">
        <v>1359</v>
      </c>
      <c r="C220" s="182" t="s">
        <v>1360</v>
      </c>
      <c r="D220" s="175" t="s">
        <v>257</v>
      </c>
      <c r="E220" s="176">
        <v>34</v>
      </c>
      <c r="F220" s="177"/>
      <c r="G220" s="178">
        <f t="shared" si="42"/>
        <v>0</v>
      </c>
      <c r="H220" s="177"/>
      <c r="I220" s="178">
        <f t="shared" si="43"/>
        <v>0</v>
      </c>
      <c r="J220" s="177"/>
      <c r="K220" s="178">
        <f t="shared" si="44"/>
        <v>0</v>
      </c>
      <c r="L220" s="178">
        <v>21</v>
      </c>
      <c r="M220" s="178">
        <f t="shared" si="45"/>
        <v>0</v>
      </c>
      <c r="N220" s="176">
        <v>2.2200000000000002E-3</v>
      </c>
      <c r="O220" s="176">
        <f t="shared" si="46"/>
        <v>0.08</v>
      </c>
      <c r="P220" s="176">
        <v>0</v>
      </c>
      <c r="Q220" s="176">
        <f t="shared" si="47"/>
        <v>0</v>
      </c>
      <c r="R220" s="178" t="s">
        <v>450</v>
      </c>
      <c r="S220" s="178" t="s">
        <v>211</v>
      </c>
      <c r="T220" s="179" t="s">
        <v>212</v>
      </c>
      <c r="U220" s="156">
        <v>0</v>
      </c>
      <c r="V220" s="156">
        <f t="shared" si="48"/>
        <v>0</v>
      </c>
      <c r="W220" s="156"/>
      <c r="X220" s="156" t="s">
        <v>98</v>
      </c>
      <c r="Y220" s="156" t="s">
        <v>214</v>
      </c>
      <c r="Z220" s="146"/>
      <c r="AA220" s="146"/>
      <c r="AB220" s="146"/>
      <c r="AC220" s="146"/>
      <c r="AD220" s="146"/>
      <c r="AE220" s="146"/>
      <c r="AF220" s="146"/>
      <c r="AG220" s="146" t="s">
        <v>451</v>
      </c>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row>
    <row r="221" spans="1:60" outlineLevel="1" x14ac:dyDescent="0.25">
      <c r="A221" s="173">
        <v>190</v>
      </c>
      <c r="B221" s="174" t="s">
        <v>1361</v>
      </c>
      <c r="C221" s="182" t="s">
        <v>1362</v>
      </c>
      <c r="D221" s="175" t="s">
        <v>1363</v>
      </c>
      <c r="E221" s="176">
        <v>15</v>
      </c>
      <c r="F221" s="177"/>
      <c r="G221" s="178">
        <f t="shared" si="42"/>
        <v>0</v>
      </c>
      <c r="H221" s="177"/>
      <c r="I221" s="178">
        <f t="shared" si="43"/>
        <v>0</v>
      </c>
      <c r="J221" s="177"/>
      <c r="K221" s="178">
        <f t="shared" si="44"/>
        <v>0</v>
      </c>
      <c r="L221" s="178">
        <v>21</v>
      </c>
      <c r="M221" s="178">
        <f t="shared" si="45"/>
        <v>0</v>
      </c>
      <c r="N221" s="176">
        <v>1</v>
      </c>
      <c r="O221" s="176">
        <f t="shared" si="46"/>
        <v>15</v>
      </c>
      <c r="P221" s="176">
        <v>0</v>
      </c>
      <c r="Q221" s="176">
        <f t="shared" si="47"/>
        <v>0</v>
      </c>
      <c r="R221" s="178"/>
      <c r="S221" s="178" t="s">
        <v>276</v>
      </c>
      <c r="T221" s="179" t="s">
        <v>212</v>
      </c>
      <c r="U221" s="156">
        <v>0</v>
      </c>
      <c r="V221" s="156">
        <f t="shared" si="48"/>
        <v>0</v>
      </c>
      <c r="W221" s="156"/>
      <c r="X221" s="156" t="s">
        <v>98</v>
      </c>
      <c r="Y221" s="156" t="s">
        <v>214</v>
      </c>
      <c r="Z221" s="146"/>
      <c r="AA221" s="146"/>
      <c r="AB221" s="146"/>
      <c r="AC221" s="146"/>
      <c r="AD221" s="146"/>
      <c r="AE221" s="146"/>
      <c r="AF221" s="146"/>
      <c r="AG221" s="146" t="s">
        <v>451</v>
      </c>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row>
    <row r="222" spans="1:60" ht="20.399999999999999" outlineLevel="1" x14ac:dyDescent="0.25">
      <c r="A222" s="173">
        <v>191</v>
      </c>
      <c r="B222" s="174" t="s">
        <v>1364</v>
      </c>
      <c r="C222" s="182" t="s">
        <v>1365</v>
      </c>
      <c r="D222" s="175" t="s">
        <v>261</v>
      </c>
      <c r="E222" s="176">
        <v>0.75</v>
      </c>
      <c r="F222" s="177"/>
      <c r="G222" s="178">
        <f t="shared" si="42"/>
        <v>0</v>
      </c>
      <c r="H222" s="177"/>
      <c r="I222" s="178">
        <f t="shared" si="43"/>
        <v>0</v>
      </c>
      <c r="J222" s="177"/>
      <c r="K222" s="178">
        <f t="shared" si="44"/>
        <v>0</v>
      </c>
      <c r="L222" s="178">
        <v>21</v>
      </c>
      <c r="M222" s="178">
        <f t="shared" si="45"/>
        <v>0</v>
      </c>
      <c r="N222" s="176">
        <v>1</v>
      </c>
      <c r="O222" s="176">
        <f t="shared" si="46"/>
        <v>0.75</v>
      </c>
      <c r="P222" s="176">
        <v>0</v>
      </c>
      <c r="Q222" s="176">
        <f t="shared" si="47"/>
        <v>0</v>
      </c>
      <c r="R222" s="178" t="s">
        <v>450</v>
      </c>
      <c r="S222" s="178" t="s">
        <v>211</v>
      </c>
      <c r="T222" s="179" t="s">
        <v>212</v>
      </c>
      <c r="U222" s="156">
        <v>0</v>
      </c>
      <c r="V222" s="156">
        <f t="shared" si="48"/>
        <v>0</v>
      </c>
      <c r="W222" s="156"/>
      <c r="X222" s="156" t="s">
        <v>98</v>
      </c>
      <c r="Y222" s="156" t="s">
        <v>214</v>
      </c>
      <c r="Z222" s="146"/>
      <c r="AA222" s="146"/>
      <c r="AB222" s="146"/>
      <c r="AC222" s="146"/>
      <c r="AD222" s="146"/>
      <c r="AE222" s="146"/>
      <c r="AF222" s="146"/>
      <c r="AG222" s="146" t="s">
        <v>451</v>
      </c>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row>
    <row r="223" spans="1:60" outlineLevel="1" x14ac:dyDescent="0.25">
      <c r="A223" s="173">
        <v>192</v>
      </c>
      <c r="B223" s="174" t="s">
        <v>1366</v>
      </c>
      <c r="C223" s="182" t="s">
        <v>1367</v>
      </c>
      <c r="D223" s="175" t="s">
        <v>316</v>
      </c>
      <c r="E223" s="176">
        <v>280</v>
      </c>
      <c r="F223" s="177"/>
      <c r="G223" s="178">
        <f t="shared" si="42"/>
        <v>0</v>
      </c>
      <c r="H223" s="177"/>
      <c r="I223" s="178">
        <f t="shared" si="43"/>
        <v>0</v>
      </c>
      <c r="J223" s="177"/>
      <c r="K223" s="178">
        <f t="shared" si="44"/>
        <v>0</v>
      </c>
      <c r="L223" s="178">
        <v>21</v>
      </c>
      <c r="M223" s="178">
        <f t="shared" si="45"/>
        <v>0</v>
      </c>
      <c r="N223" s="176">
        <v>6.0000000000000002E-5</v>
      </c>
      <c r="O223" s="176">
        <f t="shared" si="46"/>
        <v>0.02</v>
      </c>
      <c r="P223" s="176">
        <v>0</v>
      </c>
      <c r="Q223" s="176">
        <f t="shared" si="47"/>
        <v>0</v>
      </c>
      <c r="R223" s="178" t="s">
        <v>450</v>
      </c>
      <c r="S223" s="178" t="s">
        <v>211</v>
      </c>
      <c r="T223" s="179" t="s">
        <v>212</v>
      </c>
      <c r="U223" s="156">
        <v>0</v>
      </c>
      <c r="V223" s="156">
        <f t="shared" si="48"/>
        <v>0</v>
      </c>
      <c r="W223" s="156"/>
      <c r="X223" s="156" t="s">
        <v>98</v>
      </c>
      <c r="Y223" s="156" t="s">
        <v>214</v>
      </c>
      <c r="Z223" s="146"/>
      <c r="AA223" s="146"/>
      <c r="AB223" s="146"/>
      <c r="AC223" s="146"/>
      <c r="AD223" s="146"/>
      <c r="AE223" s="146"/>
      <c r="AF223" s="146"/>
      <c r="AG223" s="146" t="s">
        <v>451</v>
      </c>
      <c r="AH223" s="146"/>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row>
    <row r="224" spans="1:60" outlineLevel="1" x14ac:dyDescent="0.25">
      <c r="A224" s="173">
        <v>193</v>
      </c>
      <c r="B224" s="174" t="s">
        <v>1368</v>
      </c>
      <c r="C224" s="182" t="s">
        <v>1369</v>
      </c>
      <c r="D224" s="175" t="s">
        <v>513</v>
      </c>
      <c r="E224" s="176">
        <v>12</v>
      </c>
      <c r="F224" s="177"/>
      <c r="G224" s="178">
        <f t="shared" ref="G224:G255" si="49">ROUND(E224*F224,2)</f>
        <v>0</v>
      </c>
      <c r="H224" s="177"/>
      <c r="I224" s="178">
        <f t="shared" ref="I224:I255" si="50">ROUND(E224*H224,2)</f>
        <v>0</v>
      </c>
      <c r="J224" s="177"/>
      <c r="K224" s="178">
        <f t="shared" ref="K224:K255" si="51">ROUND(E224*J224,2)</f>
        <v>0</v>
      </c>
      <c r="L224" s="178">
        <v>21</v>
      </c>
      <c r="M224" s="178">
        <f t="shared" ref="M224:M255" si="52">G224*(1+L224/100)</f>
        <v>0</v>
      </c>
      <c r="N224" s="176">
        <v>0</v>
      </c>
      <c r="O224" s="176">
        <f t="shared" ref="O224:O255" si="53">ROUND(E224*N224,2)</f>
        <v>0</v>
      </c>
      <c r="P224" s="176">
        <v>0</v>
      </c>
      <c r="Q224" s="176">
        <f t="shared" ref="Q224:Q255" si="54">ROUND(E224*P224,2)</f>
        <v>0</v>
      </c>
      <c r="R224" s="178"/>
      <c r="S224" s="178" t="s">
        <v>276</v>
      </c>
      <c r="T224" s="179" t="s">
        <v>212</v>
      </c>
      <c r="U224" s="156">
        <v>0</v>
      </c>
      <c r="V224" s="156">
        <f t="shared" ref="V224:V255" si="55">ROUND(E224*U224,2)</f>
        <v>0</v>
      </c>
      <c r="W224" s="156"/>
      <c r="X224" s="156" t="s">
        <v>98</v>
      </c>
      <c r="Y224" s="156" t="s">
        <v>214</v>
      </c>
      <c r="Z224" s="146"/>
      <c r="AA224" s="146"/>
      <c r="AB224" s="146"/>
      <c r="AC224" s="146"/>
      <c r="AD224" s="146"/>
      <c r="AE224" s="146"/>
      <c r="AF224" s="146"/>
      <c r="AG224" s="146" t="s">
        <v>451</v>
      </c>
      <c r="AH224" s="146"/>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row>
    <row r="225" spans="1:60" outlineLevel="1" x14ac:dyDescent="0.25">
      <c r="A225" s="173">
        <v>194</v>
      </c>
      <c r="B225" s="174" t="s">
        <v>1370</v>
      </c>
      <c r="C225" s="182" t="s">
        <v>1371</v>
      </c>
      <c r="D225" s="175" t="s">
        <v>513</v>
      </c>
      <c r="E225" s="176">
        <v>20</v>
      </c>
      <c r="F225" s="177"/>
      <c r="G225" s="178">
        <f t="shared" si="49"/>
        <v>0</v>
      </c>
      <c r="H225" s="177"/>
      <c r="I225" s="178">
        <f t="shared" si="50"/>
        <v>0</v>
      </c>
      <c r="J225" s="177"/>
      <c r="K225" s="178">
        <f t="shared" si="51"/>
        <v>0</v>
      </c>
      <c r="L225" s="178">
        <v>21</v>
      </c>
      <c r="M225" s="178">
        <f t="shared" si="52"/>
        <v>0</v>
      </c>
      <c r="N225" s="176">
        <v>0</v>
      </c>
      <c r="O225" s="176">
        <f t="shared" si="53"/>
        <v>0</v>
      </c>
      <c r="P225" s="176">
        <v>0</v>
      </c>
      <c r="Q225" s="176">
        <f t="shared" si="54"/>
        <v>0</v>
      </c>
      <c r="R225" s="178"/>
      <c r="S225" s="178" t="s">
        <v>276</v>
      </c>
      <c r="T225" s="179" t="s">
        <v>212</v>
      </c>
      <c r="U225" s="156">
        <v>0</v>
      </c>
      <c r="V225" s="156">
        <f t="shared" si="55"/>
        <v>0</v>
      </c>
      <c r="W225" s="156"/>
      <c r="X225" s="156" t="s">
        <v>98</v>
      </c>
      <c r="Y225" s="156" t="s">
        <v>214</v>
      </c>
      <c r="Z225" s="146"/>
      <c r="AA225" s="146"/>
      <c r="AB225" s="146"/>
      <c r="AC225" s="146"/>
      <c r="AD225" s="146"/>
      <c r="AE225" s="146"/>
      <c r="AF225" s="146"/>
      <c r="AG225" s="146" t="s">
        <v>451</v>
      </c>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row>
    <row r="226" spans="1:60" outlineLevel="1" x14ac:dyDescent="0.25">
      <c r="A226" s="173">
        <v>195</v>
      </c>
      <c r="B226" s="174" t="s">
        <v>1372</v>
      </c>
      <c r="C226" s="182" t="s">
        <v>1373</v>
      </c>
      <c r="D226" s="175" t="s">
        <v>513</v>
      </c>
      <c r="E226" s="176">
        <v>6</v>
      </c>
      <c r="F226" s="177"/>
      <c r="G226" s="178">
        <f t="shared" si="49"/>
        <v>0</v>
      </c>
      <c r="H226" s="177"/>
      <c r="I226" s="178">
        <f t="shared" si="50"/>
        <v>0</v>
      </c>
      <c r="J226" s="177"/>
      <c r="K226" s="178">
        <f t="shared" si="51"/>
        <v>0</v>
      </c>
      <c r="L226" s="178">
        <v>21</v>
      </c>
      <c r="M226" s="178">
        <f t="shared" si="52"/>
        <v>0</v>
      </c>
      <c r="N226" s="176">
        <v>0</v>
      </c>
      <c r="O226" s="176">
        <f t="shared" si="53"/>
        <v>0</v>
      </c>
      <c r="P226" s="176">
        <v>0</v>
      </c>
      <c r="Q226" s="176">
        <f t="shared" si="54"/>
        <v>0</v>
      </c>
      <c r="R226" s="178"/>
      <c r="S226" s="178" t="s">
        <v>276</v>
      </c>
      <c r="T226" s="179" t="s">
        <v>212</v>
      </c>
      <c r="U226" s="156">
        <v>0</v>
      </c>
      <c r="V226" s="156">
        <f t="shared" si="55"/>
        <v>0</v>
      </c>
      <c r="W226" s="156"/>
      <c r="X226" s="156" t="s">
        <v>98</v>
      </c>
      <c r="Y226" s="156" t="s">
        <v>214</v>
      </c>
      <c r="Z226" s="146"/>
      <c r="AA226" s="146"/>
      <c r="AB226" s="146"/>
      <c r="AC226" s="146"/>
      <c r="AD226" s="146"/>
      <c r="AE226" s="146"/>
      <c r="AF226" s="146"/>
      <c r="AG226" s="146" t="s">
        <v>451</v>
      </c>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row>
    <row r="227" spans="1:60" outlineLevel="1" x14ac:dyDescent="0.25">
      <c r="A227" s="173">
        <v>196</v>
      </c>
      <c r="B227" s="174" t="s">
        <v>1374</v>
      </c>
      <c r="C227" s="182" t="s">
        <v>1375</v>
      </c>
      <c r="D227" s="175" t="s">
        <v>513</v>
      </c>
      <c r="E227" s="176">
        <v>6</v>
      </c>
      <c r="F227" s="177"/>
      <c r="G227" s="178">
        <f t="shared" si="49"/>
        <v>0</v>
      </c>
      <c r="H227" s="177"/>
      <c r="I227" s="178">
        <f t="shared" si="50"/>
        <v>0</v>
      </c>
      <c r="J227" s="177"/>
      <c r="K227" s="178">
        <f t="shared" si="51"/>
        <v>0</v>
      </c>
      <c r="L227" s="178">
        <v>21</v>
      </c>
      <c r="M227" s="178">
        <f t="shared" si="52"/>
        <v>0</v>
      </c>
      <c r="N227" s="176">
        <v>0</v>
      </c>
      <c r="O227" s="176">
        <f t="shared" si="53"/>
        <v>0</v>
      </c>
      <c r="P227" s="176">
        <v>0</v>
      </c>
      <c r="Q227" s="176">
        <f t="shared" si="54"/>
        <v>0</v>
      </c>
      <c r="R227" s="178"/>
      <c r="S227" s="178" t="s">
        <v>276</v>
      </c>
      <c r="T227" s="179" t="s">
        <v>212</v>
      </c>
      <c r="U227" s="156">
        <v>0</v>
      </c>
      <c r="V227" s="156">
        <f t="shared" si="55"/>
        <v>0</v>
      </c>
      <c r="W227" s="156"/>
      <c r="X227" s="156" t="s">
        <v>98</v>
      </c>
      <c r="Y227" s="156" t="s">
        <v>214</v>
      </c>
      <c r="Z227" s="146"/>
      <c r="AA227" s="146"/>
      <c r="AB227" s="146"/>
      <c r="AC227" s="146"/>
      <c r="AD227" s="146"/>
      <c r="AE227" s="146"/>
      <c r="AF227" s="146"/>
      <c r="AG227" s="146" t="s">
        <v>451</v>
      </c>
      <c r="AH227" s="146"/>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row>
    <row r="228" spans="1:60" outlineLevel="1" x14ac:dyDescent="0.25">
      <c r="A228" s="173">
        <v>197</v>
      </c>
      <c r="B228" s="174" t="s">
        <v>1376</v>
      </c>
      <c r="C228" s="182" t="s">
        <v>1377</v>
      </c>
      <c r="D228" s="175" t="s">
        <v>513</v>
      </c>
      <c r="E228" s="176">
        <v>6</v>
      </c>
      <c r="F228" s="177"/>
      <c r="G228" s="178">
        <f t="shared" si="49"/>
        <v>0</v>
      </c>
      <c r="H228" s="177"/>
      <c r="I228" s="178">
        <f t="shared" si="50"/>
        <v>0</v>
      </c>
      <c r="J228" s="177"/>
      <c r="K228" s="178">
        <f t="shared" si="51"/>
        <v>0</v>
      </c>
      <c r="L228" s="178">
        <v>21</v>
      </c>
      <c r="M228" s="178">
        <f t="shared" si="52"/>
        <v>0</v>
      </c>
      <c r="N228" s="176">
        <v>0</v>
      </c>
      <c r="O228" s="176">
        <f t="shared" si="53"/>
        <v>0</v>
      </c>
      <c r="P228" s="176">
        <v>0</v>
      </c>
      <c r="Q228" s="176">
        <f t="shared" si="54"/>
        <v>0</v>
      </c>
      <c r="R228" s="178"/>
      <c r="S228" s="178" t="s">
        <v>276</v>
      </c>
      <c r="T228" s="179" t="s">
        <v>212</v>
      </c>
      <c r="U228" s="156">
        <v>0</v>
      </c>
      <c r="V228" s="156">
        <f t="shared" si="55"/>
        <v>0</v>
      </c>
      <c r="W228" s="156"/>
      <c r="X228" s="156" t="s">
        <v>98</v>
      </c>
      <c r="Y228" s="156" t="s">
        <v>214</v>
      </c>
      <c r="Z228" s="146"/>
      <c r="AA228" s="146"/>
      <c r="AB228" s="146"/>
      <c r="AC228" s="146"/>
      <c r="AD228" s="146"/>
      <c r="AE228" s="146"/>
      <c r="AF228" s="146"/>
      <c r="AG228" s="146" t="s">
        <v>451</v>
      </c>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row>
    <row r="229" spans="1:60" outlineLevel="1" x14ac:dyDescent="0.25">
      <c r="A229" s="173">
        <v>198</v>
      </c>
      <c r="B229" s="174" t="s">
        <v>1378</v>
      </c>
      <c r="C229" s="182" t="s">
        <v>1379</v>
      </c>
      <c r="D229" s="175" t="s">
        <v>513</v>
      </c>
      <c r="E229" s="176">
        <v>4</v>
      </c>
      <c r="F229" s="177"/>
      <c r="G229" s="178">
        <f t="shared" si="49"/>
        <v>0</v>
      </c>
      <c r="H229" s="177"/>
      <c r="I229" s="178">
        <f t="shared" si="50"/>
        <v>0</v>
      </c>
      <c r="J229" s="177"/>
      <c r="K229" s="178">
        <f t="shared" si="51"/>
        <v>0</v>
      </c>
      <c r="L229" s="178">
        <v>21</v>
      </c>
      <c r="M229" s="178">
        <f t="shared" si="52"/>
        <v>0</v>
      </c>
      <c r="N229" s="176">
        <v>0</v>
      </c>
      <c r="O229" s="176">
        <f t="shared" si="53"/>
        <v>0</v>
      </c>
      <c r="P229" s="176">
        <v>0</v>
      </c>
      <c r="Q229" s="176">
        <f t="shared" si="54"/>
        <v>0</v>
      </c>
      <c r="R229" s="178"/>
      <c r="S229" s="178" t="s">
        <v>276</v>
      </c>
      <c r="T229" s="179" t="s">
        <v>212</v>
      </c>
      <c r="U229" s="156">
        <v>0</v>
      </c>
      <c r="V229" s="156">
        <f t="shared" si="55"/>
        <v>0</v>
      </c>
      <c r="W229" s="156"/>
      <c r="X229" s="156" t="s">
        <v>98</v>
      </c>
      <c r="Y229" s="156" t="s">
        <v>214</v>
      </c>
      <c r="Z229" s="146"/>
      <c r="AA229" s="146"/>
      <c r="AB229" s="146"/>
      <c r="AC229" s="146"/>
      <c r="AD229" s="146"/>
      <c r="AE229" s="146"/>
      <c r="AF229" s="146"/>
      <c r="AG229" s="146" t="s">
        <v>451</v>
      </c>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row>
    <row r="230" spans="1:60" outlineLevel="1" x14ac:dyDescent="0.25">
      <c r="A230" s="173">
        <v>199</v>
      </c>
      <c r="B230" s="174" t="s">
        <v>1380</v>
      </c>
      <c r="C230" s="182" t="s">
        <v>1381</v>
      </c>
      <c r="D230" s="175" t="s">
        <v>513</v>
      </c>
      <c r="E230" s="176">
        <v>8</v>
      </c>
      <c r="F230" s="177"/>
      <c r="G230" s="178">
        <f t="shared" si="49"/>
        <v>0</v>
      </c>
      <c r="H230" s="177"/>
      <c r="I230" s="178">
        <f t="shared" si="50"/>
        <v>0</v>
      </c>
      <c r="J230" s="177"/>
      <c r="K230" s="178">
        <f t="shared" si="51"/>
        <v>0</v>
      </c>
      <c r="L230" s="178">
        <v>21</v>
      </c>
      <c r="M230" s="178">
        <f t="shared" si="52"/>
        <v>0</v>
      </c>
      <c r="N230" s="176">
        <v>0</v>
      </c>
      <c r="O230" s="176">
        <f t="shared" si="53"/>
        <v>0</v>
      </c>
      <c r="P230" s="176">
        <v>0</v>
      </c>
      <c r="Q230" s="176">
        <f t="shared" si="54"/>
        <v>0</v>
      </c>
      <c r="R230" s="178"/>
      <c r="S230" s="178" t="s">
        <v>276</v>
      </c>
      <c r="T230" s="179" t="s">
        <v>212</v>
      </c>
      <c r="U230" s="156">
        <v>0</v>
      </c>
      <c r="V230" s="156">
        <f t="shared" si="55"/>
        <v>0</v>
      </c>
      <c r="W230" s="156"/>
      <c r="X230" s="156" t="s">
        <v>98</v>
      </c>
      <c r="Y230" s="156" t="s">
        <v>214</v>
      </c>
      <c r="Z230" s="146"/>
      <c r="AA230" s="146"/>
      <c r="AB230" s="146"/>
      <c r="AC230" s="146"/>
      <c r="AD230" s="146"/>
      <c r="AE230" s="146"/>
      <c r="AF230" s="146"/>
      <c r="AG230" s="146" t="s">
        <v>451</v>
      </c>
      <c r="AH230" s="146"/>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row>
    <row r="231" spans="1:60" outlineLevel="1" x14ac:dyDescent="0.25">
      <c r="A231" s="173">
        <v>200</v>
      </c>
      <c r="B231" s="174" t="s">
        <v>1382</v>
      </c>
      <c r="C231" s="182" t="s">
        <v>1383</v>
      </c>
      <c r="D231" s="175" t="s">
        <v>316</v>
      </c>
      <c r="E231" s="176">
        <v>20</v>
      </c>
      <c r="F231" s="177"/>
      <c r="G231" s="178">
        <f t="shared" si="49"/>
        <v>0</v>
      </c>
      <c r="H231" s="177"/>
      <c r="I231" s="178">
        <f t="shared" si="50"/>
        <v>0</v>
      </c>
      <c r="J231" s="177"/>
      <c r="K231" s="178">
        <f t="shared" si="51"/>
        <v>0</v>
      </c>
      <c r="L231" s="178">
        <v>21</v>
      </c>
      <c r="M231" s="178">
        <f t="shared" si="52"/>
        <v>0</v>
      </c>
      <c r="N231" s="176">
        <v>0</v>
      </c>
      <c r="O231" s="176">
        <f t="shared" si="53"/>
        <v>0</v>
      </c>
      <c r="P231" s="176">
        <v>0</v>
      </c>
      <c r="Q231" s="176">
        <f t="shared" si="54"/>
        <v>0</v>
      </c>
      <c r="R231" s="178"/>
      <c r="S231" s="178" t="s">
        <v>276</v>
      </c>
      <c r="T231" s="179" t="s">
        <v>212</v>
      </c>
      <c r="U231" s="156">
        <v>0</v>
      </c>
      <c r="V231" s="156">
        <f t="shared" si="55"/>
        <v>0</v>
      </c>
      <c r="W231" s="156"/>
      <c r="X231" s="156" t="s">
        <v>98</v>
      </c>
      <c r="Y231" s="156" t="s">
        <v>214</v>
      </c>
      <c r="Z231" s="146"/>
      <c r="AA231" s="146"/>
      <c r="AB231" s="146"/>
      <c r="AC231" s="146"/>
      <c r="AD231" s="146"/>
      <c r="AE231" s="146"/>
      <c r="AF231" s="146"/>
      <c r="AG231" s="146" t="s">
        <v>451</v>
      </c>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row>
    <row r="232" spans="1:60" outlineLevel="1" x14ac:dyDescent="0.25">
      <c r="A232" s="173">
        <v>201</v>
      </c>
      <c r="B232" s="174" t="s">
        <v>1384</v>
      </c>
      <c r="C232" s="182" t="s">
        <v>1385</v>
      </c>
      <c r="D232" s="175" t="s">
        <v>513</v>
      </c>
      <c r="E232" s="176">
        <v>3</v>
      </c>
      <c r="F232" s="177"/>
      <c r="G232" s="178">
        <f t="shared" si="49"/>
        <v>0</v>
      </c>
      <c r="H232" s="177"/>
      <c r="I232" s="178">
        <f t="shared" si="50"/>
        <v>0</v>
      </c>
      <c r="J232" s="177"/>
      <c r="K232" s="178">
        <f t="shared" si="51"/>
        <v>0</v>
      </c>
      <c r="L232" s="178">
        <v>21</v>
      </c>
      <c r="M232" s="178">
        <f t="shared" si="52"/>
        <v>0</v>
      </c>
      <c r="N232" s="176">
        <v>0</v>
      </c>
      <c r="O232" s="176">
        <f t="shared" si="53"/>
        <v>0</v>
      </c>
      <c r="P232" s="176">
        <v>0</v>
      </c>
      <c r="Q232" s="176">
        <f t="shared" si="54"/>
        <v>0</v>
      </c>
      <c r="R232" s="178"/>
      <c r="S232" s="178" t="s">
        <v>276</v>
      </c>
      <c r="T232" s="179" t="s">
        <v>212</v>
      </c>
      <c r="U232" s="156">
        <v>0</v>
      </c>
      <c r="V232" s="156">
        <f t="shared" si="55"/>
        <v>0</v>
      </c>
      <c r="W232" s="156"/>
      <c r="X232" s="156" t="s">
        <v>98</v>
      </c>
      <c r="Y232" s="156" t="s">
        <v>214</v>
      </c>
      <c r="Z232" s="146"/>
      <c r="AA232" s="146"/>
      <c r="AB232" s="146"/>
      <c r="AC232" s="146"/>
      <c r="AD232" s="146"/>
      <c r="AE232" s="146"/>
      <c r="AF232" s="146"/>
      <c r="AG232" s="146" t="s">
        <v>451</v>
      </c>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row>
    <row r="233" spans="1:60" outlineLevel="1" x14ac:dyDescent="0.25">
      <c r="A233" s="173">
        <v>202</v>
      </c>
      <c r="B233" s="174" t="s">
        <v>1386</v>
      </c>
      <c r="C233" s="182" t="s">
        <v>1387</v>
      </c>
      <c r="D233" s="175" t="s">
        <v>513</v>
      </c>
      <c r="E233" s="176">
        <v>1</v>
      </c>
      <c r="F233" s="177"/>
      <c r="G233" s="178">
        <f t="shared" si="49"/>
        <v>0</v>
      </c>
      <c r="H233" s="177"/>
      <c r="I233" s="178">
        <f t="shared" si="50"/>
        <v>0</v>
      </c>
      <c r="J233" s="177"/>
      <c r="K233" s="178">
        <f t="shared" si="51"/>
        <v>0</v>
      </c>
      <c r="L233" s="178">
        <v>21</v>
      </c>
      <c r="M233" s="178">
        <f t="shared" si="52"/>
        <v>0</v>
      </c>
      <c r="N233" s="176">
        <v>0</v>
      </c>
      <c r="O233" s="176">
        <f t="shared" si="53"/>
        <v>0</v>
      </c>
      <c r="P233" s="176">
        <v>0</v>
      </c>
      <c r="Q233" s="176">
        <f t="shared" si="54"/>
        <v>0</v>
      </c>
      <c r="R233" s="178"/>
      <c r="S233" s="178" t="s">
        <v>276</v>
      </c>
      <c r="T233" s="179" t="s">
        <v>212</v>
      </c>
      <c r="U233" s="156">
        <v>0</v>
      </c>
      <c r="V233" s="156">
        <f t="shared" si="55"/>
        <v>0</v>
      </c>
      <c r="W233" s="156"/>
      <c r="X233" s="156" t="s">
        <v>98</v>
      </c>
      <c r="Y233" s="156" t="s">
        <v>214</v>
      </c>
      <c r="Z233" s="146"/>
      <c r="AA233" s="146"/>
      <c r="AB233" s="146"/>
      <c r="AC233" s="146"/>
      <c r="AD233" s="146"/>
      <c r="AE233" s="146"/>
      <c r="AF233" s="146"/>
      <c r="AG233" s="146" t="s">
        <v>451</v>
      </c>
      <c r="AH233" s="146"/>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row>
    <row r="234" spans="1:60" ht="20.399999999999999" outlineLevel="1" x14ac:dyDescent="0.25">
      <c r="A234" s="173">
        <v>203</v>
      </c>
      <c r="B234" s="174" t="s">
        <v>1388</v>
      </c>
      <c r="C234" s="182" t="s">
        <v>1389</v>
      </c>
      <c r="D234" s="175" t="s">
        <v>513</v>
      </c>
      <c r="E234" s="176">
        <v>20</v>
      </c>
      <c r="F234" s="177"/>
      <c r="G234" s="178">
        <f t="shared" si="49"/>
        <v>0</v>
      </c>
      <c r="H234" s="177"/>
      <c r="I234" s="178">
        <f t="shared" si="50"/>
        <v>0</v>
      </c>
      <c r="J234" s="177"/>
      <c r="K234" s="178">
        <f t="shared" si="51"/>
        <v>0</v>
      </c>
      <c r="L234" s="178">
        <v>21</v>
      </c>
      <c r="M234" s="178">
        <f t="shared" si="52"/>
        <v>0</v>
      </c>
      <c r="N234" s="176">
        <v>0</v>
      </c>
      <c r="O234" s="176">
        <f t="shared" si="53"/>
        <v>0</v>
      </c>
      <c r="P234" s="176">
        <v>0</v>
      </c>
      <c r="Q234" s="176">
        <f t="shared" si="54"/>
        <v>0</v>
      </c>
      <c r="R234" s="178"/>
      <c r="S234" s="178" t="s">
        <v>276</v>
      </c>
      <c r="T234" s="179" t="s">
        <v>212</v>
      </c>
      <c r="U234" s="156">
        <v>0</v>
      </c>
      <c r="V234" s="156">
        <f t="shared" si="55"/>
        <v>0</v>
      </c>
      <c r="W234" s="156"/>
      <c r="X234" s="156" t="s">
        <v>98</v>
      </c>
      <c r="Y234" s="156" t="s">
        <v>214</v>
      </c>
      <c r="Z234" s="146"/>
      <c r="AA234" s="146"/>
      <c r="AB234" s="146"/>
      <c r="AC234" s="146"/>
      <c r="AD234" s="146"/>
      <c r="AE234" s="146"/>
      <c r="AF234" s="146"/>
      <c r="AG234" s="146" t="s">
        <v>451</v>
      </c>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row>
    <row r="235" spans="1:60" ht="20.399999999999999" outlineLevel="1" x14ac:dyDescent="0.25">
      <c r="A235" s="173">
        <v>204</v>
      </c>
      <c r="B235" s="174" t="s">
        <v>1390</v>
      </c>
      <c r="C235" s="182" t="s">
        <v>1391</v>
      </c>
      <c r="D235" s="175" t="s">
        <v>513</v>
      </c>
      <c r="E235" s="176">
        <v>2</v>
      </c>
      <c r="F235" s="177"/>
      <c r="G235" s="178">
        <f t="shared" si="49"/>
        <v>0</v>
      </c>
      <c r="H235" s="177"/>
      <c r="I235" s="178">
        <f t="shared" si="50"/>
        <v>0</v>
      </c>
      <c r="J235" s="177"/>
      <c r="K235" s="178">
        <f t="shared" si="51"/>
        <v>0</v>
      </c>
      <c r="L235" s="178">
        <v>21</v>
      </c>
      <c r="M235" s="178">
        <f t="shared" si="52"/>
        <v>0</v>
      </c>
      <c r="N235" s="176">
        <v>0</v>
      </c>
      <c r="O235" s="176">
        <f t="shared" si="53"/>
        <v>0</v>
      </c>
      <c r="P235" s="176">
        <v>0</v>
      </c>
      <c r="Q235" s="176">
        <f t="shared" si="54"/>
        <v>0</v>
      </c>
      <c r="R235" s="178"/>
      <c r="S235" s="178" t="s">
        <v>276</v>
      </c>
      <c r="T235" s="179" t="s">
        <v>212</v>
      </c>
      <c r="U235" s="156">
        <v>0</v>
      </c>
      <c r="V235" s="156">
        <f t="shared" si="55"/>
        <v>0</v>
      </c>
      <c r="W235" s="156"/>
      <c r="X235" s="156" t="s">
        <v>98</v>
      </c>
      <c r="Y235" s="156" t="s">
        <v>214</v>
      </c>
      <c r="Z235" s="146"/>
      <c r="AA235" s="146"/>
      <c r="AB235" s="146"/>
      <c r="AC235" s="146"/>
      <c r="AD235" s="146"/>
      <c r="AE235" s="146"/>
      <c r="AF235" s="146"/>
      <c r="AG235" s="146" t="s">
        <v>451</v>
      </c>
      <c r="AH235" s="146"/>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row>
    <row r="236" spans="1:60" ht="20.399999999999999" outlineLevel="1" x14ac:dyDescent="0.25">
      <c r="A236" s="173">
        <v>205</v>
      </c>
      <c r="B236" s="174" t="s">
        <v>1392</v>
      </c>
      <c r="C236" s="182" t="s">
        <v>1393</v>
      </c>
      <c r="D236" s="175" t="s">
        <v>257</v>
      </c>
      <c r="E236" s="176">
        <v>1</v>
      </c>
      <c r="F236" s="177"/>
      <c r="G236" s="178">
        <f t="shared" si="49"/>
        <v>0</v>
      </c>
      <c r="H236" s="177"/>
      <c r="I236" s="178">
        <f t="shared" si="50"/>
        <v>0</v>
      </c>
      <c r="J236" s="177"/>
      <c r="K236" s="178">
        <f t="shared" si="51"/>
        <v>0</v>
      </c>
      <c r="L236" s="178">
        <v>21</v>
      </c>
      <c r="M236" s="178">
        <f t="shared" si="52"/>
        <v>0</v>
      </c>
      <c r="N236" s="176">
        <v>1.2E-2</v>
      </c>
      <c r="O236" s="176">
        <f t="shared" si="53"/>
        <v>0.01</v>
      </c>
      <c r="P236" s="176">
        <v>0</v>
      </c>
      <c r="Q236" s="176">
        <f t="shared" si="54"/>
        <v>0</v>
      </c>
      <c r="R236" s="178"/>
      <c r="S236" s="178" t="s">
        <v>276</v>
      </c>
      <c r="T236" s="179" t="s">
        <v>212</v>
      </c>
      <c r="U236" s="156">
        <v>0</v>
      </c>
      <c r="V236" s="156">
        <f t="shared" si="55"/>
        <v>0</v>
      </c>
      <c r="W236" s="156"/>
      <c r="X236" s="156" t="s">
        <v>98</v>
      </c>
      <c r="Y236" s="156" t="s">
        <v>214</v>
      </c>
      <c r="Z236" s="146"/>
      <c r="AA236" s="146"/>
      <c r="AB236" s="146"/>
      <c r="AC236" s="146"/>
      <c r="AD236" s="146"/>
      <c r="AE236" s="146"/>
      <c r="AF236" s="146"/>
      <c r="AG236" s="146" t="s">
        <v>451</v>
      </c>
      <c r="AH236" s="146"/>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row>
    <row r="237" spans="1:60" ht="20.399999999999999" outlineLevel="1" x14ac:dyDescent="0.25">
      <c r="A237" s="173">
        <v>206</v>
      </c>
      <c r="B237" s="174" t="s">
        <v>1394</v>
      </c>
      <c r="C237" s="182" t="s">
        <v>1395</v>
      </c>
      <c r="D237" s="175" t="s">
        <v>513</v>
      </c>
      <c r="E237" s="176">
        <v>29</v>
      </c>
      <c r="F237" s="177"/>
      <c r="G237" s="178">
        <f t="shared" si="49"/>
        <v>0</v>
      </c>
      <c r="H237" s="177"/>
      <c r="I237" s="178">
        <f t="shared" si="50"/>
        <v>0</v>
      </c>
      <c r="J237" s="177"/>
      <c r="K237" s="178">
        <f t="shared" si="51"/>
        <v>0</v>
      </c>
      <c r="L237" s="178">
        <v>21</v>
      </c>
      <c r="M237" s="178">
        <f t="shared" si="52"/>
        <v>0</v>
      </c>
      <c r="N237" s="176">
        <v>0</v>
      </c>
      <c r="O237" s="176">
        <f t="shared" si="53"/>
        <v>0</v>
      </c>
      <c r="P237" s="176">
        <v>0</v>
      </c>
      <c r="Q237" s="176">
        <f t="shared" si="54"/>
        <v>0</v>
      </c>
      <c r="R237" s="178"/>
      <c r="S237" s="178" t="s">
        <v>276</v>
      </c>
      <c r="T237" s="179" t="s">
        <v>212</v>
      </c>
      <c r="U237" s="156">
        <v>0</v>
      </c>
      <c r="V237" s="156">
        <f t="shared" si="55"/>
        <v>0</v>
      </c>
      <c r="W237" s="156"/>
      <c r="X237" s="156" t="s">
        <v>98</v>
      </c>
      <c r="Y237" s="156" t="s">
        <v>214</v>
      </c>
      <c r="Z237" s="146"/>
      <c r="AA237" s="146"/>
      <c r="AB237" s="146"/>
      <c r="AC237" s="146"/>
      <c r="AD237" s="146"/>
      <c r="AE237" s="146"/>
      <c r="AF237" s="146"/>
      <c r="AG237" s="146" t="s">
        <v>451</v>
      </c>
      <c r="AH237" s="146"/>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row>
    <row r="238" spans="1:60" ht="20.399999999999999" outlineLevel="1" x14ac:dyDescent="0.25">
      <c r="A238" s="173">
        <v>207</v>
      </c>
      <c r="B238" s="174" t="s">
        <v>1396</v>
      </c>
      <c r="C238" s="182" t="s">
        <v>1397</v>
      </c>
      <c r="D238" s="175" t="s">
        <v>513</v>
      </c>
      <c r="E238" s="176">
        <v>6</v>
      </c>
      <c r="F238" s="177"/>
      <c r="G238" s="178">
        <f t="shared" si="49"/>
        <v>0</v>
      </c>
      <c r="H238" s="177"/>
      <c r="I238" s="178">
        <f t="shared" si="50"/>
        <v>0</v>
      </c>
      <c r="J238" s="177"/>
      <c r="K238" s="178">
        <f t="shared" si="51"/>
        <v>0</v>
      </c>
      <c r="L238" s="178">
        <v>21</v>
      </c>
      <c r="M238" s="178">
        <f t="shared" si="52"/>
        <v>0</v>
      </c>
      <c r="N238" s="176">
        <v>0</v>
      </c>
      <c r="O238" s="176">
        <f t="shared" si="53"/>
        <v>0</v>
      </c>
      <c r="P238" s="176">
        <v>0</v>
      </c>
      <c r="Q238" s="176">
        <f t="shared" si="54"/>
        <v>0</v>
      </c>
      <c r="R238" s="178"/>
      <c r="S238" s="178" t="s">
        <v>276</v>
      </c>
      <c r="T238" s="179" t="s">
        <v>212</v>
      </c>
      <c r="U238" s="156">
        <v>0</v>
      </c>
      <c r="V238" s="156">
        <f t="shared" si="55"/>
        <v>0</v>
      </c>
      <c r="W238" s="156"/>
      <c r="X238" s="156" t="s">
        <v>98</v>
      </c>
      <c r="Y238" s="156" t="s">
        <v>214</v>
      </c>
      <c r="Z238" s="146"/>
      <c r="AA238" s="146"/>
      <c r="AB238" s="146"/>
      <c r="AC238" s="146"/>
      <c r="AD238" s="146"/>
      <c r="AE238" s="146"/>
      <c r="AF238" s="146"/>
      <c r="AG238" s="146" t="s">
        <v>451</v>
      </c>
      <c r="AH238" s="146"/>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row>
    <row r="239" spans="1:60" outlineLevel="1" x14ac:dyDescent="0.25">
      <c r="A239" s="173">
        <v>208</v>
      </c>
      <c r="B239" s="174" t="s">
        <v>1398</v>
      </c>
      <c r="C239" s="182" t="s">
        <v>1399</v>
      </c>
      <c r="D239" s="175" t="s">
        <v>316</v>
      </c>
      <c r="E239" s="176">
        <v>10</v>
      </c>
      <c r="F239" s="177"/>
      <c r="G239" s="178">
        <f t="shared" si="49"/>
        <v>0</v>
      </c>
      <c r="H239" s="177"/>
      <c r="I239" s="178">
        <f t="shared" si="50"/>
        <v>0</v>
      </c>
      <c r="J239" s="177"/>
      <c r="K239" s="178">
        <f t="shared" si="51"/>
        <v>0</v>
      </c>
      <c r="L239" s="178">
        <v>21</v>
      </c>
      <c r="M239" s="178">
        <f t="shared" si="52"/>
        <v>0</v>
      </c>
      <c r="N239" s="176">
        <v>0</v>
      </c>
      <c r="O239" s="176">
        <f t="shared" si="53"/>
        <v>0</v>
      </c>
      <c r="P239" s="176">
        <v>0</v>
      </c>
      <c r="Q239" s="176">
        <f t="shared" si="54"/>
        <v>0</v>
      </c>
      <c r="R239" s="178"/>
      <c r="S239" s="178" t="s">
        <v>276</v>
      </c>
      <c r="T239" s="179" t="s">
        <v>212</v>
      </c>
      <c r="U239" s="156">
        <v>0</v>
      </c>
      <c r="V239" s="156">
        <f t="shared" si="55"/>
        <v>0</v>
      </c>
      <c r="W239" s="156"/>
      <c r="X239" s="156" t="s">
        <v>98</v>
      </c>
      <c r="Y239" s="156" t="s">
        <v>214</v>
      </c>
      <c r="Z239" s="146"/>
      <c r="AA239" s="146"/>
      <c r="AB239" s="146"/>
      <c r="AC239" s="146"/>
      <c r="AD239" s="146"/>
      <c r="AE239" s="146"/>
      <c r="AF239" s="146"/>
      <c r="AG239" s="146" t="s">
        <v>451</v>
      </c>
      <c r="AH239" s="146"/>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row>
    <row r="240" spans="1:60" outlineLevel="1" x14ac:dyDescent="0.25">
      <c r="A240" s="173">
        <v>209</v>
      </c>
      <c r="B240" s="174" t="s">
        <v>1400</v>
      </c>
      <c r="C240" s="182" t="s">
        <v>1401</v>
      </c>
      <c r="D240" s="175" t="s">
        <v>257</v>
      </c>
      <c r="E240" s="176">
        <v>1</v>
      </c>
      <c r="F240" s="177"/>
      <c r="G240" s="178">
        <f t="shared" si="49"/>
        <v>0</v>
      </c>
      <c r="H240" s="177"/>
      <c r="I240" s="178">
        <f t="shared" si="50"/>
        <v>0</v>
      </c>
      <c r="J240" s="177"/>
      <c r="K240" s="178">
        <f t="shared" si="51"/>
        <v>0</v>
      </c>
      <c r="L240" s="178">
        <v>21</v>
      </c>
      <c r="M240" s="178">
        <f t="shared" si="52"/>
        <v>0</v>
      </c>
      <c r="N240" s="176">
        <v>1E-4</v>
      </c>
      <c r="O240" s="176">
        <f t="shared" si="53"/>
        <v>0</v>
      </c>
      <c r="P240" s="176">
        <v>0</v>
      </c>
      <c r="Q240" s="176">
        <f t="shared" si="54"/>
        <v>0</v>
      </c>
      <c r="R240" s="178"/>
      <c r="S240" s="178" t="s">
        <v>276</v>
      </c>
      <c r="T240" s="179" t="s">
        <v>212</v>
      </c>
      <c r="U240" s="156">
        <v>0</v>
      </c>
      <c r="V240" s="156">
        <f t="shared" si="55"/>
        <v>0</v>
      </c>
      <c r="W240" s="156"/>
      <c r="X240" s="156" t="s">
        <v>98</v>
      </c>
      <c r="Y240" s="156" t="s">
        <v>214</v>
      </c>
      <c r="Z240" s="146"/>
      <c r="AA240" s="146"/>
      <c r="AB240" s="146"/>
      <c r="AC240" s="146"/>
      <c r="AD240" s="146"/>
      <c r="AE240" s="146"/>
      <c r="AF240" s="146"/>
      <c r="AG240" s="146" t="s">
        <v>451</v>
      </c>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row>
    <row r="241" spans="1:60" outlineLevel="1" x14ac:dyDescent="0.25">
      <c r="A241" s="173">
        <v>210</v>
      </c>
      <c r="B241" s="174" t="s">
        <v>1402</v>
      </c>
      <c r="C241" s="182" t="s">
        <v>1403</v>
      </c>
      <c r="D241" s="175" t="s">
        <v>513</v>
      </c>
      <c r="E241" s="176">
        <v>4</v>
      </c>
      <c r="F241" s="177"/>
      <c r="G241" s="178">
        <f t="shared" si="49"/>
        <v>0</v>
      </c>
      <c r="H241" s="177"/>
      <c r="I241" s="178">
        <f t="shared" si="50"/>
        <v>0</v>
      </c>
      <c r="J241" s="177"/>
      <c r="K241" s="178">
        <f t="shared" si="51"/>
        <v>0</v>
      </c>
      <c r="L241" s="178">
        <v>21</v>
      </c>
      <c r="M241" s="178">
        <f t="shared" si="52"/>
        <v>0</v>
      </c>
      <c r="N241" s="176">
        <v>0</v>
      </c>
      <c r="O241" s="176">
        <f t="shared" si="53"/>
        <v>0</v>
      </c>
      <c r="P241" s="176">
        <v>0</v>
      </c>
      <c r="Q241" s="176">
        <f t="shared" si="54"/>
        <v>0</v>
      </c>
      <c r="R241" s="178"/>
      <c r="S241" s="178" t="s">
        <v>276</v>
      </c>
      <c r="T241" s="179" t="s">
        <v>212</v>
      </c>
      <c r="U241" s="156">
        <v>0</v>
      </c>
      <c r="V241" s="156">
        <f t="shared" si="55"/>
        <v>0</v>
      </c>
      <c r="W241" s="156"/>
      <c r="X241" s="156" t="s">
        <v>98</v>
      </c>
      <c r="Y241" s="156" t="s">
        <v>214</v>
      </c>
      <c r="Z241" s="146"/>
      <c r="AA241" s="146"/>
      <c r="AB241" s="146"/>
      <c r="AC241" s="146"/>
      <c r="AD241" s="146"/>
      <c r="AE241" s="146"/>
      <c r="AF241" s="146"/>
      <c r="AG241" s="146" t="s">
        <v>451</v>
      </c>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row>
    <row r="242" spans="1:60" outlineLevel="1" x14ac:dyDescent="0.25">
      <c r="A242" s="173">
        <v>211</v>
      </c>
      <c r="B242" s="174" t="s">
        <v>1404</v>
      </c>
      <c r="C242" s="182" t="s">
        <v>1405</v>
      </c>
      <c r="D242" s="175" t="s">
        <v>513</v>
      </c>
      <c r="E242" s="176">
        <v>6</v>
      </c>
      <c r="F242" s="177"/>
      <c r="G242" s="178">
        <f t="shared" si="49"/>
        <v>0</v>
      </c>
      <c r="H242" s="177"/>
      <c r="I242" s="178">
        <f t="shared" si="50"/>
        <v>0</v>
      </c>
      <c r="J242" s="177"/>
      <c r="K242" s="178">
        <f t="shared" si="51"/>
        <v>0</v>
      </c>
      <c r="L242" s="178">
        <v>21</v>
      </c>
      <c r="M242" s="178">
        <f t="shared" si="52"/>
        <v>0</v>
      </c>
      <c r="N242" s="176">
        <v>0</v>
      </c>
      <c r="O242" s="176">
        <f t="shared" si="53"/>
        <v>0</v>
      </c>
      <c r="P242" s="176">
        <v>0</v>
      </c>
      <c r="Q242" s="176">
        <f t="shared" si="54"/>
        <v>0</v>
      </c>
      <c r="R242" s="178"/>
      <c r="S242" s="178" t="s">
        <v>276</v>
      </c>
      <c r="T242" s="179" t="s">
        <v>212</v>
      </c>
      <c r="U242" s="156">
        <v>0</v>
      </c>
      <c r="V242" s="156">
        <f t="shared" si="55"/>
        <v>0</v>
      </c>
      <c r="W242" s="156"/>
      <c r="X242" s="156" t="s">
        <v>98</v>
      </c>
      <c r="Y242" s="156" t="s">
        <v>214</v>
      </c>
      <c r="Z242" s="146"/>
      <c r="AA242" s="146"/>
      <c r="AB242" s="146"/>
      <c r="AC242" s="146"/>
      <c r="AD242" s="146"/>
      <c r="AE242" s="146"/>
      <c r="AF242" s="146"/>
      <c r="AG242" s="146" t="s">
        <v>451</v>
      </c>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row>
    <row r="243" spans="1:60" outlineLevel="1" x14ac:dyDescent="0.25">
      <c r="A243" s="173">
        <v>212</v>
      </c>
      <c r="B243" s="174" t="s">
        <v>1406</v>
      </c>
      <c r="C243" s="182" t="s">
        <v>1407</v>
      </c>
      <c r="D243" s="175" t="s">
        <v>513</v>
      </c>
      <c r="E243" s="176">
        <v>11</v>
      </c>
      <c r="F243" s="177"/>
      <c r="G243" s="178">
        <f t="shared" si="49"/>
        <v>0</v>
      </c>
      <c r="H243" s="177"/>
      <c r="I243" s="178">
        <f t="shared" si="50"/>
        <v>0</v>
      </c>
      <c r="J243" s="177"/>
      <c r="K243" s="178">
        <f t="shared" si="51"/>
        <v>0</v>
      </c>
      <c r="L243" s="178">
        <v>21</v>
      </c>
      <c r="M243" s="178">
        <f t="shared" si="52"/>
        <v>0</v>
      </c>
      <c r="N243" s="176">
        <v>0</v>
      </c>
      <c r="O243" s="176">
        <f t="shared" si="53"/>
        <v>0</v>
      </c>
      <c r="P243" s="176">
        <v>0</v>
      </c>
      <c r="Q243" s="176">
        <f t="shared" si="54"/>
        <v>0</v>
      </c>
      <c r="R243" s="178"/>
      <c r="S243" s="178" t="s">
        <v>276</v>
      </c>
      <c r="T243" s="179" t="s">
        <v>212</v>
      </c>
      <c r="U243" s="156">
        <v>0</v>
      </c>
      <c r="V243" s="156">
        <f t="shared" si="55"/>
        <v>0</v>
      </c>
      <c r="W243" s="156"/>
      <c r="X243" s="156" t="s">
        <v>98</v>
      </c>
      <c r="Y243" s="156" t="s">
        <v>214</v>
      </c>
      <c r="Z243" s="146"/>
      <c r="AA243" s="146"/>
      <c r="AB243" s="146"/>
      <c r="AC243" s="146"/>
      <c r="AD243" s="146"/>
      <c r="AE243" s="146"/>
      <c r="AF243" s="146"/>
      <c r="AG243" s="146" t="s">
        <v>451</v>
      </c>
      <c r="AH243" s="146"/>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row>
    <row r="244" spans="1:60" outlineLevel="1" x14ac:dyDescent="0.25">
      <c r="A244" s="173">
        <v>213</v>
      </c>
      <c r="B244" s="174" t="s">
        <v>1408</v>
      </c>
      <c r="C244" s="182" t="s">
        <v>1409</v>
      </c>
      <c r="D244" s="175" t="s">
        <v>257</v>
      </c>
      <c r="E244" s="176">
        <v>1</v>
      </c>
      <c r="F244" s="177"/>
      <c r="G244" s="178">
        <f t="shared" si="49"/>
        <v>0</v>
      </c>
      <c r="H244" s="177"/>
      <c r="I244" s="178">
        <f t="shared" si="50"/>
        <v>0</v>
      </c>
      <c r="J244" s="177"/>
      <c r="K244" s="178">
        <f t="shared" si="51"/>
        <v>0</v>
      </c>
      <c r="L244" s="178">
        <v>21</v>
      </c>
      <c r="M244" s="178">
        <f t="shared" si="52"/>
        <v>0</v>
      </c>
      <c r="N244" s="176">
        <v>0</v>
      </c>
      <c r="O244" s="176">
        <f t="shared" si="53"/>
        <v>0</v>
      </c>
      <c r="P244" s="176">
        <v>0</v>
      </c>
      <c r="Q244" s="176">
        <f t="shared" si="54"/>
        <v>0</v>
      </c>
      <c r="R244" s="178"/>
      <c r="S244" s="178" t="s">
        <v>276</v>
      </c>
      <c r="T244" s="179" t="s">
        <v>212</v>
      </c>
      <c r="U244" s="156">
        <v>0</v>
      </c>
      <c r="V244" s="156">
        <f t="shared" si="55"/>
        <v>0</v>
      </c>
      <c r="W244" s="156"/>
      <c r="X244" s="156" t="s">
        <v>98</v>
      </c>
      <c r="Y244" s="156" t="s">
        <v>214</v>
      </c>
      <c r="Z244" s="146"/>
      <c r="AA244" s="146"/>
      <c r="AB244" s="146"/>
      <c r="AC244" s="146"/>
      <c r="AD244" s="146"/>
      <c r="AE244" s="146"/>
      <c r="AF244" s="146"/>
      <c r="AG244" s="146" t="s">
        <v>451</v>
      </c>
      <c r="AH244" s="146"/>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row>
    <row r="245" spans="1:60" outlineLevel="1" x14ac:dyDescent="0.25">
      <c r="A245" s="173">
        <v>214</v>
      </c>
      <c r="B245" s="174" t="s">
        <v>1410</v>
      </c>
      <c r="C245" s="182" t="s">
        <v>1411</v>
      </c>
      <c r="D245" s="175" t="s">
        <v>257</v>
      </c>
      <c r="E245" s="176">
        <v>1</v>
      </c>
      <c r="F245" s="177"/>
      <c r="G245" s="178">
        <f t="shared" si="49"/>
        <v>0</v>
      </c>
      <c r="H245" s="177"/>
      <c r="I245" s="178">
        <f t="shared" si="50"/>
        <v>0</v>
      </c>
      <c r="J245" s="177"/>
      <c r="K245" s="178">
        <f t="shared" si="51"/>
        <v>0</v>
      </c>
      <c r="L245" s="178">
        <v>21</v>
      </c>
      <c r="M245" s="178">
        <f t="shared" si="52"/>
        <v>0</v>
      </c>
      <c r="N245" s="176">
        <v>0</v>
      </c>
      <c r="O245" s="176">
        <f t="shared" si="53"/>
        <v>0</v>
      </c>
      <c r="P245" s="176">
        <v>0</v>
      </c>
      <c r="Q245" s="176">
        <f t="shared" si="54"/>
        <v>0</v>
      </c>
      <c r="R245" s="178"/>
      <c r="S245" s="178" t="s">
        <v>276</v>
      </c>
      <c r="T245" s="179" t="s">
        <v>212</v>
      </c>
      <c r="U245" s="156">
        <v>0</v>
      </c>
      <c r="V245" s="156">
        <f t="shared" si="55"/>
        <v>0</v>
      </c>
      <c r="W245" s="156"/>
      <c r="X245" s="156" t="s">
        <v>98</v>
      </c>
      <c r="Y245" s="156" t="s">
        <v>214</v>
      </c>
      <c r="Z245" s="146"/>
      <c r="AA245" s="146"/>
      <c r="AB245" s="146"/>
      <c r="AC245" s="146"/>
      <c r="AD245" s="146"/>
      <c r="AE245" s="146"/>
      <c r="AF245" s="146"/>
      <c r="AG245" s="146" t="s">
        <v>451</v>
      </c>
      <c r="AH245" s="146"/>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row>
    <row r="246" spans="1:60" outlineLevel="1" x14ac:dyDescent="0.25">
      <c r="A246" s="173">
        <v>215</v>
      </c>
      <c r="B246" s="174" t="s">
        <v>1412</v>
      </c>
      <c r="C246" s="182" t="s">
        <v>1413</v>
      </c>
      <c r="D246" s="175" t="s">
        <v>1414</v>
      </c>
      <c r="E246" s="176">
        <v>3</v>
      </c>
      <c r="F246" s="177"/>
      <c r="G246" s="178">
        <f t="shared" si="49"/>
        <v>0</v>
      </c>
      <c r="H246" s="177"/>
      <c r="I246" s="178">
        <f t="shared" si="50"/>
        <v>0</v>
      </c>
      <c r="J246" s="177"/>
      <c r="K246" s="178">
        <f t="shared" si="51"/>
        <v>0</v>
      </c>
      <c r="L246" s="178">
        <v>21</v>
      </c>
      <c r="M246" s="178">
        <f t="shared" si="52"/>
        <v>0</v>
      </c>
      <c r="N246" s="176">
        <v>0</v>
      </c>
      <c r="O246" s="176">
        <f t="shared" si="53"/>
        <v>0</v>
      </c>
      <c r="P246" s="176">
        <v>0</v>
      </c>
      <c r="Q246" s="176">
        <f t="shared" si="54"/>
        <v>0</v>
      </c>
      <c r="R246" s="178"/>
      <c r="S246" s="178" t="s">
        <v>276</v>
      </c>
      <c r="T246" s="179" t="s">
        <v>212</v>
      </c>
      <c r="U246" s="156">
        <v>0</v>
      </c>
      <c r="V246" s="156">
        <f t="shared" si="55"/>
        <v>0</v>
      </c>
      <c r="W246" s="156"/>
      <c r="X246" s="156" t="s">
        <v>98</v>
      </c>
      <c r="Y246" s="156" t="s">
        <v>214</v>
      </c>
      <c r="Z246" s="146"/>
      <c r="AA246" s="146"/>
      <c r="AB246" s="146"/>
      <c r="AC246" s="146"/>
      <c r="AD246" s="146"/>
      <c r="AE246" s="146"/>
      <c r="AF246" s="146"/>
      <c r="AG246" s="146" t="s">
        <v>451</v>
      </c>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row>
    <row r="247" spans="1:60" outlineLevel="1" x14ac:dyDescent="0.25">
      <c r="A247" s="173">
        <v>216</v>
      </c>
      <c r="B247" s="174" t="s">
        <v>1415</v>
      </c>
      <c r="C247" s="182" t="s">
        <v>1416</v>
      </c>
      <c r="D247" s="175" t="s">
        <v>513</v>
      </c>
      <c r="E247" s="176">
        <v>156</v>
      </c>
      <c r="F247" s="177"/>
      <c r="G247" s="178">
        <f t="shared" si="49"/>
        <v>0</v>
      </c>
      <c r="H247" s="177"/>
      <c r="I247" s="178">
        <f t="shared" si="50"/>
        <v>0</v>
      </c>
      <c r="J247" s="177"/>
      <c r="K247" s="178">
        <f t="shared" si="51"/>
        <v>0</v>
      </c>
      <c r="L247" s="178">
        <v>21</v>
      </c>
      <c r="M247" s="178">
        <f t="shared" si="52"/>
        <v>0</v>
      </c>
      <c r="N247" s="176">
        <v>0</v>
      </c>
      <c r="O247" s="176">
        <f t="shared" si="53"/>
        <v>0</v>
      </c>
      <c r="P247" s="176">
        <v>0</v>
      </c>
      <c r="Q247" s="176">
        <f t="shared" si="54"/>
        <v>0</v>
      </c>
      <c r="R247" s="178"/>
      <c r="S247" s="178" t="s">
        <v>276</v>
      </c>
      <c r="T247" s="179" t="s">
        <v>212</v>
      </c>
      <c r="U247" s="156">
        <v>0</v>
      </c>
      <c r="V247" s="156">
        <f t="shared" si="55"/>
        <v>0</v>
      </c>
      <c r="W247" s="156"/>
      <c r="X247" s="156" t="s">
        <v>98</v>
      </c>
      <c r="Y247" s="156" t="s">
        <v>214</v>
      </c>
      <c r="Z247" s="146"/>
      <c r="AA247" s="146"/>
      <c r="AB247" s="146"/>
      <c r="AC247" s="146"/>
      <c r="AD247" s="146"/>
      <c r="AE247" s="146"/>
      <c r="AF247" s="146"/>
      <c r="AG247" s="146" t="s">
        <v>451</v>
      </c>
      <c r="AH247" s="146"/>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row>
    <row r="248" spans="1:60" outlineLevel="1" x14ac:dyDescent="0.25">
      <c r="A248" s="173">
        <v>217</v>
      </c>
      <c r="B248" s="174" t="s">
        <v>1417</v>
      </c>
      <c r="C248" s="182" t="s">
        <v>1418</v>
      </c>
      <c r="D248" s="175" t="s">
        <v>513</v>
      </c>
      <c r="E248" s="176">
        <v>78</v>
      </c>
      <c r="F248" s="177"/>
      <c r="G248" s="178">
        <f t="shared" si="49"/>
        <v>0</v>
      </c>
      <c r="H248" s="177"/>
      <c r="I248" s="178">
        <f t="shared" si="50"/>
        <v>0</v>
      </c>
      <c r="J248" s="177"/>
      <c r="K248" s="178">
        <f t="shared" si="51"/>
        <v>0</v>
      </c>
      <c r="L248" s="178">
        <v>21</v>
      </c>
      <c r="M248" s="178">
        <f t="shared" si="52"/>
        <v>0</v>
      </c>
      <c r="N248" s="176">
        <v>0</v>
      </c>
      <c r="O248" s="176">
        <f t="shared" si="53"/>
        <v>0</v>
      </c>
      <c r="P248" s="176">
        <v>0</v>
      </c>
      <c r="Q248" s="176">
        <f t="shared" si="54"/>
        <v>0</v>
      </c>
      <c r="R248" s="178"/>
      <c r="S248" s="178" t="s">
        <v>276</v>
      </c>
      <c r="T248" s="179" t="s">
        <v>212</v>
      </c>
      <c r="U248" s="156">
        <v>0</v>
      </c>
      <c r="V248" s="156">
        <f t="shared" si="55"/>
        <v>0</v>
      </c>
      <c r="W248" s="156"/>
      <c r="X248" s="156" t="s">
        <v>98</v>
      </c>
      <c r="Y248" s="156" t="s">
        <v>214</v>
      </c>
      <c r="Z248" s="146"/>
      <c r="AA248" s="146"/>
      <c r="AB248" s="146"/>
      <c r="AC248" s="146"/>
      <c r="AD248" s="146"/>
      <c r="AE248" s="146"/>
      <c r="AF248" s="146"/>
      <c r="AG248" s="146" t="s">
        <v>451</v>
      </c>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row>
    <row r="249" spans="1:60" outlineLevel="1" x14ac:dyDescent="0.25">
      <c r="A249" s="173">
        <v>218</v>
      </c>
      <c r="B249" s="174" t="s">
        <v>1419</v>
      </c>
      <c r="C249" s="182" t="s">
        <v>1420</v>
      </c>
      <c r="D249" s="175" t="s">
        <v>513</v>
      </c>
      <c r="E249" s="176">
        <v>18</v>
      </c>
      <c r="F249" s="177"/>
      <c r="G249" s="178">
        <f t="shared" si="49"/>
        <v>0</v>
      </c>
      <c r="H249" s="177"/>
      <c r="I249" s="178">
        <f t="shared" si="50"/>
        <v>0</v>
      </c>
      <c r="J249" s="177"/>
      <c r="K249" s="178">
        <f t="shared" si="51"/>
        <v>0</v>
      </c>
      <c r="L249" s="178">
        <v>21</v>
      </c>
      <c r="M249" s="178">
        <f t="shared" si="52"/>
        <v>0</v>
      </c>
      <c r="N249" s="176">
        <v>0</v>
      </c>
      <c r="O249" s="176">
        <f t="shared" si="53"/>
        <v>0</v>
      </c>
      <c r="P249" s="176">
        <v>0</v>
      </c>
      <c r="Q249" s="176">
        <f t="shared" si="54"/>
        <v>0</v>
      </c>
      <c r="R249" s="178"/>
      <c r="S249" s="178" t="s">
        <v>276</v>
      </c>
      <c r="T249" s="179" t="s">
        <v>212</v>
      </c>
      <c r="U249" s="156">
        <v>0</v>
      </c>
      <c r="V249" s="156">
        <f t="shared" si="55"/>
        <v>0</v>
      </c>
      <c r="W249" s="156"/>
      <c r="X249" s="156" t="s">
        <v>98</v>
      </c>
      <c r="Y249" s="156" t="s">
        <v>214</v>
      </c>
      <c r="Z249" s="146"/>
      <c r="AA249" s="146"/>
      <c r="AB249" s="146"/>
      <c r="AC249" s="146"/>
      <c r="AD249" s="146"/>
      <c r="AE249" s="146"/>
      <c r="AF249" s="146"/>
      <c r="AG249" s="146" t="s">
        <v>451</v>
      </c>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row>
    <row r="250" spans="1:60" outlineLevel="1" x14ac:dyDescent="0.25">
      <c r="A250" s="173">
        <v>219</v>
      </c>
      <c r="B250" s="174" t="s">
        <v>1421</v>
      </c>
      <c r="C250" s="182" t="s">
        <v>1422</v>
      </c>
      <c r="D250" s="175" t="s">
        <v>513</v>
      </c>
      <c r="E250" s="176">
        <v>8</v>
      </c>
      <c r="F250" s="177"/>
      <c r="G250" s="178">
        <f t="shared" si="49"/>
        <v>0</v>
      </c>
      <c r="H250" s="177"/>
      <c r="I250" s="178">
        <f t="shared" si="50"/>
        <v>0</v>
      </c>
      <c r="J250" s="177"/>
      <c r="K250" s="178">
        <f t="shared" si="51"/>
        <v>0</v>
      </c>
      <c r="L250" s="178">
        <v>21</v>
      </c>
      <c r="M250" s="178">
        <f t="shared" si="52"/>
        <v>0</v>
      </c>
      <c r="N250" s="176">
        <v>0</v>
      </c>
      <c r="O250" s="176">
        <f t="shared" si="53"/>
        <v>0</v>
      </c>
      <c r="P250" s="176">
        <v>0</v>
      </c>
      <c r="Q250" s="176">
        <f t="shared" si="54"/>
        <v>0</v>
      </c>
      <c r="R250" s="178"/>
      <c r="S250" s="178" t="s">
        <v>276</v>
      </c>
      <c r="T250" s="179" t="s">
        <v>212</v>
      </c>
      <c r="U250" s="156">
        <v>0</v>
      </c>
      <c r="V250" s="156">
        <f t="shared" si="55"/>
        <v>0</v>
      </c>
      <c r="W250" s="156"/>
      <c r="X250" s="156" t="s">
        <v>98</v>
      </c>
      <c r="Y250" s="156" t="s">
        <v>214</v>
      </c>
      <c r="Z250" s="146"/>
      <c r="AA250" s="146"/>
      <c r="AB250" s="146"/>
      <c r="AC250" s="146"/>
      <c r="AD250" s="146"/>
      <c r="AE250" s="146"/>
      <c r="AF250" s="146"/>
      <c r="AG250" s="146" t="s">
        <v>451</v>
      </c>
      <c r="AH250" s="146"/>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row>
    <row r="251" spans="1:60" outlineLevel="1" x14ac:dyDescent="0.25">
      <c r="A251" s="173">
        <v>220</v>
      </c>
      <c r="B251" s="174" t="s">
        <v>1423</v>
      </c>
      <c r="C251" s="182" t="s">
        <v>1424</v>
      </c>
      <c r="D251" s="175" t="s">
        <v>513</v>
      </c>
      <c r="E251" s="176">
        <v>78</v>
      </c>
      <c r="F251" s="177"/>
      <c r="G251" s="178">
        <f t="shared" si="49"/>
        <v>0</v>
      </c>
      <c r="H251" s="177"/>
      <c r="I251" s="178">
        <f t="shared" si="50"/>
        <v>0</v>
      </c>
      <c r="J251" s="177"/>
      <c r="K251" s="178">
        <f t="shared" si="51"/>
        <v>0</v>
      </c>
      <c r="L251" s="178">
        <v>21</v>
      </c>
      <c r="M251" s="178">
        <f t="shared" si="52"/>
        <v>0</v>
      </c>
      <c r="N251" s="176">
        <v>0</v>
      </c>
      <c r="O251" s="176">
        <f t="shared" si="53"/>
        <v>0</v>
      </c>
      <c r="P251" s="176">
        <v>0</v>
      </c>
      <c r="Q251" s="176">
        <f t="shared" si="54"/>
        <v>0</v>
      </c>
      <c r="R251" s="178"/>
      <c r="S251" s="178" t="s">
        <v>276</v>
      </c>
      <c r="T251" s="179" t="s">
        <v>212</v>
      </c>
      <c r="U251" s="156">
        <v>0</v>
      </c>
      <c r="V251" s="156">
        <f t="shared" si="55"/>
        <v>0</v>
      </c>
      <c r="W251" s="156"/>
      <c r="X251" s="156" t="s">
        <v>98</v>
      </c>
      <c r="Y251" s="156" t="s">
        <v>214</v>
      </c>
      <c r="Z251" s="146"/>
      <c r="AA251" s="146"/>
      <c r="AB251" s="146"/>
      <c r="AC251" s="146"/>
      <c r="AD251" s="146"/>
      <c r="AE251" s="146"/>
      <c r="AF251" s="146"/>
      <c r="AG251" s="146" t="s">
        <v>451</v>
      </c>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row>
    <row r="252" spans="1:60" outlineLevel="1" x14ac:dyDescent="0.25">
      <c r="A252" s="173">
        <v>221</v>
      </c>
      <c r="B252" s="174" t="s">
        <v>1425</v>
      </c>
      <c r="C252" s="182" t="s">
        <v>1426</v>
      </c>
      <c r="D252" s="175" t="s">
        <v>513</v>
      </c>
      <c r="E252" s="176">
        <v>78</v>
      </c>
      <c r="F252" s="177"/>
      <c r="G252" s="178">
        <f t="shared" si="49"/>
        <v>0</v>
      </c>
      <c r="H252" s="177"/>
      <c r="I252" s="178">
        <f t="shared" si="50"/>
        <v>0</v>
      </c>
      <c r="J252" s="177"/>
      <c r="K252" s="178">
        <f t="shared" si="51"/>
        <v>0</v>
      </c>
      <c r="L252" s="178">
        <v>21</v>
      </c>
      <c r="M252" s="178">
        <f t="shared" si="52"/>
        <v>0</v>
      </c>
      <c r="N252" s="176">
        <v>0</v>
      </c>
      <c r="O252" s="176">
        <f t="shared" si="53"/>
        <v>0</v>
      </c>
      <c r="P252" s="176">
        <v>0</v>
      </c>
      <c r="Q252" s="176">
        <f t="shared" si="54"/>
        <v>0</v>
      </c>
      <c r="R252" s="178"/>
      <c r="S252" s="178" t="s">
        <v>276</v>
      </c>
      <c r="T252" s="179" t="s">
        <v>212</v>
      </c>
      <c r="U252" s="156">
        <v>0</v>
      </c>
      <c r="V252" s="156">
        <f t="shared" si="55"/>
        <v>0</v>
      </c>
      <c r="W252" s="156"/>
      <c r="X252" s="156" t="s">
        <v>98</v>
      </c>
      <c r="Y252" s="156" t="s">
        <v>214</v>
      </c>
      <c r="Z252" s="146"/>
      <c r="AA252" s="146"/>
      <c r="AB252" s="146"/>
      <c r="AC252" s="146"/>
      <c r="AD252" s="146"/>
      <c r="AE252" s="146"/>
      <c r="AF252" s="146"/>
      <c r="AG252" s="146" t="s">
        <v>451</v>
      </c>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row>
    <row r="253" spans="1:60" ht="20.399999999999999" outlineLevel="1" x14ac:dyDescent="0.25">
      <c r="A253" s="173">
        <v>222</v>
      </c>
      <c r="B253" s="174" t="s">
        <v>1427</v>
      </c>
      <c r="C253" s="182" t="s">
        <v>1428</v>
      </c>
      <c r="D253" s="175" t="s">
        <v>257</v>
      </c>
      <c r="E253" s="176">
        <v>2</v>
      </c>
      <c r="F253" s="177"/>
      <c r="G253" s="178">
        <f t="shared" si="49"/>
        <v>0</v>
      </c>
      <c r="H253" s="177"/>
      <c r="I253" s="178">
        <f t="shared" si="50"/>
        <v>0</v>
      </c>
      <c r="J253" s="177"/>
      <c r="K253" s="178">
        <f t="shared" si="51"/>
        <v>0</v>
      </c>
      <c r="L253" s="178">
        <v>21</v>
      </c>
      <c r="M253" s="178">
        <f t="shared" si="52"/>
        <v>0</v>
      </c>
      <c r="N253" s="176">
        <v>0</v>
      </c>
      <c r="O253" s="176">
        <f t="shared" si="53"/>
        <v>0</v>
      </c>
      <c r="P253" s="176">
        <v>0</v>
      </c>
      <c r="Q253" s="176">
        <f t="shared" si="54"/>
        <v>0</v>
      </c>
      <c r="R253" s="178"/>
      <c r="S253" s="178" t="s">
        <v>276</v>
      </c>
      <c r="T253" s="179" t="s">
        <v>212</v>
      </c>
      <c r="U253" s="156">
        <v>0</v>
      </c>
      <c r="V253" s="156">
        <f t="shared" si="55"/>
        <v>0</v>
      </c>
      <c r="W253" s="156"/>
      <c r="X253" s="156" t="s">
        <v>98</v>
      </c>
      <c r="Y253" s="156" t="s">
        <v>214</v>
      </c>
      <c r="Z253" s="146"/>
      <c r="AA253" s="146"/>
      <c r="AB253" s="146"/>
      <c r="AC253" s="146"/>
      <c r="AD253" s="146"/>
      <c r="AE253" s="146"/>
      <c r="AF253" s="146"/>
      <c r="AG253" s="146" t="s">
        <v>451</v>
      </c>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row>
    <row r="254" spans="1:60" outlineLevel="1" x14ac:dyDescent="0.25">
      <c r="A254" s="173">
        <v>223</v>
      </c>
      <c r="B254" s="174" t="s">
        <v>1429</v>
      </c>
      <c r="C254" s="182" t="s">
        <v>1430</v>
      </c>
      <c r="D254" s="175" t="s">
        <v>513</v>
      </c>
      <c r="E254" s="176">
        <v>155</v>
      </c>
      <c r="F254" s="177"/>
      <c r="G254" s="178">
        <f t="shared" si="49"/>
        <v>0</v>
      </c>
      <c r="H254" s="177"/>
      <c r="I254" s="178">
        <f t="shared" si="50"/>
        <v>0</v>
      </c>
      <c r="J254" s="177"/>
      <c r="K254" s="178">
        <f t="shared" si="51"/>
        <v>0</v>
      </c>
      <c r="L254" s="178">
        <v>21</v>
      </c>
      <c r="M254" s="178">
        <f t="shared" si="52"/>
        <v>0</v>
      </c>
      <c r="N254" s="176">
        <v>0</v>
      </c>
      <c r="O254" s="176">
        <f t="shared" si="53"/>
        <v>0</v>
      </c>
      <c r="P254" s="176">
        <v>0</v>
      </c>
      <c r="Q254" s="176">
        <f t="shared" si="54"/>
        <v>0</v>
      </c>
      <c r="R254" s="178"/>
      <c r="S254" s="178" t="s">
        <v>276</v>
      </c>
      <c r="T254" s="179" t="s">
        <v>212</v>
      </c>
      <c r="U254" s="156">
        <v>0</v>
      </c>
      <c r="V254" s="156">
        <f t="shared" si="55"/>
        <v>0</v>
      </c>
      <c r="W254" s="156"/>
      <c r="X254" s="156" t="s">
        <v>98</v>
      </c>
      <c r="Y254" s="156" t="s">
        <v>214</v>
      </c>
      <c r="Z254" s="146"/>
      <c r="AA254" s="146"/>
      <c r="AB254" s="146"/>
      <c r="AC254" s="146"/>
      <c r="AD254" s="146"/>
      <c r="AE254" s="146"/>
      <c r="AF254" s="146"/>
      <c r="AG254" s="146" t="s">
        <v>451</v>
      </c>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row>
    <row r="255" spans="1:60" ht="20.399999999999999" outlineLevel="1" x14ac:dyDescent="0.25">
      <c r="A255" s="173">
        <v>224</v>
      </c>
      <c r="B255" s="174" t="s">
        <v>1431</v>
      </c>
      <c r="C255" s="182" t="s">
        <v>1432</v>
      </c>
      <c r="D255" s="175" t="s">
        <v>513</v>
      </c>
      <c r="E255" s="176">
        <v>5</v>
      </c>
      <c r="F255" s="177"/>
      <c r="G255" s="178">
        <f t="shared" si="49"/>
        <v>0</v>
      </c>
      <c r="H255" s="177"/>
      <c r="I255" s="178">
        <f t="shared" si="50"/>
        <v>0</v>
      </c>
      <c r="J255" s="177"/>
      <c r="K255" s="178">
        <f t="shared" si="51"/>
        <v>0</v>
      </c>
      <c r="L255" s="178">
        <v>21</v>
      </c>
      <c r="M255" s="178">
        <f t="shared" si="52"/>
        <v>0</v>
      </c>
      <c r="N255" s="176">
        <v>0</v>
      </c>
      <c r="O255" s="176">
        <f t="shared" si="53"/>
        <v>0</v>
      </c>
      <c r="P255" s="176">
        <v>0</v>
      </c>
      <c r="Q255" s="176">
        <f t="shared" si="54"/>
        <v>0</v>
      </c>
      <c r="R255" s="178"/>
      <c r="S255" s="178" t="s">
        <v>276</v>
      </c>
      <c r="T255" s="179" t="s">
        <v>212</v>
      </c>
      <c r="U255" s="156">
        <v>0</v>
      </c>
      <c r="V255" s="156">
        <f t="shared" si="55"/>
        <v>0</v>
      </c>
      <c r="W255" s="156"/>
      <c r="X255" s="156" t="s">
        <v>98</v>
      </c>
      <c r="Y255" s="156" t="s">
        <v>214</v>
      </c>
      <c r="Z255" s="146"/>
      <c r="AA255" s="146"/>
      <c r="AB255" s="146"/>
      <c r="AC255" s="146"/>
      <c r="AD255" s="146"/>
      <c r="AE255" s="146"/>
      <c r="AF255" s="146"/>
      <c r="AG255" s="146" t="s">
        <v>451</v>
      </c>
      <c r="AH255" s="146"/>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row>
    <row r="256" spans="1:60" outlineLevel="1" x14ac:dyDescent="0.25">
      <c r="A256" s="173">
        <v>225</v>
      </c>
      <c r="B256" s="174" t="s">
        <v>1433</v>
      </c>
      <c r="C256" s="182" t="s">
        <v>1434</v>
      </c>
      <c r="D256" s="175" t="s">
        <v>513</v>
      </c>
      <c r="E256" s="176">
        <v>15</v>
      </c>
      <c r="F256" s="177"/>
      <c r="G256" s="178">
        <f t="shared" ref="G256:G260" si="56">ROUND(E256*F256,2)</f>
        <v>0</v>
      </c>
      <c r="H256" s="177"/>
      <c r="I256" s="178">
        <f t="shared" ref="I256:I260" si="57">ROUND(E256*H256,2)</f>
        <v>0</v>
      </c>
      <c r="J256" s="177"/>
      <c r="K256" s="178">
        <f t="shared" ref="K256:K260" si="58">ROUND(E256*J256,2)</f>
        <v>0</v>
      </c>
      <c r="L256" s="178">
        <v>21</v>
      </c>
      <c r="M256" s="178">
        <f t="shared" ref="M256:M260" si="59">G256*(1+L256/100)</f>
        <v>0</v>
      </c>
      <c r="N256" s="176">
        <v>0</v>
      </c>
      <c r="O256" s="176">
        <f t="shared" ref="O256:O260" si="60">ROUND(E256*N256,2)</f>
        <v>0</v>
      </c>
      <c r="P256" s="176">
        <v>0</v>
      </c>
      <c r="Q256" s="176">
        <f t="shared" ref="Q256:Q260" si="61">ROUND(E256*P256,2)</f>
        <v>0</v>
      </c>
      <c r="R256" s="178"/>
      <c r="S256" s="178" t="s">
        <v>276</v>
      </c>
      <c r="T256" s="179" t="s">
        <v>212</v>
      </c>
      <c r="U256" s="156">
        <v>0</v>
      </c>
      <c r="V256" s="156">
        <f t="shared" ref="V256:V260" si="62">ROUND(E256*U256,2)</f>
        <v>0</v>
      </c>
      <c r="W256" s="156"/>
      <c r="X256" s="156" t="s">
        <v>98</v>
      </c>
      <c r="Y256" s="156" t="s">
        <v>214</v>
      </c>
      <c r="Z256" s="146"/>
      <c r="AA256" s="146"/>
      <c r="AB256" s="146"/>
      <c r="AC256" s="146"/>
      <c r="AD256" s="146"/>
      <c r="AE256" s="146"/>
      <c r="AF256" s="146"/>
      <c r="AG256" s="146" t="s">
        <v>451</v>
      </c>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row>
    <row r="257" spans="1:60" ht="20.399999999999999" outlineLevel="1" x14ac:dyDescent="0.25">
      <c r="A257" s="173">
        <v>226</v>
      </c>
      <c r="B257" s="174" t="s">
        <v>1435</v>
      </c>
      <c r="C257" s="182" t="s">
        <v>1436</v>
      </c>
      <c r="D257" s="175" t="s">
        <v>513</v>
      </c>
      <c r="E257" s="176">
        <v>2</v>
      </c>
      <c r="F257" s="177"/>
      <c r="G257" s="178">
        <f t="shared" si="56"/>
        <v>0</v>
      </c>
      <c r="H257" s="177"/>
      <c r="I257" s="178">
        <f t="shared" si="57"/>
        <v>0</v>
      </c>
      <c r="J257" s="177"/>
      <c r="K257" s="178">
        <f t="shared" si="58"/>
        <v>0</v>
      </c>
      <c r="L257" s="178">
        <v>21</v>
      </c>
      <c r="M257" s="178">
        <f t="shared" si="59"/>
        <v>0</v>
      </c>
      <c r="N257" s="176">
        <v>0</v>
      </c>
      <c r="O257" s="176">
        <f t="shared" si="60"/>
        <v>0</v>
      </c>
      <c r="P257" s="176">
        <v>0</v>
      </c>
      <c r="Q257" s="176">
        <f t="shared" si="61"/>
        <v>0</v>
      </c>
      <c r="R257" s="178"/>
      <c r="S257" s="178" t="s">
        <v>276</v>
      </c>
      <c r="T257" s="179" t="s">
        <v>212</v>
      </c>
      <c r="U257" s="156">
        <v>0</v>
      </c>
      <c r="V257" s="156">
        <f t="shared" si="62"/>
        <v>0</v>
      </c>
      <c r="W257" s="156"/>
      <c r="X257" s="156" t="s">
        <v>98</v>
      </c>
      <c r="Y257" s="156" t="s">
        <v>214</v>
      </c>
      <c r="Z257" s="146"/>
      <c r="AA257" s="146"/>
      <c r="AB257" s="146"/>
      <c r="AC257" s="146"/>
      <c r="AD257" s="146"/>
      <c r="AE257" s="146"/>
      <c r="AF257" s="146"/>
      <c r="AG257" s="146" t="s">
        <v>451</v>
      </c>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row>
    <row r="258" spans="1:60" ht="20.399999999999999" outlineLevel="1" x14ac:dyDescent="0.25">
      <c r="A258" s="173">
        <v>227</v>
      </c>
      <c r="B258" s="174" t="s">
        <v>1437</v>
      </c>
      <c r="C258" s="182" t="s">
        <v>1438</v>
      </c>
      <c r="D258" s="175" t="s">
        <v>513</v>
      </c>
      <c r="E258" s="176">
        <v>35</v>
      </c>
      <c r="F258" s="177"/>
      <c r="G258" s="178">
        <f t="shared" si="56"/>
        <v>0</v>
      </c>
      <c r="H258" s="177"/>
      <c r="I258" s="178">
        <f t="shared" si="57"/>
        <v>0</v>
      </c>
      <c r="J258" s="177"/>
      <c r="K258" s="178">
        <f t="shared" si="58"/>
        <v>0</v>
      </c>
      <c r="L258" s="178">
        <v>21</v>
      </c>
      <c r="M258" s="178">
        <f t="shared" si="59"/>
        <v>0</v>
      </c>
      <c r="N258" s="176">
        <v>0</v>
      </c>
      <c r="O258" s="176">
        <f t="shared" si="60"/>
        <v>0</v>
      </c>
      <c r="P258" s="176">
        <v>0</v>
      </c>
      <c r="Q258" s="176">
        <f t="shared" si="61"/>
        <v>0</v>
      </c>
      <c r="R258" s="178"/>
      <c r="S258" s="178" t="s">
        <v>276</v>
      </c>
      <c r="T258" s="179" t="s">
        <v>212</v>
      </c>
      <c r="U258" s="156">
        <v>0</v>
      </c>
      <c r="V258" s="156">
        <f t="shared" si="62"/>
        <v>0</v>
      </c>
      <c r="W258" s="156"/>
      <c r="X258" s="156" t="s">
        <v>98</v>
      </c>
      <c r="Y258" s="156" t="s">
        <v>214</v>
      </c>
      <c r="Z258" s="146"/>
      <c r="AA258" s="146"/>
      <c r="AB258" s="146"/>
      <c r="AC258" s="146"/>
      <c r="AD258" s="146"/>
      <c r="AE258" s="146"/>
      <c r="AF258" s="146"/>
      <c r="AG258" s="146" t="s">
        <v>451</v>
      </c>
      <c r="AH258" s="146"/>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row>
    <row r="259" spans="1:60" outlineLevel="1" x14ac:dyDescent="0.25">
      <c r="A259" s="173">
        <v>228</v>
      </c>
      <c r="B259" s="174" t="s">
        <v>1439</v>
      </c>
      <c r="C259" s="182" t="s">
        <v>1440</v>
      </c>
      <c r="D259" s="175" t="s">
        <v>513</v>
      </c>
      <c r="E259" s="176">
        <v>8</v>
      </c>
      <c r="F259" s="177"/>
      <c r="G259" s="178">
        <f t="shared" si="56"/>
        <v>0</v>
      </c>
      <c r="H259" s="177"/>
      <c r="I259" s="178">
        <f t="shared" si="57"/>
        <v>0</v>
      </c>
      <c r="J259" s="177"/>
      <c r="K259" s="178">
        <f t="shared" si="58"/>
        <v>0</v>
      </c>
      <c r="L259" s="178">
        <v>21</v>
      </c>
      <c r="M259" s="178">
        <f t="shared" si="59"/>
        <v>0</v>
      </c>
      <c r="N259" s="176">
        <v>0</v>
      </c>
      <c r="O259" s="176">
        <f t="shared" si="60"/>
        <v>0</v>
      </c>
      <c r="P259" s="176">
        <v>0</v>
      </c>
      <c r="Q259" s="176">
        <f t="shared" si="61"/>
        <v>0</v>
      </c>
      <c r="R259" s="178"/>
      <c r="S259" s="178" t="s">
        <v>276</v>
      </c>
      <c r="T259" s="179" t="s">
        <v>212</v>
      </c>
      <c r="U259" s="156">
        <v>0</v>
      </c>
      <c r="V259" s="156">
        <f t="shared" si="62"/>
        <v>0</v>
      </c>
      <c r="W259" s="156"/>
      <c r="X259" s="156" t="s">
        <v>98</v>
      </c>
      <c r="Y259" s="156" t="s">
        <v>214</v>
      </c>
      <c r="Z259" s="146"/>
      <c r="AA259" s="146"/>
      <c r="AB259" s="146"/>
      <c r="AC259" s="146"/>
      <c r="AD259" s="146"/>
      <c r="AE259" s="146"/>
      <c r="AF259" s="146"/>
      <c r="AG259" s="146" t="s">
        <v>451</v>
      </c>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row>
    <row r="260" spans="1:60" outlineLevel="1" x14ac:dyDescent="0.25">
      <c r="A260" s="173">
        <v>229</v>
      </c>
      <c r="B260" s="174" t="s">
        <v>1441</v>
      </c>
      <c r="C260" s="182" t="s">
        <v>1442</v>
      </c>
      <c r="D260" s="175" t="s">
        <v>513</v>
      </c>
      <c r="E260" s="176">
        <v>3</v>
      </c>
      <c r="F260" s="177"/>
      <c r="G260" s="178">
        <f t="shared" si="56"/>
        <v>0</v>
      </c>
      <c r="H260" s="177"/>
      <c r="I260" s="178">
        <f t="shared" si="57"/>
        <v>0</v>
      </c>
      <c r="J260" s="177"/>
      <c r="K260" s="178">
        <f t="shared" si="58"/>
        <v>0</v>
      </c>
      <c r="L260" s="178">
        <v>21</v>
      </c>
      <c r="M260" s="178">
        <f t="shared" si="59"/>
        <v>0</v>
      </c>
      <c r="N260" s="176">
        <v>0</v>
      </c>
      <c r="O260" s="176">
        <f t="shared" si="60"/>
        <v>0</v>
      </c>
      <c r="P260" s="176">
        <v>0</v>
      </c>
      <c r="Q260" s="176">
        <f t="shared" si="61"/>
        <v>0</v>
      </c>
      <c r="R260" s="178"/>
      <c r="S260" s="178" t="s">
        <v>276</v>
      </c>
      <c r="T260" s="179" t="s">
        <v>212</v>
      </c>
      <c r="U260" s="156">
        <v>0</v>
      </c>
      <c r="V260" s="156">
        <f t="shared" si="62"/>
        <v>0</v>
      </c>
      <c r="W260" s="156"/>
      <c r="X260" s="156" t="s">
        <v>98</v>
      </c>
      <c r="Y260" s="156" t="s">
        <v>214</v>
      </c>
      <c r="Z260" s="146"/>
      <c r="AA260" s="146"/>
      <c r="AB260" s="146"/>
      <c r="AC260" s="146"/>
      <c r="AD260" s="146"/>
      <c r="AE260" s="146"/>
      <c r="AF260" s="146"/>
      <c r="AG260" s="146" t="s">
        <v>451</v>
      </c>
      <c r="AH260" s="146"/>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row>
    <row r="261" spans="1:60" x14ac:dyDescent="0.25">
      <c r="A261" s="158" t="s">
        <v>205</v>
      </c>
      <c r="B261" s="159" t="s">
        <v>99</v>
      </c>
      <c r="C261" s="180" t="s">
        <v>100</v>
      </c>
      <c r="D261" s="160"/>
      <c r="E261" s="161"/>
      <c r="F261" s="162"/>
      <c r="G261" s="162">
        <f>SUMIF(AG262:AG268,"&lt;&gt;NOR",G262:G268)</f>
        <v>0</v>
      </c>
      <c r="H261" s="162"/>
      <c r="I261" s="162">
        <f>SUM(I262:I268)</f>
        <v>0</v>
      </c>
      <c r="J261" s="162"/>
      <c r="K261" s="162">
        <f>SUM(K262:K268)</f>
        <v>0</v>
      </c>
      <c r="L261" s="162"/>
      <c r="M261" s="162">
        <f>SUM(M262:M268)</f>
        <v>0</v>
      </c>
      <c r="N261" s="161"/>
      <c r="O261" s="161">
        <f>SUM(O262:O268)</f>
        <v>0.01</v>
      </c>
      <c r="P261" s="161"/>
      <c r="Q261" s="161">
        <f>SUM(Q262:Q268)</f>
        <v>0</v>
      </c>
      <c r="R261" s="162"/>
      <c r="S261" s="162"/>
      <c r="T261" s="163"/>
      <c r="U261" s="157"/>
      <c r="V261" s="157">
        <f>SUM(V262:V268)</f>
        <v>148.28</v>
      </c>
      <c r="W261" s="157"/>
      <c r="X261" s="157"/>
      <c r="Y261" s="157"/>
      <c r="AG261" t="s">
        <v>206</v>
      </c>
    </row>
    <row r="262" spans="1:60" outlineLevel="1" x14ac:dyDescent="0.25">
      <c r="A262" s="173">
        <v>230</v>
      </c>
      <c r="B262" s="174" t="s">
        <v>1443</v>
      </c>
      <c r="C262" s="182" t="s">
        <v>1444</v>
      </c>
      <c r="D262" s="175" t="s">
        <v>613</v>
      </c>
      <c r="E262" s="176">
        <v>1</v>
      </c>
      <c r="F262" s="177"/>
      <c r="G262" s="178">
        <f>ROUND(E262*F262,2)</f>
        <v>0</v>
      </c>
      <c r="H262" s="177"/>
      <c r="I262" s="178">
        <f>ROUND(E262*H262,2)</f>
        <v>0</v>
      </c>
      <c r="J262" s="177"/>
      <c r="K262" s="178">
        <f>ROUND(E262*J262,2)</f>
        <v>0</v>
      </c>
      <c r="L262" s="178">
        <v>21</v>
      </c>
      <c r="M262" s="178">
        <f>G262*(1+L262/100)</f>
        <v>0</v>
      </c>
      <c r="N262" s="176">
        <v>5.9199999999999999E-3</v>
      </c>
      <c r="O262" s="176">
        <f>ROUND(E262*N262,2)</f>
        <v>0.01</v>
      </c>
      <c r="P262" s="176">
        <v>0</v>
      </c>
      <c r="Q262" s="176">
        <f>ROUND(E262*P262,2)</f>
        <v>0</v>
      </c>
      <c r="R262" s="178" t="s">
        <v>419</v>
      </c>
      <c r="S262" s="178" t="s">
        <v>211</v>
      </c>
      <c r="T262" s="179" t="s">
        <v>212</v>
      </c>
      <c r="U262" s="156">
        <v>0.26</v>
      </c>
      <c r="V262" s="156">
        <f>ROUND(E262*U262,2)</f>
        <v>0.26</v>
      </c>
      <c r="W262" s="156"/>
      <c r="X262" s="156" t="s">
        <v>213</v>
      </c>
      <c r="Y262" s="156" t="s">
        <v>214</v>
      </c>
      <c r="Z262" s="146"/>
      <c r="AA262" s="146"/>
      <c r="AB262" s="146"/>
      <c r="AC262" s="146"/>
      <c r="AD262" s="146"/>
      <c r="AE262" s="146"/>
      <c r="AF262" s="146"/>
      <c r="AG262" s="146" t="s">
        <v>215</v>
      </c>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row>
    <row r="263" spans="1:60" outlineLevel="1" x14ac:dyDescent="0.25">
      <c r="A263" s="165">
        <v>231</v>
      </c>
      <c r="B263" s="166" t="s">
        <v>1445</v>
      </c>
      <c r="C263" s="181" t="s">
        <v>1446</v>
      </c>
      <c r="D263" s="167" t="s">
        <v>613</v>
      </c>
      <c r="E263" s="168">
        <v>1</v>
      </c>
      <c r="F263" s="169"/>
      <c r="G263" s="170">
        <f>ROUND(E263*F263,2)</f>
        <v>0</v>
      </c>
      <c r="H263" s="169"/>
      <c r="I263" s="170">
        <f>ROUND(E263*H263,2)</f>
        <v>0</v>
      </c>
      <c r="J263" s="169"/>
      <c r="K263" s="170">
        <f>ROUND(E263*J263,2)</f>
        <v>0</v>
      </c>
      <c r="L263" s="170">
        <v>21</v>
      </c>
      <c r="M263" s="170">
        <f>G263*(1+L263/100)</f>
        <v>0</v>
      </c>
      <c r="N263" s="168">
        <v>0</v>
      </c>
      <c r="O263" s="168">
        <f>ROUND(E263*N263,2)</f>
        <v>0</v>
      </c>
      <c r="P263" s="168">
        <v>0</v>
      </c>
      <c r="Q263" s="168">
        <f>ROUND(E263*P263,2)</f>
        <v>0</v>
      </c>
      <c r="R263" s="170"/>
      <c r="S263" s="170" t="s">
        <v>211</v>
      </c>
      <c r="T263" s="171" t="s">
        <v>212</v>
      </c>
      <c r="U263" s="156">
        <v>0</v>
      </c>
      <c r="V263" s="156">
        <f>ROUND(E263*U263,2)</f>
        <v>0</v>
      </c>
      <c r="W263" s="156"/>
      <c r="X263" s="156" t="s">
        <v>100</v>
      </c>
      <c r="Y263" s="156" t="s">
        <v>214</v>
      </c>
      <c r="Z263" s="146"/>
      <c r="AA263" s="146"/>
      <c r="AB263" s="146"/>
      <c r="AC263" s="146"/>
      <c r="AD263" s="146"/>
      <c r="AE263" s="146"/>
      <c r="AF263" s="146"/>
      <c r="AG263" s="146" t="s">
        <v>1447</v>
      </c>
      <c r="AH263" s="146"/>
      <c r="AI263" s="146"/>
      <c r="AJ263" s="146"/>
      <c r="AK263" s="146"/>
      <c r="AL263" s="146"/>
      <c r="AM263" s="146"/>
      <c r="AN263" s="146"/>
      <c r="AO263" s="146"/>
      <c r="AP263" s="146"/>
      <c r="AQ263" s="146"/>
      <c r="AR263" s="146"/>
      <c r="AS263" s="146"/>
      <c r="AT263" s="146"/>
      <c r="AU263" s="146"/>
      <c r="AV263" s="146"/>
      <c r="AW263" s="146"/>
      <c r="AX263" s="146"/>
      <c r="AY263" s="146"/>
      <c r="AZ263" s="146"/>
      <c r="BA263" s="146"/>
      <c r="BB263" s="146"/>
      <c r="BC263" s="146"/>
      <c r="BD263" s="146"/>
      <c r="BE263" s="146"/>
      <c r="BF263" s="146"/>
      <c r="BG263" s="146"/>
      <c r="BH263" s="146"/>
    </row>
    <row r="264" spans="1:60" outlineLevel="2" x14ac:dyDescent="0.25">
      <c r="A264" s="153"/>
      <c r="B264" s="154"/>
      <c r="C264" s="254" t="s">
        <v>1448</v>
      </c>
      <c r="D264" s="255"/>
      <c r="E264" s="255"/>
      <c r="F264" s="255"/>
      <c r="G264" s="255"/>
      <c r="H264" s="156"/>
      <c r="I264" s="156"/>
      <c r="J264" s="156"/>
      <c r="K264" s="156"/>
      <c r="L264" s="156"/>
      <c r="M264" s="156"/>
      <c r="N264" s="155"/>
      <c r="O264" s="155"/>
      <c r="P264" s="155"/>
      <c r="Q264" s="155"/>
      <c r="R264" s="156"/>
      <c r="S264" s="156"/>
      <c r="T264" s="156"/>
      <c r="U264" s="156"/>
      <c r="V264" s="156"/>
      <c r="W264" s="156"/>
      <c r="X264" s="156"/>
      <c r="Y264" s="156"/>
      <c r="Z264" s="146"/>
      <c r="AA264" s="146"/>
      <c r="AB264" s="146"/>
      <c r="AC264" s="146"/>
      <c r="AD264" s="146"/>
      <c r="AE264" s="146"/>
      <c r="AF264" s="146"/>
      <c r="AG264" s="146" t="s">
        <v>642</v>
      </c>
      <c r="AH264" s="146"/>
      <c r="AI264" s="146"/>
      <c r="AJ264" s="146"/>
      <c r="AK264" s="146"/>
      <c r="AL264" s="146"/>
      <c r="AM264" s="146"/>
      <c r="AN264" s="146"/>
      <c r="AO264" s="146"/>
      <c r="AP264" s="146"/>
      <c r="AQ264" s="146"/>
      <c r="AR264" s="146"/>
      <c r="AS264" s="146"/>
      <c r="AT264" s="146"/>
      <c r="AU264" s="146"/>
      <c r="AV264" s="146"/>
      <c r="AW264" s="146"/>
      <c r="AX264" s="146"/>
      <c r="AY264" s="146"/>
      <c r="AZ264" s="146"/>
      <c r="BA264" s="172" t="str">
        <f>C264</f>
        <v>Náklady na vyhotovení dokumentace skutečného provedení stavby a její předání objednateli v požadované formě a požadovaném počtu.</v>
      </c>
      <c r="BB264" s="146"/>
      <c r="BC264" s="146"/>
      <c r="BD264" s="146"/>
      <c r="BE264" s="146"/>
      <c r="BF264" s="146"/>
      <c r="BG264" s="146"/>
      <c r="BH264" s="146"/>
    </row>
    <row r="265" spans="1:60" outlineLevel="1" x14ac:dyDescent="0.25">
      <c r="A265" s="173">
        <v>232</v>
      </c>
      <c r="B265" s="174" t="s">
        <v>1449</v>
      </c>
      <c r="C265" s="182" t="s">
        <v>1450</v>
      </c>
      <c r="D265" s="175" t="s">
        <v>613</v>
      </c>
      <c r="E265" s="176">
        <v>1</v>
      </c>
      <c r="F265" s="177"/>
      <c r="G265" s="178">
        <f>ROUND(E265*F265,2)</f>
        <v>0</v>
      </c>
      <c r="H265" s="177"/>
      <c r="I265" s="178">
        <f>ROUND(E265*H265,2)</f>
        <v>0</v>
      </c>
      <c r="J265" s="177"/>
      <c r="K265" s="178">
        <f>ROUND(E265*J265,2)</f>
        <v>0</v>
      </c>
      <c r="L265" s="178">
        <v>21</v>
      </c>
      <c r="M265" s="178">
        <f>G265*(1+L265/100)</f>
        <v>0</v>
      </c>
      <c r="N265" s="176">
        <v>0</v>
      </c>
      <c r="O265" s="176">
        <f>ROUND(E265*N265,2)</f>
        <v>0</v>
      </c>
      <c r="P265" s="176">
        <v>0</v>
      </c>
      <c r="Q265" s="176">
        <f>ROUND(E265*P265,2)</f>
        <v>0</v>
      </c>
      <c r="R265" s="178"/>
      <c r="S265" s="178" t="s">
        <v>276</v>
      </c>
      <c r="T265" s="179" t="s">
        <v>212</v>
      </c>
      <c r="U265" s="156">
        <v>0</v>
      </c>
      <c r="V265" s="156">
        <f>ROUND(E265*U265,2)</f>
        <v>0</v>
      </c>
      <c r="W265" s="156"/>
      <c r="X265" s="156" t="s">
        <v>100</v>
      </c>
      <c r="Y265" s="156" t="s">
        <v>214</v>
      </c>
      <c r="Z265" s="146"/>
      <c r="AA265" s="146"/>
      <c r="AB265" s="146"/>
      <c r="AC265" s="146"/>
      <c r="AD265" s="146"/>
      <c r="AE265" s="146"/>
      <c r="AF265" s="146"/>
      <c r="AG265" s="146" t="s">
        <v>1447</v>
      </c>
      <c r="AH265" s="146"/>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row>
    <row r="266" spans="1:60" outlineLevel="1" x14ac:dyDescent="0.25">
      <c r="A266" s="173">
        <v>233</v>
      </c>
      <c r="B266" s="174" t="s">
        <v>1451</v>
      </c>
      <c r="C266" s="182" t="s">
        <v>1452</v>
      </c>
      <c r="D266" s="175" t="s">
        <v>513</v>
      </c>
      <c r="E266" s="176">
        <v>6</v>
      </c>
      <c r="F266" s="177"/>
      <c r="G266" s="178">
        <f>ROUND(E266*F266,2)</f>
        <v>0</v>
      </c>
      <c r="H266" s="177"/>
      <c r="I266" s="178">
        <f>ROUND(E266*H266,2)</f>
        <v>0</v>
      </c>
      <c r="J266" s="177"/>
      <c r="K266" s="178">
        <f>ROUND(E266*J266,2)</f>
        <v>0</v>
      </c>
      <c r="L266" s="178">
        <v>21</v>
      </c>
      <c r="M266" s="178">
        <f>G266*(1+L266/100)</f>
        <v>0</v>
      </c>
      <c r="N266" s="176">
        <v>0</v>
      </c>
      <c r="O266" s="176">
        <f>ROUND(E266*N266,2)</f>
        <v>0</v>
      </c>
      <c r="P266" s="176">
        <v>0</v>
      </c>
      <c r="Q266" s="176">
        <f>ROUND(E266*P266,2)</f>
        <v>0</v>
      </c>
      <c r="R266" s="178"/>
      <c r="S266" s="178" t="s">
        <v>276</v>
      </c>
      <c r="T266" s="179" t="s">
        <v>212</v>
      </c>
      <c r="U266" s="156">
        <v>24.67</v>
      </c>
      <c r="V266" s="156">
        <f>ROUND(E266*U266,2)</f>
        <v>148.02000000000001</v>
      </c>
      <c r="W266" s="156"/>
      <c r="X266" s="156" t="s">
        <v>100</v>
      </c>
      <c r="Y266" s="156" t="s">
        <v>214</v>
      </c>
      <c r="Z266" s="146"/>
      <c r="AA266" s="146"/>
      <c r="AB266" s="146"/>
      <c r="AC266" s="146"/>
      <c r="AD266" s="146"/>
      <c r="AE266" s="146"/>
      <c r="AF266" s="146"/>
      <c r="AG266" s="146" t="s">
        <v>1447</v>
      </c>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row>
    <row r="267" spans="1:60" outlineLevel="1" x14ac:dyDescent="0.25">
      <c r="A267" s="173">
        <v>234</v>
      </c>
      <c r="B267" s="174" t="s">
        <v>1453</v>
      </c>
      <c r="C267" s="182" t="s">
        <v>1454</v>
      </c>
      <c r="D267" s="175" t="s">
        <v>613</v>
      </c>
      <c r="E267" s="176">
        <v>1</v>
      </c>
      <c r="F267" s="177"/>
      <c r="G267" s="178">
        <f>ROUND(E267*F267,2)</f>
        <v>0</v>
      </c>
      <c r="H267" s="177"/>
      <c r="I267" s="178">
        <f>ROUND(E267*H267,2)</f>
        <v>0</v>
      </c>
      <c r="J267" s="177"/>
      <c r="K267" s="178">
        <f>ROUND(E267*J267,2)</f>
        <v>0</v>
      </c>
      <c r="L267" s="178">
        <v>21</v>
      </c>
      <c r="M267" s="178">
        <f>G267*(1+L267/100)</f>
        <v>0</v>
      </c>
      <c r="N267" s="176">
        <v>0</v>
      </c>
      <c r="O267" s="176">
        <f>ROUND(E267*N267,2)</f>
        <v>0</v>
      </c>
      <c r="P267" s="176">
        <v>0</v>
      </c>
      <c r="Q267" s="176">
        <f>ROUND(E267*P267,2)</f>
        <v>0</v>
      </c>
      <c r="R267" s="178"/>
      <c r="S267" s="178" t="s">
        <v>276</v>
      </c>
      <c r="T267" s="179" t="s">
        <v>212</v>
      </c>
      <c r="U267" s="156">
        <v>0</v>
      </c>
      <c r="V267" s="156">
        <f>ROUND(E267*U267,2)</f>
        <v>0</v>
      </c>
      <c r="W267" s="156"/>
      <c r="X267" s="156" t="s">
        <v>100</v>
      </c>
      <c r="Y267" s="156" t="s">
        <v>214</v>
      </c>
      <c r="Z267" s="146"/>
      <c r="AA267" s="146"/>
      <c r="AB267" s="146"/>
      <c r="AC267" s="146"/>
      <c r="AD267" s="146"/>
      <c r="AE267" s="146"/>
      <c r="AF267" s="146"/>
      <c r="AG267" s="146" t="s">
        <v>1447</v>
      </c>
      <c r="AH267" s="146"/>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row>
    <row r="268" spans="1:60" outlineLevel="1" x14ac:dyDescent="0.25">
      <c r="A268" s="165">
        <v>235</v>
      </c>
      <c r="B268" s="166" t="s">
        <v>1455</v>
      </c>
      <c r="C268" s="181" t="s">
        <v>1456</v>
      </c>
      <c r="D268" s="167" t="s">
        <v>613</v>
      </c>
      <c r="E268" s="168">
        <v>1</v>
      </c>
      <c r="F268" s="169"/>
      <c r="G268" s="170">
        <f>ROUND(E268*F268,2)</f>
        <v>0</v>
      </c>
      <c r="H268" s="169"/>
      <c r="I268" s="170">
        <f>ROUND(E268*H268,2)</f>
        <v>0</v>
      </c>
      <c r="J268" s="169"/>
      <c r="K268" s="170">
        <f>ROUND(E268*J268,2)</f>
        <v>0</v>
      </c>
      <c r="L268" s="170">
        <v>21</v>
      </c>
      <c r="M268" s="170">
        <f>G268*(1+L268/100)</f>
        <v>0</v>
      </c>
      <c r="N268" s="168">
        <v>0</v>
      </c>
      <c r="O268" s="168">
        <f>ROUND(E268*N268,2)</f>
        <v>0</v>
      </c>
      <c r="P268" s="168">
        <v>0</v>
      </c>
      <c r="Q268" s="168">
        <f>ROUND(E268*P268,2)</f>
        <v>0</v>
      </c>
      <c r="R268" s="170"/>
      <c r="S268" s="170" t="s">
        <v>276</v>
      </c>
      <c r="T268" s="171" t="s">
        <v>212</v>
      </c>
      <c r="U268" s="156">
        <v>0</v>
      </c>
      <c r="V268" s="156">
        <f>ROUND(E268*U268,2)</f>
        <v>0</v>
      </c>
      <c r="W268" s="156"/>
      <c r="X268" s="156" t="s">
        <v>100</v>
      </c>
      <c r="Y268" s="156" t="s">
        <v>214</v>
      </c>
      <c r="Z268" s="146"/>
      <c r="AA268" s="146"/>
      <c r="AB268" s="146"/>
      <c r="AC268" s="146"/>
      <c r="AD268" s="146"/>
      <c r="AE268" s="146"/>
      <c r="AF268" s="146"/>
      <c r="AG268" s="146" t="s">
        <v>1447</v>
      </c>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row>
    <row r="269" spans="1:60" x14ac:dyDescent="0.25">
      <c r="A269" s="3"/>
      <c r="B269" s="4"/>
      <c r="C269" s="183"/>
      <c r="D269" s="6"/>
      <c r="E269" s="3"/>
      <c r="F269" s="3"/>
      <c r="G269" s="3"/>
      <c r="H269" s="3"/>
      <c r="I269" s="3"/>
      <c r="J269" s="3"/>
      <c r="K269" s="3"/>
      <c r="L269" s="3"/>
      <c r="M269" s="3"/>
      <c r="N269" s="3"/>
      <c r="O269" s="3"/>
      <c r="P269" s="3"/>
      <c r="Q269" s="3"/>
      <c r="R269" s="3"/>
      <c r="S269" s="3"/>
      <c r="T269" s="3"/>
      <c r="U269" s="3"/>
      <c r="V269" s="3"/>
      <c r="W269" s="3"/>
      <c r="X269" s="3"/>
      <c r="Y269" s="3"/>
      <c r="AE269">
        <v>12</v>
      </c>
      <c r="AF269">
        <v>21</v>
      </c>
      <c r="AG269" t="s">
        <v>191</v>
      </c>
    </row>
    <row r="270" spans="1:60" x14ac:dyDescent="0.25">
      <c r="A270" s="149"/>
      <c r="B270" s="150" t="s">
        <v>29</v>
      </c>
      <c r="C270" s="184"/>
      <c r="D270" s="151"/>
      <c r="E270" s="152"/>
      <c r="F270" s="152"/>
      <c r="G270" s="164">
        <f>G8+G121+G261</f>
        <v>0</v>
      </c>
      <c r="H270" s="3"/>
      <c r="I270" s="3"/>
      <c r="J270" s="3"/>
      <c r="K270" s="3"/>
      <c r="L270" s="3"/>
      <c r="M270" s="3"/>
      <c r="N270" s="3"/>
      <c r="O270" s="3"/>
      <c r="P270" s="3"/>
      <c r="Q270" s="3"/>
      <c r="R270" s="3"/>
      <c r="S270" s="3"/>
      <c r="T270" s="3"/>
      <c r="U270" s="3"/>
      <c r="V270" s="3"/>
      <c r="W270" s="3"/>
      <c r="X270" s="3"/>
      <c r="Y270" s="3"/>
      <c r="AE270">
        <f>SUMIF(L7:L268,AE269,G7:G268)</f>
        <v>0</v>
      </c>
      <c r="AF270">
        <f>SUMIF(L7:L268,AF269,G7:G268)</f>
        <v>0</v>
      </c>
      <c r="AG270" t="s">
        <v>520</v>
      </c>
    </row>
    <row r="271" spans="1:60" x14ac:dyDescent="0.25">
      <c r="C271" s="185"/>
      <c r="D271" s="10"/>
      <c r="AG271" t="s">
        <v>521</v>
      </c>
    </row>
    <row r="272" spans="1:60"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27">
    <mergeCell ref="C13:G13"/>
    <mergeCell ref="A1:G1"/>
    <mergeCell ref="C2:G2"/>
    <mergeCell ref="C3:G3"/>
    <mergeCell ref="C4:G4"/>
    <mergeCell ref="C10:G10"/>
    <mergeCell ref="C131:G131"/>
    <mergeCell ref="C19:G19"/>
    <mergeCell ref="C57:G57"/>
    <mergeCell ref="C60:G60"/>
    <mergeCell ref="C62:G62"/>
    <mergeCell ref="C65:G65"/>
    <mergeCell ref="C67:G67"/>
    <mergeCell ref="C69:G69"/>
    <mergeCell ref="C71:G71"/>
    <mergeCell ref="C128:G128"/>
    <mergeCell ref="C129:G129"/>
    <mergeCell ref="C130:G130"/>
    <mergeCell ref="C189:G189"/>
    <mergeCell ref="C191:G191"/>
    <mergeCell ref="C264:G264"/>
    <mergeCell ref="C132:G132"/>
    <mergeCell ref="C133:G133"/>
    <mergeCell ref="C134:G134"/>
    <mergeCell ref="C135:G135"/>
    <mergeCell ref="C136:G136"/>
    <mergeCell ref="C137:G13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59FD-FBF1-4A75-A3AA-441E0611F09D}">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60</v>
      </c>
      <c r="C4" s="196" t="s">
        <v>61</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103</v>
      </c>
      <c r="C8" s="180" t="s">
        <v>31</v>
      </c>
      <c r="D8" s="160"/>
      <c r="E8" s="161"/>
      <c r="F8" s="162"/>
      <c r="G8" s="162">
        <f>SUMIF(AG9:AG45,"&lt;&gt;NOR",G9:G45)</f>
        <v>0</v>
      </c>
      <c r="H8" s="162"/>
      <c r="I8" s="162">
        <f>SUM(I9:I45)</f>
        <v>0</v>
      </c>
      <c r="J8" s="162"/>
      <c r="K8" s="162">
        <f>SUM(K9:K45)</f>
        <v>0</v>
      </c>
      <c r="L8" s="162"/>
      <c r="M8" s="162">
        <f>SUM(M9:M45)</f>
        <v>0</v>
      </c>
      <c r="N8" s="161"/>
      <c r="O8" s="161">
        <f>SUM(O9:O45)</f>
        <v>0.03</v>
      </c>
      <c r="P8" s="161"/>
      <c r="Q8" s="161">
        <f>SUM(Q9:Q45)</f>
        <v>0.19</v>
      </c>
      <c r="R8" s="162"/>
      <c r="S8" s="162"/>
      <c r="T8" s="163"/>
      <c r="U8" s="157"/>
      <c r="V8" s="157">
        <f>SUM(V9:V45)</f>
        <v>250.24999999999997</v>
      </c>
      <c r="W8" s="157"/>
      <c r="X8" s="157"/>
      <c r="Y8" s="157"/>
      <c r="AG8" t="s">
        <v>206</v>
      </c>
    </row>
    <row r="9" spans="1:60" outlineLevel="1" x14ac:dyDescent="0.25">
      <c r="A9" s="173">
        <v>1</v>
      </c>
      <c r="B9" s="174" t="s">
        <v>970</v>
      </c>
      <c r="C9" s="182" t="s">
        <v>971</v>
      </c>
      <c r="D9" s="175" t="s">
        <v>513</v>
      </c>
      <c r="E9" s="176">
        <v>8</v>
      </c>
      <c r="F9" s="177"/>
      <c r="G9" s="178">
        <f>ROUND(E9*F9,2)</f>
        <v>0</v>
      </c>
      <c r="H9" s="177"/>
      <c r="I9" s="178">
        <f>ROUND(E9*H9,2)</f>
        <v>0</v>
      </c>
      <c r="J9" s="177"/>
      <c r="K9" s="178">
        <f>ROUND(E9*J9,2)</f>
        <v>0</v>
      </c>
      <c r="L9" s="178">
        <v>21</v>
      </c>
      <c r="M9" s="178">
        <f>G9*(1+L9/100)</f>
        <v>0</v>
      </c>
      <c r="N9" s="176">
        <v>1E-3</v>
      </c>
      <c r="O9" s="176">
        <f>ROUND(E9*N9,2)</f>
        <v>0.01</v>
      </c>
      <c r="P9" s="176">
        <v>0</v>
      </c>
      <c r="Q9" s="176">
        <f>ROUND(E9*P9,2)</f>
        <v>0</v>
      </c>
      <c r="R9" s="178"/>
      <c r="S9" s="178" t="s">
        <v>211</v>
      </c>
      <c r="T9" s="179" t="s">
        <v>212</v>
      </c>
      <c r="U9" s="156">
        <v>6.7000000000000004E-2</v>
      </c>
      <c r="V9" s="156">
        <f>ROUND(E9*U9,2)</f>
        <v>0.54</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1" x14ac:dyDescent="0.25">
      <c r="A10" s="173">
        <v>2</v>
      </c>
      <c r="B10" s="174" t="s">
        <v>977</v>
      </c>
      <c r="C10" s="182" t="s">
        <v>978</v>
      </c>
      <c r="D10" s="175" t="s">
        <v>316</v>
      </c>
      <c r="E10" s="176">
        <v>15</v>
      </c>
      <c r="F10" s="177"/>
      <c r="G10" s="178">
        <f>ROUND(E10*F10,2)</f>
        <v>0</v>
      </c>
      <c r="H10" s="177"/>
      <c r="I10" s="178">
        <f>ROUND(E10*H10,2)</f>
        <v>0</v>
      </c>
      <c r="J10" s="177"/>
      <c r="K10" s="178">
        <f>ROUND(E10*J10,2)</f>
        <v>0</v>
      </c>
      <c r="L10" s="178">
        <v>21</v>
      </c>
      <c r="M10" s="178">
        <f>G10*(1+L10/100)</f>
        <v>0</v>
      </c>
      <c r="N10" s="176">
        <v>4.8999999999999998E-4</v>
      </c>
      <c r="O10" s="176">
        <f>ROUND(E10*N10,2)</f>
        <v>0.01</v>
      </c>
      <c r="P10" s="176">
        <v>2E-3</v>
      </c>
      <c r="Q10" s="176">
        <f>ROUND(E10*P10,2)</f>
        <v>0.03</v>
      </c>
      <c r="R10" s="178" t="s">
        <v>556</v>
      </c>
      <c r="S10" s="178" t="s">
        <v>211</v>
      </c>
      <c r="T10" s="179" t="s">
        <v>212</v>
      </c>
      <c r="U10" s="156">
        <v>0.17599999999999999</v>
      </c>
      <c r="V10" s="156">
        <f>ROUND(E10*U10,2)</f>
        <v>2.64</v>
      </c>
      <c r="W10" s="156"/>
      <c r="X10" s="156" t="s">
        <v>213</v>
      </c>
      <c r="Y10" s="156" t="s">
        <v>214</v>
      </c>
      <c r="Z10" s="146"/>
      <c r="AA10" s="146"/>
      <c r="AB10" s="146"/>
      <c r="AC10" s="146"/>
      <c r="AD10" s="146"/>
      <c r="AE10" s="146"/>
      <c r="AF10" s="146"/>
      <c r="AG10" s="146" t="s">
        <v>215</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65">
        <v>3</v>
      </c>
      <c r="B11" s="166" t="s">
        <v>983</v>
      </c>
      <c r="C11" s="181" t="s">
        <v>984</v>
      </c>
      <c r="D11" s="167" t="s">
        <v>316</v>
      </c>
      <c r="E11" s="168">
        <v>7</v>
      </c>
      <c r="F11" s="169"/>
      <c r="G11" s="170">
        <f>ROUND(E11*F11,2)</f>
        <v>0</v>
      </c>
      <c r="H11" s="169"/>
      <c r="I11" s="170">
        <f>ROUND(E11*H11,2)</f>
        <v>0</v>
      </c>
      <c r="J11" s="169"/>
      <c r="K11" s="170">
        <f>ROUND(E11*J11,2)</f>
        <v>0</v>
      </c>
      <c r="L11" s="170">
        <v>21</v>
      </c>
      <c r="M11" s="170">
        <f>G11*(1+L11/100)</f>
        <v>0</v>
      </c>
      <c r="N11" s="168">
        <v>0</v>
      </c>
      <c r="O11" s="168">
        <f>ROUND(E11*N11,2)</f>
        <v>0</v>
      </c>
      <c r="P11" s="168">
        <v>2.1999999999999999E-2</v>
      </c>
      <c r="Q11" s="168">
        <f>ROUND(E11*P11,2)</f>
        <v>0.15</v>
      </c>
      <c r="R11" s="170" t="s">
        <v>556</v>
      </c>
      <c r="S11" s="170" t="s">
        <v>211</v>
      </c>
      <c r="T11" s="171" t="s">
        <v>212</v>
      </c>
      <c r="U11" s="156">
        <v>0.76</v>
      </c>
      <c r="V11" s="156">
        <f>ROUND(E11*U11,2)</f>
        <v>5.32</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outlineLevel="2" x14ac:dyDescent="0.25">
      <c r="A12" s="153"/>
      <c r="B12" s="154"/>
      <c r="C12" s="190" t="s">
        <v>985</v>
      </c>
      <c r="D12" s="191"/>
      <c r="E12" s="191"/>
      <c r="F12" s="191"/>
      <c r="G12" s="191"/>
      <c r="H12" s="156"/>
      <c r="I12" s="156"/>
      <c r="J12" s="156"/>
      <c r="K12" s="156"/>
      <c r="L12" s="156"/>
      <c r="M12" s="156"/>
      <c r="N12" s="155"/>
      <c r="O12" s="155"/>
      <c r="P12" s="155"/>
      <c r="Q12" s="155"/>
      <c r="R12" s="156"/>
      <c r="S12" s="156"/>
      <c r="T12" s="156"/>
      <c r="U12" s="156"/>
      <c r="V12" s="156"/>
      <c r="W12" s="156"/>
      <c r="X12" s="156"/>
      <c r="Y12" s="156"/>
      <c r="Z12" s="146"/>
      <c r="AA12" s="146"/>
      <c r="AB12" s="146"/>
      <c r="AC12" s="146"/>
      <c r="AD12" s="146"/>
      <c r="AE12" s="146"/>
      <c r="AF12" s="146"/>
      <c r="AG12" s="146" t="s">
        <v>217</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1" x14ac:dyDescent="0.25">
      <c r="A13" s="173">
        <v>4</v>
      </c>
      <c r="B13" s="174" t="s">
        <v>986</v>
      </c>
      <c r="C13" s="182" t="s">
        <v>987</v>
      </c>
      <c r="D13" s="175" t="s">
        <v>257</v>
      </c>
      <c r="E13" s="176">
        <v>15</v>
      </c>
      <c r="F13" s="177"/>
      <c r="G13" s="178">
        <f t="shared" ref="G13:G45" si="0">ROUND(E13*F13,2)</f>
        <v>0</v>
      </c>
      <c r="H13" s="177"/>
      <c r="I13" s="178">
        <f t="shared" ref="I13:I45" si="1">ROUND(E13*H13,2)</f>
        <v>0</v>
      </c>
      <c r="J13" s="177"/>
      <c r="K13" s="178">
        <f t="shared" ref="K13:K45" si="2">ROUND(E13*J13,2)</f>
        <v>0</v>
      </c>
      <c r="L13" s="178">
        <v>21</v>
      </c>
      <c r="M13" s="178">
        <f t="shared" ref="M13:M45" si="3">G13*(1+L13/100)</f>
        <v>0</v>
      </c>
      <c r="N13" s="176">
        <v>0</v>
      </c>
      <c r="O13" s="176">
        <f t="shared" ref="O13:O45" si="4">ROUND(E13*N13,2)</f>
        <v>0</v>
      </c>
      <c r="P13" s="176">
        <v>4.0999999999999999E-4</v>
      </c>
      <c r="Q13" s="176">
        <f t="shared" ref="Q13:Q45" si="5">ROUND(E13*P13,2)</f>
        <v>0.01</v>
      </c>
      <c r="R13" s="178" t="s">
        <v>556</v>
      </c>
      <c r="S13" s="178" t="s">
        <v>211</v>
      </c>
      <c r="T13" s="179" t="s">
        <v>212</v>
      </c>
      <c r="U13" s="156">
        <v>0.14499999999999999</v>
      </c>
      <c r="V13" s="156">
        <f t="shared" ref="V13:V45" si="6">ROUND(E13*U13,2)</f>
        <v>2.1800000000000002</v>
      </c>
      <c r="W13" s="156"/>
      <c r="X13" s="156" t="s">
        <v>213</v>
      </c>
      <c r="Y13" s="156" t="s">
        <v>214</v>
      </c>
      <c r="Z13" s="146"/>
      <c r="AA13" s="146"/>
      <c r="AB13" s="146"/>
      <c r="AC13" s="146"/>
      <c r="AD13" s="146"/>
      <c r="AE13" s="146"/>
      <c r="AF13" s="146"/>
      <c r="AG13" s="146" t="s">
        <v>215</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1" x14ac:dyDescent="0.25">
      <c r="A14" s="173">
        <v>5</v>
      </c>
      <c r="B14" s="174" t="s">
        <v>988</v>
      </c>
      <c r="C14" s="182" t="s">
        <v>989</v>
      </c>
      <c r="D14" s="175" t="s">
        <v>257</v>
      </c>
      <c r="E14" s="176">
        <v>3</v>
      </c>
      <c r="F14" s="177"/>
      <c r="G14" s="178">
        <f t="shared" si="0"/>
        <v>0</v>
      </c>
      <c r="H14" s="177"/>
      <c r="I14" s="178">
        <f t="shared" si="1"/>
        <v>0</v>
      </c>
      <c r="J14" s="177"/>
      <c r="K14" s="178">
        <f t="shared" si="2"/>
        <v>0</v>
      </c>
      <c r="L14" s="178">
        <v>21</v>
      </c>
      <c r="M14" s="178">
        <f t="shared" si="3"/>
        <v>0</v>
      </c>
      <c r="N14" s="176">
        <v>0</v>
      </c>
      <c r="O14" s="176">
        <f t="shared" si="4"/>
        <v>0</v>
      </c>
      <c r="P14" s="176">
        <v>5.0000000000000002E-5</v>
      </c>
      <c r="Q14" s="176">
        <f t="shared" si="5"/>
        <v>0</v>
      </c>
      <c r="R14" s="178" t="s">
        <v>556</v>
      </c>
      <c r="S14" s="178" t="s">
        <v>211</v>
      </c>
      <c r="T14" s="179" t="s">
        <v>212</v>
      </c>
      <c r="U14" s="156">
        <v>7.0000000000000007E-2</v>
      </c>
      <c r="V14" s="156">
        <f t="shared" si="6"/>
        <v>0.21</v>
      </c>
      <c r="W14" s="156"/>
      <c r="X14" s="156" t="s">
        <v>213</v>
      </c>
      <c r="Y14" s="156" t="s">
        <v>214</v>
      </c>
      <c r="Z14" s="146"/>
      <c r="AA14" s="146"/>
      <c r="AB14" s="146"/>
      <c r="AC14" s="146"/>
      <c r="AD14" s="146"/>
      <c r="AE14" s="146"/>
      <c r="AF14" s="146"/>
      <c r="AG14" s="146" t="s">
        <v>215</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1" x14ac:dyDescent="0.25">
      <c r="A15" s="173">
        <v>6</v>
      </c>
      <c r="B15" s="174" t="s">
        <v>992</v>
      </c>
      <c r="C15" s="182" t="s">
        <v>993</v>
      </c>
      <c r="D15" s="175" t="s">
        <v>316</v>
      </c>
      <c r="E15" s="176">
        <v>6</v>
      </c>
      <c r="F15" s="177"/>
      <c r="G15" s="178">
        <f t="shared" si="0"/>
        <v>0</v>
      </c>
      <c r="H15" s="177"/>
      <c r="I15" s="178">
        <f t="shared" si="1"/>
        <v>0</v>
      </c>
      <c r="J15" s="177"/>
      <c r="K15" s="178">
        <f t="shared" si="2"/>
        <v>0</v>
      </c>
      <c r="L15" s="178">
        <v>21</v>
      </c>
      <c r="M15" s="178">
        <f t="shared" si="3"/>
        <v>0</v>
      </c>
      <c r="N15" s="176">
        <v>0</v>
      </c>
      <c r="O15" s="176">
        <f t="shared" si="4"/>
        <v>0</v>
      </c>
      <c r="P15" s="176">
        <v>0</v>
      </c>
      <c r="Q15" s="176">
        <f t="shared" si="5"/>
        <v>0</v>
      </c>
      <c r="R15" s="178" t="s">
        <v>170</v>
      </c>
      <c r="S15" s="178" t="s">
        <v>211</v>
      </c>
      <c r="T15" s="179" t="s">
        <v>212</v>
      </c>
      <c r="U15" s="156">
        <v>0.17083000000000001</v>
      </c>
      <c r="V15" s="156">
        <f t="shared" si="6"/>
        <v>1.02</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73">
        <v>7</v>
      </c>
      <c r="B16" s="174" t="s">
        <v>1002</v>
      </c>
      <c r="C16" s="182" t="s">
        <v>1003</v>
      </c>
      <c r="D16" s="175" t="s">
        <v>316</v>
      </c>
      <c r="E16" s="176">
        <v>106</v>
      </c>
      <c r="F16" s="177"/>
      <c r="G16" s="178">
        <f t="shared" si="0"/>
        <v>0</v>
      </c>
      <c r="H16" s="177"/>
      <c r="I16" s="178">
        <f t="shared" si="1"/>
        <v>0</v>
      </c>
      <c r="J16" s="177"/>
      <c r="K16" s="178">
        <f t="shared" si="2"/>
        <v>0</v>
      </c>
      <c r="L16" s="178">
        <v>21</v>
      </c>
      <c r="M16" s="178">
        <f t="shared" si="3"/>
        <v>0</v>
      </c>
      <c r="N16" s="176">
        <v>0</v>
      </c>
      <c r="O16" s="176">
        <f t="shared" si="4"/>
        <v>0</v>
      </c>
      <c r="P16" s="176">
        <v>0</v>
      </c>
      <c r="Q16" s="176">
        <f t="shared" si="5"/>
        <v>0</v>
      </c>
      <c r="R16" s="178" t="s">
        <v>170</v>
      </c>
      <c r="S16" s="178" t="s">
        <v>211</v>
      </c>
      <c r="T16" s="179" t="s">
        <v>212</v>
      </c>
      <c r="U16" s="156">
        <v>0.121</v>
      </c>
      <c r="V16" s="156">
        <f t="shared" si="6"/>
        <v>12.83</v>
      </c>
      <c r="W16" s="156"/>
      <c r="X16" s="156" t="s">
        <v>213</v>
      </c>
      <c r="Y16" s="156" t="s">
        <v>214</v>
      </c>
      <c r="Z16" s="146"/>
      <c r="AA16" s="146"/>
      <c r="AB16" s="146"/>
      <c r="AC16" s="146"/>
      <c r="AD16" s="146"/>
      <c r="AE16" s="146"/>
      <c r="AF16" s="146"/>
      <c r="AG16" s="146" t="s">
        <v>215</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8</v>
      </c>
      <c r="B17" s="174" t="s">
        <v>1457</v>
      </c>
      <c r="C17" s="182" t="s">
        <v>1458</v>
      </c>
      <c r="D17" s="175" t="s">
        <v>316</v>
      </c>
      <c r="E17" s="176">
        <v>130</v>
      </c>
      <c r="F17" s="177"/>
      <c r="G17" s="178">
        <f t="shared" si="0"/>
        <v>0</v>
      </c>
      <c r="H17" s="177"/>
      <c r="I17" s="178">
        <f t="shared" si="1"/>
        <v>0</v>
      </c>
      <c r="J17" s="177"/>
      <c r="K17" s="178">
        <f t="shared" si="2"/>
        <v>0</v>
      </c>
      <c r="L17" s="178">
        <v>21</v>
      </c>
      <c r="M17" s="178">
        <f t="shared" si="3"/>
        <v>0</v>
      </c>
      <c r="N17" s="176">
        <v>0</v>
      </c>
      <c r="O17" s="176">
        <f t="shared" si="4"/>
        <v>0</v>
      </c>
      <c r="P17" s="176">
        <v>0</v>
      </c>
      <c r="Q17" s="176">
        <f t="shared" si="5"/>
        <v>0</v>
      </c>
      <c r="R17" s="178" t="s">
        <v>170</v>
      </c>
      <c r="S17" s="178" t="s">
        <v>211</v>
      </c>
      <c r="T17" s="179" t="s">
        <v>212</v>
      </c>
      <c r="U17" s="156">
        <v>0.13700000000000001</v>
      </c>
      <c r="V17" s="156">
        <f t="shared" si="6"/>
        <v>17.809999999999999</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73">
        <v>9</v>
      </c>
      <c r="B18" s="174" t="s">
        <v>1459</v>
      </c>
      <c r="C18" s="182" t="s">
        <v>1460</v>
      </c>
      <c r="D18" s="175" t="s">
        <v>257</v>
      </c>
      <c r="E18" s="176">
        <v>20</v>
      </c>
      <c r="F18" s="177"/>
      <c r="G18" s="178">
        <f t="shared" si="0"/>
        <v>0</v>
      </c>
      <c r="H18" s="177"/>
      <c r="I18" s="178">
        <f t="shared" si="1"/>
        <v>0</v>
      </c>
      <c r="J18" s="177"/>
      <c r="K18" s="178">
        <f t="shared" si="2"/>
        <v>0</v>
      </c>
      <c r="L18" s="178">
        <v>21</v>
      </c>
      <c r="M18" s="178">
        <f t="shared" si="3"/>
        <v>0</v>
      </c>
      <c r="N18" s="176">
        <v>0</v>
      </c>
      <c r="O18" s="176">
        <f t="shared" si="4"/>
        <v>0</v>
      </c>
      <c r="P18" s="176">
        <v>0</v>
      </c>
      <c r="Q18" s="176">
        <f t="shared" si="5"/>
        <v>0</v>
      </c>
      <c r="R18" s="178" t="s">
        <v>170</v>
      </c>
      <c r="S18" s="178" t="s">
        <v>211</v>
      </c>
      <c r="T18" s="179" t="s">
        <v>212</v>
      </c>
      <c r="U18" s="156">
        <v>0.14130000000000001</v>
      </c>
      <c r="V18" s="156">
        <f t="shared" si="6"/>
        <v>2.83</v>
      </c>
      <c r="W18" s="156"/>
      <c r="X18" s="156" t="s">
        <v>213</v>
      </c>
      <c r="Y18" s="156" t="s">
        <v>214</v>
      </c>
      <c r="Z18" s="146"/>
      <c r="AA18" s="146"/>
      <c r="AB18" s="146"/>
      <c r="AC18" s="146"/>
      <c r="AD18" s="146"/>
      <c r="AE18" s="146"/>
      <c r="AF18" s="146"/>
      <c r="AG18" s="146" t="s">
        <v>215</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73">
        <v>10</v>
      </c>
      <c r="B19" s="174" t="s">
        <v>1461</v>
      </c>
      <c r="C19" s="182" t="s">
        <v>1462</v>
      </c>
      <c r="D19" s="175" t="s">
        <v>316</v>
      </c>
      <c r="E19" s="176">
        <v>46</v>
      </c>
      <c r="F19" s="177"/>
      <c r="G19" s="178">
        <f t="shared" si="0"/>
        <v>0</v>
      </c>
      <c r="H19" s="177"/>
      <c r="I19" s="178">
        <f t="shared" si="1"/>
        <v>0</v>
      </c>
      <c r="J19" s="177"/>
      <c r="K19" s="178">
        <f t="shared" si="2"/>
        <v>0</v>
      </c>
      <c r="L19" s="178">
        <v>21</v>
      </c>
      <c r="M19" s="178">
        <f t="shared" si="3"/>
        <v>0</v>
      </c>
      <c r="N19" s="176">
        <v>0</v>
      </c>
      <c r="O19" s="176">
        <f t="shared" si="4"/>
        <v>0</v>
      </c>
      <c r="P19" s="176">
        <v>0</v>
      </c>
      <c r="Q19" s="176">
        <f t="shared" si="5"/>
        <v>0</v>
      </c>
      <c r="R19" s="178" t="s">
        <v>170</v>
      </c>
      <c r="S19" s="178" t="s">
        <v>211</v>
      </c>
      <c r="T19" s="179" t="s">
        <v>212</v>
      </c>
      <c r="U19" s="156">
        <v>0.64383000000000001</v>
      </c>
      <c r="V19" s="156">
        <f t="shared" si="6"/>
        <v>29.62</v>
      </c>
      <c r="W19" s="156"/>
      <c r="X19" s="156" t="s">
        <v>213</v>
      </c>
      <c r="Y19" s="156" t="s">
        <v>214</v>
      </c>
      <c r="Z19" s="146"/>
      <c r="AA19" s="146"/>
      <c r="AB19" s="146"/>
      <c r="AC19" s="146"/>
      <c r="AD19" s="146"/>
      <c r="AE19" s="146"/>
      <c r="AF19" s="146"/>
      <c r="AG19" s="146" t="s">
        <v>215</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11</v>
      </c>
      <c r="B20" s="174" t="s">
        <v>1016</v>
      </c>
      <c r="C20" s="182" t="s">
        <v>1017</v>
      </c>
      <c r="D20" s="175" t="s">
        <v>316</v>
      </c>
      <c r="E20" s="176">
        <v>6</v>
      </c>
      <c r="F20" s="177"/>
      <c r="G20" s="178">
        <f t="shared" si="0"/>
        <v>0</v>
      </c>
      <c r="H20" s="177"/>
      <c r="I20" s="178">
        <f t="shared" si="1"/>
        <v>0</v>
      </c>
      <c r="J20" s="177"/>
      <c r="K20" s="178">
        <f t="shared" si="2"/>
        <v>0</v>
      </c>
      <c r="L20" s="178">
        <v>21</v>
      </c>
      <c r="M20" s="178">
        <f t="shared" si="3"/>
        <v>0</v>
      </c>
      <c r="N20" s="176">
        <v>0</v>
      </c>
      <c r="O20" s="176">
        <f t="shared" si="4"/>
        <v>0</v>
      </c>
      <c r="P20" s="176">
        <v>0</v>
      </c>
      <c r="Q20" s="176">
        <f t="shared" si="5"/>
        <v>0</v>
      </c>
      <c r="R20" s="178" t="s">
        <v>170</v>
      </c>
      <c r="S20" s="178" t="s">
        <v>211</v>
      </c>
      <c r="T20" s="179" t="s">
        <v>212</v>
      </c>
      <c r="U20" s="156">
        <v>0.77266999999999997</v>
      </c>
      <c r="V20" s="156">
        <f t="shared" si="6"/>
        <v>4.6399999999999997</v>
      </c>
      <c r="W20" s="156"/>
      <c r="X20" s="156" t="s">
        <v>213</v>
      </c>
      <c r="Y20" s="156" t="s">
        <v>214</v>
      </c>
      <c r="Z20" s="146"/>
      <c r="AA20" s="146"/>
      <c r="AB20" s="146"/>
      <c r="AC20" s="146"/>
      <c r="AD20" s="146"/>
      <c r="AE20" s="146"/>
      <c r="AF20" s="146"/>
      <c r="AG20" s="146" t="s">
        <v>215</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12</v>
      </c>
      <c r="B21" s="174" t="s">
        <v>1018</v>
      </c>
      <c r="C21" s="182" t="s">
        <v>1019</v>
      </c>
      <c r="D21" s="175" t="s">
        <v>257</v>
      </c>
      <c r="E21" s="176">
        <v>46</v>
      </c>
      <c r="F21" s="177"/>
      <c r="G21" s="178">
        <f t="shared" si="0"/>
        <v>0</v>
      </c>
      <c r="H21" s="177"/>
      <c r="I21" s="178">
        <f t="shared" si="1"/>
        <v>0</v>
      </c>
      <c r="J21" s="177"/>
      <c r="K21" s="178">
        <f t="shared" si="2"/>
        <v>0</v>
      </c>
      <c r="L21" s="178">
        <v>21</v>
      </c>
      <c r="M21" s="178">
        <f t="shared" si="3"/>
        <v>0</v>
      </c>
      <c r="N21" s="176">
        <v>0</v>
      </c>
      <c r="O21" s="176">
        <f t="shared" si="4"/>
        <v>0</v>
      </c>
      <c r="P21" s="176">
        <v>0</v>
      </c>
      <c r="Q21" s="176">
        <f t="shared" si="5"/>
        <v>0</v>
      </c>
      <c r="R21" s="178" t="s">
        <v>170</v>
      </c>
      <c r="S21" s="178" t="s">
        <v>211</v>
      </c>
      <c r="T21" s="179" t="s">
        <v>212</v>
      </c>
      <c r="U21" s="156">
        <v>0.45067000000000002</v>
      </c>
      <c r="V21" s="156">
        <f t="shared" si="6"/>
        <v>20.73</v>
      </c>
      <c r="W21" s="156"/>
      <c r="X21" s="156" t="s">
        <v>213</v>
      </c>
      <c r="Y21" s="156" t="s">
        <v>214</v>
      </c>
      <c r="Z21" s="146"/>
      <c r="AA21" s="146"/>
      <c r="AB21" s="146"/>
      <c r="AC21" s="146"/>
      <c r="AD21" s="146"/>
      <c r="AE21" s="146"/>
      <c r="AF21" s="146"/>
      <c r="AG21" s="146" t="s">
        <v>215</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73">
        <v>13</v>
      </c>
      <c r="B22" s="174" t="s">
        <v>1066</v>
      </c>
      <c r="C22" s="182" t="s">
        <v>1067</v>
      </c>
      <c r="D22" s="175" t="s">
        <v>257</v>
      </c>
      <c r="E22" s="176">
        <v>90</v>
      </c>
      <c r="F22" s="177"/>
      <c r="G22" s="178">
        <f t="shared" si="0"/>
        <v>0</v>
      </c>
      <c r="H22" s="177"/>
      <c r="I22" s="178">
        <f t="shared" si="1"/>
        <v>0</v>
      </c>
      <c r="J22" s="177"/>
      <c r="K22" s="178">
        <f t="shared" si="2"/>
        <v>0</v>
      </c>
      <c r="L22" s="178">
        <v>21</v>
      </c>
      <c r="M22" s="178">
        <f t="shared" si="3"/>
        <v>0</v>
      </c>
      <c r="N22" s="176">
        <v>0</v>
      </c>
      <c r="O22" s="176">
        <f t="shared" si="4"/>
        <v>0</v>
      </c>
      <c r="P22" s="176">
        <v>0</v>
      </c>
      <c r="Q22" s="176">
        <f t="shared" si="5"/>
        <v>0</v>
      </c>
      <c r="R22" s="178" t="s">
        <v>170</v>
      </c>
      <c r="S22" s="178" t="s">
        <v>211</v>
      </c>
      <c r="T22" s="179" t="s">
        <v>212</v>
      </c>
      <c r="U22" s="156">
        <v>2.5170000000000001E-2</v>
      </c>
      <c r="V22" s="156">
        <f t="shared" si="6"/>
        <v>2.27</v>
      </c>
      <c r="W22" s="156"/>
      <c r="X22" s="156" t="s">
        <v>213</v>
      </c>
      <c r="Y22" s="156" t="s">
        <v>214</v>
      </c>
      <c r="Z22" s="146"/>
      <c r="AA22" s="146"/>
      <c r="AB22" s="146"/>
      <c r="AC22" s="146"/>
      <c r="AD22" s="146"/>
      <c r="AE22" s="146"/>
      <c r="AF22" s="146"/>
      <c r="AG22" s="146" t="s">
        <v>215</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14</v>
      </c>
      <c r="B23" s="174" t="s">
        <v>1463</v>
      </c>
      <c r="C23" s="182" t="s">
        <v>1464</v>
      </c>
      <c r="D23" s="175" t="s">
        <v>316</v>
      </c>
      <c r="E23" s="176">
        <v>15</v>
      </c>
      <c r="F23" s="177"/>
      <c r="G23" s="178">
        <f t="shared" si="0"/>
        <v>0</v>
      </c>
      <c r="H23" s="177"/>
      <c r="I23" s="178">
        <f t="shared" si="1"/>
        <v>0</v>
      </c>
      <c r="J23" s="177"/>
      <c r="K23" s="178">
        <f t="shared" si="2"/>
        <v>0</v>
      </c>
      <c r="L23" s="178">
        <v>21</v>
      </c>
      <c r="M23" s="178">
        <f t="shared" si="3"/>
        <v>0</v>
      </c>
      <c r="N23" s="176">
        <v>0</v>
      </c>
      <c r="O23" s="176">
        <f t="shared" si="4"/>
        <v>0</v>
      </c>
      <c r="P23" s="176">
        <v>0</v>
      </c>
      <c r="Q23" s="176">
        <f t="shared" si="5"/>
        <v>0</v>
      </c>
      <c r="R23" s="178" t="s">
        <v>170</v>
      </c>
      <c r="S23" s="178" t="s">
        <v>211</v>
      </c>
      <c r="T23" s="179" t="s">
        <v>212</v>
      </c>
      <c r="U23" s="156">
        <v>9.0499999999999997E-2</v>
      </c>
      <c r="V23" s="156">
        <f t="shared" si="6"/>
        <v>1.36</v>
      </c>
      <c r="W23" s="156"/>
      <c r="X23" s="156" t="s">
        <v>213</v>
      </c>
      <c r="Y23" s="156" t="s">
        <v>214</v>
      </c>
      <c r="Z23" s="146"/>
      <c r="AA23" s="146"/>
      <c r="AB23" s="146"/>
      <c r="AC23" s="146"/>
      <c r="AD23" s="146"/>
      <c r="AE23" s="146"/>
      <c r="AF23" s="146"/>
      <c r="AG23" s="146" t="s">
        <v>215</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73">
        <v>15</v>
      </c>
      <c r="B24" s="174" t="s">
        <v>1117</v>
      </c>
      <c r="C24" s="182" t="s">
        <v>1118</v>
      </c>
      <c r="D24" s="175" t="s">
        <v>257</v>
      </c>
      <c r="E24" s="176">
        <v>90</v>
      </c>
      <c r="F24" s="177"/>
      <c r="G24" s="178">
        <f t="shared" si="0"/>
        <v>0</v>
      </c>
      <c r="H24" s="177"/>
      <c r="I24" s="178">
        <f t="shared" si="1"/>
        <v>0</v>
      </c>
      <c r="J24" s="177"/>
      <c r="K24" s="178">
        <f t="shared" si="2"/>
        <v>0</v>
      </c>
      <c r="L24" s="178">
        <v>21</v>
      </c>
      <c r="M24" s="178">
        <f t="shared" si="3"/>
        <v>0</v>
      </c>
      <c r="N24" s="176">
        <v>1.0000000000000001E-5</v>
      </c>
      <c r="O24" s="176">
        <f t="shared" si="4"/>
        <v>0</v>
      </c>
      <c r="P24" s="176">
        <v>0</v>
      </c>
      <c r="Q24" s="176">
        <f t="shared" si="5"/>
        <v>0</v>
      </c>
      <c r="R24" s="178" t="s">
        <v>170</v>
      </c>
      <c r="S24" s="178" t="s">
        <v>211</v>
      </c>
      <c r="T24" s="179" t="s">
        <v>212</v>
      </c>
      <c r="U24" s="156">
        <v>2.5000000000000001E-2</v>
      </c>
      <c r="V24" s="156">
        <f t="shared" si="6"/>
        <v>2.25</v>
      </c>
      <c r="W24" s="156"/>
      <c r="X24" s="156" t="s">
        <v>213</v>
      </c>
      <c r="Y24" s="156" t="s">
        <v>214</v>
      </c>
      <c r="Z24" s="146"/>
      <c r="AA24" s="146"/>
      <c r="AB24" s="146"/>
      <c r="AC24" s="146"/>
      <c r="AD24" s="146"/>
      <c r="AE24" s="146"/>
      <c r="AF24" s="146"/>
      <c r="AG24" s="146" t="s">
        <v>215</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16</v>
      </c>
      <c r="B25" s="174" t="s">
        <v>1465</v>
      </c>
      <c r="C25" s="182" t="s">
        <v>1466</v>
      </c>
      <c r="D25" s="175" t="s">
        <v>513</v>
      </c>
      <c r="E25" s="176">
        <v>42</v>
      </c>
      <c r="F25" s="177"/>
      <c r="G25" s="178">
        <f t="shared" si="0"/>
        <v>0</v>
      </c>
      <c r="H25" s="177"/>
      <c r="I25" s="178">
        <f t="shared" si="1"/>
        <v>0</v>
      </c>
      <c r="J25" s="177"/>
      <c r="K25" s="178">
        <f t="shared" si="2"/>
        <v>0</v>
      </c>
      <c r="L25" s="178">
        <v>21</v>
      </c>
      <c r="M25" s="178">
        <f t="shared" si="3"/>
        <v>0</v>
      </c>
      <c r="N25" s="176">
        <v>0</v>
      </c>
      <c r="O25" s="176">
        <f t="shared" si="4"/>
        <v>0</v>
      </c>
      <c r="P25" s="176">
        <v>0</v>
      </c>
      <c r="Q25" s="176">
        <f t="shared" si="5"/>
        <v>0</v>
      </c>
      <c r="R25" s="178"/>
      <c r="S25" s="178" t="s">
        <v>211</v>
      </c>
      <c r="T25" s="179" t="s">
        <v>212</v>
      </c>
      <c r="U25" s="156">
        <v>0.20300000000000001</v>
      </c>
      <c r="V25" s="156">
        <f t="shared" si="6"/>
        <v>8.5299999999999994</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73">
        <v>17</v>
      </c>
      <c r="B26" s="174" t="s">
        <v>1467</v>
      </c>
      <c r="C26" s="182" t="s">
        <v>1468</v>
      </c>
      <c r="D26" s="175" t="s">
        <v>257</v>
      </c>
      <c r="E26" s="176">
        <v>15</v>
      </c>
      <c r="F26" s="177"/>
      <c r="G26" s="178">
        <f t="shared" si="0"/>
        <v>0</v>
      </c>
      <c r="H26" s="177"/>
      <c r="I26" s="178">
        <f t="shared" si="1"/>
        <v>0</v>
      </c>
      <c r="J26" s="177"/>
      <c r="K26" s="178">
        <f t="shared" si="2"/>
        <v>0</v>
      </c>
      <c r="L26" s="178">
        <v>21</v>
      </c>
      <c r="M26" s="178">
        <f t="shared" si="3"/>
        <v>0</v>
      </c>
      <c r="N26" s="176">
        <v>0</v>
      </c>
      <c r="O26" s="176">
        <f t="shared" si="4"/>
        <v>0</v>
      </c>
      <c r="P26" s="176">
        <v>0</v>
      </c>
      <c r="Q26" s="176">
        <f t="shared" si="5"/>
        <v>0</v>
      </c>
      <c r="R26" s="178"/>
      <c r="S26" s="178" t="s">
        <v>211</v>
      </c>
      <c r="T26" s="179" t="s">
        <v>212</v>
      </c>
      <c r="U26" s="156">
        <v>2.4E-2</v>
      </c>
      <c r="V26" s="156">
        <f t="shared" si="6"/>
        <v>0.36</v>
      </c>
      <c r="W26" s="156"/>
      <c r="X26" s="156" t="s">
        <v>213</v>
      </c>
      <c r="Y26" s="156" t="s">
        <v>214</v>
      </c>
      <c r="Z26" s="146"/>
      <c r="AA26" s="146"/>
      <c r="AB26" s="146"/>
      <c r="AC26" s="146"/>
      <c r="AD26" s="146"/>
      <c r="AE26" s="146"/>
      <c r="AF26" s="146"/>
      <c r="AG26" s="146" t="s">
        <v>215</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18</v>
      </c>
      <c r="B27" s="174" t="s">
        <v>1469</v>
      </c>
      <c r="C27" s="182" t="s">
        <v>1470</v>
      </c>
      <c r="D27" s="175" t="s">
        <v>316</v>
      </c>
      <c r="E27" s="176">
        <v>40</v>
      </c>
      <c r="F27" s="177"/>
      <c r="G27" s="178">
        <f t="shared" si="0"/>
        <v>0</v>
      </c>
      <c r="H27" s="177"/>
      <c r="I27" s="178">
        <f t="shared" si="1"/>
        <v>0</v>
      </c>
      <c r="J27" s="177"/>
      <c r="K27" s="178">
        <f t="shared" si="2"/>
        <v>0</v>
      </c>
      <c r="L27" s="178">
        <v>21</v>
      </c>
      <c r="M27" s="178">
        <f t="shared" si="3"/>
        <v>0</v>
      </c>
      <c r="N27" s="176">
        <v>0</v>
      </c>
      <c r="O27" s="176">
        <f t="shared" si="4"/>
        <v>0</v>
      </c>
      <c r="P27" s="176">
        <v>0</v>
      </c>
      <c r="Q27" s="176">
        <f t="shared" si="5"/>
        <v>0</v>
      </c>
      <c r="R27" s="178"/>
      <c r="S27" s="178" t="s">
        <v>211</v>
      </c>
      <c r="T27" s="179" t="s">
        <v>212</v>
      </c>
      <c r="U27" s="156">
        <v>7.6670000000000002E-2</v>
      </c>
      <c r="V27" s="156">
        <f t="shared" si="6"/>
        <v>3.07</v>
      </c>
      <c r="W27" s="156"/>
      <c r="X27" s="156" t="s">
        <v>213</v>
      </c>
      <c r="Y27" s="156" t="s">
        <v>214</v>
      </c>
      <c r="Z27" s="146"/>
      <c r="AA27" s="146"/>
      <c r="AB27" s="146"/>
      <c r="AC27" s="146"/>
      <c r="AD27" s="146"/>
      <c r="AE27" s="146"/>
      <c r="AF27" s="146"/>
      <c r="AG27" s="146" t="s">
        <v>215</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19</v>
      </c>
      <c r="B28" s="174" t="s">
        <v>1471</v>
      </c>
      <c r="C28" s="182" t="s">
        <v>1472</v>
      </c>
      <c r="D28" s="175" t="s">
        <v>1473</v>
      </c>
      <c r="E28" s="176">
        <v>8</v>
      </c>
      <c r="F28" s="177"/>
      <c r="G28" s="178">
        <f t="shared" si="0"/>
        <v>0</v>
      </c>
      <c r="H28" s="177"/>
      <c r="I28" s="178">
        <f t="shared" si="1"/>
        <v>0</v>
      </c>
      <c r="J28" s="177"/>
      <c r="K28" s="178">
        <f t="shared" si="2"/>
        <v>0</v>
      </c>
      <c r="L28" s="178">
        <v>21</v>
      </c>
      <c r="M28" s="178">
        <f t="shared" si="3"/>
        <v>0</v>
      </c>
      <c r="N28" s="176">
        <v>0</v>
      </c>
      <c r="O28" s="176">
        <f t="shared" si="4"/>
        <v>0</v>
      </c>
      <c r="P28" s="176">
        <v>0</v>
      </c>
      <c r="Q28" s="176">
        <f t="shared" si="5"/>
        <v>0</v>
      </c>
      <c r="R28" s="178"/>
      <c r="S28" s="178" t="s">
        <v>211</v>
      </c>
      <c r="T28" s="179" t="s">
        <v>212</v>
      </c>
      <c r="U28" s="156">
        <v>1</v>
      </c>
      <c r="V28" s="156">
        <f t="shared" si="6"/>
        <v>8</v>
      </c>
      <c r="W28" s="156"/>
      <c r="X28" s="156" t="s">
        <v>213</v>
      </c>
      <c r="Y28" s="156" t="s">
        <v>214</v>
      </c>
      <c r="Z28" s="146"/>
      <c r="AA28" s="146"/>
      <c r="AB28" s="146"/>
      <c r="AC28" s="146"/>
      <c r="AD28" s="146"/>
      <c r="AE28" s="146"/>
      <c r="AF28" s="146"/>
      <c r="AG28" s="146" t="s">
        <v>215</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20</v>
      </c>
      <c r="B29" s="174" t="s">
        <v>1474</v>
      </c>
      <c r="C29" s="182" t="s">
        <v>1475</v>
      </c>
      <c r="D29" s="175" t="s">
        <v>257</v>
      </c>
      <c r="E29" s="176">
        <v>1</v>
      </c>
      <c r="F29" s="177"/>
      <c r="G29" s="178">
        <f t="shared" si="0"/>
        <v>0</v>
      </c>
      <c r="H29" s="177"/>
      <c r="I29" s="178">
        <f t="shared" si="1"/>
        <v>0</v>
      </c>
      <c r="J29" s="177"/>
      <c r="K29" s="178">
        <f t="shared" si="2"/>
        <v>0</v>
      </c>
      <c r="L29" s="178">
        <v>21</v>
      </c>
      <c r="M29" s="178">
        <f t="shared" si="3"/>
        <v>0</v>
      </c>
      <c r="N29" s="176">
        <v>0</v>
      </c>
      <c r="O29" s="176">
        <f t="shared" si="4"/>
        <v>0</v>
      </c>
      <c r="P29" s="176">
        <v>0</v>
      </c>
      <c r="Q29" s="176">
        <f t="shared" si="5"/>
        <v>0</v>
      </c>
      <c r="R29" s="178"/>
      <c r="S29" s="178" t="s">
        <v>211</v>
      </c>
      <c r="T29" s="179" t="s">
        <v>212</v>
      </c>
      <c r="U29" s="156">
        <v>4.6399999999999997</v>
      </c>
      <c r="V29" s="156">
        <f t="shared" si="6"/>
        <v>4.6399999999999997</v>
      </c>
      <c r="W29" s="156"/>
      <c r="X29" s="156" t="s">
        <v>213</v>
      </c>
      <c r="Y29" s="156" t="s">
        <v>214</v>
      </c>
      <c r="Z29" s="146"/>
      <c r="AA29" s="146"/>
      <c r="AB29" s="146"/>
      <c r="AC29" s="146"/>
      <c r="AD29" s="146"/>
      <c r="AE29" s="146"/>
      <c r="AF29" s="146"/>
      <c r="AG29" s="146" t="s">
        <v>215</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21</v>
      </c>
      <c r="B30" s="174" t="s">
        <v>1476</v>
      </c>
      <c r="C30" s="182" t="s">
        <v>1477</v>
      </c>
      <c r="D30" s="175" t="s">
        <v>316</v>
      </c>
      <c r="E30" s="176">
        <v>1905</v>
      </c>
      <c r="F30" s="177"/>
      <c r="G30" s="178">
        <f t="shared" si="0"/>
        <v>0</v>
      </c>
      <c r="H30" s="177"/>
      <c r="I30" s="178">
        <f t="shared" si="1"/>
        <v>0</v>
      </c>
      <c r="J30" s="177"/>
      <c r="K30" s="178">
        <f t="shared" si="2"/>
        <v>0</v>
      </c>
      <c r="L30" s="178">
        <v>21</v>
      </c>
      <c r="M30" s="178">
        <f t="shared" si="3"/>
        <v>0</v>
      </c>
      <c r="N30" s="176">
        <v>0</v>
      </c>
      <c r="O30" s="176">
        <f t="shared" si="4"/>
        <v>0</v>
      </c>
      <c r="P30" s="176">
        <v>0</v>
      </c>
      <c r="Q30" s="176">
        <f t="shared" si="5"/>
        <v>0</v>
      </c>
      <c r="R30" s="178"/>
      <c r="S30" s="178" t="s">
        <v>211</v>
      </c>
      <c r="T30" s="179" t="s">
        <v>212</v>
      </c>
      <c r="U30" s="156">
        <v>4.4999999999999998E-2</v>
      </c>
      <c r="V30" s="156">
        <f t="shared" si="6"/>
        <v>85.73</v>
      </c>
      <c r="W30" s="156"/>
      <c r="X30" s="156" t="s">
        <v>213</v>
      </c>
      <c r="Y30" s="156" t="s">
        <v>214</v>
      </c>
      <c r="Z30" s="146"/>
      <c r="AA30" s="146"/>
      <c r="AB30" s="146"/>
      <c r="AC30" s="146"/>
      <c r="AD30" s="146"/>
      <c r="AE30" s="146"/>
      <c r="AF30" s="146"/>
      <c r="AG30" s="146" t="s">
        <v>215</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22</v>
      </c>
      <c r="B31" s="174" t="s">
        <v>1478</v>
      </c>
      <c r="C31" s="182" t="s">
        <v>1479</v>
      </c>
      <c r="D31" s="175" t="s">
        <v>257</v>
      </c>
      <c r="E31" s="176">
        <v>8</v>
      </c>
      <c r="F31" s="177"/>
      <c r="G31" s="178">
        <f t="shared" si="0"/>
        <v>0</v>
      </c>
      <c r="H31" s="177"/>
      <c r="I31" s="178">
        <f t="shared" si="1"/>
        <v>0</v>
      </c>
      <c r="J31" s="177"/>
      <c r="K31" s="178">
        <f t="shared" si="2"/>
        <v>0</v>
      </c>
      <c r="L31" s="178">
        <v>21</v>
      </c>
      <c r="M31" s="178">
        <f t="shared" si="3"/>
        <v>0</v>
      </c>
      <c r="N31" s="176">
        <v>0</v>
      </c>
      <c r="O31" s="176">
        <f t="shared" si="4"/>
        <v>0</v>
      </c>
      <c r="P31" s="176">
        <v>0</v>
      </c>
      <c r="Q31" s="176">
        <f t="shared" si="5"/>
        <v>0</v>
      </c>
      <c r="R31" s="178"/>
      <c r="S31" s="178" t="s">
        <v>211</v>
      </c>
      <c r="T31" s="179" t="s">
        <v>212</v>
      </c>
      <c r="U31" s="156">
        <v>0.14033000000000001</v>
      </c>
      <c r="V31" s="156">
        <f t="shared" si="6"/>
        <v>1.1200000000000001</v>
      </c>
      <c r="W31" s="156"/>
      <c r="X31" s="156" t="s">
        <v>213</v>
      </c>
      <c r="Y31" s="156" t="s">
        <v>214</v>
      </c>
      <c r="Z31" s="146"/>
      <c r="AA31" s="146"/>
      <c r="AB31" s="146"/>
      <c r="AC31" s="146"/>
      <c r="AD31" s="146"/>
      <c r="AE31" s="146"/>
      <c r="AF31" s="146"/>
      <c r="AG31" s="146" t="s">
        <v>215</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23</v>
      </c>
      <c r="B32" s="174" t="s">
        <v>1480</v>
      </c>
      <c r="C32" s="182" t="s">
        <v>1481</v>
      </c>
      <c r="D32" s="175" t="s">
        <v>257</v>
      </c>
      <c r="E32" s="176">
        <v>2</v>
      </c>
      <c r="F32" s="177"/>
      <c r="G32" s="178">
        <f t="shared" si="0"/>
        <v>0</v>
      </c>
      <c r="H32" s="177"/>
      <c r="I32" s="178">
        <f t="shared" si="1"/>
        <v>0</v>
      </c>
      <c r="J32" s="177"/>
      <c r="K32" s="178">
        <f t="shared" si="2"/>
        <v>0</v>
      </c>
      <c r="L32" s="178">
        <v>21</v>
      </c>
      <c r="M32" s="178">
        <f t="shared" si="3"/>
        <v>0</v>
      </c>
      <c r="N32" s="176">
        <v>0</v>
      </c>
      <c r="O32" s="176">
        <f t="shared" si="4"/>
        <v>0</v>
      </c>
      <c r="P32" s="176">
        <v>0</v>
      </c>
      <c r="Q32" s="176">
        <f t="shared" si="5"/>
        <v>0</v>
      </c>
      <c r="R32" s="178"/>
      <c r="S32" s="178" t="s">
        <v>211</v>
      </c>
      <c r="T32" s="179" t="s">
        <v>212</v>
      </c>
      <c r="U32" s="156">
        <v>0.14632999999999999</v>
      </c>
      <c r="V32" s="156">
        <f t="shared" si="6"/>
        <v>0.28999999999999998</v>
      </c>
      <c r="W32" s="156"/>
      <c r="X32" s="156" t="s">
        <v>213</v>
      </c>
      <c r="Y32" s="156" t="s">
        <v>214</v>
      </c>
      <c r="Z32" s="146"/>
      <c r="AA32" s="146"/>
      <c r="AB32" s="146"/>
      <c r="AC32" s="146"/>
      <c r="AD32" s="146"/>
      <c r="AE32" s="146"/>
      <c r="AF32" s="146"/>
      <c r="AG32" s="146" t="s">
        <v>215</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24</v>
      </c>
      <c r="B33" s="174" t="s">
        <v>1482</v>
      </c>
      <c r="C33" s="182" t="s">
        <v>1483</v>
      </c>
      <c r="D33" s="175" t="s">
        <v>257</v>
      </c>
      <c r="E33" s="176">
        <v>1</v>
      </c>
      <c r="F33" s="177"/>
      <c r="G33" s="178">
        <f t="shared" si="0"/>
        <v>0</v>
      </c>
      <c r="H33" s="177"/>
      <c r="I33" s="178">
        <f t="shared" si="1"/>
        <v>0</v>
      </c>
      <c r="J33" s="177"/>
      <c r="K33" s="178">
        <f t="shared" si="2"/>
        <v>0</v>
      </c>
      <c r="L33" s="178">
        <v>21</v>
      </c>
      <c r="M33" s="178">
        <f t="shared" si="3"/>
        <v>0</v>
      </c>
      <c r="N33" s="176">
        <v>0</v>
      </c>
      <c r="O33" s="176">
        <f t="shared" si="4"/>
        <v>0</v>
      </c>
      <c r="P33" s="176">
        <v>0</v>
      </c>
      <c r="Q33" s="176">
        <f t="shared" si="5"/>
        <v>0</v>
      </c>
      <c r="R33" s="178"/>
      <c r="S33" s="178" t="s">
        <v>211</v>
      </c>
      <c r="T33" s="179" t="s">
        <v>212</v>
      </c>
      <c r="U33" s="156">
        <v>0.14632999999999999</v>
      </c>
      <c r="V33" s="156">
        <f t="shared" si="6"/>
        <v>0.15</v>
      </c>
      <c r="W33" s="156"/>
      <c r="X33" s="156" t="s">
        <v>213</v>
      </c>
      <c r="Y33" s="156" t="s">
        <v>214</v>
      </c>
      <c r="Z33" s="146"/>
      <c r="AA33" s="146"/>
      <c r="AB33" s="146"/>
      <c r="AC33" s="146"/>
      <c r="AD33" s="146"/>
      <c r="AE33" s="146"/>
      <c r="AF33" s="146"/>
      <c r="AG33" s="146" t="s">
        <v>215</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25</v>
      </c>
      <c r="B34" s="174" t="s">
        <v>1484</v>
      </c>
      <c r="C34" s="182" t="s">
        <v>1485</v>
      </c>
      <c r="D34" s="175" t="s">
        <v>257</v>
      </c>
      <c r="E34" s="176">
        <v>42</v>
      </c>
      <c r="F34" s="177"/>
      <c r="G34" s="178">
        <f t="shared" si="0"/>
        <v>0</v>
      </c>
      <c r="H34" s="177"/>
      <c r="I34" s="178">
        <f t="shared" si="1"/>
        <v>0</v>
      </c>
      <c r="J34" s="177"/>
      <c r="K34" s="178">
        <f t="shared" si="2"/>
        <v>0</v>
      </c>
      <c r="L34" s="178">
        <v>21</v>
      </c>
      <c r="M34" s="178">
        <f t="shared" si="3"/>
        <v>0</v>
      </c>
      <c r="N34" s="176">
        <v>0</v>
      </c>
      <c r="O34" s="176">
        <f t="shared" si="4"/>
        <v>0</v>
      </c>
      <c r="P34" s="176">
        <v>0</v>
      </c>
      <c r="Q34" s="176">
        <f t="shared" si="5"/>
        <v>0</v>
      </c>
      <c r="R34" s="178"/>
      <c r="S34" s="178" t="s">
        <v>211</v>
      </c>
      <c r="T34" s="179" t="s">
        <v>212</v>
      </c>
      <c r="U34" s="156">
        <v>7.0000000000000007E-2</v>
      </c>
      <c r="V34" s="156">
        <f t="shared" si="6"/>
        <v>2.94</v>
      </c>
      <c r="W34" s="156"/>
      <c r="X34" s="156" t="s">
        <v>213</v>
      </c>
      <c r="Y34" s="156" t="s">
        <v>214</v>
      </c>
      <c r="Z34" s="146"/>
      <c r="AA34" s="146"/>
      <c r="AB34" s="146"/>
      <c r="AC34" s="146"/>
      <c r="AD34" s="146"/>
      <c r="AE34" s="146"/>
      <c r="AF34" s="146"/>
      <c r="AG34" s="146" t="s">
        <v>215</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73">
        <v>26</v>
      </c>
      <c r="B35" s="174" t="s">
        <v>1486</v>
      </c>
      <c r="C35" s="182" t="s">
        <v>1487</v>
      </c>
      <c r="D35" s="175" t="s">
        <v>257</v>
      </c>
      <c r="E35" s="176">
        <v>13</v>
      </c>
      <c r="F35" s="177"/>
      <c r="G35" s="178">
        <f t="shared" si="0"/>
        <v>0</v>
      </c>
      <c r="H35" s="177"/>
      <c r="I35" s="178">
        <f t="shared" si="1"/>
        <v>0</v>
      </c>
      <c r="J35" s="177"/>
      <c r="K35" s="178">
        <f t="shared" si="2"/>
        <v>0</v>
      </c>
      <c r="L35" s="178">
        <v>21</v>
      </c>
      <c r="M35" s="178">
        <f t="shared" si="3"/>
        <v>0</v>
      </c>
      <c r="N35" s="176">
        <v>0</v>
      </c>
      <c r="O35" s="176">
        <f t="shared" si="4"/>
        <v>0</v>
      </c>
      <c r="P35" s="176">
        <v>0</v>
      </c>
      <c r="Q35" s="176">
        <f t="shared" si="5"/>
        <v>0</v>
      </c>
      <c r="R35" s="178"/>
      <c r="S35" s="178" t="s">
        <v>211</v>
      </c>
      <c r="T35" s="179" t="s">
        <v>212</v>
      </c>
      <c r="U35" s="156">
        <v>5.3830000000000003E-2</v>
      </c>
      <c r="V35" s="156">
        <f t="shared" si="6"/>
        <v>0.7</v>
      </c>
      <c r="W35" s="156"/>
      <c r="X35" s="156" t="s">
        <v>213</v>
      </c>
      <c r="Y35" s="156" t="s">
        <v>214</v>
      </c>
      <c r="Z35" s="146"/>
      <c r="AA35" s="146"/>
      <c r="AB35" s="146"/>
      <c r="AC35" s="146"/>
      <c r="AD35" s="146"/>
      <c r="AE35" s="146"/>
      <c r="AF35" s="146"/>
      <c r="AG35" s="146" t="s">
        <v>215</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1" x14ac:dyDescent="0.25">
      <c r="A36" s="173">
        <v>27</v>
      </c>
      <c r="B36" s="174" t="s">
        <v>1135</v>
      </c>
      <c r="C36" s="182" t="s">
        <v>1136</v>
      </c>
      <c r="D36" s="175" t="s">
        <v>257</v>
      </c>
      <c r="E36" s="176">
        <v>5</v>
      </c>
      <c r="F36" s="177"/>
      <c r="G36" s="178">
        <f t="shared" si="0"/>
        <v>0</v>
      </c>
      <c r="H36" s="177"/>
      <c r="I36" s="178">
        <f t="shared" si="1"/>
        <v>0</v>
      </c>
      <c r="J36" s="177"/>
      <c r="K36" s="178">
        <f t="shared" si="2"/>
        <v>0</v>
      </c>
      <c r="L36" s="178">
        <v>21</v>
      </c>
      <c r="M36" s="178">
        <f t="shared" si="3"/>
        <v>0</v>
      </c>
      <c r="N36" s="176">
        <v>2.7200000000000002E-3</v>
      </c>
      <c r="O36" s="176">
        <f t="shared" si="4"/>
        <v>0.01</v>
      </c>
      <c r="P36" s="176">
        <v>0</v>
      </c>
      <c r="Q36" s="176">
        <f t="shared" si="5"/>
        <v>0</v>
      </c>
      <c r="R36" s="178"/>
      <c r="S36" s="178" t="s">
        <v>211</v>
      </c>
      <c r="T36" s="179" t="s">
        <v>212</v>
      </c>
      <c r="U36" s="156">
        <v>0.33700000000000002</v>
      </c>
      <c r="V36" s="156">
        <f t="shared" si="6"/>
        <v>1.69</v>
      </c>
      <c r="W36" s="156"/>
      <c r="X36" s="156" t="s">
        <v>213</v>
      </c>
      <c r="Y36" s="156" t="s">
        <v>214</v>
      </c>
      <c r="Z36" s="146"/>
      <c r="AA36" s="146"/>
      <c r="AB36" s="146"/>
      <c r="AC36" s="146"/>
      <c r="AD36" s="146"/>
      <c r="AE36" s="146"/>
      <c r="AF36" s="146"/>
      <c r="AG36" s="146" t="s">
        <v>215</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73">
        <v>28</v>
      </c>
      <c r="B37" s="174" t="s">
        <v>1137</v>
      </c>
      <c r="C37" s="182" t="s">
        <v>1138</v>
      </c>
      <c r="D37" s="175" t="s">
        <v>316</v>
      </c>
      <c r="E37" s="176">
        <v>6</v>
      </c>
      <c r="F37" s="177"/>
      <c r="G37" s="178">
        <f t="shared" si="0"/>
        <v>0</v>
      </c>
      <c r="H37" s="177"/>
      <c r="I37" s="178">
        <f t="shared" si="1"/>
        <v>0</v>
      </c>
      <c r="J37" s="177"/>
      <c r="K37" s="178">
        <f t="shared" si="2"/>
        <v>0</v>
      </c>
      <c r="L37" s="178">
        <v>21</v>
      </c>
      <c r="M37" s="178">
        <f t="shared" si="3"/>
        <v>0</v>
      </c>
      <c r="N37" s="176">
        <v>0</v>
      </c>
      <c r="O37" s="176">
        <f t="shared" si="4"/>
        <v>0</v>
      </c>
      <c r="P37" s="176">
        <v>0</v>
      </c>
      <c r="Q37" s="176">
        <f t="shared" si="5"/>
        <v>0</v>
      </c>
      <c r="R37" s="178" t="s">
        <v>1139</v>
      </c>
      <c r="S37" s="178" t="s">
        <v>211</v>
      </c>
      <c r="T37" s="179" t="s">
        <v>212</v>
      </c>
      <c r="U37" s="156">
        <v>0.84</v>
      </c>
      <c r="V37" s="156">
        <f t="shared" si="6"/>
        <v>5.04</v>
      </c>
      <c r="W37" s="156"/>
      <c r="X37" s="156" t="s">
        <v>213</v>
      </c>
      <c r="Y37" s="156" t="s">
        <v>214</v>
      </c>
      <c r="Z37" s="146"/>
      <c r="AA37" s="146"/>
      <c r="AB37" s="146"/>
      <c r="AC37" s="146"/>
      <c r="AD37" s="146"/>
      <c r="AE37" s="146"/>
      <c r="AF37" s="146"/>
      <c r="AG37" s="146" t="s">
        <v>215</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1" x14ac:dyDescent="0.25">
      <c r="A38" s="173">
        <v>29</v>
      </c>
      <c r="B38" s="174" t="s">
        <v>1142</v>
      </c>
      <c r="C38" s="182" t="s">
        <v>1143</v>
      </c>
      <c r="D38" s="175" t="s">
        <v>257</v>
      </c>
      <c r="E38" s="176">
        <v>46</v>
      </c>
      <c r="F38" s="177"/>
      <c r="G38" s="178">
        <f t="shared" si="0"/>
        <v>0</v>
      </c>
      <c r="H38" s="177"/>
      <c r="I38" s="178">
        <f t="shared" si="1"/>
        <v>0</v>
      </c>
      <c r="J38" s="177"/>
      <c r="K38" s="178">
        <f t="shared" si="2"/>
        <v>0</v>
      </c>
      <c r="L38" s="178">
        <v>21</v>
      </c>
      <c r="M38" s="178">
        <f t="shared" si="3"/>
        <v>0</v>
      </c>
      <c r="N38" s="176">
        <v>0</v>
      </c>
      <c r="O38" s="176">
        <f t="shared" si="4"/>
        <v>0</v>
      </c>
      <c r="P38" s="176">
        <v>0</v>
      </c>
      <c r="Q38" s="176">
        <f t="shared" si="5"/>
        <v>0</v>
      </c>
      <c r="R38" s="178" t="s">
        <v>1139</v>
      </c>
      <c r="S38" s="178" t="s">
        <v>211</v>
      </c>
      <c r="T38" s="179" t="s">
        <v>212</v>
      </c>
      <c r="U38" s="156">
        <v>0.12</v>
      </c>
      <c r="V38" s="156">
        <f t="shared" si="6"/>
        <v>5.52</v>
      </c>
      <c r="W38" s="156"/>
      <c r="X38" s="156" t="s">
        <v>213</v>
      </c>
      <c r="Y38" s="156" t="s">
        <v>214</v>
      </c>
      <c r="Z38" s="146"/>
      <c r="AA38" s="146"/>
      <c r="AB38" s="146"/>
      <c r="AC38" s="146"/>
      <c r="AD38" s="146"/>
      <c r="AE38" s="146"/>
      <c r="AF38" s="146"/>
      <c r="AG38" s="146" t="s">
        <v>215</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73">
        <v>30</v>
      </c>
      <c r="B39" s="174" t="s">
        <v>1488</v>
      </c>
      <c r="C39" s="182" t="s">
        <v>1489</v>
      </c>
      <c r="D39" s="175" t="s">
        <v>257</v>
      </c>
      <c r="E39" s="176">
        <v>42</v>
      </c>
      <c r="F39" s="177"/>
      <c r="G39" s="178">
        <f t="shared" si="0"/>
        <v>0</v>
      </c>
      <c r="H39" s="177"/>
      <c r="I39" s="178">
        <f t="shared" si="1"/>
        <v>0</v>
      </c>
      <c r="J39" s="177"/>
      <c r="K39" s="178">
        <f t="shared" si="2"/>
        <v>0</v>
      </c>
      <c r="L39" s="178">
        <v>21</v>
      </c>
      <c r="M39" s="178">
        <f t="shared" si="3"/>
        <v>0</v>
      </c>
      <c r="N39" s="176">
        <v>1.0000000000000001E-5</v>
      </c>
      <c r="O39" s="176">
        <f t="shared" si="4"/>
        <v>0</v>
      </c>
      <c r="P39" s="176">
        <v>0</v>
      </c>
      <c r="Q39" s="176">
        <f t="shared" si="5"/>
        <v>0</v>
      </c>
      <c r="R39" s="178"/>
      <c r="S39" s="178" t="s">
        <v>276</v>
      </c>
      <c r="T39" s="179" t="s">
        <v>212</v>
      </c>
      <c r="U39" s="156">
        <v>0.28599999999999998</v>
      </c>
      <c r="V39" s="156">
        <f t="shared" si="6"/>
        <v>12.01</v>
      </c>
      <c r="W39" s="156"/>
      <c r="X39" s="156" t="s">
        <v>213</v>
      </c>
      <c r="Y39" s="156" t="s">
        <v>214</v>
      </c>
      <c r="Z39" s="146"/>
      <c r="AA39" s="146"/>
      <c r="AB39" s="146"/>
      <c r="AC39" s="146"/>
      <c r="AD39" s="146"/>
      <c r="AE39" s="146"/>
      <c r="AF39" s="146"/>
      <c r="AG39" s="146" t="s">
        <v>215</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1" x14ac:dyDescent="0.25">
      <c r="A40" s="173">
        <v>31</v>
      </c>
      <c r="B40" s="174" t="s">
        <v>1490</v>
      </c>
      <c r="C40" s="182" t="s">
        <v>1491</v>
      </c>
      <c r="D40" s="175" t="s">
        <v>257</v>
      </c>
      <c r="E40" s="176">
        <v>4</v>
      </c>
      <c r="F40" s="177"/>
      <c r="G40" s="178">
        <f t="shared" si="0"/>
        <v>0</v>
      </c>
      <c r="H40" s="177"/>
      <c r="I40" s="178">
        <f t="shared" si="1"/>
        <v>0</v>
      </c>
      <c r="J40" s="177"/>
      <c r="K40" s="178">
        <f t="shared" si="2"/>
        <v>0</v>
      </c>
      <c r="L40" s="178">
        <v>21</v>
      </c>
      <c r="M40" s="178">
        <f t="shared" si="3"/>
        <v>0</v>
      </c>
      <c r="N40" s="176">
        <v>0</v>
      </c>
      <c r="O40" s="176">
        <f t="shared" si="4"/>
        <v>0</v>
      </c>
      <c r="P40" s="176">
        <v>0</v>
      </c>
      <c r="Q40" s="176">
        <f t="shared" si="5"/>
        <v>0</v>
      </c>
      <c r="R40" s="178"/>
      <c r="S40" s="178" t="s">
        <v>276</v>
      </c>
      <c r="T40" s="179" t="s">
        <v>212</v>
      </c>
      <c r="U40" s="156">
        <v>0.14033000000000001</v>
      </c>
      <c r="V40" s="156">
        <f t="shared" si="6"/>
        <v>0.56000000000000005</v>
      </c>
      <c r="W40" s="156"/>
      <c r="X40" s="156" t="s">
        <v>213</v>
      </c>
      <c r="Y40" s="156" t="s">
        <v>214</v>
      </c>
      <c r="Z40" s="146"/>
      <c r="AA40" s="146"/>
      <c r="AB40" s="146"/>
      <c r="AC40" s="146"/>
      <c r="AD40" s="146"/>
      <c r="AE40" s="146"/>
      <c r="AF40" s="146"/>
      <c r="AG40" s="146" t="s">
        <v>215</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73">
        <v>32</v>
      </c>
      <c r="B41" s="174" t="s">
        <v>1492</v>
      </c>
      <c r="C41" s="182" t="s">
        <v>1493</v>
      </c>
      <c r="D41" s="175" t="s">
        <v>257</v>
      </c>
      <c r="E41" s="176">
        <v>17</v>
      </c>
      <c r="F41" s="177"/>
      <c r="G41" s="178">
        <f t="shared" si="0"/>
        <v>0</v>
      </c>
      <c r="H41" s="177"/>
      <c r="I41" s="178">
        <f t="shared" si="1"/>
        <v>0</v>
      </c>
      <c r="J41" s="177"/>
      <c r="K41" s="178">
        <f t="shared" si="2"/>
        <v>0</v>
      </c>
      <c r="L41" s="178">
        <v>21</v>
      </c>
      <c r="M41" s="178">
        <f t="shared" si="3"/>
        <v>0</v>
      </c>
      <c r="N41" s="176">
        <v>0</v>
      </c>
      <c r="O41" s="176">
        <f t="shared" si="4"/>
        <v>0</v>
      </c>
      <c r="P41" s="176">
        <v>0</v>
      </c>
      <c r="Q41" s="176">
        <f t="shared" si="5"/>
        <v>0</v>
      </c>
      <c r="R41" s="178"/>
      <c r="S41" s="178" t="s">
        <v>276</v>
      </c>
      <c r="T41" s="179" t="s">
        <v>212</v>
      </c>
      <c r="U41" s="156">
        <v>0.18167</v>
      </c>
      <c r="V41" s="156">
        <f t="shared" si="6"/>
        <v>3.09</v>
      </c>
      <c r="W41" s="156"/>
      <c r="X41" s="156" t="s">
        <v>213</v>
      </c>
      <c r="Y41" s="156" t="s">
        <v>214</v>
      </c>
      <c r="Z41" s="146"/>
      <c r="AA41" s="146"/>
      <c r="AB41" s="146"/>
      <c r="AC41" s="146"/>
      <c r="AD41" s="146"/>
      <c r="AE41" s="146"/>
      <c r="AF41" s="146"/>
      <c r="AG41" s="146" t="s">
        <v>215</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73">
        <v>33</v>
      </c>
      <c r="B42" s="174" t="s">
        <v>1168</v>
      </c>
      <c r="C42" s="182" t="s">
        <v>1169</v>
      </c>
      <c r="D42" s="175" t="s">
        <v>257</v>
      </c>
      <c r="E42" s="176">
        <v>8</v>
      </c>
      <c r="F42" s="177"/>
      <c r="G42" s="178">
        <f t="shared" si="0"/>
        <v>0</v>
      </c>
      <c r="H42" s="177"/>
      <c r="I42" s="178">
        <f t="shared" si="1"/>
        <v>0</v>
      </c>
      <c r="J42" s="177"/>
      <c r="K42" s="178">
        <f t="shared" si="2"/>
        <v>0</v>
      </c>
      <c r="L42" s="178">
        <v>21</v>
      </c>
      <c r="M42" s="178">
        <f t="shared" si="3"/>
        <v>0</v>
      </c>
      <c r="N42" s="176">
        <v>0</v>
      </c>
      <c r="O42" s="176">
        <f t="shared" si="4"/>
        <v>0</v>
      </c>
      <c r="P42" s="176">
        <v>5.0000000000000002E-5</v>
      </c>
      <c r="Q42" s="176">
        <f t="shared" si="5"/>
        <v>0</v>
      </c>
      <c r="R42" s="178"/>
      <c r="S42" s="178" t="s">
        <v>276</v>
      </c>
      <c r="T42" s="179" t="s">
        <v>212</v>
      </c>
      <c r="U42" s="156">
        <v>7.0000000000000007E-2</v>
      </c>
      <c r="V42" s="156">
        <f t="shared" si="6"/>
        <v>0.56000000000000005</v>
      </c>
      <c r="W42" s="156"/>
      <c r="X42" s="156" t="s">
        <v>213</v>
      </c>
      <c r="Y42" s="156" t="s">
        <v>214</v>
      </c>
      <c r="Z42" s="146"/>
      <c r="AA42" s="146"/>
      <c r="AB42" s="146"/>
      <c r="AC42" s="146"/>
      <c r="AD42" s="146"/>
      <c r="AE42" s="146"/>
      <c r="AF42" s="146"/>
      <c r="AG42" s="146" t="s">
        <v>215</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34</v>
      </c>
      <c r="B43" s="174" t="s">
        <v>1494</v>
      </c>
      <c r="C43" s="182" t="s">
        <v>1495</v>
      </c>
      <c r="D43" s="175" t="s">
        <v>513</v>
      </c>
      <c r="E43" s="176">
        <v>1</v>
      </c>
      <c r="F43" s="177"/>
      <c r="G43" s="178">
        <f t="shared" si="0"/>
        <v>0</v>
      </c>
      <c r="H43" s="177"/>
      <c r="I43" s="178">
        <f t="shared" si="1"/>
        <v>0</v>
      </c>
      <c r="J43" s="177"/>
      <c r="K43" s="178">
        <f t="shared" si="2"/>
        <v>0</v>
      </c>
      <c r="L43" s="178">
        <v>21</v>
      </c>
      <c r="M43" s="178">
        <f t="shared" si="3"/>
        <v>0</v>
      </c>
      <c r="N43" s="176">
        <v>0</v>
      </c>
      <c r="O43" s="176">
        <f t="shared" si="4"/>
        <v>0</v>
      </c>
      <c r="P43" s="176">
        <v>0</v>
      </c>
      <c r="Q43" s="176">
        <f t="shared" si="5"/>
        <v>0</v>
      </c>
      <c r="R43" s="178"/>
      <c r="S43" s="178" t="s">
        <v>276</v>
      </c>
      <c r="T43" s="179" t="s">
        <v>212</v>
      </c>
      <c r="U43" s="156">
        <v>0</v>
      </c>
      <c r="V43" s="156">
        <f t="shared" si="6"/>
        <v>0</v>
      </c>
      <c r="W43" s="156"/>
      <c r="X43" s="156" t="s">
        <v>213</v>
      </c>
      <c r="Y43" s="156" t="s">
        <v>214</v>
      </c>
      <c r="Z43" s="146"/>
      <c r="AA43" s="146"/>
      <c r="AB43" s="146"/>
      <c r="AC43" s="146"/>
      <c r="AD43" s="146"/>
      <c r="AE43" s="146"/>
      <c r="AF43" s="146"/>
      <c r="AG43" s="146" t="s">
        <v>215</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73">
        <v>35</v>
      </c>
      <c r="B44" s="174" t="s">
        <v>1496</v>
      </c>
      <c r="C44" s="182" t="s">
        <v>1497</v>
      </c>
      <c r="D44" s="175" t="s">
        <v>513</v>
      </c>
      <c r="E44" s="176">
        <v>1</v>
      </c>
      <c r="F44" s="177"/>
      <c r="G44" s="178">
        <f t="shared" si="0"/>
        <v>0</v>
      </c>
      <c r="H44" s="177"/>
      <c r="I44" s="178">
        <f t="shared" si="1"/>
        <v>0</v>
      </c>
      <c r="J44" s="177"/>
      <c r="K44" s="178">
        <f t="shared" si="2"/>
        <v>0</v>
      </c>
      <c r="L44" s="178">
        <v>21</v>
      </c>
      <c r="M44" s="178">
        <f t="shared" si="3"/>
        <v>0</v>
      </c>
      <c r="N44" s="176">
        <v>0</v>
      </c>
      <c r="O44" s="176">
        <f t="shared" si="4"/>
        <v>0</v>
      </c>
      <c r="P44" s="176">
        <v>0</v>
      </c>
      <c r="Q44" s="176">
        <f t="shared" si="5"/>
        <v>0</v>
      </c>
      <c r="R44" s="178"/>
      <c r="S44" s="178" t="s">
        <v>276</v>
      </c>
      <c r="T44" s="179" t="s">
        <v>212</v>
      </c>
      <c r="U44" s="156">
        <v>0</v>
      </c>
      <c r="V44" s="156">
        <f t="shared" si="6"/>
        <v>0</v>
      </c>
      <c r="W44" s="156"/>
      <c r="X44" s="156" t="s">
        <v>213</v>
      </c>
      <c r="Y44" s="156" t="s">
        <v>214</v>
      </c>
      <c r="Z44" s="146"/>
      <c r="AA44" s="146"/>
      <c r="AB44" s="146"/>
      <c r="AC44" s="146"/>
      <c r="AD44" s="146"/>
      <c r="AE44" s="146"/>
      <c r="AF44" s="146"/>
      <c r="AG44" s="146" t="s">
        <v>215</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73">
        <v>36</v>
      </c>
      <c r="B45" s="174" t="s">
        <v>1498</v>
      </c>
      <c r="C45" s="182" t="s">
        <v>1499</v>
      </c>
      <c r="D45" s="175" t="s">
        <v>513</v>
      </c>
      <c r="E45" s="176">
        <v>2</v>
      </c>
      <c r="F45" s="177"/>
      <c r="G45" s="178">
        <f t="shared" si="0"/>
        <v>0</v>
      </c>
      <c r="H45" s="177"/>
      <c r="I45" s="178">
        <f t="shared" si="1"/>
        <v>0</v>
      </c>
      <c r="J45" s="177"/>
      <c r="K45" s="178">
        <f t="shared" si="2"/>
        <v>0</v>
      </c>
      <c r="L45" s="178">
        <v>21</v>
      </c>
      <c r="M45" s="178">
        <f t="shared" si="3"/>
        <v>0</v>
      </c>
      <c r="N45" s="176">
        <v>0</v>
      </c>
      <c r="O45" s="176">
        <f t="shared" si="4"/>
        <v>0</v>
      </c>
      <c r="P45" s="176">
        <v>0</v>
      </c>
      <c r="Q45" s="176">
        <f t="shared" si="5"/>
        <v>0</v>
      </c>
      <c r="R45" s="178"/>
      <c r="S45" s="178" t="s">
        <v>276</v>
      </c>
      <c r="T45" s="179" t="s">
        <v>212</v>
      </c>
      <c r="U45" s="156">
        <v>0</v>
      </c>
      <c r="V45" s="156">
        <f t="shared" si="6"/>
        <v>0</v>
      </c>
      <c r="W45" s="156"/>
      <c r="X45" s="156" t="s">
        <v>213</v>
      </c>
      <c r="Y45" s="156" t="s">
        <v>214</v>
      </c>
      <c r="Z45" s="146"/>
      <c r="AA45" s="146"/>
      <c r="AB45" s="146"/>
      <c r="AC45" s="146"/>
      <c r="AD45" s="146"/>
      <c r="AE45" s="146"/>
      <c r="AF45" s="146"/>
      <c r="AG45" s="146" t="s">
        <v>215</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x14ac:dyDescent="0.25">
      <c r="A46" s="158" t="s">
        <v>205</v>
      </c>
      <c r="B46" s="159" t="s">
        <v>104</v>
      </c>
      <c r="C46" s="180" t="s">
        <v>98</v>
      </c>
      <c r="D46" s="160"/>
      <c r="E46" s="161"/>
      <c r="F46" s="162"/>
      <c r="G46" s="162">
        <f>SUMIF(AG47:AG94,"&lt;&gt;NOR",G47:G94)</f>
        <v>0</v>
      </c>
      <c r="H46" s="162"/>
      <c r="I46" s="162">
        <f>SUM(I47:I94)</f>
        <v>0</v>
      </c>
      <c r="J46" s="162"/>
      <c r="K46" s="162">
        <f>SUM(K47:K94)</f>
        <v>0</v>
      </c>
      <c r="L46" s="162"/>
      <c r="M46" s="162">
        <f>SUM(M47:M94)</f>
        <v>0</v>
      </c>
      <c r="N46" s="161"/>
      <c r="O46" s="161">
        <f>SUM(O47:O94)</f>
        <v>0.29000000000000009</v>
      </c>
      <c r="P46" s="161"/>
      <c r="Q46" s="161">
        <f>SUM(Q47:Q94)</f>
        <v>0</v>
      </c>
      <c r="R46" s="162"/>
      <c r="S46" s="162"/>
      <c r="T46" s="163"/>
      <c r="U46" s="157"/>
      <c r="V46" s="157">
        <f>SUM(V47:V94)</f>
        <v>0</v>
      </c>
      <c r="W46" s="157"/>
      <c r="X46" s="157"/>
      <c r="Y46" s="157"/>
      <c r="AG46" t="s">
        <v>206</v>
      </c>
    </row>
    <row r="47" spans="1:60" outlineLevel="1" x14ac:dyDescent="0.25">
      <c r="A47" s="173">
        <v>37</v>
      </c>
      <c r="B47" s="174" t="s">
        <v>1500</v>
      </c>
      <c r="C47" s="182" t="s">
        <v>1501</v>
      </c>
      <c r="D47" s="175" t="s">
        <v>513</v>
      </c>
      <c r="E47" s="176">
        <v>1</v>
      </c>
      <c r="F47" s="177"/>
      <c r="G47" s="178">
        <f t="shared" ref="G47:G94" si="7">ROUND(E47*F47,2)</f>
        <v>0</v>
      </c>
      <c r="H47" s="177"/>
      <c r="I47" s="178">
        <f t="shared" ref="I47:I94" si="8">ROUND(E47*H47,2)</f>
        <v>0</v>
      </c>
      <c r="J47" s="177"/>
      <c r="K47" s="178">
        <f t="shared" ref="K47:K94" si="9">ROUND(E47*J47,2)</f>
        <v>0</v>
      </c>
      <c r="L47" s="178">
        <v>21</v>
      </c>
      <c r="M47" s="178">
        <f t="shared" ref="M47:M94" si="10">G47*(1+L47/100)</f>
        <v>0</v>
      </c>
      <c r="N47" s="176">
        <v>0</v>
      </c>
      <c r="O47" s="176">
        <f t="shared" ref="O47:O94" si="11">ROUND(E47*N47,2)</f>
        <v>0</v>
      </c>
      <c r="P47" s="176">
        <v>0</v>
      </c>
      <c r="Q47" s="176">
        <f t="shared" ref="Q47:Q94" si="12">ROUND(E47*P47,2)</f>
        <v>0</v>
      </c>
      <c r="R47" s="178"/>
      <c r="S47" s="178" t="s">
        <v>276</v>
      </c>
      <c r="T47" s="179" t="s">
        <v>212</v>
      </c>
      <c r="U47" s="156">
        <v>0</v>
      </c>
      <c r="V47" s="156">
        <f t="shared" ref="V47:V94" si="13">ROUND(E47*U47,2)</f>
        <v>0</v>
      </c>
      <c r="W47" s="156"/>
      <c r="X47" s="156" t="s">
        <v>98</v>
      </c>
      <c r="Y47" s="156" t="s">
        <v>214</v>
      </c>
      <c r="Z47" s="146"/>
      <c r="AA47" s="146"/>
      <c r="AB47" s="146"/>
      <c r="AC47" s="146"/>
      <c r="AD47" s="146"/>
      <c r="AE47" s="146"/>
      <c r="AF47" s="146"/>
      <c r="AG47" s="146" t="s">
        <v>451</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1" x14ac:dyDescent="0.25">
      <c r="A48" s="173">
        <v>38</v>
      </c>
      <c r="B48" s="174" t="s">
        <v>1502</v>
      </c>
      <c r="C48" s="182" t="s">
        <v>1503</v>
      </c>
      <c r="D48" s="175" t="s">
        <v>513</v>
      </c>
      <c r="E48" s="176">
        <v>17</v>
      </c>
      <c r="F48" s="177"/>
      <c r="G48" s="178">
        <f t="shared" si="7"/>
        <v>0</v>
      </c>
      <c r="H48" s="177"/>
      <c r="I48" s="178">
        <f t="shared" si="8"/>
        <v>0</v>
      </c>
      <c r="J48" s="177"/>
      <c r="K48" s="178">
        <f t="shared" si="9"/>
        <v>0</v>
      </c>
      <c r="L48" s="178">
        <v>21</v>
      </c>
      <c r="M48" s="178">
        <f t="shared" si="10"/>
        <v>0</v>
      </c>
      <c r="N48" s="176">
        <v>0</v>
      </c>
      <c r="O48" s="176">
        <f t="shared" si="11"/>
        <v>0</v>
      </c>
      <c r="P48" s="176">
        <v>0</v>
      </c>
      <c r="Q48" s="176">
        <f t="shared" si="12"/>
        <v>0</v>
      </c>
      <c r="R48" s="178"/>
      <c r="S48" s="178" t="s">
        <v>276</v>
      </c>
      <c r="T48" s="179" t="s">
        <v>212</v>
      </c>
      <c r="U48" s="156">
        <v>0</v>
      </c>
      <c r="V48" s="156">
        <f t="shared" si="13"/>
        <v>0</v>
      </c>
      <c r="W48" s="156"/>
      <c r="X48" s="156" t="s">
        <v>98</v>
      </c>
      <c r="Y48" s="156" t="s">
        <v>214</v>
      </c>
      <c r="Z48" s="146"/>
      <c r="AA48" s="146"/>
      <c r="AB48" s="146"/>
      <c r="AC48" s="146"/>
      <c r="AD48" s="146"/>
      <c r="AE48" s="146"/>
      <c r="AF48" s="146"/>
      <c r="AG48" s="146" t="s">
        <v>451</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1" x14ac:dyDescent="0.25">
      <c r="A49" s="173">
        <v>39</v>
      </c>
      <c r="B49" s="174" t="s">
        <v>1180</v>
      </c>
      <c r="C49" s="182" t="s">
        <v>1181</v>
      </c>
      <c r="D49" s="175" t="s">
        <v>1182</v>
      </c>
      <c r="E49" s="176">
        <v>0.5</v>
      </c>
      <c r="F49" s="177"/>
      <c r="G49" s="178">
        <f t="shared" si="7"/>
        <v>0</v>
      </c>
      <c r="H49" s="177"/>
      <c r="I49" s="178">
        <f t="shared" si="8"/>
        <v>0</v>
      </c>
      <c r="J49" s="177"/>
      <c r="K49" s="178">
        <f t="shared" si="9"/>
        <v>0</v>
      </c>
      <c r="L49" s="178">
        <v>21</v>
      </c>
      <c r="M49" s="178">
        <f t="shared" si="10"/>
        <v>0</v>
      </c>
      <c r="N49" s="176">
        <v>7.0000000000000001E-3</v>
      </c>
      <c r="O49" s="176">
        <f t="shared" si="11"/>
        <v>0</v>
      </c>
      <c r="P49" s="176">
        <v>0</v>
      </c>
      <c r="Q49" s="176">
        <f t="shared" si="12"/>
        <v>0</v>
      </c>
      <c r="R49" s="178" t="s">
        <v>450</v>
      </c>
      <c r="S49" s="178" t="s">
        <v>211</v>
      </c>
      <c r="T49" s="179" t="s">
        <v>212</v>
      </c>
      <c r="U49" s="156">
        <v>0</v>
      </c>
      <c r="V49" s="156">
        <f t="shared" si="13"/>
        <v>0</v>
      </c>
      <c r="W49" s="156"/>
      <c r="X49" s="156" t="s">
        <v>98</v>
      </c>
      <c r="Y49" s="156" t="s">
        <v>214</v>
      </c>
      <c r="Z49" s="146"/>
      <c r="AA49" s="146"/>
      <c r="AB49" s="146"/>
      <c r="AC49" s="146"/>
      <c r="AD49" s="146"/>
      <c r="AE49" s="146"/>
      <c r="AF49" s="146"/>
      <c r="AG49" s="146" t="s">
        <v>451</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ht="40.799999999999997" outlineLevel="1" x14ac:dyDescent="0.25">
      <c r="A50" s="173">
        <v>40</v>
      </c>
      <c r="B50" s="174" t="s">
        <v>1280</v>
      </c>
      <c r="C50" s="182" t="s">
        <v>1281</v>
      </c>
      <c r="D50" s="175" t="s">
        <v>316</v>
      </c>
      <c r="E50" s="176">
        <v>81</v>
      </c>
      <c r="F50" s="177"/>
      <c r="G50" s="178">
        <f t="shared" si="7"/>
        <v>0</v>
      </c>
      <c r="H50" s="177"/>
      <c r="I50" s="178">
        <f t="shared" si="8"/>
        <v>0</v>
      </c>
      <c r="J50" s="177"/>
      <c r="K50" s="178">
        <f t="shared" si="9"/>
        <v>0</v>
      </c>
      <c r="L50" s="178">
        <v>21</v>
      </c>
      <c r="M50" s="178">
        <f t="shared" si="10"/>
        <v>0</v>
      </c>
      <c r="N50" s="176">
        <v>1.2999999999999999E-4</v>
      </c>
      <c r="O50" s="176">
        <f t="shared" si="11"/>
        <v>0.01</v>
      </c>
      <c r="P50" s="176">
        <v>0</v>
      </c>
      <c r="Q50" s="176">
        <f t="shared" si="12"/>
        <v>0</v>
      </c>
      <c r="R50" s="178" t="s">
        <v>450</v>
      </c>
      <c r="S50" s="178" t="s">
        <v>211</v>
      </c>
      <c r="T50" s="179" t="s">
        <v>212</v>
      </c>
      <c r="U50" s="156">
        <v>0</v>
      </c>
      <c r="V50" s="156">
        <f t="shared" si="13"/>
        <v>0</v>
      </c>
      <c r="W50" s="156"/>
      <c r="X50" s="156" t="s">
        <v>98</v>
      </c>
      <c r="Y50" s="156" t="s">
        <v>214</v>
      </c>
      <c r="Z50" s="146"/>
      <c r="AA50" s="146"/>
      <c r="AB50" s="146"/>
      <c r="AC50" s="146"/>
      <c r="AD50" s="146"/>
      <c r="AE50" s="146"/>
      <c r="AF50" s="146"/>
      <c r="AG50" s="146" t="s">
        <v>451</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ht="30.6" outlineLevel="1" x14ac:dyDescent="0.25">
      <c r="A51" s="173">
        <v>41</v>
      </c>
      <c r="B51" s="174" t="s">
        <v>1284</v>
      </c>
      <c r="C51" s="182" t="s">
        <v>1285</v>
      </c>
      <c r="D51" s="175" t="s">
        <v>316</v>
      </c>
      <c r="E51" s="176">
        <v>120</v>
      </c>
      <c r="F51" s="177"/>
      <c r="G51" s="178">
        <f t="shared" si="7"/>
        <v>0</v>
      </c>
      <c r="H51" s="177"/>
      <c r="I51" s="178">
        <f t="shared" si="8"/>
        <v>0</v>
      </c>
      <c r="J51" s="177"/>
      <c r="K51" s="178">
        <f t="shared" si="9"/>
        <v>0</v>
      </c>
      <c r="L51" s="178">
        <v>21</v>
      </c>
      <c r="M51" s="178">
        <f t="shared" si="10"/>
        <v>0</v>
      </c>
      <c r="N51" s="176">
        <v>1.1E-4</v>
      </c>
      <c r="O51" s="176">
        <f t="shared" si="11"/>
        <v>0.01</v>
      </c>
      <c r="P51" s="176">
        <v>0</v>
      </c>
      <c r="Q51" s="176">
        <f t="shared" si="12"/>
        <v>0</v>
      </c>
      <c r="R51" s="178" t="s">
        <v>450</v>
      </c>
      <c r="S51" s="178" t="s">
        <v>211</v>
      </c>
      <c r="T51" s="179" t="s">
        <v>212</v>
      </c>
      <c r="U51" s="156">
        <v>0</v>
      </c>
      <c r="V51" s="156">
        <f t="shared" si="13"/>
        <v>0</v>
      </c>
      <c r="W51" s="156"/>
      <c r="X51" s="156" t="s">
        <v>98</v>
      </c>
      <c r="Y51" s="156" t="s">
        <v>214</v>
      </c>
      <c r="Z51" s="146"/>
      <c r="AA51" s="146"/>
      <c r="AB51" s="146"/>
      <c r="AC51" s="146"/>
      <c r="AD51" s="146"/>
      <c r="AE51" s="146"/>
      <c r="AF51" s="146"/>
      <c r="AG51" s="146" t="s">
        <v>451</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30.6" outlineLevel="1" x14ac:dyDescent="0.25">
      <c r="A52" s="173">
        <v>42</v>
      </c>
      <c r="B52" s="174" t="s">
        <v>1504</v>
      </c>
      <c r="C52" s="182" t="s">
        <v>1505</v>
      </c>
      <c r="D52" s="175" t="s">
        <v>316</v>
      </c>
      <c r="E52" s="176">
        <v>40</v>
      </c>
      <c r="F52" s="177"/>
      <c r="G52" s="178">
        <f t="shared" si="7"/>
        <v>0</v>
      </c>
      <c r="H52" s="177"/>
      <c r="I52" s="178">
        <f t="shared" si="8"/>
        <v>0</v>
      </c>
      <c r="J52" s="177"/>
      <c r="K52" s="178">
        <f t="shared" si="9"/>
        <v>0</v>
      </c>
      <c r="L52" s="178">
        <v>21</v>
      </c>
      <c r="M52" s="178">
        <f t="shared" si="10"/>
        <v>0</v>
      </c>
      <c r="N52" s="176">
        <v>0</v>
      </c>
      <c r="O52" s="176">
        <f t="shared" si="11"/>
        <v>0</v>
      </c>
      <c r="P52" s="176">
        <v>0</v>
      </c>
      <c r="Q52" s="176">
        <f t="shared" si="12"/>
        <v>0</v>
      </c>
      <c r="R52" s="178" t="s">
        <v>450</v>
      </c>
      <c r="S52" s="178" t="s">
        <v>211</v>
      </c>
      <c r="T52" s="179" t="s">
        <v>212</v>
      </c>
      <c r="U52" s="156">
        <v>0</v>
      </c>
      <c r="V52" s="156">
        <f t="shared" si="13"/>
        <v>0</v>
      </c>
      <c r="W52" s="156"/>
      <c r="X52" s="156" t="s">
        <v>98</v>
      </c>
      <c r="Y52" s="156" t="s">
        <v>214</v>
      </c>
      <c r="Z52" s="146"/>
      <c r="AA52" s="146"/>
      <c r="AB52" s="146"/>
      <c r="AC52" s="146"/>
      <c r="AD52" s="146"/>
      <c r="AE52" s="146"/>
      <c r="AF52" s="146"/>
      <c r="AG52" s="146" t="s">
        <v>451</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20.399999999999999" outlineLevel="1" x14ac:dyDescent="0.25">
      <c r="A53" s="173">
        <v>43</v>
      </c>
      <c r="B53" s="174" t="s">
        <v>1290</v>
      </c>
      <c r="C53" s="182" t="s">
        <v>1291</v>
      </c>
      <c r="D53" s="175" t="s">
        <v>316</v>
      </c>
      <c r="E53" s="176">
        <v>25</v>
      </c>
      <c r="F53" s="177"/>
      <c r="G53" s="178">
        <f t="shared" si="7"/>
        <v>0</v>
      </c>
      <c r="H53" s="177"/>
      <c r="I53" s="178">
        <f t="shared" si="8"/>
        <v>0</v>
      </c>
      <c r="J53" s="177"/>
      <c r="K53" s="178">
        <f t="shared" si="9"/>
        <v>0</v>
      </c>
      <c r="L53" s="178">
        <v>21</v>
      </c>
      <c r="M53" s="178">
        <f t="shared" si="10"/>
        <v>0</v>
      </c>
      <c r="N53" s="176">
        <v>6.9999999999999994E-5</v>
      </c>
      <c r="O53" s="176">
        <f t="shared" si="11"/>
        <v>0</v>
      </c>
      <c r="P53" s="176">
        <v>0</v>
      </c>
      <c r="Q53" s="176">
        <f t="shared" si="12"/>
        <v>0</v>
      </c>
      <c r="R53" s="178" t="s">
        <v>450</v>
      </c>
      <c r="S53" s="178" t="s">
        <v>211</v>
      </c>
      <c r="T53" s="179" t="s">
        <v>212</v>
      </c>
      <c r="U53" s="156">
        <v>0</v>
      </c>
      <c r="V53" s="156">
        <f t="shared" si="13"/>
        <v>0</v>
      </c>
      <c r="W53" s="156"/>
      <c r="X53" s="156" t="s">
        <v>98</v>
      </c>
      <c r="Y53" s="156" t="s">
        <v>214</v>
      </c>
      <c r="Z53" s="146"/>
      <c r="AA53" s="146"/>
      <c r="AB53" s="146"/>
      <c r="AC53" s="146"/>
      <c r="AD53" s="146"/>
      <c r="AE53" s="146"/>
      <c r="AF53" s="146"/>
      <c r="AG53" s="146" t="s">
        <v>451</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20.399999999999999" outlineLevel="1" x14ac:dyDescent="0.25">
      <c r="A54" s="173">
        <v>44</v>
      </c>
      <c r="B54" s="174" t="s">
        <v>1307</v>
      </c>
      <c r="C54" s="182" t="s">
        <v>1308</v>
      </c>
      <c r="D54" s="175" t="s">
        <v>257</v>
      </c>
      <c r="E54" s="176">
        <v>5</v>
      </c>
      <c r="F54" s="177"/>
      <c r="G54" s="178">
        <f t="shared" si="7"/>
        <v>0</v>
      </c>
      <c r="H54" s="177"/>
      <c r="I54" s="178">
        <f t="shared" si="8"/>
        <v>0</v>
      </c>
      <c r="J54" s="177"/>
      <c r="K54" s="178">
        <f t="shared" si="9"/>
        <v>0</v>
      </c>
      <c r="L54" s="178">
        <v>21</v>
      </c>
      <c r="M54" s="178">
        <f t="shared" si="10"/>
        <v>0</v>
      </c>
      <c r="N54" s="176">
        <v>3.0000000000000001E-5</v>
      </c>
      <c r="O54" s="176">
        <f t="shared" si="11"/>
        <v>0</v>
      </c>
      <c r="P54" s="176">
        <v>0</v>
      </c>
      <c r="Q54" s="176">
        <f t="shared" si="12"/>
        <v>0</v>
      </c>
      <c r="R54" s="178" t="s">
        <v>450</v>
      </c>
      <c r="S54" s="178" t="s">
        <v>211</v>
      </c>
      <c r="T54" s="179" t="s">
        <v>212</v>
      </c>
      <c r="U54" s="156">
        <v>0</v>
      </c>
      <c r="V54" s="156">
        <f t="shared" si="13"/>
        <v>0</v>
      </c>
      <c r="W54" s="156"/>
      <c r="X54" s="156" t="s">
        <v>98</v>
      </c>
      <c r="Y54" s="156" t="s">
        <v>214</v>
      </c>
      <c r="Z54" s="146"/>
      <c r="AA54" s="146"/>
      <c r="AB54" s="146"/>
      <c r="AC54" s="146"/>
      <c r="AD54" s="146"/>
      <c r="AE54" s="146"/>
      <c r="AF54" s="146"/>
      <c r="AG54" s="146" t="s">
        <v>451</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20.399999999999999" outlineLevel="1" x14ac:dyDescent="0.25">
      <c r="A55" s="173">
        <v>45</v>
      </c>
      <c r="B55" s="174" t="s">
        <v>1309</v>
      </c>
      <c r="C55" s="182" t="s">
        <v>1310</v>
      </c>
      <c r="D55" s="175" t="s">
        <v>257</v>
      </c>
      <c r="E55" s="176">
        <v>15</v>
      </c>
      <c r="F55" s="177"/>
      <c r="G55" s="178">
        <f t="shared" si="7"/>
        <v>0</v>
      </c>
      <c r="H55" s="177"/>
      <c r="I55" s="178">
        <f t="shared" si="8"/>
        <v>0</v>
      </c>
      <c r="J55" s="177"/>
      <c r="K55" s="178">
        <f t="shared" si="9"/>
        <v>0</v>
      </c>
      <c r="L55" s="178">
        <v>21</v>
      </c>
      <c r="M55" s="178">
        <f t="shared" si="10"/>
        <v>0</v>
      </c>
      <c r="N55" s="176">
        <v>4.0000000000000003E-5</v>
      </c>
      <c r="O55" s="176">
        <f t="shared" si="11"/>
        <v>0</v>
      </c>
      <c r="P55" s="176">
        <v>0</v>
      </c>
      <c r="Q55" s="176">
        <f t="shared" si="12"/>
        <v>0</v>
      </c>
      <c r="R55" s="178" t="s">
        <v>450</v>
      </c>
      <c r="S55" s="178" t="s">
        <v>211</v>
      </c>
      <c r="T55" s="179" t="s">
        <v>212</v>
      </c>
      <c r="U55" s="156">
        <v>0</v>
      </c>
      <c r="V55" s="156">
        <f t="shared" si="13"/>
        <v>0</v>
      </c>
      <c r="W55" s="156"/>
      <c r="X55" s="156" t="s">
        <v>98</v>
      </c>
      <c r="Y55" s="156" t="s">
        <v>214</v>
      </c>
      <c r="Z55" s="146"/>
      <c r="AA55" s="146"/>
      <c r="AB55" s="146"/>
      <c r="AC55" s="146"/>
      <c r="AD55" s="146"/>
      <c r="AE55" s="146"/>
      <c r="AF55" s="146"/>
      <c r="AG55" s="146" t="s">
        <v>451</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30.6" outlineLevel="1" x14ac:dyDescent="0.25">
      <c r="A56" s="173">
        <v>46</v>
      </c>
      <c r="B56" s="174" t="s">
        <v>1311</v>
      </c>
      <c r="C56" s="182" t="s">
        <v>1312</v>
      </c>
      <c r="D56" s="175" t="s">
        <v>257</v>
      </c>
      <c r="E56" s="176">
        <v>3</v>
      </c>
      <c r="F56" s="177"/>
      <c r="G56" s="178">
        <f t="shared" si="7"/>
        <v>0</v>
      </c>
      <c r="H56" s="177"/>
      <c r="I56" s="178">
        <f t="shared" si="8"/>
        <v>0</v>
      </c>
      <c r="J56" s="177"/>
      <c r="K56" s="178">
        <f t="shared" si="9"/>
        <v>0</v>
      </c>
      <c r="L56" s="178">
        <v>21</v>
      </c>
      <c r="M56" s="178">
        <f t="shared" si="10"/>
        <v>0</v>
      </c>
      <c r="N56" s="176">
        <v>3.0000000000000001E-5</v>
      </c>
      <c r="O56" s="176">
        <f t="shared" si="11"/>
        <v>0</v>
      </c>
      <c r="P56" s="176">
        <v>0</v>
      </c>
      <c r="Q56" s="176">
        <f t="shared" si="12"/>
        <v>0</v>
      </c>
      <c r="R56" s="178" t="s">
        <v>450</v>
      </c>
      <c r="S56" s="178" t="s">
        <v>211</v>
      </c>
      <c r="T56" s="179" t="s">
        <v>212</v>
      </c>
      <c r="U56" s="156">
        <v>0</v>
      </c>
      <c r="V56" s="156">
        <f t="shared" si="13"/>
        <v>0</v>
      </c>
      <c r="W56" s="156"/>
      <c r="X56" s="156" t="s">
        <v>98</v>
      </c>
      <c r="Y56" s="156" t="s">
        <v>214</v>
      </c>
      <c r="Z56" s="146"/>
      <c r="AA56" s="146"/>
      <c r="AB56" s="146"/>
      <c r="AC56" s="146"/>
      <c r="AD56" s="146"/>
      <c r="AE56" s="146"/>
      <c r="AF56" s="146"/>
      <c r="AG56" s="146" t="s">
        <v>451</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20.399999999999999" outlineLevel="1" x14ac:dyDescent="0.25">
      <c r="A57" s="173">
        <v>47</v>
      </c>
      <c r="B57" s="174" t="s">
        <v>1313</v>
      </c>
      <c r="C57" s="182" t="s">
        <v>1314</v>
      </c>
      <c r="D57" s="175" t="s">
        <v>257</v>
      </c>
      <c r="E57" s="176">
        <v>40</v>
      </c>
      <c r="F57" s="177"/>
      <c r="G57" s="178">
        <f t="shared" si="7"/>
        <v>0</v>
      </c>
      <c r="H57" s="177"/>
      <c r="I57" s="178">
        <f t="shared" si="8"/>
        <v>0</v>
      </c>
      <c r="J57" s="177"/>
      <c r="K57" s="178">
        <f t="shared" si="9"/>
        <v>0</v>
      </c>
      <c r="L57" s="178">
        <v>21</v>
      </c>
      <c r="M57" s="178">
        <f t="shared" si="10"/>
        <v>0</v>
      </c>
      <c r="N57" s="176">
        <v>1.0000000000000001E-5</v>
      </c>
      <c r="O57" s="176">
        <f t="shared" si="11"/>
        <v>0</v>
      </c>
      <c r="P57" s="176">
        <v>0</v>
      </c>
      <c r="Q57" s="176">
        <f t="shared" si="12"/>
        <v>0</v>
      </c>
      <c r="R57" s="178" t="s">
        <v>450</v>
      </c>
      <c r="S57" s="178" t="s">
        <v>211</v>
      </c>
      <c r="T57" s="179" t="s">
        <v>212</v>
      </c>
      <c r="U57" s="156">
        <v>0</v>
      </c>
      <c r="V57" s="156">
        <f t="shared" si="13"/>
        <v>0</v>
      </c>
      <c r="W57" s="156"/>
      <c r="X57" s="156" t="s">
        <v>98</v>
      </c>
      <c r="Y57" s="156" t="s">
        <v>214</v>
      </c>
      <c r="Z57" s="146"/>
      <c r="AA57" s="146"/>
      <c r="AB57" s="146"/>
      <c r="AC57" s="146"/>
      <c r="AD57" s="146"/>
      <c r="AE57" s="146"/>
      <c r="AF57" s="146"/>
      <c r="AG57" s="146" t="s">
        <v>451</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20.399999999999999" outlineLevel="1" x14ac:dyDescent="0.25">
      <c r="A58" s="173">
        <v>48</v>
      </c>
      <c r="B58" s="174" t="s">
        <v>1319</v>
      </c>
      <c r="C58" s="182" t="s">
        <v>1320</v>
      </c>
      <c r="D58" s="175" t="s">
        <v>257</v>
      </c>
      <c r="E58" s="176">
        <v>210</v>
      </c>
      <c r="F58" s="177"/>
      <c r="G58" s="178">
        <f t="shared" si="7"/>
        <v>0</v>
      </c>
      <c r="H58" s="177"/>
      <c r="I58" s="178">
        <f t="shared" si="8"/>
        <v>0</v>
      </c>
      <c r="J58" s="177"/>
      <c r="K58" s="178">
        <f t="shared" si="9"/>
        <v>0</v>
      </c>
      <c r="L58" s="178">
        <v>21</v>
      </c>
      <c r="M58" s="178">
        <f t="shared" si="10"/>
        <v>0</v>
      </c>
      <c r="N58" s="176">
        <v>0</v>
      </c>
      <c r="O58" s="176">
        <f t="shared" si="11"/>
        <v>0</v>
      </c>
      <c r="P58" s="176">
        <v>0</v>
      </c>
      <c r="Q58" s="176">
        <f t="shared" si="12"/>
        <v>0</v>
      </c>
      <c r="R58" s="178" t="s">
        <v>450</v>
      </c>
      <c r="S58" s="178" t="s">
        <v>211</v>
      </c>
      <c r="T58" s="179" t="s">
        <v>212</v>
      </c>
      <c r="U58" s="156">
        <v>0</v>
      </c>
      <c r="V58" s="156">
        <f t="shared" si="13"/>
        <v>0</v>
      </c>
      <c r="W58" s="156"/>
      <c r="X58" s="156" t="s">
        <v>98</v>
      </c>
      <c r="Y58" s="156" t="s">
        <v>214</v>
      </c>
      <c r="Z58" s="146"/>
      <c r="AA58" s="146"/>
      <c r="AB58" s="146"/>
      <c r="AC58" s="146"/>
      <c r="AD58" s="146"/>
      <c r="AE58" s="146"/>
      <c r="AF58" s="146"/>
      <c r="AG58" s="146" t="s">
        <v>451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20.399999999999999" outlineLevel="1" x14ac:dyDescent="0.25">
      <c r="A59" s="173">
        <v>49</v>
      </c>
      <c r="B59" s="174" t="s">
        <v>1325</v>
      </c>
      <c r="C59" s="182" t="s">
        <v>1326</v>
      </c>
      <c r="D59" s="175" t="s">
        <v>316</v>
      </c>
      <c r="E59" s="176">
        <v>6</v>
      </c>
      <c r="F59" s="177"/>
      <c r="G59" s="178">
        <f t="shared" si="7"/>
        <v>0</v>
      </c>
      <c r="H59" s="177"/>
      <c r="I59" s="178">
        <f t="shared" si="8"/>
        <v>0</v>
      </c>
      <c r="J59" s="177"/>
      <c r="K59" s="178">
        <f t="shared" si="9"/>
        <v>0</v>
      </c>
      <c r="L59" s="178">
        <v>21</v>
      </c>
      <c r="M59" s="178">
        <f t="shared" si="10"/>
        <v>0</v>
      </c>
      <c r="N59" s="176">
        <v>4.0999999999999999E-4</v>
      </c>
      <c r="O59" s="176">
        <f t="shared" si="11"/>
        <v>0</v>
      </c>
      <c r="P59" s="176">
        <v>0</v>
      </c>
      <c r="Q59" s="176">
        <f t="shared" si="12"/>
        <v>0</v>
      </c>
      <c r="R59" s="178" t="s">
        <v>450</v>
      </c>
      <c r="S59" s="178" t="s">
        <v>211</v>
      </c>
      <c r="T59" s="179" t="s">
        <v>212</v>
      </c>
      <c r="U59" s="156">
        <v>0</v>
      </c>
      <c r="V59" s="156">
        <f t="shared" si="13"/>
        <v>0</v>
      </c>
      <c r="W59" s="156"/>
      <c r="X59" s="156" t="s">
        <v>98</v>
      </c>
      <c r="Y59" s="156" t="s">
        <v>214</v>
      </c>
      <c r="Z59" s="146"/>
      <c r="AA59" s="146"/>
      <c r="AB59" s="146"/>
      <c r="AC59" s="146"/>
      <c r="AD59" s="146"/>
      <c r="AE59" s="146"/>
      <c r="AF59" s="146"/>
      <c r="AG59" s="146" t="s">
        <v>451</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outlineLevel="1" x14ac:dyDescent="0.25">
      <c r="A60" s="173">
        <v>50</v>
      </c>
      <c r="B60" s="174" t="s">
        <v>1327</v>
      </c>
      <c r="C60" s="182" t="s">
        <v>1328</v>
      </c>
      <c r="D60" s="175" t="s">
        <v>1185</v>
      </c>
      <c r="E60" s="176">
        <v>8</v>
      </c>
      <c r="F60" s="177"/>
      <c r="G60" s="178">
        <f t="shared" si="7"/>
        <v>0</v>
      </c>
      <c r="H60" s="177"/>
      <c r="I60" s="178">
        <f t="shared" si="8"/>
        <v>0</v>
      </c>
      <c r="J60" s="177"/>
      <c r="K60" s="178">
        <f t="shared" si="9"/>
        <v>0</v>
      </c>
      <c r="L60" s="178">
        <v>21</v>
      </c>
      <c r="M60" s="178">
        <f t="shared" si="10"/>
        <v>0</v>
      </c>
      <c r="N60" s="176">
        <v>0</v>
      </c>
      <c r="O60" s="176">
        <f t="shared" si="11"/>
        <v>0</v>
      </c>
      <c r="P60" s="176">
        <v>0</v>
      </c>
      <c r="Q60" s="176">
        <f t="shared" si="12"/>
        <v>0</v>
      </c>
      <c r="R60" s="178" t="s">
        <v>450</v>
      </c>
      <c r="S60" s="178" t="s">
        <v>211</v>
      </c>
      <c r="T60" s="179" t="s">
        <v>212</v>
      </c>
      <c r="U60" s="156">
        <v>0</v>
      </c>
      <c r="V60" s="156">
        <f t="shared" si="13"/>
        <v>0</v>
      </c>
      <c r="W60" s="156"/>
      <c r="X60" s="156" t="s">
        <v>98</v>
      </c>
      <c r="Y60" s="156" t="s">
        <v>214</v>
      </c>
      <c r="Z60" s="146"/>
      <c r="AA60" s="146"/>
      <c r="AB60" s="146"/>
      <c r="AC60" s="146"/>
      <c r="AD60" s="146"/>
      <c r="AE60" s="146"/>
      <c r="AF60" s="146"/>
      <c r="AG60" s="146" t="s">
        <v>451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outlineLevel="1" x14ac:dyDescent="0.25">
      <c r="A61" s="173">
        <v>51</v>
      </c>
      <c r="B61" s="174" t="s">
        <v>1506</v>
      </c>
      <c r="C61" s="182" t="s">
        <v>1507</v>
      </c>
      <c r="D61" s="175" t="s">
        <v>1185</v>
      </c>
      <c r="E61" s="176">
        <v>6</v>
      </c>
      <c r="F61" s="177"/>
      <c r="G61" s="178">
        <f t="shared" si="7"/>
        <v>0</v>
      </c>
      <c r="H61" s="177"/>
      <c r="I61" s="178">
        <f t="shared" si="8"/>
        <v>0</v>
      </c>
      <c r="J61" s="177"/>
      <c r="K61" s="178">
        <f t="shared" si="9"/>
        <v>0</v>
      </c>
      <c r="L61" s="178">
        <v>21</v>
      </c>
      <c r="M61" s="178">
        <f t="shared" si="10"/>
        <v>0</v>
      </c>
      <c r="N61" s="176">
        <v>0</v>
      </c>
      <c r="O61" s="176">
        <f t="shared" si="11"/>
        <v>0</v>
      </c>
      <c r="P61" s="176">
        <v>0</v>
      </c>
      <c r="Q61" s="176">
        <f t="shared" si="12"/>
        <v>0</v>
      </c>
      <c r="R61" s="178" t="s">
        <v>450</v>
      </c>
      <c r="S61" s="178" t="s">
        <v>211</v>
      </c>
      <c r="T61" s="179" t="s">
        <v>212</v>
      </c>
      <c r="U61" s="156">
        <v>0</v>
      </c>
      <c r="V61" s="156">
        <f t="shared" si="13"/>
        <v>0</v>
      </c>
      <c r="W61" s="156"/>
      <c r="X61" s="156" t="s">
        <v>98</v>
      </c>
      <c r="Y61" s="156" t="s">
        <v>214</v>
      </c>
      <c r="Z61" s="146"/>
      <c r="AA61" s="146"/>
      <c r="AB61" s="146"/>
      <c r="AC61" s="146"/>
      <c r="AD61" s="146"/>
      <c r="AE61" s="146"/>
      <c r="AF61" s="146"/>
      <c r="AG61" s="146" t="s">
        <v>451</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outlineLevel="1" x14ac:dyDescent="0.25">
      <c r="A62" s="173">
        <v>52</v>
      </c>
      <c r="B62" s="174" t="s">
        <v>1331</v>
      </c>
      <c r="C62" s="182" t="s">
        <v>1332</v>
      </c>
      <c r="D62" s="175" t="s">
        <v>1185</v>
      </c>
      <c r="E62" s="176">
        <v>3</v>
      </c>
      <c r="F62" s="177"/>
      <c r="G62" s="178">
        <f t="shared" si="7"/>
        <v>0</v>
      </c>
      <c r="H62" s="177"/>
      <c r="I62" s="178">
        <f t="shared" si="8"/>
        <v>0</v>
      </c>
      <c r="J62" s="177"/>
      <c r="K62" s="178">
        <f t="shared" si="9"/>
        <v>0</v>
      </c>
      <c r="L62" s="178">
        <v>21</v>
      </c>
      <c r="M62" s="178">
        <f t="shared" si="10"/>
        <v>0</v>
      </c>
      <c r="N62" s="176">
        <v>0</v>
      </c>
      <c r="O62" s="176">
        <f t="shared" si="11"/>
        <v>0</v>
      </c>
      <c r="P62" s="176">
        <v>0</v>
      </c>
      <c r="Q62" s="176">
        <f t="shared" si="12"/>
        <v>0</v>
      </c>
      <c r="R62" s="178" t="s">
        <v>450</v>
      </c>
      <c r="S62" s="178" t="s">
        <v>211</v>
      </c>
      <c r="T62" s="179" t="s">
        <v>212</v>
      </c>
      <c r="U62" s="156">
        <v>0</v>
      </c>
      <c r="V62" s="156">
        <f t="shared" si="13"/>
        <v>0</v>
      </c>
      <c r="W62" s="156"/>
      <c r="X62" s="156" t="s">
        <v>98</v>
      </c>
      <c r="Y62" s="156" t="s">
        <v>214</v>
      </c>
      <c r="Z62" s="146"/>
      <c r="AA62" s="146"/>
      <c r="AB62" s="146"/>
      <c r="AC62" s="146"/>
      <c r="AD62" s="146"/>
      <c r="AE62" s="146"/>
      <c r="AF62" s="146"/>
      <c r="AG62" s="146" t="s">
        <v>451</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ht="51" outlineLevel="1" x14ac:dyDescent="0.25">
      <c r="A63" s="173">
        <v>53</v>
      </c>
      <c r="B63" s="174" t="s">
        <v>1508</v>
      </c>
      <c r="C63" s="182" t="s">
        <v>1509</v>
      </c>
      <c r="D63" s="175" t="s">
        <v>257</v>
      </c>
      <c r="E63" s="176">
        <v>1</v>
      </c>
      <c r="F63" s="177"/>
      <c r="G63" s="178">
        <f t="shared" si="7"/>
        <v>0</v>
      </c>
      <c r="H63" s="177"/>
      <c r="I63" s="178">
        <f t="shared" si="8"/>
        <v>0</v>
      </c>
      <c r="J63" s="177"/>
      <c r="K63" s="178">
        <f t="shared" si="9"/>
        <v>0</v>
      </c>
      <c r="L63" s="178">
        <v>21</v>
      </c>
      <c r="M63" s="178">
        <f t="shared" si="10"/>
        <v>0</v>
      </c>
      <c r="N63" s="176">
        <v>7.3800000000000004E-2</v>
      </c>
      <c r="O63" s="176">
        <f t="shared" si="11"/>
        <v>7.0000000000000007E-2</v>
      </c>
      <c r="P63" s="176">
        <v>0</v>
      </c>
      <c r="Q63" s="176">
        <f t="shared" si="12"/>
        <v>0</v>
      </c>
      <c r="R63" s="178" t="s">
        <v>450</v>
      </c>
      <c r="S63" s="178" t="s">
        <v>211</v>
      </c>
      <c r="T63" s="179" t="s">
        <v>212</v>
      </c>
      <c r="U63" s="156">
        <v>0</v>
      </c>
      <c r="V63" s="156">
        <f t="shared" si="13"/>
        <v>0</v>
      </c>
      <c r="W63" s="156"/>
      <c r="X63" s="156" t="s">
        <v>98</v>
      </c>
      <c r="Y63" s="156" t="s">
        <v>214</v>
      </c>
      <c r="Z63" s="146"/>
      <c r="AA63" s="146"/>
      <c r="AB63" s="146"/>
      <c r="AC63" s="146"/>
      <c r="AD63" s="146"/>
      <c r="AE63" s="146"/>
      <c r="AF63" s="146"/>
      <c r="AG63" s="146" t="s">
        <v>451</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outlineLevel="1" x14ac:dyDescent="0.25">
      <c r="A64" s="173">
        <v>54</v>
      </c>
      <c r="B64" s="174" t="s">
        <v>1510</v>
      </c>
      <c r="C64" s="182" t="s">
        <v>1511</v>
      </c>
      <c r="D64" s="175" t="s">
        <v>257</v>
      </c>
      <c r="E64" s="176">
        <v>2</v>
      </c>
      <c r="F64" s="177"/>
      <c r="G64" s="178">
        <f t="shared" si="7"/>
        <v>0</v>
      </c>
      <c r="H64" s="177"/>
      <c r="I64" s="178">
        <f t="shared" si="8"/>
        <v>0</v>
      </c>
      <c r="J64" s="177"/>
      <c r="K64" s="178">
        <f t="shared" si="9"/>
        <v>0</v>
      </c>
      <c r="L64" s="178">
        <v>21</v>
      </c>
      <c r="M64" s="178">
        <f t="shared" si="10"/>
        <v>0</v>
      </c>
      <c r="N64" s="176">
        <v>1.1999999999999999E-3</v>
      </c>
      <c r="O64" s="176">
        <f t="shared" si="11"/>
        <v>0</v>
      </c>
      <c r="P64" s="176">
        <v>0</v>
      </c>
      <c r="Q64" s="176">
        <f t="shared" si="12"/>
        <v>0</v>
      </c>
      <c r="R64" s="178"/>
      <c r="S64" s="178" t="s">
        <v>276</v>
      </c>
      <c r="T64" s="179" t="s">
        <v>212</v>
      </c>
      <c r="U64" s="156">
        <v>0</v>
      </c>
      <c r="V64" s="156">
        <f t="shared" si="13"/>
        <v>0</v>
      </c>
      <c r="W64" s="156"/>
      <c r="X64" s="156" t="s">
        <v>98</v>
      </c>
      <c r="Y64" s="156" t="s">
        <v>214</v>
      </c>
      <c r="Z64" s="146"/>
      <c r="AA64" s="146"/>
      <c r="AB64" s="146"/>
      <c r="AC64" s="146"/>
      <c r="AD64" s="146"/>
      <c r="AE64" s="146"/>
      <c r="AF64" s="146"/>
      <c r="AG64" s="146" t="s">
        <v>451</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ht="30.6" outlineLevel="1" x14ac:dyDescent="0.25">
      <c r="A65" s="173">
        <v>55</v>
      </c>
      <c r="B65" s="174" t="s">
        <v>1512</v>
      </c>
      <c r="C65" s="182" t="s">
        <v>1513</v>
      </c>
      <c r="D65" s="175" t="s">
        <v>257</v>
      </c>
      <c r="E65" s="176">
        <v>1</v>
      </c>
      <c r="F65" s="177"/>
      <c r="G65" s="178">
        <f t="shared" si="7"/>
        <v>0</v>
      </c>
      <c r="H65" s="177"/>
      <c r="I65" s="178">
        <f t="shared" si="8"/>
        <v>0</v>
      </c>
      <c r="J65" s="177"/>
      <c r="K65" s="178">
        <f t="shared" si="9"/>
        <v>0</v>
      </c>
      <c r="L65" s="178">
        <v>21</v>
      </c>
      <c r="M65" s="178">
        <f t="shared" si="10"/>
        <v>0</v>
      </c>
      <c r="N65" s="176">
        <v>4.8000000000000001E-4</v>
      </c>
      <c r="O65" s="176">
        <f t="shared" si="11"/>
        <v>0</v>
      </c>
      <c r="P65" s="176">
        <v>0</v>
      </c>
      <c r="Q65" s="176">
        <f t="shared" si="12"/>
        <v>0</v>
      </c>
      <c r="R65" s="178" t="s">
        <v>450</v>
      </c>
      <c r="S65" s="178" t="s">
        <v>211</v>
      </c>
      <c r="T65" s="179" t="s">
        <v>212</v>
      </c>
      <c r="U65" s="156">
        <v>0</v>
      </c>
      <c r="V65" s="156">
        <f t="shared" si="13"/>
        <v>0</v>
      </c>
      <c r="W65" s="156"/>
      <c r="X65" s="156" t="s">
        <v>98</v>
      </c>
      <c r="Y65" s="156" t="s">
        <v>214</v>
      </c>
      <c r="Z65" s="146"/>
      <c r="AA65" s="146"/>
      <c r="AB65" s="146"/>
      <c r="AC65" s="146"/>
      <c r="AD65" s="146"/>
      <c r="AE65" s="146"/>
      <c r="AF65" s="146"/>
      <c r="AG65" s="146" t="s">
        <v>451</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outlineLevel="1" x14ac:dyDescent="0.25">
      <c r="A66" s="173">
        <v>56</v>
      </c>
      <c r="B66" s="174" t="s">
        <v>1514</v>
      </c>
      <c r="C66" s="182" t="s">
        <v>1515</v>
      </c>
      <c r="D66" s="175" t="s">
        <v>316</v>
      </c>
      <c r="E66" s="176">
        <v>1180</v>
      </c>
      <c r="F66" s="177"/>
      <c r="G66" s="178">
        <f t="shared" si="7"/>
        <v>0</v>
      </c>
      <c r="H66" s="177"/>
      <c r="I66" s="178">
        <f t="shared" si="8"/>
        <v>0</v>
      </c>
      <c r="J66" s="177"/>
      <c r="K66" s="178">
        <f t="shared" si="9"/>
        <v>0</v>
      </c>
      <c r="L66" s="178">
        <v>21</v>
      </c>
      <c r="M66" s="178">
        <f t="shared" si="10"/>
        <v>0</v>
      </c>
      <c r="N66" s="176">
        <v>0</v>
      </c>
      <c r="O66" s="176">
        <f t="shared" si="11"/>
        <v>0</v>
      </c>
      <c r="P66" s="176">
        <v>0</v>
      </c>
      <c r="Q66" s="176">
        <f t="shared" si="12"/>
        <v>0</v>
      </c>
      <c r="R66" s="178"/>
      <c r="S66" s="178" t="s">
        <v>276</v>
      </c>
      <c r="T66" s="179" t="s">
        <v>212</v>
      </c>
      <c r="U66" s="156">
        <v>0</v>
      </c>
      <c r="V66" s="156">
        <f t="shared" si="13"/>
        <v>0</v>
      </c>
      <c r="W66" s="156"/>
      <c r="X66" s="156" t="s">
        <v>98</v>
      </c>
      <c r="Y66" s="156" t="s">
        <v>214</v>
      </c>
      <c r="Z66" s="146"/>
      <c r="AA66" s="146"/>
      <c r="AB66" s="146"/>
      <c r="AC66" s="146"/>
      <c r="AD66" s="146"/>
      <c r="AE66" s="146"/>
      <c r="AF66" s="146"/>
      <c r="AG66" s="146" t="s">
        <v>451</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1" x14ac:dyDescent="0.25">
      <c r="A67" s="173">
        <v>57</v>
      </c>
      <c r="B67" s="174" t="s">
        <v>1516</v>
      </c>
      <c r="C67" s="182" t="s">
        <v>1517</v>
      </c>
      <c r="D67" s="175" t="s">
        <v>316</v>
      </c>
      <c r="E67" s="176">
        <v>725</v>
      </c>
      <c r="F67" s="177"/>
      <c r="G67" s="178">
        <f t="shared" si="7"/>
        <v>0</v>
      </c>
      <c r="H67" s="177"/>
      <c r="I67" s="178">
        <f t="shared" si="8"/>
        <v>0</v>
      </c>
      <c r="J67" s="177"/>
      <c r="K67" s="178">
        <f t="shared" si="9"/>
        <v>0</v>
      </c>
      <c r="L67" s="178">
        <v>21</v>
      </c>
      <c r="M67" s="178">
        <f t="shared" si="10"/>
        <v>0</v>
      </c>
      <c r="N67" s="176">
        <v>0</v>
      </c>
      <c r="O67" s="176">
        <f t="shared" si="11"/>
        <v>0</v>
      </c>
      <c r="P67" s="176">
        <v>0</v>
      </c>
      <c r="Q67" s="176">
        <f t="shared" si="12"/>
        <v>0</v>
      </c>
      <c r="R67" s="178" t="s">
        <v>450</v>
      </c>
      <c r="S67" s="178" t="s">
        <v>211</v>
      </c>
      <c r="T67" s="179" t="s">
        <v>212</v>
      </c>
      <c r="U67" s="156">
        <v>0</v>
      </c>
      <c r="V67" s="156">
        <f t="shared" si="13"/>
        <v>0</v>
      </c>
      <c r="W67" s="156"/>
      <c r="X67" s="156" t="s">
        <v>98</v>
      </c>
      <c r="Y67" s="156" t="s">
        <v>214</v>
      </c>
      <c r="Z67" s="146"/>
      <c r="AA67" s="146"/>
      <c r="AB67" s="146"/>
      <c r="AC67" s="146"/>
      <c r="AD67" s="146"/>
      <c r="AE67" s="146"/>
      <c r="AF67" s="146"/>
      <c r="AG67" s="146" t="s">
        <v>451</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20.399999999999999" outlineLevel="1" x14ac:dyDescent="0.25">
      <c r="A68" s="173">
        <v>58</v>
      </c>
      <c r="B68" s="174" t="s">
        <v>1518</v>
      </c>
      <c r="C68" s="182" t="s">
        <v>1519</v>
      </c>
      <c r="D68" s="175" t="s">
        <v>257</v>
      </c>
      <c r="E68" s="176">
        <v>8</v>
      </c>
      <c r="F68" s="177"/>
      <c r="G68" s="178">
        <f t="shared" si="7"/>
        <v>0</v>
      </c>
      <c r="H68" s="177"/>
      <c r="I68" s="178">
        <f t="shared" si="8"/>
        <v>0</v>
      </c>
      <c r="J68" s="177"/>
      <c r="K68" s="178">
        <f t="shared" si="9"/>
        <v>0</v>
      </c>
      <c r="L68" s="178">
        <v>21</v>
      </c>
      <c r="M68" s="178">
        <f t="shared" si="10"/>
        <v>0</v>
      </c>
      <c r="N68" s="176">
        <v>0</v>
      </c>
      <c r="O68" s="176">
        <f t="shared" si="11"/>
        <v>0</v>
      </c>
      <c r="P68" s="176">
        <v>0</v>
      </c>
      <c r="Q68" s="176">
        <f t="shared" si="12"/>
        <v>0</v>
      </c>
      <c r="R68" s="178" t="s">
        <v>450</v>
      </c>
      <c r="S68" s="178" t="s">
        <v>211</v>
      </c>
      <c r="T68" s="179" t="s">
        <v>212</v>
      </c>
      <c r="U68" s="156">
        <v>0</v>
      </c>
      <c r="V68" s="156">
        <f t="shared" si="13"/>
        <v>0</v>
      </c>
      <c r="W68" s="156"/>
      <c r="X68" s="156" t="s">
        <v>98</v>
      </c>
      <c r="Y68" s="156" t="s">
        <v>214</v>
      </c>
      <c r="Z68" s="146"/>
      <c r="AA68" s="146"/>
      <c r="AB68" s="146"/>
      <c r="AC68" s="146"/>
      <c r="AD68" s="146"/>
      <c r="AE68" s="146"/>
      <c r="AF68" s="146"/>
      <c r="AG68" s="146" t="s">
        <v>451</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20.399999999999999" outlineLevel="1" x14ac:dyDescent="0.25">
      <c r="A69" s="173">
        <v>59</v>
      </c>
      <c r="B69" s="174" t="s">
        <v>1520</v>
      </c>
      <c r="C69" s="182" t="s">
        <v>1521</v>
      </c>
      <c r="D69" s="175" t="s">
        <v>257</v>
      </c>
      <c r="E69" s="176">
        <v>13</v>
      </c>
      <c r="F69" s="177"/>
      <c r="G69" s="178">
        <f t="shared" si="7"/>
        <v>0</v>
      </c>
      <c r="H69" s="177"/>
      <c r="I69" s="178">
        <f t="shared" si="8"/>
        <v>0</v>
      </c>
      <c r="J69" s="177"/>
      <c r="K69" s="178">
        <f t="shared" si="9"/>
        <v>0</v>
      </c>
      <c r="L69" s="178">
        <v>21</v>
      </c>
      <c r="M69" s="178">
        <f t="shared" si="10"/>
        <v>0</v>
      </c>
      <c r="N69" s="176">
        <v>0</v>
      </c>
      <c r="O69" s="176">
        <f t="shared" si="11"/>
        <v>0</v>
      </c>
      <c r="P69" s="176">
        <v>0</v>
      </c>
      <c r="Q69" s="176">
        <f t="shared" si="12"/>
        <v>0</v>
      </c>
      <c r="R69" s="178" t="s">
        <v>450</v>
      </c>
      <c r="S69" s="178" t="s">
        <v>1522</v>
      </c>
      <c r="T69" s="179" t="s">
        <v>212</v>
      </c>
      <c r="U69" s="156">
        <v>0</v>
      </c>
      <c r="V69" s="156">
        <f t="shared" si="13"/>
        <v>0</v>
      </c>
      <c r="W69" s="156"/>
      <c r="X69" s="156" t="s">
        <v>98</v>
      </c>
      <c r="Y69" s="156" t="s">
        <v>214</v>
      </c>
      <c r="Z69" s="146"/>
      <c r="AA69" s="146"/>
      <c r="AB69" s="146"/>
      <c r="AC69" s="146"/>
      <c r="AD69" s="146"/>
      <c r="AE69" s="146"/>
      <c r="AF69" s="146"/>
      <c r="AG69" s="146" t="s">
        <v>451</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20.399999999999999" outlineLevel="1" x14ac:dyDescent="0.25">
      <c r="A70" s="173">
        <v>60</v>
      </c>
      <c r="B70" s="174" t="s">
        <v>1351</v>
      </c>
      <c r="C70" s="182" t="s">
        <v>1352</v>
      </c>
      <c r="D70" s="175" t="s">
        <v>257</v>
      </c>
      <c r="E70" s="176">
        <v>2</v>
      </c>
      <c r="F70" s="177"/>
      <c r="G70" s="178">
        <f t="shared" si="7"/>
        <v>0</v>
      </c>
      <c r="H70" s="177"/>
      <c r="I70" s="178">
        <f t="shared" si="8"/>
        <v>0</v>
      </c>
      <c r="J70" s="177"/>
      <c r="K70" s="178">
        <f t="shared" si="9"/>
        <v>0</v>
      </c>
      <c r="L70" s="178">
        <v>21</v>
      </c>
      <c r="M70" s="178">
        <f t="shared" si="10"/>
        <v>0</v>
      </c>
      <c r="N70" s="176">
        <v>8.3999999999999995E-3</v>
      </c>
      <c r="O70" s="176">
        <f t="shared" si="11"/>
        <v>0.02</v>
      </c>
      <c r="P70" s="176">
        <v>0</v>
      </c>
      <c r="Q70" s="176">
        <f t="shared" si="12"/>
        <v>0</v>
      </c>
      <c r="R70" s="178" t="s">
        <v>450</v>
      </c>
      <c r="S70" s="178" t="s">
        <v>211</v>
      </c>
      <c r="T70" s="179" t="s">
        <v>212</v>
      </c>
      <c r="U70" s="156">
        <v>0</v>
      </c>
      <c r="V70" s="156">
        <f t="shared" si="13"/>
        <v>0</v>
      </c>
      <c r="W70" s="156"/>
      <c r="X70" s="156" t="s">
        <v>98</v>
      </c>
      <c r="Y70" s="156" t="s">
        <v>214</v>
      </c>
      <c r="Z70" s="146"/>
      <c r="AA70" s="146"/>
      <c r="AB70" s="146"/>
      <c r="AC70" s="146"/>
      <c r="AD70" s="146"/>
      <c r="AE70" s="146"/>
      <c r="AF70" s="146"/>
      <c r="AG70" s="146" t="s">
        <v>451</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20.399999999999999" outlineLevel="1" x14ac:dyDescent="0.25">
      <c r="A71" s="173">
        <v>61</v>
      </c>
      <c r="B71" s="174" t="s">
        <v>1523</v>
      </c>
      <c r="C71" s="182" t="s">
        <v>1524</v>
      </c>
      <c r="D71" s="175" t="s">
        <v>257</v>
      </c>
      <c r="E71" s="176">
        <v>23</v>
      </c>
      <c r="F71" s="177"/>
      <c r="G71" s="178">
        <f t="shared" si="7"/>
        <v>0</v>
      </c>
      <c r="H71" s="177"/>
      <c r="I71" s="178">
        <f t="shared" si="8"/>
        <v>0</v>
      </c>
      <c r="J71" s="177"/>
      <c r="K71" s="178">
        <f t="shared" si="9"/>
        <v>0</v>
      </c>
      <c r="L71" s="178">
        <v>21</v>
      </c>
      <c r="M71" s="178">
        <f t="shared" si="10"/>
        <v>0</v>
      </c>
      <c r="N71" s="176">
        <v>1.5200000000000001E-3</v>
      </c>
      <c r="O71" s="176">
        <f t="shared" si="11"/>
        <v>0.03</v>
      </c>
      <c r="P71" s="176">
        <v>0</v>
      </c>
      <c r="Q71" s="176">
        <f t="shared" si="12"/>
        <v>0</v>
      </c>
      <c r="R71" s="178" t="s">
        <v>450</v>
      </c>
      <c r="S71" s="178" t="s">
        <v>211</v>
      </c>
      <c r="T71" s="179" t="s">
        <v>212</v>
      </c>
      <c r="U71" s="156">
        <v>0</v>
      </c>
      <c r="V71" s="156">
        <f t="shared" si="13"/>
        <v>0</v>
      </c>
      <c r="W71" s="156"/>
      <c r="X71" s="156" t="s">
        <v>98</v>
      </c>
      <c r="Y71" s="156" t="s">
        <v>214</v>
      </c>
      <c r="Z71" s="146"/>
      <c r="AA71" s="146"/>
      <c r="AB71" s="146"/>
      <c r="AC71" s="146"/>
      <c r="AD71" s="146"/>
      <c r="AE71" s="146"/>
      <c r="AF71" s="146"/>
      <c r="AG71" s="146" t="s">
        <v>451</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ht="20.399999999999999" outlineLevel="1" x14ac:dyDescent="0.25">
      <c r="A72" s="173">
        <v>62</v>
      </c>
      <c r="B72" s="174" t="s">
        <v>1525</v>
      </c>
      <c r="C72" s="182" t="s">
        <v>1526</v>
      </c>
      <c r="D72" s="175" t="s">
        <v>316</v>
      </c>
      <c r="E72" s="176">
        <v>46</v>
      </c>
      <c r="F72" s="177"/>
      <c r="G72" s="178">
        <f t="shared" si="7"/>
        <v>0</v>
      </c>
      <c r="H72" s="177"/>
      <c r="I72" s="178">
        <f t="shared" si="8"/>
        <v>0</v>
      </c>
      <c r="J72" s="177"/>
      <c r="K72" s="178">
        <f t="shared" si="9"/>
        <v>0</v>
      </c>
      <c r="L72" s="178">
        <v>21</v>
      </c>
      <c r="M72" s="178">
        <f t="shared" si="10"/>
        <v>0</v>
      </c>
      <c r="N72" s="176">
        <v>1.66E-3</v>
      </c>
      <c r="O72" s="176">
        <f t="shared" si="11"/>
        <v>0.08</v>
      </c>
      <c r="P72" s="176">
        <v>0</v>
      </c>
      <c r="Q72" s="176">
        <f t="shared" si="12"/>
        <v>0</v>
      </c>
      <c r="R72" s="178" t="s">
        <v>450</v>
      </c>
      <c r="S72" s="178" t="s">
        <v>211</v>
      </c>
      <c r="T72" s="179" t="s">
        <v>212</v>
      </c>
      <c r="U72" s="156">
        <v>0</v>
      </c>
      <c r="V72" s="156">
        <f t="shared" si="13"/>
        <v>0</v>
      </c>
      <c r="W72" s="156"/>
      <c r="X72" s="156" t="s">
        <v>98</v>
      </c>
      <c r="Y72" s="156" t="s">
        <v>214</v>
      </c>
      <c r="Z72" s="146"/>
      <c r="AA72" s="146"/>
      <c r="AB72" s="146"/>
      <c r="AC72" s="146"/>
      <c r="AD72" s="146"/>
      <c r="AE72" s="146"/>
      <c r="AF72" s="146"/>
      <c r="AG72" s="146" t="s">
        <v>451</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20.399999999999999" outlineLevel="1" x14ac:dyDescent="0.25">
      <c r="A73" s="173">
        <v>63</v>
      </c>
      <c r="B73" s="174" t="s">
        <v>1353</v>
      </c>
      <c r="C73" s="182" t="s">
        <v>1354</v>
      </c>
      <c r="D73" s="175" t="s">
        <v>316</v>
      </c>
      <c r="E73" s="176">
        <v>6</v>
      </c>
      <c r="F73" s="177"/>
      <c r="G73" s="178">
        <f t="shared" si="7"/>
        <v>0</v>
      </c>
      <c r="H73" s="177"/>
      <c r="I73" s="178">
        <f t="shared" si="8"/>
        <v>0</v>
      </c>
      <c r="J73" s="177"/>
      <c r="K73" s="178">
        <f t="shared" si="9"/>
        <v>0</v>
      </c>
      <c r="L73" s="178">
        <v>21</v>
      </c>
      <c r="M73" s="178">
        <f t="shared" si="10"/>
        <v>0</v>
      </c>
      <c r="N73" s="176">
        <v>2.3900000000000002E-3</v>
      </c>
      <c r="O73" s="176">
        <f t="shared" si="11"/>
        <v>0.01</v>
      </c>
      <c r="P73" s="176">
        <v>0</v>
      </c>
      <c r="Q73" s="176">
        <f t="shared" si="12"/>
        <v>0</v>
      </c>
      <c r="R73" s="178" t="s">
        <v>450</v>
      </c>
      <c r="S73" s="178" t="s">
        <v>211</v>
      </c>
      <c r="T73" s="179" t="s">
        <v>212</v>
      </c>
      <c r="U73" s="156">
        <v>0</v>
      </c>
      <c r="V73" s="156">
        <f t="shared" si="13"/>
        <v>0</v>
      </c>
      <c r="W73" s="156"/>
      <c r="X73" s="156" t="s">
        <v>98</v>
      </c>
      <c r="Y73" s="156" t="s">
        <v>214</v>
      </c>
      <c r="Z73" s="146"/>
      <c r="AA73" s="146"/>
      <c r="AB73" s="146"/>
      <c r="AC73" s="146"/>
      <c r="AD73" s="146"/>
      <c r="AE73" s="146"/>
      <c r="AF73" s="146"/>
      <c r="AG73" s="146" t="s">
        <v>451</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20.399999999999999" outlineLevel="1" x14ac:dyDescent="0.25">
      <c r="A74" s="173">
        <v>64</v>
      </c>
      <c r="B74" s="174" t="s">
        <v>1527</v>
      </c>
      <c r="C74" s="182" t="s">
        <v>1528</v>
      </c>
      <c r="D74" s="175" t="s">
        <v>257</v>
      </c>
      <c r="E74" s="176">
        <v>24</v>
      </c>
      <c r="F74" s="177"/>
      <c r="G74" s="178">
        <f t="shared" si="7"/>
        <v>0</v>
      </c>
      <c r="H74" s="177"/>
      <c r="I74" s="178">
        <f t="shared" si="8"/>
        <v>0</v>
      </c>
      <c r="J74" s="177"/>
      <c r="K74" s="178">
        <f t="shared" si="9"/>
        <v>0</v>
      </c>
      <c r="L74" s="178">
        <v>21</v>
      </c>
      <c r="M74" s="178">
        <f t="shared" si="10"/>
        <v>0</v>
      </c>
      <c r="N74" s="176">
        <v>5.0000000000000001E-4</v>
      </c>
      <c r="O74" s="176">
        <f t="shared" si="11"/>
        <v>0.01</v>
      </c>
      <c r="P74" s="176">
        <v>0</v>
      </c>
      <c r="Q74" s="176">
        <f t="shared" si="12"/>
        <v>0</v>
      </c>
      <c r="R74" s="178" t="s">
        <v>450</v>
      </c>
      <c r="S74" s="178" t="s">
        <v>211</v>
      </c>
      <c r="T74" s="179" t="s">
        <v>212</v>
      </c>
      <c r="U74" s="156">
        <v>0</v>
      </c>
      <c r="V74" s="156">
        <f t="shared" si="13"/>
        <v>0</v>
      </c>
      <c r="W74" s="156"/>
      <c r="X74" s="156" t="s">
        <v>98</v>
      </c>
      <c r="Y74" s="156" t="s">
        <v>214</v>
      </c>
      <c r="Z74" s="146"/>
      <c r="AA74" s="146"/>
      <c r="AB74" s="146"/>
      <c r="AC74" s="146"/>
      <c r="AD74" s="146"/>
      <c r="AE74" s="146"/>
      <c r="AF74" s="146"/>
      <c r="AG74" s="146" t="s">
        <v>451</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20.399999999999999" outlineLevel="1" x14ac:dyDescent="0.25">
      <c r="A75" s="173">
        <v>65</v>
      </c>
      <c r="B75" s="174" t="s">
        <v>1355</v>
      </c>
      <c r="C75" s="182" t="s">
        <v>1356</v>
      </c>
      <c r="D75" s="175" t="s">
        <v>257</v>
      </c>
      <c r="E75" s="176">
        <v>4</v>
      </c>
      <c r="F75" s="177"/>
      <c r="G75" s="178">
        <f t="shared" si="7"/>
        <v>0</v>
      </c>
      <c r="H75" s="177"/>
      <c r="I75" s="178">
        <f t="shared" si="8"/>
        <v>0</v>
      </c>
      <c r="J75" s="177"/>
      <c r="K75" s="178">
        <f t="shared" si="9"/>
        <v>0</v>
      </c>
      <c r="L75" s="178">
        <v>21</v>
      </c>
      <c r="M75" s="178">
        <f t="shared" si="10"/>
        <v>0</v>
      </c>
      <c r="N75" s="176">
        <v>1.17E-3</v>
      </c>
      <c r="O75" s="176">
        <f t="shared" si="11"/>
        <v>0</v>
      </c>
      <c r="P75" s="176">
        <v>0</v>
      </c>
      <c r="Q75" s="176">
        <f t="shared" si="12"/>
        <v>0</v>
      </c>
      <c r="R75" s="178" t="s">
        <v>450</v>
      </c>
      <c r="S75" s="178" t="s">
        <v>211</v>
      </c>
      <c r="T75" s="179" t="s">
        <v>212</v>
      </c>
      <c r="U75" s="156">
        <v>0</v>
      </c>
      <c r="V75" s="156">
        <f t="shared" si="13"/>
        <v>0</v>
      </c>
      <c r="W75" s="156"/>
      <c r="X75" s="156" t="s">
        <v>98</v>
      </c>
      <c r="Y75" s="156" t="s">
        <v>214</v>
      </c>
      <c r="Z75" s="146"/>
      <c r="AA75" s="146"/>
      <c r="AB75" s="146"/>
      <c r="AC75" s="146"/>
      <c r="AD75" s="146"/>
      <c r="AE75" s="146"/>
      <c r="AF75" s="146"/>
      <c r="AG75" s="146" t="s">
        <v>451</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ht="20.399999999999999" outlineLevel="1" x14ac:dyDescent="0.25">
      <c r="A76" s="173">
        <v>66</v>
      </c>
      <c r="B76" s="174" t="s">
        <v>1357</v>
      </c>
      <c r="C76" s="182" t="s">
        <v>1358</v>
      </c>
      <c r="D76" s="175" t="s">
        <v>257</v>
      </c>
      <c r="E76" s="176">
        <v>3</v>
      </c>
      <c r="F76" s="177"/>
      <c r="G76" s="178">
        <f t="shared" si="7"/>
        <v>0</v>
      </c>
      <c r="H76" s="177"/>
      <c r="I76" s="178">
        <f t="shared" si="8"/>
        <v>0</v>
      </c>
      <c r="J76" s="177"/>
      <c r="K76" s="178">
        <f t="shared" si="9"/>
        <v>0</v>
      </c>
      <c r="L76" s="178">
        <v>21</v>
      </c>
      <c r="M76" s="178">
        <f t="shared" si="10"/>
        <v>0</v>
      </c>
      <c r="N76" s="176">
        <v>3.64E-3</v>
      </c>
      <c r="O76" s="176">
        <f t="shared" si="11"/>
        <v>0.01</v>
      </c>
      <c r="P76" s="176">
        <v>0</v>
      </c>
      <c r="Q76" s="176">
        <f t="shared" si="12"/>
        <v>0</v>
      </c>
      <c r="R76" s="178" t="s">
        <v>450</v>
      </c>
      <c r="S76" s="178" t="s">
        <v>211</v>
      </c>
      <c r="T76" s="179" t="s">
        <v>212</v>
      </c>
      <c r="U76" s="156">
        <v>0</v>
      </c>
      <c r="V76" s="156">
        <f t="shared" si="13"/>
        <v>0</v>
      </c>
      <c r="W76" s="156"/>
      <c r="X76" s="156" t="s">
        <v>98</v>
      </c>
      <c r="Y76" s="156" t="s">
        <v>214</v>
      </c>
      <c r="Z76" s="146"/>
      <c r="AA76" s="146"/>
      <c r="AB76" s="146"/>
      <c r="AC76" s="146"/>
      <c r="AD76" s="146"/>
      <c r="AE76" s="146"/>
      <c r="AF76" s="146"/>
      <c r="AG76" s="146" t="s">
        <v>451</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20.399999999999999" outlineLevel="1" x14ac:dyDescent="0.25">
      <c r="A77" s="173">
        <v>67</v>
      </c>
      <c r="B77" s="174" t="s">
        <v>1529</v>
      </c>
      <c r="C77" s="182" t="s">
        <v>1530</v>
      </c>
      <c r="D77" s="175" t="s">
        <v>257</v>
      </c>
      <c r="E77" s="176">
        <v>24</v>
      </c>
      <c r="F77" s="177"/>
      <c r="G77" s="178">
        <f t="shared" si="7"/>
        <v>0</v>
      </c>
      <c r="H77" s="177"/>
      <c r="I77" s="178">
        <f t="shared" si="8"/>
        <v>0</v>
      </c>
      <c r="J77" s="177"/>
      <c r="K77" s="178">
        <f t="shared" si="9"/>
        <v>0</v>
      </c>
      <c r="L77" s="178">
        <v>21</v>
      </c>
      <c r="M77" s="178">
        <f t="shared" si="10"/>
        <v>0</v>
      </c>
      <c r="N77" s="176">
        <v>6.9999999999999999E-4</v>
      </c>
      <c r="O77" s="176">
        <f t="shared" si="11"/>
        <v>0.02</v>
      </c>
      <c r="P77" s="176">
        <v>0</v>
      </c>
      <c r="Q77" s="176">
        <f t="shared" si="12"/>
        <v>0</v>
      </c>
      <c r="R77" s="178" t="s">
        <v>450</v>
      </c>
      <c r="S77" s="178" t="s">
        <v>211</v>
      </c>
      <c r="T77" s="179" t="s">
        <v>212</v>
      </c>
      <c r="U77" s="156">
        <v>0</v>
      </c>
      <c r="V77" s="156">
        <f t="shared" si="13"/>
        <v>0</v>
      </c>
      <c r="W77" s="156"/>
      <c r="X77" s="156" t="s">
        <v>98</v>
      </c>
      <c r="Y77" s="156" t="s">
        <v>214</v>
      </c>
      <c r="Z77" s="146"/>
      <c r="AA77" s="146"/>
      <c r="AB77" s="146"/>
      <c r="AC77" s="146"/>
      <c r="AD77" s="146"/>
      <c r="AE77" s="146"/>
      <c r="AF77" s="146"/>
      <c r="AG77" s="146" t="s">
        <v>451</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20.399999999999999" outlineLevel="1" x14ac:dyDescent="0.25">
      <c r="A78" s="173">
        <v>68</v>
      </c>
      <c r="B78" s="174" t="s">
        <v>1359</v>
      </c>
      <c r="C78" s="182" t="s">
        <v>1360</v>
      </c>
      <c r="D78" s="175" t="s">
        <v>257</v>
      </c>
      <c r="E78" s="176">
        <v>4</v>
      </c>
      <c r="F78" s="177"/>
      <c r="G78" s="178">
        <f t="shared" si="7"/>
        <v>0</v>
      </c>
      <c r="H78" s="177"/>
      <c r="I78" s="178">
        <f t="shared" si="8"/>
        <v>0</v>
      </c>
      <c r="J78" s="177"/>
      <c r="K78" s="178">
        <f t="shared" si="9"/>
        <v>0</v>
      </c>
      <c r="L78" s="178">
        <v>21</v>
      </c>
      <c r="M78" s="178">
        <f t="shared" si="10"/>
        <v>0</v>
      </c>
      <c r="N78" s="176">
        <v>2.2200000000000002E-3</v>
      </c>
      <c r="O78" s="176">
        <f t="shared" si="11"/>
        <v>0.01</v>
      </c>
      <c r="P78" s="176">
        <v>0</v>
      </c>
      <c r="Q78" s="176">
        <f t="shared" si="12"/>
        <v>0</v>
      </c>
      <c r="R78" s="178" t="s">
        <v>450</v>
      </c>
      <c r="S78" s="178" t="s">
        <v>211</v>
      </c>
      <c r="T78" s="179" t="s">
        <v>212</v>
      </c>
      <c r="U78" s="156">
        <v>0</v>
      </c>
      <c r="V78" s="156">
        <f t="shared" si="13"/>
        <v>0</v>
      </c>
      <c r="W78" s="156"/>
      <c r="X78" s="156" t="s">
        <v>98</v>
      </c>
      <c r="Y78" s="156" t="s">
        <v>214</v>
      </c>
      <c r="Z78" s="146"/>
      <c r="AA78" s="146"/>
      <c r="AB78" s="146"/>
      <c r="AC78" s="146"/>
      <c r="AD78" s="146"/>
      <c r="AE78" s="146"/>
      <c r="AF78" s="146"/>
      <c r="AG78" s="146" t="s">
        <v>451</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20.399999999999999" outlineLevel="1" x14ac:dyDescent="0.25">
      <c r="A79" s="173">
        <v>69</v>
      </c>
      <c r="B79" s="174" t="s">
        <v>1364</v>
      </c>
      <c r="C79" s="182" t="s">
        <v>1365</v>
      </c>
      <c r="D79" s="175" t="s">
        <v>261</v>
      </c>
      <c r="E79" s="176">
        <v>0.01</v>
      </c>
      <c r="F79" s="177"/>
      <c r="G79" s="178">
        <f t="shared" si="7"/>
        <v>0</v>
      </c>
      <c r="H79" s="177"/>
      <c r="I79" s="178">
        <f t="shared" si="8"/>
        <v>0</v>
      </c>
      <c r="J79" s="177"/>
      <c r="K79" s="178">
        <f t="shared" si="9"/>
        <v>0</v>
      </c>
      <c r="L79" s="178">
        <v>21</v>
      </c>
      <c r="M79" s="178">
        <f t="shared" si="10"/>
        <v>0</v>
      </c>
      <c r="N79" s="176">
        <v>1</v>
      </c>
      <c r="O79" s="176">
        <f t="shared" si="11"/>
        <v>0.01</v>
      </c>
      <c r="P79" s="176">
        <v>0</v>
      </c>
      <c r="Q79" s="176">
        <f t="shared" si="12"/>
        <v>0</v>
      </c>
      <c r="R79" s="178" t="s">
        <v>450</v>
      </c>
      <c r="S79" s="178" t="s">
        <v>211</v>
      </c>
      <c r="T79" s="179" t="s">
        <v>212</v>
      </c>
      <c r="U79" s="156">
        <v>0</v>
      </c>
      <c r="V79" s="156">
        <f t="shared" si="13"/>
        <v>0</v>
      </c>
      <c r="W79" s="156"/>
      <c r="X79" s="156" t="s">
        <v>98</v>
      </c>
      <c r="Y79" s="156" t="s">
        <v>214</v>
      </c>
      <c r="Z79" s="146"/>
      <c r="AA79" s="146"/>
      <c r="AB79" s="146"/>
      <c r="AC79" s="146"/>
      <c r="AD79" s="146"/>
      <c r="AE79" s="146"/>
      <c r="AF79" s="146"/>
      <c r="AG79" s="146" t="s">
        <v>451</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1" x14ac:dyDescent="0.25">
      <c r="A80" s="173">
        <v>70</v>
      </c>
      <c r="B80" s="174" t="s">
        <v>1531</v>
      </c>
      <c r="C80" s="182" t="s">
        <v>1532</v>
      </c>
      <c r="D80" s="175" t="s">
        <v>513</v>
      </c>
      <c r="E80" s="176">
        <v>1</v>
      </c>
      <c r="F80" s="177"/>
      <c r="G80" s="178">
        <f t="shared" si="7"/>
        <v>0</v>
      </c>
      <c r="H80" s="177"/>
      <c r="I80" s="178">
        <f t="shared" si="8"/>
        <v>0</v>
      </c>
      <c r="J80" s="177"/>
      <c r="K80" s="178">
        <f t="shared" si="9"/>
        <v>0</v>
      </c>
      <c r="L80" s="178">
        <v>21</v>
      </c>
      <c r="M80" s="178">
        <f t="shared" si="10"/>
        <v>0</v>
      </c>
      <c r="N80" s="176">
        <v>0</v>
      </c>
      <c r="O80" s="176">
        <f t="shared" si="11"/>
        <v>0</v>
      </c>
      <c r="P80" s="176">
        <v>0</v>
      </c>
      <c r="Q80" s="176">
        <f t="shared" si="12"/>
        <v>0</v>
      </c>
      <c r="R80" s="178"/>
      <c r="S80" s="178" t="s">
        <v>276</v>
      </c>
      <c r="T80" s="179" t="s">
        <v>212</v>
      </c>
      <c r="U80" s="156">
        <v>0</v>
      </c>
      <c r="V80" s="156">
        <f t="shared" si="13"/>
        <v>0</v>
      </c>
      <c r="W80" s="156"/>
      <c r="X80" s="156" t="s">
        <v>98</v>
      </c>
      <c r="Y80" s="156" t="s">
        <v>214</v>
      </c>
      <c r="Z80" s="146"/>
      <c r="AA80" s="146"/>
      <c r="AB80" s="146"/>
      <c r="AC80" s="146"/>
      <c r="AD80" s="146"/>
      <c r="AE80" s="146"/>
      <c r="AF80" s="146"/>
      <c r="AG80" s="146" t="s">
        <v>451</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73">
        <v>71</v>
      </c>
      <c r="B81" s="174" t="s">
        <v>1382</v>
      </c>
      <c r="C81" s="182" t="s">
        <v>1383</v>
      </c>
      <c r="D81" s="175" t="s">
        <v>316</v>
      </c>
      <c r="E81" s="176">
        <v>8</v>
      </c>
      <c r="F81" s="177"/>
      <c r="G81" s="178">
        <f t="shared" si="7"/>
        <v>0</v>
      </c>
      <c r="H81" s="177"/>
      <c r="I81" s="178">
        <f t="shared" si="8"/>
        <v>0</v>
      </c>
      <c r="J81" s="177"/>
      <c r="K81" s="178">
        <f t="shared" si="9"/>
        <v>0</v>
      </c>
      <c r="L81" s="178">
        <v>21</v>
      </c>
      <c r="M81" s="178">
        <f t="shared" si="10"/>
        <v>0</v>
      </c>
      <c r="N81" s="176">
        <v>0</v>
      </c>
      <c r="O81" s="176">
        <f t="shared" si="11"/>
        <v>0</v>
      </c>
      <c r="P81" s="176">
        <v>0</v>
      </c>
      <c r="Q81" s="176">
        <f t="shared" si="12"/>
        <v>0</v>
      </c>
      <c r="R81" s="178"/>
      <c r="S81" s="178" t="s">
        <v>276</v>
      </c>
      <c r="T81" s="179" t="s">
        <v>212</v>
      </c>
      <c r="U81" s="156">
        <v>0</v>
      </c>
      <c r="V81" s="156">
        <f t="shared" si="13"/>
        <v>0</v>
      </c>
      <c r="W81" s="156"/>
      <c r="X81" s="156" t="s">
        <v>98</v>
      </c>
      <c r="Y81" s="156" t="s">
        <v>214</v>
      </c>
      <c r="Z81" s="146"/>
      <c r="AA81" s="146"/>
      <c r="AB81" s="146"/>
      <c r="AC81" s="146"/>
      <c r="AD81" s="146"/>
      <c r="AE81" s="146"/>
      <c r="AF81" s="146"/>
      <c r="AG81" s="146" t="s">
        <v>451</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1" x14ac:dyDescent="0.25">
      <c r="A82" s="173">
        <v>72</v>
      </c>
      <c r="B82" s="174" t="s">
        <v>1533</v>
      </c>
      <c r="C82" s="182" t="s">
        <v>1534</v>
      </c>
      <c r="D82" s="175" t="s">
        <v>513</v>
      </c>
      <c r="E82" s="176">
        <v>4</v>
      </c>
      <c r="F82" s="177"/>
      <c r="G82" s="178">
        <f t="shared" si="7"/>
        <v>0</v>
      </c>
      <c r="H82" s="177"/>
      <c r="I82" s="178">
        <f t="shared" si="8"/>
        <v>0</v>
      </c>
      <c r="J82" s="177"/>
      <c r="K82" s="178">
        <f t="shared" si="9"/>
        <v>0</v>
      </c>
      <c r="L82" s="178">
        <v>21</v>
      </c>
      <c r="M82" s="178">
        <f t="shared" si="10"/>
        <v>0</v>
      </c>
      <c r="N82" s="176">
        <v>0</v>
      </c>
      <c r="O82" s="176">
        <f t="shared" si="11"/>
        <v>0</v>
      </c>
      <c r="P82" s="176">
        <v>0</v>
      </c>
      <c r="Q82" s="176">
        <f t="shared" si="12"/>
        <v>0</v>
      </c>
      <c r="R82" s="178"/>
      <c r="S82" s="178" t="s">
        <v>276</v>
      </c>
      <c r="T82" s="179" t="s">
        <v>212</v>
      </c>
      <c r="U82" s="156">
        <v>0</v>
      </c>
      <c r="V82" s="156">
        <f t="shared" si="13"/>
        <v>0</v>
      </c>
      <c r="W82" s="156"/>
      <c r="X82" s="156" t="s">
        <v>98</v>
      </c>
      <c r="Y82" s="156" t="s">
        <v>214</v>
      </c>
      <c r="Z82" s="146"/>
      <c r="AA82" s="146"/>
      <c r="AB82" s="146"/>
      <c r="AC82" s="146"/>
      <c r="AD82" s="146"/>
      <c r="AE82" s="146"/>
      <c r="AF82" s="146"/>
      <c r="AG82" s="146" t="s">
        <v>451</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73">
        <v>73</v>
      </c>
      <c r="B83" s="174" t="s">
        <v>1535</v>
      </c>
      <c r="C83" s="182" t="s">
        <v>1536</v>
      </c>
      <c r="D83" s="175" t="s">
        <v>613</v>
      </c>
      <c r="E83" s="176">
        <v>1</v>
      </c>
      <c r="F83" s="177"/>
      <c r="G83" s="178">
        <f t="shared" si="7"/>
        <v>0</v>
      </c>
      <c r="H83" s="177"/>
      <c r="I83" s="178">
        <f t="shared" si="8"/>
        <v>0</v>
      </c>
      <c r="J83" s="177"/>
      <c r="K83" s="178">
        <f t="shared" si="9"/>
        <v>0</v>
      </c>
      <c r="L83" s="178">
        <v>21</v>
      </c>
      <c r="M83" s="178">
        <f t="shared" si="10"/>
        <v>0</v>
      </c>
      <c r="N83" s="176">
        <v>0</v>
      </c>
      <c r="O83" s="176">
        <f t="shared" si="11"/>
        <v>0</v>
      </c>
      <c r="P83" s="176">
        <v>0</v>
      </c>
      <c r="Q83" s="176">
        <f t="shared" si="12"/>
        <v>0</v>
      </c>
      <c r="R83" s="178"/>
      <c r="S83" s="178" t="s">
        <v>276</v>
      </c>
      <c r="T83" s="179" t="s">
        <v>212</v>
      </c>
      <c r="U83" s="156">
        <v>0</v>
      </c>
      <c r="V83" s="156">
        <f t="shared" si="13"/>
        <v>0</v>
      </c>
      <c r="W83" s="156"/>
      <c r="X83" s="156" t="s">
        <v>98</v>
      </c>
      <c r="Y83" s="156" t="s">
        <v>214</v>
      </c>
      <c r="Z83" s="146"/>
      <c r="AA83" s="146"/>
      <c r="AB83" s="146"/>
      <c r="AC83" s="146"/>
      <c r="AD83" s="146"/>
      <c r="AE83" s="146"/>
      <c r="AF83" s="146"/>
      <c r="AG83" s="146" t="s">
        <v>451</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1" x14ac:dyDescent="0.25">
      <c r="A84" s="173">
        <v>74</v>
      </c>
      <c r="B84" s="174" t="s">
        <v>1398</v>
      </c>
      <c r="C84" s="182" t="s">
        <v>1399</v>
      </c>
      <c r="D84" s="175" t="s">
        <v>316</v>
      </c>
      <c r="E84" s="176">
        <v>10</v>
      </c>
      <c r="F84" s="177"/>
      <c r="G84" s="178">
        <f t="shared" si="7"/>
        <v>0</v>
      </c>
      <c r="H84" s="177"/>
      <c r="I84" s="178">
        <f t="shared" si="8"/>
        <v>0</v>
      </c>
      <c r="J84" s="177"/>
      <c r="K84" s="178">
        <f t="shared" si="9"/>
        <v>0</v>
      </c>
      <c r="L84" s="178">
        <v>21</v>
      </c>
      <c r="M84" s="178">
        <f t="shared" si="10"/>
        <v>0</v>
      </c>
      <c r="N84" s="176">
        <v>0</v>
      </c>
      <c r="O84" s="176">
        <f t="shared" si="11"/>
        <v>0</v>
      </c>
      <c r="P84" s="176">
        <v>0</v>
      </c>
      <c r="Q84" s="176">
        <f t="shared" si="12"/>
        <v>0</v>
      </c>
      <c r="R84" s="178"/>
      <c r="S84" s="178" t="s">
        <v>276</v>
      </c>
      <c r="T84" s="179" t="s">
        <v>212</v>
      </c>
      <c r="U84" s="156">
        <v>0</v>
      </c>
      <c r="V84" s="156">
        <f t="shared" si="13"/>
        <v>0</v>
      </c>
      <c r="W84" s="156"/>
      <c r="X84" s="156" t="s">
        <v>98</v>
      </c>
      <c r="Y84" s="156" t="s">
        <v>214</v>
      </c>
      <c r="Z84" s="146"/>
      <c r="AA84" s="146"/>
      <c r="AB84" s="146"/>
      <c r="AC84" s="146"/>
      <c r="AD84" s="146"/>
      <c r="AE84" s="146"/>
      <c r="AF84" s="146"/>
      <c r="AG84" s="146" t="s">
        <v>451</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1" x14ac:dyDescent="0.25">
      <c r="A85" s="173">
        <v>75</v>
      </c>
      <c r="B85" s="174" t="s">
        <v>1537</v>
      </c>
      <c r="C85" s="182" t="s">
        <v>1538</v>
      </c>
      <c r="D85" s="175" t="s">
        <v>513</v>
      </c>
      <c r="E85" s="176">
        <v>8</v>
      </c>
      <c r="F85" s="177"/>
      <c r="G85" s="178">
        <f t="shared" si="7"/>
        <v>0</v>
      </c>
      <c r="H85" s="177"/>
      <c r="I85" s="178">
        <f t="shared" si="8"/>
        <v>0</v>
      </c>
      <c r="J85" s="177"/>
      <c r="K85" s="178">
        <f t="shared" si="9"/>
        <v>0</v>
      </c>
      <c r="L85" s="178">
        <v>21</v>
      </c>
      <c r="M85" s="178">
        <f t="shared" si="10"/>
        <v>0</v>
      </c>
      <c r="N85" s="176">
        <v>0</v>
      </c>
      <c r="O85" s="176">
        <f t="shared" si="11"/>
        <v>0</v>
      </c>
      <c r="P85" s="176">
        <v>0</v>
      </c>
      <c r="Q85" s="176">
        <f t="shared" si="12"/>
        <v>0</v>
      </c>
      <c r="R85" s="178"/>
      <c r="S85" s="178" t="s">
        <v>276</v>
      </c>
      <c r="T85" s="179" t="s">
        <v>212</v>
      </c>
      <c r="U85" s="156">
        <v>0</v>
      </c>
      <c r="V85" s="156">
        <f t="shared" si="13"/>
        <v>0</v>
      </c>
      <c r="W85" s="156"/>
      <c r="X85" s="156" t="s">
        <v>98</v>
      </c>
      <c r="Y85" s="156" t="s">
        <v>214</v>
      </c>
      <c r="Z85" s="146"/>
      <c r="AA85" s="146"/>
      <c r="AB85" s="146"/>
      <c r="AC85" s="146"/>
      <c r="AD85" s="146"/>
      <c r="AE85" s="146"/>
      <c r="AF85" s="146"/>
      <c r="AG85" s="146" t="s">
        <v>451</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1" x14ac:dyDescent="0.25">
      <c r="A86" s="173">
        <v>76</v>
      </c>
      <c r="B86" s="174" t="s">
        <v>1539</v>
      </c>
      <c r="C86" s="182" t="s">
        <v>1540</v>
      </c>
      <c r="D86" s="175" t="s">
        <v>513</v>
      </c>
      <c r="E86" s="176">
        <v>1</v>
      </c>
      <c r="F86" s="177"/>
      <c r="G86" s="178">
        <f t="shared" si="7"/>
        <v>0</v>
      </c>
      <c r="H86" s="177"/>
      <c r="I86" s="178">
        <f t="shared" si="8"/>
        <v>0</v>
      </c>
      <c r="J86" s="177"/>
      <c r="K86" s="178">
        <f t="shared" si="9"/>
        <v>0</v>
      </c>
      <c r="L86" s="178">
        <v>21</v>
      </c>
      <c r="M86" s="178">
        <f t="shared" si="10"/>
        <v>0</v>
      </c>
      <c r="N86" s="176">
        <v>0</v>
      </c>
      <c r="O86" s="176">
        <f t="shared" si="11"/>
        <v>0</v>
      </c>
      <c r="P86" s="176">
        <v>0</v>
      </c>
      <c r="Q86" s="176">
        <f t="shared" si="12"/>
        <v>0</v>
      </c>
      <c r="R86" s="178"/>
      <c r="S86" s="178" t="s">
        <v>276</v>
      </c>
      <c r="T86" s="179" t="s">
        <v>212</v>
      </c>
      <c r="U86" s="156">
        <v>0</v>
      </c>
      <c r="V86" s="156">
        <f t="shared" si="13"/>
        <v>0</v>
      </c>
      <c r="W86" s="156"/>
      <c r="X86" s="156" t="s">
        <v>98</v>
      </c>
      <c r="Y86" s="156" t="s">
        <v>214</v>
      </c>
      <c r="Z86" s="146"/>
      <c r="AA86" s="146"/>
      <c r="AB86" s="146"/>
      <c r="AC86" s="146"/>
      <c r="AD86" s="146"/>
      <c r="AE86" s="146"/>
      <c r="AF86" s="146"/>
      <c r="AG86" s="146" t="s">
        <v>451</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outlineLevel="1" x14ac:dyDescent="0.25">
      <c r="A87" s="173">
        <v>77</v>
      </c>
      <c r="B87" s="174" t="s">
        <v>1541</v>
      </c>
      <c r="C87" s="182" t="s">
        <v>1542</v>
      </c>
      <c r="D87" s="175" t="s">
        <v>513</v>
      </c>
      <c r="E87" s="176">
        <v>8</v>
      </c>
      <c r="F87" s="177"/>
      <c r="G87" s="178">
        <f t="shared" si="7"/>
        <v>0</v>
      </c>
      <c r="H87" s="177"/>
      <c r="I87" s="178">
        <f t="shared" si="8"/>
        <v>0</v>
      </c>
      <c r="J87" s="177"/>
      <c r="K87" s="178">
        <f t="shared" si="9"/>
        <v>0</v>
      </c>
      <c r="L87" s="178">
        <v>21</v>
      </c>
      <c r="M87" s="178">
        <f t="shared" si="10"/>
        <v>0</v>
      </c>
      <c r="N87" s="176">
        <v>0</v>
      </c>
      <c r="O87" s="176">
        <f t="shared" si="11"/>
        <v>0</v>
      </c>
      <c r="P87" s="176">
        <v>0</v>
      </c>
      <c r="Q87" s="176">
        <f t="shared" si="12"/>
        <v>0</v>
      </c>
      <c r="R87" s="178"/>
      <c r="S87" s="178" t="s">
        <v>276</v>
      </c>
      <c r="T87" s="179" t="s">
        <v>212</v>
      </c>
      <c r="U87" s="156">
        <v>0</v>
      </c>
      <c r="V87" s="156">
        <f t="shared" si="13"/>
        <v>0</v>
      </c>
      <c r="W87" s="156"/>
      <c r="X87" s="156" t="s">
        <v>98</v>
      </c>
      <c r="Y87" s="156" t="s">
        <v>214</v>
      </c>
      <c r="Z87" s="146"/>
      <c r="AA87" s="146"/>
      <c r="AB87" s="146"/>
      <c r="AC87" s="146"/>
      <c r="AD87" s="146"/>
      <c r="AE87" s="146"/>
      <c r="AF87" s="146"/>
      <c r="AG87" s="146" t="s">
        <v>451</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1" x14ac:dyDescent="0.25">
      <c r="A88" s="173">
        <v>78</v>
      </c>
      <c r="B88" s="174" t="s">
        <v>1543</v>
      </c>
      <c r="C88" s="182" t="s">
        <v>1544</v>
      </c>
      <c r="D88" s="175" t="s">
        <v>513</v>
      </c>
      <c r="E88" s="176">
        <v>2</v>
      </c>
      <c r="F88" s="177"/>
      <c r="G88" s="178">
        <f t="shared" si="7"/>
        <v>0</v>
      </c>
      <c r="H88" s="177"/>
      <c r="I88" s="178">
        <f t="shared" si="8"/>
        <v>0</v>
      </c>
      <c r="J88" s="177"/>
      <c r="K88" s="178">
        <f t="shared" si="9"/>
        <v>0</v>
      </c>
      <c r="L88" s="178">
        <v>21</v>
      </c>
      <c r="M88" s="178">
        <f t="shared" si="10"/>
        <v>0</v>
      </c>
      <c r="N88" s="176">
        <v>0</v>
      </c>
      <c r="O88" s="176">
        <f t="shared" si="11"/>
        <v>0</v>
      </c>
      <c r="P88" s="176">
        <v>0</v>
      </c>
      <c r="Q88" s="176">
        <f t="shared" si="12"/>
        <v>0</v>
      </c>
      <c r="R88" s="178"/>
      <c r="S88" s="178" t="s">
        <v>276</v>
      </c>
      <c r="T88" s="179" t="s">
        <v>212</v>
      </c>
      <c r="U88" s="156">
        <v>0</v>
      </c>
      <c r="V88" s="156">
        <f t="shared" si="13"/>
        <v>0</v>
      </c>
      <c r="W88" s="156"/>
      <c r="X88" s="156" t="s">
        <v>98</v>
      </c>
      <c r="Y88" s="156" t="s">
        <v>214</v>
      </c>
      <c r="Z88" s="146"/>
      <c r="AA88" s="146"/>
      <c r="AB88" s="146"/>
      <c r="AC88" s="146"/>
      <c r="AD88" s="146"/>
      <c r="AE88" s="146"/>
      <c r="AF88" s="146"/>
      <c r="AG88" s="146" t="s">
        <v>451</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1" x14ac:dyDescent="0.25">
      <c r="A89" s="173">
        <v>79</v>
      </c>
      <c r="B89" s="174" t="s">
        <v>1415</v>
      </c>
      <c r="C89" s="182" t="s">
        <v>1416</v>
      </c>
      <c r="D89" s="175" t="s">
        <v>513</v>
      </c>
      <c r="E89" s="176">
        <v>92</v>
      </c>
      <c r="F89" s="177"/>
      <c r="G89" s="178">
        <f t="shared" si="7"/>
        <v>0</v>
      </c>
      <c r="H89" s="177"/>
      <c r="I89" s="178">
        <f t="shared" si="8"/>
        <v>0</v>
      </c>
      <c r="J89" s="177"/>
      <c r="K89" s="178">
        <f t="shared" si="9"/>
        <v>0</v>
      </c>
      <c r="L89" s="178">
        <v>21</v>
      </c>
      <c r="M89" s="178">
        <f t="shared" si="10"/>
        <v>0</v>
      </c>
      <c r="N89" s="176">
        <v>0</v>
      </c>
      <c r="O89" s="176">
        <f t="shared" si="11"/>
        <v>0</v>
      </c>
      <c r="P89" s="176">
        <v>0</v>
      </c>
      <c r="Q89" s="176">
        <f t="shared" si="12"/>
        <v>0</v>
      </c>
      <c r="R89" s="178"/>
      <c r="S89" s="178" t="s">
        <v>276</v>
      </c>
      <c r="T89" s="179" t="s">
        <v>212</v>
      </c>
      <c r="U89" s="156">
        <v>0</v>
      </c>
      <c r="V89" s="156">
        <f t="shared" si="13"/>
        <v>0</v>
      </c>
      <c r="W89" s="156"/>
      <c r="X89" s="156" t="s">
        <v>98</v>
      </c>
      <c r="Y89" s="156" t="s">
        <v>214</v>
      </c>
      <c r="Z89" s="146"/>
      <c r="AA89" s="146"/>
      <c r="AB89" s="146"/>
      <c r="AC89" s="146"/>
      <c r="AD89" s="146"/>
      <c r="AE89" s="146"/>
      <c r="AF89" s="146"/>
      <c r="AG89" s="146" t="s">
        <v>451</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outlineLevel="1" x14ac:dyDescent="0.25">
      <c r="A90" s="173">
        <v>80</v>
      </c>
      <c r="B90" s="174" t="s">
        <v>1417</v>
      </c>
      <c r="C90" s="182" t="s">
        <v>1418</v>
      </c>
      <c r="D90" s="175" t="s">
        <v>513</v>
      </c>
      <c r="E90" s="176">
        <v>46</v>
      </c>
      <c r="F90" s="177"/>
      <c r="G90" s="178">
        <f t="shared" si="7"/>
        <v>0</v>
      </c>
      <c r="H90" s="177"/>
      <c r="I90" s="178">
        <f t="shared" si="8"/>
        <v>0</v>
      </c>
      <c r="J90" s="177"/>
      <c r="K90" s="178">
        <f t="shared" si="9"/>
        <v>0</v>
      </c>
      <c r="L90" s="178">
        <v>21</v>
      </c>
      <c r="M90" s="178">
        <f t="shared" si="10"/>
        <v>0</v>
      </c>
      <c r="N90" s="176">
        <v>0</v>
      </c>
      <c r="O90" s="176">
        <f t="shared" si="11"/>
        <v>0</v>
      </c>
      <c r="P90" s="176">
        <v>0</v>
      </c>
      <c r="Q90" s="176">
        <f t="shared" si="12"/>
        <v>0</v>
      </c>
      <c r="R90" s="178"/>
      <c r="S90" s="178" t="s">
        <v>276</v>
      </c>
      <c r="T90" s="179" t="s">
        <v>212</v>
      </c>
      <c r="U90" s="156">
        <v>0</v>
      </c>
      <c r="V90" s="156">
        <f t="shared" si="13"/>
        <v>0</v>
      </c>
      <c r="W90" s="156"/>
      <c r="X90" s="156" t="s">
        <v>98</v>
      </c>
      <c r="Y90" s="156" t="s">
        <v>214</v>
      </c>
      <c r="Z90" s="146"/>
      <c r="AA90" s="146"/>
      <c r="AB90" s="146"/>
      <c r="AC90" s="146"/>
      <c r="AD90" s="146"/>
      <c r="AE90" s="146"/>
      <c r="AF90" s="146"/>
      <c r="AG90" s="146" t="s">
        <v>451</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outlineLevel="1" x14ac:dyDescent="0.25">
      <c r="A91" s="173">
        <v>81</v>
      </c>
      <c r="B91" s="174" t="s">
        <v>1423</v>
      </c>
      <c r="C91" s="182" t="s">
        <v>1424</v>
      </c>
      <c r="D91" s="175" t="s">
        <v>513</v>
      </c>
      <c r="E91" s="176">
        <v>46</v>
      </c>
      <c r="F91" s="177"/>
      <c r="G91" s="178">
        <f t="shared" si="7"/>
        <v>0</v>
      </c>
      <c r="H91" s="177"/>
      <c r="I91" s="178">
        <f t="shared" si="8"/>
        <v>0</v>
      </c>
      <c r="J91" s="177"/>
      <c r="K91" s="178">
        <f t="shared" si="9"/>
        <v>0</v>
      </c>
      <c r="L91" s="178">
        <v>21</v>
      </c>
      <c r="M91" s="178">
        <f t="shared" si="10"/>
        <v>0</v>
      </c>
      <c r="N91" s="176">
        <v>0</v>
      </c>
      <c r="O91" s="176">
        <f t="shared" si="11"/>
        <v>0</v>
      </c>
      <c r="P91" s="176">
        <v>0</v>
      </c>
      <c r="Q91" s="176">
        <f t="shared" si="12"/>
        <v>0</v>
      </c>
      <c r="R91" s="178"/>
      <c r="S91" s="178" t="s">
        <v>276</v>
      </c>
      <c r="T91" s="179" t="s">
        <v>212</v>
      </c>
      <c r="U91" s="156">
        <v>0</v>
      </c>
      <c r="V91" s="156">
        <f t="shared" si="13"/>
        <v>0</v>
      </c>
      <c r="W91" s="156"/>
      <c r="X91" s="156" t="s">
        <v>98</v>
      </c>
      <c r="Y91" s="156" t="s">
        <v>214</v>
      </c>
      <c r="Z91" s="146"/>
      <c r="AA91" s="146"/>
      <c r="AB91" s="146"/>
      <c r="AC91" s="146"/>
      <c r="AD91" s="146"/>
      <c r="AE91" s="146"/>
      <c r="AF91" s="146"/>
      <c r="AG91" s="146" t="s">
        <v>451</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1" x14ac:dyDescent="0.25">
      <c r="A92" s="173">
        <v>82</v>
      </c>
      <c r="B92" s="174" t="s">
        <v>1545</v>
      </c>
      <c r="C92" s="182" t="s">
        <v>1546</v>
      </c>
      <c r="D92" s="175" t="s">
        <v>513</v>
      </c>
      <c r="E92" s="176">
        <v>46</v>
      </c>
      <c r="F92" s="177"/>
      <c r="G92" s="178">
        <f t="shared" si="7"/>
        <v>0</v>
      </c>
      <c r="H92" s="177"/>
      <c r="I92" s="178">
        <f t="shared" si="8"/>
        <v>0</v>
      </c>
      <c r="J92" s="177"/>
      <c r="K92" s="178">
        <f t="shared" si="9"/>
        <v>0</v>
      </c>
      <c r="L92" s="178">
        <v>21</v>
      </c>
      <c r="M92" s="178">
        <f t="shared" si="10"/>
        <v>0</v>
      </c>
      <c r="N92" s="176">
        <v>0</v>
      </c>
      <c r="O92" s="176">
        <f t="shared" si="11"/>
        <v>0</v>
      </c>
      <c r="P92" s="176">
        <v>0</v>
      </c>
      <c r="Q92" s="176">
        <f t="shared" si="12"/>
        <v>0</v>
      </c>
      <c r="R92" s="178"/>
      <c r="S92" s="178" t="s">
        <v>276</v>
      </c>
      <c r="T92" s="179" t="s">
        <v>212</v>
      </c>
      <c r="U92" s="156">
        <v>0</v>
      </c>
      <c r="V92" s="156">
        <f t="shared" si="13"/>
        <v>0</v>
      </c>
      <c r="W92" s="156"/>
      <c r="X92" s="156" t="s">
        <v>98</v>
      </c>
      <c r="Y92" s="156" t="s">
        <v>214</v>
      </c>
      <c r="Z92" s="146"/>
      <c r="AA92" s="146"/>
      <c r="AB92" s="146"/>
      <c r="AC92" s="146"/>
      <c r="AD92" s="146"/>
      <c r="AE92" s="146"/>
      <c r="AF92" s="146"/>
      <c r="AG92" s="146" t="s">
        <v>451</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outlineLevel="1" x14ac:dyDescent="0.25">
      <c r="A93" s="173">
        <v>83</v>
      </c>
      <c r="B93" s="174" t="s">
        <v>1425</v>
      </c>
      <c r="C93" s="182" t="s">
        <v>1426</v>
      </c>
      <c r="D93" s="175" t="s">
        <v>513</v>
      </c>
      <c r="E93" s="176">
        <v>6</v>
      </c>
      <c r="F93" s="177"/>
      <c r="G93" s="178">
        <f t="shared" si="7"/>
        <v>0</v>
      </c>
      <c r="H93" s="177"/>
      <c r="I93" s="178">
        <f t="shared" si="8"/>
        <v>0</v>
      </c>
      <c r="J93" s="177"/>
      <c r="K93" s="178">
        <f t="shared" si="9"/>
        <v>0</v>
      </c>
      <c r="L93" s="178">
        <v>21</v>
      </c>
      <c r="M93" s="178">
        <f t="shared" si="10"/>
        <v>0</v>
      </c>
      <c r="N93" s="176">
        <v>0</v>
      </c>
      <c r="O93" s="176">
        <f t="shared" si="11"/>
        <v>0</v>
      </c>
      <c r="P93" s="176">
        <v>0</v>
      </c>
      <c r="Q93" s="176">
        <f t="shared" si="12"/>
        <v>0</v>
      </c>
      <c r="R93" s="178"/>
      <c r="S93" s="178" t="s">
        <v>276</v>
      </c>
      <c r="T93" s="179" t="s">
        <v>212</v>
      </c>
      <c r="U93" s="156">
        <v>0</v>
      </c>
      <c r="V93" s="156">
        <f t="shared" si="13"/>
        <v>0</v>
      </c>
      <c r="W93" s="156"/>
      <c r="X93" s="156" t="s">
        <v>98</v>
      </c>
      <c r="Y93" s="156" t="s">
        <v>214</v>
      </c>
      <c r="Z93" s="146"/>
      <c r="AA93" s="146"/>
      <c r="AB93" s="146"/>
      <c r="AC93" s="146"/>
      <c r="AD93" s="146"/>
      <c r="AE93" s="146"/>
      <c r="AF93" s="146"/>
      <c r="AG93" s="146" t="s">
        <v>451</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1" x14ac:dyDescent="0.25">
      <c r="A94" s="173">
        <v>84</v>
      </c>
      <c r="B94" s="174" t="s">
        <v>1429</v>
      </c>
      <c r="C94" s="182" t="s">
        <v>1430</v>
      </c>
      <c r="D94" s="175" t="s">
        <v>513</v>
      </c>
      <c r="E94" s="176">
        <v>90</v>
      </c>
      <c r="F94" s="177"/>
      <c r="G94" s="178">
        <f t="shared" si="7"/>
        <v>0</v>
      </c>
      <c r="H94" s="177"/>
      <c r="I94" s="178">
        <f t="shared" si="8"/>
        <v>0</v>
      </c>
      <c r="J94" s="177"/>
      <c r="K94" s="178">
        <f t="shared" si="9"/>
        <v>0</v>
      </c>
      <c r="L94" s="178">
        <v>21</v>
      </c>
      <c r="M94" s="178">
        <f t="shared" si="10"/>
        <v>0</v>
      </c>
      <c r="N94" s="176">
        <v>0</v>
      </c>
      <c r="O94" s="176">
        <f t="shared" si="11"/>
        <v>0</v>
      </c>
      <c r="P94" s="176">
        <v>0</v>
      </c>
      <c r="Q94" s="176">
        <f t="shared" si="12"/>
        <v>0</v>
      </c>
      <c r="R94" s="178"/>
      <c r="S94" s="178" t="s">
        <v>276</v>
      </c>
      <c r="T94" s="179" t="s">
        <v>212</v>
      </c>
      <c r="U94" s="156">
        <v>0</v>
      </c>
      <c r="V94" s="156">
        <f t="shared" si="13"/>
        <v>0</v>
      </c>
      <c r="W94" s="156"/>
      <c r="X94" s="156" t="s">
        <v>98</v>
      </c>
      <c r="Y94" s="156" t="s">
        <v>214</v>
      </c>
      <c r="Z94" s="146"/>
      <c r="AA94" s="146"/>
      <c r="AB94" s="146"/>
      <c r="AC94" s="146"/>
      <c r="AD94" s="146"/>
      <c r="AE94" s="146"/>
      <c r="AF94" s="146"/>
      <c r="AG94" s="146" t="s">
        <v>451</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x14ac:dyDescent="0.25">
      <c r="A95" s="158" t="s">
        <v>205</v>
      </c>
      <c r="B95" s="159" t="s">
        <v>105</v>
      </c>
      <c r="C95" s="180" t="s">
        <v>100</v>
      </c>
      <c r="D95" s="160"/>
      <c r="E95" s="161"/>
      <c r="F95" s="162"/>
      <c r="G95" s="162">
        <f>SUMIF(AG96:AG100,"&lt;&gt;NOR",G96:G100)</f>
        <v>0</v>
      </c>
      <c r="H95" s="162"/>
      <c r="I95" s="162">
        <f>SUM(I96:I100)</f>
        <v>0</v>
      </c>
      <c r="J95" s="162"/>
      <c r="K95" s="162">
        <f>SUM(K96:K100)</f>
        <v>0</v>
      </c>
      <c r="L95" s="162"/>
      <c r="M95" s="162">
        <f>SUM(M96:M100)</f>
        <v>0</v>
      </c>
      <c r="N95" s="161"/>
      <c r="O95" s="161">
        <f>SUM(O96:O100)</f>
        <v>0.01</v>
      </c>
      <c r="P95" s="161"/>
      <c r="Q95" s="161">
        <f>SUM(Q96:Q100)</f>
        <v>0</v>
      </c>
      <c r="R95" s="162"/>
      <c r="S95" s="162"/>
      <c r="T95" s="163"/>
      <c r="U95" s="157"/>
      <c r="V95" s="157">
        <f>SUM(V96:V100)</f>
        <v>74.27000000000001</v>
      </c>
      <c r="W95" s="157"/>
      <c r="X95" s="157"/>
      <c r="Y95" s="157"/>
      <c r="AG95" t="s">
        <v>206</v>
      </c>
    </row>
    <row r="96" spans="1:60" outlineLevel="1" x14ac:dyDescent="0.25">
      <c r="A96" s="173">
        <v>85</v>
      </c>
      <c r="B96" s="174" t="s">
        <v>1443</v>
      </c>
      <c r="C96" s="182" t="s">
        <v>1444</v>
      </c>
      <c r="D96" s="175" t="s">
        <v>613</v>
      </c>
      <c r="E96" s="176">
        <v>1</v>
      </c>
      <c r="F96" s="177"/>
      <c r="G96" s="178">
        <f>ROUND(E96*F96,2)</f>
        <v>0</v>
      </c>
      <c r="H96" s="177"/>
      <c r="I96" s="178">
        <f>ROUND(E96*H96,2)</f>
        <v>0</v>
      </c>
      <c r="J96" s="177"/>
      <c r="K96" s="178">
        <f>ROUND(E96*J96,2)</f>
        <v>0</v>
      </c>
      <c r="L96" s="178">
        <v>21</v>
      </c>
      <c r="M96" s="178">
        <f>G96*(1+L96/100)</f>
        <v>0</v>
      </c>
      <c r="N96" s="176">
        <v>5.9199999999999999E-3</v>
      </c>
      <c r="O96" s="176">
        <f>ROUND(E96*N96,2)</f>
        <v>0.01</v>
      </c>
      <c r="P96" s="176">
        <v>0</v>
      </c>
      <c r="Q96" s="176">
        <f>ROUND(E96*P96,2)</f>
        <v>0</v>
      </c>
      <c r="R96" s="178" t="s">
        <v>419</v>
      </c>
      <c r="S96" s="178" t="s">
        <v>211</v>
      </c>
      <c r="T96" s="179" t="s">
        <v>212</v>
      </c>
      <c r="U96" s="156">
        <v>0.26</v>
      </c>
      <c r="V96" s="156">
        <f>ROUND(E96*U96,2)</f>
        <v>0.26</v>
      </c>
      <c r="W96" s="156"/>
      <c r="X96" s="156" t="s">
        <v>213</v>
      </c>
      <c r="Y96" s="156" t="s">
        <v>214</v>
      </c>
      <c r="Z96" s="146"/>
      <c r="AA96" s="146"/>
      <c r="AB96" s="146"/>
      <c r="AC96" s="146"/>
      <c r="AD96" s="146"/>
      <c r="AE96" s="146"/>
      <c r="AF96" s="146"/>
      <c r="AG96" s="146" t="s">
        <v>215</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outlineLevel="1" x14ac:dyDescent="0.25">
      <c r="A97" s="165">
        <v>86</v>
      </c>
      <c r="B97" s="166" t="s">
        <v>1445</v>
      </c>
      <c r="C97" s="181" t="s">
        <v>1446</v>
      </c>
      <c r="D97" s="167" t="s">
        <v>613</v>
      </c>
      <c r="E97" s="168">
        <v>1</v>
      </c>
      <c r="F97" s="169"/>
      <c r="G97" s="170">
        <f>ROUND(E97*F97,2)</f>
        <v>0</v>
      </c>
      <c r="H97" s="169"/>
      <c r="I97" s="170">
        <f>ROUND(E97*H97,2)</f>
        <v>0</v>
      </c>
      <c r="J97" s="169"/>
      <c r="K97" s="170">
        <f>ROUND(E97*J97,2)</f>
        <v>0</v>
      </c>
      <c r="L97" s="170">
        <v>21</v>
      </c>
      <c r="M97" s="170">
        <f>G97*(1+L97/100)</f>
        <v>0</v>
      </c>
      <c r="N97" s="168">
        <v>0</v>
      </c>
      <c r="O97" s="168">
        <f>ROUND(E97*N97,2)</f>
        <v>0</v>
      </c>
      <c r="P97" s="168">
        <v>0</v>
      </c>
      <c r="Q97" s="168">
        <f>ROUND(E97*P97,2)</f>
        <v>0</v>
      </c>
      <c r="R97" s="170"/>
      <c r="S97" s="170" t="s">
        <v>211</v>
      </c>
      <c r="T97" s="171" t="s">
        <v>212</v>
      </c>
      <c r="U97" s="156">
        <v>0</v>
      </c>
      <c r="V97" s="156">
        <f>ROUND(E97*U97,2)</f>
        <v>0</v>
      </c>
      <c r="W97" s="156"/>
      <c r="X97" s="156" t="s">
        <v>100</v>
      </c>
      <c r="Y97" s="156" t="s">
        <v>214</v>
      </c>
      <c r="Z97" s="146"/>
      <c r="AA97" s="146"/>
      <c r="AB97" s="146"/>
      <c r="AC97" s="146"/>
      <c r="AD97" s="146"/>
      <c r="AE97" s="146"/>
      <c r="AF97" s="146"/>
      <c r="AG97" s="146" t="s">
        <v>1447</v>
      </c>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outlineLevel="2" x14ac:dyDescent="0.25">
      <c r="A98" s="153"/>
      <c r="B98" s="154"/>
      <c r="C98" s="254" t="s">
        <v>1448</v>
      </c>
      <c r="D98" s="255"/>
      <c r="E98" s="255"/>
      <c r="F98" s="255"/>
      <c r="G98" s="255"/>
      <c r="H98" s="156"/>
      <c r="I98" s="156"/>
      <c r="J98" s="156"/>
      <c r="K98" s="156"/>
      <c r="L98" s="156"/>
      <c r="M98" s="156"/>
      <c r="N98" s="155"/>
      <c r="O98" s="155"/>
      <c r="P98" s="155"/>
      <c r="Q98" s="155"/>
      <c r="R98" s="156"/>
      <c r="S98" s="156"/>
      <c r="T98" s="156"/>
      <c r="U98" s="156"/>
      <c r="V98" s="156"/>
      <c r="W98" s="156"/>
      <c r="X98" s="156"/>
      <c r="Y98" s="156"/>
      <c r="Z98" s="146"/>
      <c r="AA98" s="146"/>
      <c r="AB98" s="146"/>
      <c r="AC98" s="146"/>
      <c r="AD98" s="146"/>
      <c r="AE98" s="146"/>
      <c r="AF98" s="146"/>
      <c r="AG98" s="146" t="s">
        <v>642</v>
      </c>
      <c r="AH98" s="146"/>
      <c r="AI98" s="146"/>
      <c r="AJ98" s="146"/>
      <c r="AK98" s="146"/>
      <c r="AL98" s="146"/>
      <c r="AM98" s="146"/>
      <c r="AN98" s="146"/>
      <c r="AO98" s="146"/>
      <c r="AP98" s="146"/>
      <c r="AQ98" s="146"/>
      <c r="AR98" s="146"/>
      <c r="AS98" s="146"/>
      <c r="AT98" s="146"/>
      <c r="AU98" s="146"/>
      <c r="AV98" s="146"/>
      <c r="AW98" s="146"/>
      <c r="AX98" s="146"/>
      <c r="AY98" s="146"/>
      <c r="AZ98" s="146"/>
      <c r="BA98" s="172" t="str">
        <f>C98</f>
        <v>Náklady na vyhotovení dokumentace skutečného provedení stavby a její předání objednateli v požadované formě a požadovaném počtu.</v>
      </c>
      <c r="BB98" s="146"/>
      <c r="BC98" s="146"/>
      <c r="BD98" s="146"/>
      <c r="BE98" s="146"/>
      <c r="BF98" s="146"/>
      <c r="BG98" s="146"/>
      <c r="BH98" s="146"/>
    </row>
    <row r="99" spans="1:60" outlineLevel="1" x14ac:dyDescent="0.25">
      <c r="A99" s="173">
        <v>87</v>
      </c>
      <c r="B99" s="174" t="s">
        <v>1449</v>
      </c>
      <c r="C99" s="182" t="s">
        <v>1450</v>
      </c>
      <c r="D99" s="175" t="s">
        <v>613</v>
      </c>
      <c r="E99" s="176">
        <v>1</v>
      </c>
      <c r="F99" s="177"/>
      <c r="G99" s="178">
        <f>ROUND(E99*F99,2)</f>
        <v>0</v>
      </c>
      <c r="H99" s="177"/>
      <c r="I99" s="178">
        <f>ROUND(E99*H99,2)</f>
        <v>0</v>
      </c>
      <c r="J99" s="177"/>
      <c r="K99" s="178">
        <f>ROUND(E99*J99,2)</f>
        <v>0</v>
      </c>
      <c r="L99" s="178">
        <v>21</v>
      </c>
      <c r="M99" s="178">
        <f>G99*(1+L99/100)</f>
        <v>0</v>
      </c>
      <c r="N99" s="176">
        <v>0</v>
      </c>
      <c r="O99" s="176">
        <f>ROUND(E99*N99,2)</f>
        <v>0</v>
      </c>
      <c r="P99" s="176">
        <v>0</v>
      </c>
      <c r="Q99" s="176">
        <f>ROUND(E99*P99,2)</f>
        <v>0</v>
      </c>
      <c r="R99" s="178"/>
      <c r="S99" s="178" t="s">
        <v>276</v>
      </c>
      <c r="T99" s="179" t="s">
        <v>212</v>
      </c>
      <c r="U99" s="156">
        <v>0</v>
      </c>
      <c r="V99" s="156">
        <f>ROUND(E99*U99,2)</f>
        <v>0</v>
      </c>
      <c r="W99" s="156"/>
      <c r="X99" s="156" t="s">
        <v>100</v>
      </c>
      <c r="Y99" s="156" t="s">
        <v>214</v>
      </c>
      <c r="Z99" s="146"/>
      <c r="AA99" s="146"/>
      <c r="AB99" s="146"/>
      <c r="AC99" s="146"/>
      <c r="AD99" s="146"/>
      <c r="AE99" s="146"/>
      <c r="AF99" s="146"/>
      <c r="AG99" s="146" t="s">
        <v>1447</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outlineLevel="1" x14ac:dyDescent="0.25">
      <c r="A100" s="165">
        <v>88</v>
      </c>
      <c r="B100" s="166" t="s">
        <v>1451</v>
      </c>
      <c r="C100" s="181" t="s">
        <v>1452</v>
      </c>
      <c r="D100" s="167" t="s">
        <v>513</v>
      </c>
      <c r="E100" s="168">
        <v>3</v>
      </c>
      <c r="F100" s="169"/>
      <c r="G100" s="170">
        <f>ROUND(E100*F100,2)</f>
        <v>0</v>
      </c>
      <c r="H100" s="169"/>
      <c r="I100" s="170">
        <f>ROUND(E100*H100,2)</f>
        <v>0</v>
      </c>
      <c r="J100" s="169"/>
      <c r="K100" s="170">
        <f>ROUND(E100*J100,2)</f>
        <v>0</v>
      </c>
      <c r="L100" s="170">
        <v>21</v>
      </c>
      <c r="M100" s="170">
        <f>G100*(1+L100/100)</f>
        <v>0</v>
      </c>
      <c r="N100" s="168">
        <v>0</v>
      </c>
      <c r="O100" s="168">
        <f>ROUND(E100*N100,2)</f>
        <v>0</v>
      </c>
      <c r="P100" s="168">
        <v>0</v>
      </c>
      <c r="Q100" s="168">
        <f>ROUND(E100*P100,2)</f>
        <v>0</v>
      </c>
      <c r="R100" s="170"/>
      <c r="S100" s="170" t="s">
        <v>276</v>
      </c>
      <c r="T100" s="171" t="s">
        <v>212</v>
      </c>
      <c r="U100" s="156">
        <v>24.67</v>
      </c>
      <c r="V100" s="156">
        <f>ROUND(E100*U100,2)</f>
        <v>74.010000000000005</v>
      </c>
      <c r="W100" s="156"/>
      <c r="X100" s="156" t="s">
        <v>100</v>
      </c>
      <c r="Y100" s="156" t="s">
        <v>214</v>
      </c>
      <c r="Z100" s="146"/>
      <c r="AA100" s="146"/>
      <c r="AB100" s="146"/>
      <c r="AC100" s="146"/>
      <c r="AD100" s="146"/>
      <c r="AE100" s="146"/>
      <c r="AF100" s="146"/>
      <c r="AG100" s="146" t="s">
        <v>1447</v>
      </c>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x14ac:dyDescent="0.25">
      <c r="A101" s="3"/>
      <c r="B101" s="4"/>
      <c r="C101" s="183"/>
      <c r="D101" s="6"/>
      <c r="E101" s="3"/>
      <c r="F101" s="3"/>
      <c r="G101" s="3"/>
      <c r="H101" s="3"/>
      <c r="I101" s="3"/>
      <c r="J101" s="3"/>
      <c r="K101" s="3"/>
      <c r="L101" s="3"/>
      <c r="M101" s="3"/>
      <c r="N101" s="3"/>
      <c r="O101" s="3"/>
      <c r="P101" s="3"/>
      <c r="Q101" s="3"/>
      <c r="R101" s="3"/>
      <c r="S101" s="3"/>
      <c r="T101" s="3"/>
      <c r="U101" s="3"/>
      <c r="V101" s="3"/>
      <c r="W101" s="3"/>
      <c r="X101" s="3"/>
      <c r="Y101" s="3"/>
      <c r="AE101">
        <v>12</v>
      </c>
      <c r="AF101">
        <v>21</v>
      </c>
      <c r="AG101" t="s">
        <v>191</v>
      </c>
    </row>
    <row r="102" spans="1:60" x14ac:dyDescent="0.25">
      <c r="A102" s="149"/>
      <c r="B102" s="150" t="s">
        <v>29</v>
      </c>
      <c r="C102" s="184"/>
      <c r="D102" s="151"/>
      <c r="E102" s="152"/>
      <c r="F102" s="152"/>
      <c r="G102" s="164">
        <f>G8+G46+G95</f>
        <v>0</v>
      </c>
      <c r="H102" s="3"/>
      <c r="I102" s="3"/>
      <c r="J102" s="3"/>
      <c r="K102" s="3"/>
      <c r="L102" s="3"/>
      <c r="M102" s="3"/>
      <c r="N102" s="3"/>
      <c r="O102" s="3"/>
      <c r="P102" s="3"/>
      <c r="Q102" s="3"/>
      <c r="R102" s="3"/>
      <c r="S102" s="3"/>
      <c r="T102" s="3"/>
      <c r="U102" s="3"/>
      <c r="V102" s="3"/>
      <c r="W102" s="3"/>
      <c r="X102" s="3"/>
      <c r="Y102" s="3"/>
      <c r="AE102">
        <f>SUMIF(L7:L100,AE101,G7:G100)</f>
        <v>0</v>
      </c>
      <c r="AF102">
        <f>SUMIF(L7:L100,AF101,G7:G100)</f>
        <v>0</v>
      </c>
      <c r="AG102" t="s">
        <v>520</v>
      </c>
    </row>
    <row r="103" spans="1:60" x14ac:dyDescent="0.25">
      <c r="C103" s="185"/>
      <c r="D103" s="10"/>
      <c r="AG103" t="s">
        <v>521</v>
      </c>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6">
    <mergeCell ref="C98:G98"/>
    <mergeCell ref="A1:G1"/>
    <mergeCell ref="C2:G2"/>
    <mergeCell ref="C3:G3"/>
    <mergeCell ref="C4:G4"/>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A43F-FD72-4A1E-ABC8-D2FBCB26F68E}">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3"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1873</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62</v>
      </c>
      <c r="C4" s="196" t="s">
        <v>63</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103</v>
      </c>
      <c r="C8" s="180" t="s">
        <v>31</v>
      </c>
      <c r="D8" s="160"/>
      <c r="E8" s="161"/>
      <c r="F8" s="162"/>
      <c r="G8" s="162">
        <f>SUMIF(AG9:AG35,"&lt;&gt;NOR",G9:G35)</f>
        <v>0</v>
      </c>
      <c r="H8" s="162"/>
      <c r="I8" s="162">
        <f>SUM(I9:I35)</f>
        <v>0</v>
      </c>
      <c r="J8" s="162"/>
      <c r="K8" s="162">
        <f>SUM(K9:K35)</f>
        <v>0</v>
      </c>
      <c r="L8" s="162"/>
      <c r="M8" s="162">
        <f>SUM(M9:M35)</f>
        <v>0</v>
      </c>
      <c r="N8" s="161"/>
      <c r="O8" s="161">
        <f>SUM(O9:O35)</f>
        <v>0.03</v>
      </c>
      <c r="P8" s="161"/>
      <c r="Q8" s="161">
        <f>SUM(Q9:Q35)</f>
        <v>0.05</v>
      </c>
      <c r="R8" s="162"/>
      <c r="S8" s="162"/>
      <c r="T8" s="163"/>
      <c r="U8" s="157"/>
      <c r="V8" s="157">
        <f>SUM(V9:V35)</f>
        <v>160.09000000000003</v>
      </c>
      <c r="W8" s="157"/>
      <c r="X8" s="157"/>
      <c r="Y8" s="157"/>
      <c r="AG8" t="s">
        <v>206</v>
      </c>
    </row>
    <row r="9" spans="1:60" ht="20.399999999999999" outlineLevel="1" x14ac:dyDescent="0.25">
      <c r="A9" s="165">
        <v>1</v>
      </c>
      <c r="B9" s="166" t="s">
        <v>1547</v>
      </c>
      <c r="C9" s="181" t="s">
        <v>1548</v>
      </c>
      <c r="D9" s="167" t="s">
        <v>257</v>
      </c>
      <c r="E9" s="168">
        <v>1</v>
      </c>
      <c r="F9" s="169"/>
      <c r="G9" s="170">
        <f>ROUND(E9*F9,2)</f>
        <v>0</v>
      </c>
      <c r="H9" s="169"/>
      <c r="I9" s="170">
        <f>ROUND(E9*H9,2)</f>
        <v>0</v>
      </c>
      <c r="J9" s="169"/>
      <c r="K9" s="170">
        <f>ROUND(E9*J9,2)</f>
        <v>0</v>
      </c>
      <c r="L9" s="170">
        <v>21</v>
      </c>
      <c r="M9" s="170">
        <f>G9*(1+L9/100)</f>
        <v>0</v>
      </c>
      <c r="N9" s="168">
        <v>0</v>
      </c>
      <c r="O9" s="168">
        <f>ROUND(E9*N9,2)</f>
        <v>0</v>
      </c>
      <c r="P9" s="168">
        <v>0.01</v>
      </c>
      <c r="Q9" s="168">
        <f>ROUND(E9*P9,2)</f>
        <v>0.01</v>
      </c>
      <c r="R9" s="170" t="s">
        <v>556</v>
      </c>
      <c r="S9" s="170" t="s">
        <v>211</v>
      </c>
      <c r="T9" s="171" t="s">
        <v>212</v>
      </c>
      <c r="U9" s="156">
        <v>0.31</v>
      </c>
      <c r="V9" s="156">
        <f>ROUND(E9*U9,2)</f>
        <v>0.31</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974</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2</v>
      </c>
      <c r="B11" s="174" t="s">
        <v>979</v>
      </c>
      <c r="C11" s="182" t="s">
        <v>980</v>
      </c>
      <c r="D11" s="175" t="s">
        <v>316</v>
      </c>
      <c r="E11" s="176">
        <v>6</v>
      </c>
      <c r="F11" s="177"/>
      <c r="G11" s="178">
        <f t="shared" ref="G11:G16" si="0">ROUND(E11*F11,2)</f>
        <v>0</v>
      </c>
      <c r="H11" s="177"/>
      <c r="I11" s="178">
        <f t="shared" ref="I11:I16" si="1">ROUND(E11*H11,2)</f>
        <v>0</v>
      </c>
      <c r="J11" s="177"/>
      <c r="K11" s="178">
        <f t="shared" ref="K11:K16" si="2">ROUND(E11*J11,2)</f>
        <v>0</v>
      </c>
      <c r="L11" s="178">
        <v>21</v>
      </c>
      <c r="M11" s="178">
        <f t="shared" ref="M11:M16" si="3">G11*(1+L11/100)</f>
        <v>0</v>
      </c>
      <c r="N11" s="176">
        <v>4.8999999999999998E-4</v>
      </c>
      <c r="O11" s="176">
        <f t="shared" ref="O11:O16" si="4">ROUND(E11*N11,2)</f>
        <v>0</v>
      </c>
      <c r="P11" s="176">
        <v>6.0000000000000001E-3</v>
      </c>
      <c r="Q11" s="176">
        <f t="shared" ref="Q11:Q16" si="5">ROUND(E11*P11,2)</f>
        <v>0.04</v>
      </c>
      <c r="R11" s="178" t="s">
        <v>556</v>
      </c>
      <c r="S11" s="178" t="s">
        <v>211</v>
      </c>
      <c r="T11" s="179" t="s">
        <v>212</v>
      </c>
      <c r="U11" s="156">
        <v>0.27400000000000002</v>
      </c>
      <c r="V11" s="156">
        <f t="shared" ref="V11:V16" si="6">ROUND(E11*U11,2)</f>
        <v>1.64</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outlineLevel="1" x14ac:dyDescent="0.25">
      <c r="A12" s="173">
        <v>3</v>
      </c>
      <c r="B12" s="174" t="s">
        <v>988</v>
      </c>
      <c r="C12" s="182" t="s">
        <v>989</v>
      </c>
      <c r="D12" s="175" t="s">
        <v>257</v>
      </c>
      <c r="E12" s="176">
        <v>11</v>
      </c>
      <c r="F12" s="177"/>
      <c r="G12" s="178">
        <f t="shared" si="0"/>
        <v>0</v>
      </c>
      <c r="H12" s="177"/>
      <c r="I12" s="178">
        <f t="shared" si="1"/>
        <v>0</v>
      </c>
      <c r="J12" s="177"/>
      <c r="K12" s="178">
        <f t="shared" si="2"/>
        <v>0</v>
      </c>
      <c r="L12" s="178">
        <v>21</v>
      </c>
      <c r="M12" s="178">
        <f t="shared" si="3"/>
        <v>0</v>
      </c>
      <c r="N12" s="176">
        <v>0</v>
      </c>
      <c r="O12" s="176">
        <f t="shared" si="4"/>
        <v>0</v>
      </c>
      <c r="P12" s="176">
        <v>5.0000000000000002E-5</v>
      </c>
      <c r="Q12" s="176">
        <f t="shared" si="5"/>
        <v>0</v>
      </c>
      <c r="R12" s="178" t="s">
        <v>556</v>
      </c>
      <c r="S12" s="178" t="s">
        <v>211</v>
      </c>
      <c r="T12" s="179" t="s">
        <v>212</v>
      </c>
      <c r="U12" s="156">
        <v>7.0000000000000007E-2</v>
      </c>
      <c r="V12" s="156">
        <f t="shared" si="6"/>
        <v>0.77</v>
      </c>
      <c r="W12" s="156"/>
      <c r="X12" s="156" t="s">
        <v>213</v>
      </c>
      <c r="Y12" s="156" t="s">
        <v>214</v>
      </c>
      <c r="Z12" s="146"/>
      <c r="AA12" s="146"/>
      <c r="AB12" s="146"/>
      <c r="AC12" s="146"/>
      <c r="AD12" s="146"/>
      <c r="AE12" s="146"/>
      <c r="AF12" s="146"/>
      <c r="AG12" s="146" t="s">
        <v>215</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1" x14ac:dyDescent="0.25">
      <c r="A13" s="173">
        <v>4</v>
      </c>
      <c r="B13" s="174" t="s">
        <v>1002</v>
      </c>
      <c r="C13" s="182" t="s">
        <v>1003</v>
      </c>
      <c r="D13" s="175" t="s">
        <v>316</v>
      </c>
      <c r="E13" s="176">
        <v>470</v>
      </c>
      <c r="F13" s="177"/>
      <c r="G13" s="178">
        <f t="shared" si="0"/>
        <v>0</v>
      </c>
      <c r="H13" s="177"/>
      <c r="I13" s="178">
        <f t="shared" si="1"/>
        <v>0</v>
      </c>
      <c r="J13" s="177"/>
      <c r="K13" s="178">
        <f t="shared" si="2"/>
        <v>0</v>
      </c>
      <c r="L13" s="178">
        <v>21</v>
      </c>
      <c r="M13" s="178">
        <f t="shared" si="3"/>
        <v>0</v>
      </c>
      <c r="N13" s="176">
        <v>0</v>
      </c>
      <c r="O13" s="176">
        <f t="shared" si="4"/>
        <v>0</v>
      </c>
      <c r="P13" s="176">
        <v>0</v>
      </c>
      <c r="Q13" s="176">
        <f t="shared" si="5"/>
        <v>0</v>
      </c>
      <c r="R13" s="178" t="s">
        <v>170</v>
      </c>
      <c r="S13" s="178" t="s">
        <v>211</v>
      </c>
      <c r="T13" s="179" t="s">
        <v>212</v>
      </c>
      <c r="U13" s="156">
        <v>0.121</v>
      </c>
      <c r="V13" s="156">
        <f t="shared" si="6"/>
        <v>56.87</v>
      </c>
      <c r="W13" s="156"/>
      <c r="X13" s="156" t="s">
        <v>213</v>
      </c>
      <c r="Y13" s="156" t="s">
        <v>214</v>
      </c>
      <c r="Z13" s="146"/>
      <c r="AA13" s="146"/>
      <c r="AB13" s="146"/>
      <c r="AC13" s="146"/>
      <c r="AD13" s="146"/>
      <c r="AE13" s="146"/>
      <c r="AF13" s="146"/>
      <c r="AG13" s="146" t="s">
        <v>215</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1" x14ac:dyDescent="0.25">
      <c r="A14" s="173">
        <v>5</v>
      </c>
      <c r="B14" s="174" t="s">
        <v>1066</v>
      </c>
      <c r="C14" s="182" t="s">
        <v>1067</v>
      </c>
      <c r="D14" s="175" t="s">
        <v>257</v>
      </c>
      <c r="E14" s="176">
        <v>72</v>
      </c>
      <c r="F14" s="177"/>
      <c r="G14" s="178">
        <f t="shared" si="0"/>
        <v>0</v>
      </c>
      <c r="H14" s="177"/>
      <c r="I14" s="178">
        <f t="shared" si="1"/>
        <v>0</v>
      </c>
      <c r="J14" s="177"/>
      <c r="K14" s="178">
        <f t="shared" si="2"/>
        <v>0</v>
      </c>
      <c r="L14" s="178">
        <v>21</v>
      </c>
      <c r="M14" s="178">
        <f t="shared" si="3"/>
        <v>0</v>
      </c>
      <c r="N14" s="176">
        <v>0</v>
      </c>
      <c r="O14" s="176">
        <f t="shared" si="4"/>
        <v>0</v>
      </c>
      <c r="P14" s="176">
        <v>0</v>
      </c>
      <c r="Q14" s="176">
        <f t="shared" si="5"/>
        <v>0</v>
      </c>
      <c r="R14" s="178" t="s">
        <v>170</v>
      </c>
      <c r="S14" s="178" t="s">
        <v>211</v>
      </c>
      <c r="T14" s="179" t="s">
        <v>212</v>
      </c>
      <c r="U14" s="156">
        <v>2.5170000000000001E-2</v>
      </c>
      <c r="V14" s="156">
        <f t="shared" si="6"/>
        <v>1.81</v>
      </c>
      <c r="W14" s="156"/>
      <c r="X14" s="156" t="s">
        <v>213</v>
      </c>
      <c r="Y14" s="156" t="s">
        <v>214</v>
      </c>
      <c r="Z14" s="146"/>
      <c r="AA14" s="146"/>
      <c r="AB14" s="146"/>
      <c r="AC14" s="146"/>
      <c r="AD14" s="146"/>
      <c r="AE14" s="146"/>
      <c r="AF14" s="146"/>
      <c r="AG14" s="146" t="s">
        <v>215</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1" x14ac:dyDescent="0.25">
      <c r="A15" s="173">
        <v>6</v>
      </c>
      <c r="B15" s="174" t="s">
        <v>1117</v>
      </c>
      <c r="C15" s="182" t="s">
        <v>1118</v>
      </c>
      <c r="D15" s="175" t="s">
        <v>257</v>
      </c>
      <c r="E15" s="176">
        <v>150</v>
      </c>
      <c r="F15" s="177"/>
      <c r="G15" s="178">
        <f t="shared" si="0"/>
        <v>0</v>
      </c>
      <c r="H15" s="177"/>
      <c r="I15" s="178">
        <f t="shared" si="1"/>
        <v>0</v>
      </c>
      <c r="J15" s="177"/>
      <c r="K15" s="178">
        <f t="shared" si="2"/>
        <v>0</v>
      </c>
      <c r="L15" s="178">
        <v>21</v>
      </c>
      <c r="M15" s="178">
        <f t="shared" si="3"/>
        <v>0</v>
      </c>
      <c r="N15" s="176">
        <v>1.0000000000000001E-5</v>
      </c>
      <c r="O15" s="176">
        <f t="shared" si="4"/>
        <v>0</v>
      </c>
      <c r="P15" s="176">
        <v>0</v>
      </c>
      <c r="Q15" s="176">
        <f t="shared" si="5"/>
        <v>0</v>
      </c>
      <c r="R15" s="178" t="s">
        <v>170</v>
      </c>
      <c r="S15" s="178" t="s">
        <v>211</v>
      </c>
      <c r="T15" s="179" t="s">
        <v>212</v>
      </c>
      <c r="U15" s="156">
        <v>2.5000000000000001E-2</v>
      </c>
      <c r="V15" s="156">
        <f t="shared" si="6"/>
        <v>3.75</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65">
        <v>7</v>
      </c>
      <c r="B16" s="166" t="s">
        <v>1549</v>
      </c>
      <c r="C16" s="181" t="s">
        <v>1550</v>
      </c>
      <c r="D16" s="167" t="s">
        <v>257</v>
      </c>
      <c r="E16" s="168">
        <v>1</v>
      </c>
      <c r="F16" s="169"/>
      <c r="G16" s="170">
        <f t="shared" si="0"/>
        <v>0</v>
      </c>
      <c r="H16" s="169"/>
      <c r="I16" s="170">
        <f t="shared" si="1"/>
        <v>0</v>
      </c>
      <c r="J16" s="169"/>
      <c r="K16" s="170">
        <f t="shared" si="2"/>
        <v>0</v>
      </c>
      <c r="L16" s="170">
        <v>21</v>
      </c>
      <c r="M16" s="170">
        <f t="shared" si="3"/>
        <v>0</v>
      </c>
      <c r="N16" s="168">
        <v>0</v>
      </c>
      <c r="O16" s="168">
        <f t="shared" si="4"/>
        <v>0</v>
      </c>
      <c r="P16" s="168">
        <v>0</v>
      </c>
      <c r="Q16" s="168">
        <f t="shared" si="5"/>
        <v>0</v>
      </c>
      <c r="R16" s="170"/>
      <c r="S16" s="170" t="s">
        <v>211</v>
      </c>
      <c r="T16" s="171" t="s">
        <v>212</v>
      </c>
      <c r="U16" s="156">
        <v>9.8320000000000007</v>
      </c>
      <c r="V16" s="156">
        <f t="shared" si="6"/>
        <v>9.83</v>
      </c>
      <c r="W16" s="156"/>
      <c r="X16" s="156" t="s">
        <v>213</v>
      </c>
      <c r="Y16" s="156" t="s">
        <v>214</v>
      </c>
      <c r="Z16" s="146"/>
      <c r="AA16" s="146"/>
      <c r="AB16" s="146"/>
      <c r="AC16" s="146"/>
      <c r="AD16" s="146"/>
      <c r="AE16" s="146"/>
      <c r="AF16" s="146"/>
      <c r="AG16" s="146" t="s">
        <v>333</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21" outlineLevel="2" x14ac:dyDescent="0.25">
      <c r="A17" s="153"/>
      <c r="B17" s="154"/>
      <c r="C17" s="254" t="s">
        <v>1551</v>
      </c>
      <c r="D17" s="255"/>
      <c r="E17" s="255"/>
      <c r="F17" s="255"/>
      <c r="G17" s="255"/>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642</v>
      </c>
      <c r="AH17" s="146"/>
      <c r="AI17" s="146"/>
      <c r="AJ17" s="146"/>
      <c r="AK17" s="146"/>
      <c r="AL17" s="146"/>
      <c r="AM17" s="146"/>
      <c r="AN17" s="146"/>
      <c r="AO17" s="146"/>
      <c r="AP17" s="146"/>
      <c r="AQ17" s="146"/>
      <c r="AR17" s="146"/>
      <c r="AS17" s="146"/>
      <c r="AT17" s="146"/>
      <c r="AU17" s="146"/>
      <c r="AV17" s="146"/>
      <c r="AW17" s="146"/>
      <c r="AX17" s="146"/>
      <c r="AY17" s="146"/>
      <c r="AZ17" s="146"/>
      <c r="BA17" s="172" t="str">
        <f>C17</f>
        <v>Položka je určena pro montáž drátové elektronické zabezpečovací signalizace. Položka obsahuje montáž komletního vybavení ústředny včetně napojení  kabelů do ústředny.</v>
      </c>
      <c r="BB17" s="146"/>
      <c r="BC17" s="146"/>
      <c r="BD17" s="146"/>
      <c r="BE17" s="146"/>
      <c r="BF17" s="146"/>
      <c r="BG17" s="146"/>
      <c r="BH17" s="146"/>
    </row>
    <row r="18" spans="1:60" outlineLevel="1" x14ac:dyDescent="0.25">
      <c r="A18" s="165">
        <v>8</v>
      </c>
      <c r="B18" s="166" t="s">
        <v>1552</v>
      </c>
      <c r="C18" s="181" t="s">
        <v>1553</v>
      </c>
      <c r="D18" s="167" t="s">
        <v>257</v>
      </c>
      <c r="E18" s="168">
        <v>4</v>
      </c>
      <c r="F18" s="169"/>
      <c r="G18" s="170">
        <f>ROUND(E18*F18,2)</f>
        <v>0</v>
      </c>
      <c r="H18" s="169"/>
      <c r="I18" s="170">
        <f>ROUND(E18*H18,2)</f>
        <v>0</v>
      </c>
      <c r="J18" s="169"/>
      <c r="K18" s="170">
        <f>ROUND(E18*J18,2)</f>
        <v>0</v>
      </c>
      <c r="L18" s="170">
        <v>21</v>
      </c>
      <c r="M18" s="170">
        <f>G18*(1+L18/100)</f>
        <v>0</v>
      </c>
      <c r="N18" s="168">
        <v>0</v>
      </c>
      <c r="O18" s="168">
        <f>ROUND(E18*N18,2)</f>
        <v>0</v>
      </c>
      <c r="P18" s="168">
        <v>0</v>
      </c>
      <c r="Q18" s="168">
        <f>ROUND(E18*P18,2)</f>
        <v>0</v>
      </c>
      <c r="R18" s="170"/>
      <c r="S18" s="170" t="s">
        <v>211</v>
      </c>
      <c r="T18" s="171" t="s">
        <v>212</v>
      </c>
      <c r="U18" s="156">
        <v>1.8480000000000001</v>
      </c>
      <c r="V18" s="156">
        <f>ROUND(E18*U18,2)</f>
        <v>7.39</v>
      </c>
      <c r="W18" s="156"/>
      <c r="X18" s="156" t="s">
        <v>213</v>
      </c>
      <c r="Y18" s="156" t="s">
        <v>214</v>
      </c>
      <c r="Z18" s="146"/>
      <c r="AA18" s="146"/>
      <c r="AB18" s="146"/>
      <c r="AC18" s="146"/>
      <c r="AD18" s="146"/>
      <c r="AE18" s="146"/>
      <c r="AF18" s="146"/>
      <c r="AG18" s="146" t="s">
        <v>333</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2" x14ac:dyDescent="0.25">
      <c r="A19" s="153"/>
      <c r="B19" s="154"/>
      <c r="C19" s="254" t="s">
        <v>1554</v>
      </c>
      <c r="D19" s="255"/>
      <c r="E19" s="255"/>
      <c r="F19" s="255"/>
      <c r="G19" s="255"/>
      <c r="H19" s="156"/>
      <c r="I19" s="156"/>
      <c r="J19" s="156"/>
      <c r="K19" s="156"/>
      <c r="L19" s="156"/>
      <c r="M19" s="156"/>
      <c r="N19" s="155"/>
      <c r="O19" s="155"/>
      <c r="P19" s="155"/>
      <c r="Q19" s="155"/>
      <c r="R19" s="156"/>
      <c r="S19" s="156"/>
      <c r="T19" s="156"/>
      <c r="U19" s="156"/>
      <c r="V19" s="156"/>
      <c r="W19" s="156"/>
      <c r="X19" s="156"/>
      <c r="Y19" s="156"/>
      <c r="Z19" s="146"/>
      <c r="AA19" s="146"/>
      <c r="AB19" s="146"/>
      <c r="AC19" s="146"/>
      <c r="AD19" s="146"/>
      <c r="AE19" s="146"/>
      <c r="AF19" s="146"/>
      <c r="AG19" s="146" t="s">
        <v>642</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9</v>
      </c>
      <c r="B20" s="174" t="s">
        <v>1555</v>
      </c>
      <c r="C20" s="182" t="s">
        <v>1556</v>
      </c>
      <c r="D20" s="175" t="s">
        <v>257</v>
      </c>
      <c r="E20" s="176">
        <v>7</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c r="S20" s="178" t="s">
        <v>211</v>
      </c>
      <c r="T20" s="179" t="s">
        <v>212</v>
      </c>
      <c r="U20" s="156">
        <v>2.7715000000000001</v>
      </c>
      <c r="V20" s="156">
        <f>ROUND(E20*U20,2)</f>
        <v>19.399999999999999</v>
      </c>
      <c r="W20" s="156"/>
      <c r="X20" s="156" t="s">
        <v>213</v>
      </c>
      <c r="Y20" s="156" t="s">
        <v>214</v>
      </c>
      <c r="Z20" s="146"/>
      <c r="AA20" s="146"/>
      <c r="AB20" s="146"/>
      <c r="AC20" s="146"/>
      <c r="AD20" s="146"/>
      <c r="AE20" s="146"/>
      <c r="AF20" s="146"/>
      <c r="AG20" s="146" t="s">
        <v>215</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65">
        <v>10</v>
      </c>
      <c r="B21" s="166" t="s">
        <v>1557</v>
      </c>
      <c r="C21" s="181" t="s">
        <v>1558</v>
      </c>
      <c r="D21" s="167" t="s">
        <v>257</v>
      </c>
      <c r="E21" s="168">
        <v>2</v>
      </c>
      <c r="F21" s="169"/>
      <c r="G21" s="170">
        <f>ROUND(E21*F21,2)</f>
        <v>0</v>
      </c>
      <c r="H21" s="169"/>
      <c r="I21" s="170">
        <f>ROUND(E21*H21,2)</f>
        <v>0</v>
      </c>
      <c r="J21" s="169"/>
      <c r="K21" s="170">
        <f>ROUND(E21*J21,2)</f>
        <v>0</v>
      </c>
      <c r="L21" s="170">
        <v>21</v>
      </c>
      <c r="M21" s="170">
        <f>G21*(1+L21/100)</f>
        <v>0</v>
      </c>
      <c r="N21" s="168">
        <v>0</v>
      </c>
      <c r="O21" s="168">
        <f>ROUND(E21*N21,2)</f>
        <v>0</v>
      </c>
      <c r="P21" s="168">
        <v>0</v>
      </c>
      <c r="Q21" s="168">
        <f>ROUND(E21*P21,2)</f>
        <v>0</v>
      </c>
      <c r="R21" s="170"/>
      <c r="S21" s="170" t="s">
        <v>211</v>
      </c>
      <c r="T21" s="171" t="s">
        <v>212</v>
      </c>
      <c r="U21" s="156">
        <v>0.57750000000000001</v>
      </c>
      <c r="V21" s="156">
        <f>ROUND(E21*U21,2)</f>
        <v>1.1599999999999999</v>
      </c>
      <c r="W21" s="156"/>
      <c r="X21" s="156" t="s">
        <v>213</v>
      </c>
      <c r="Y21" s="156" t="s">
        <v>214</v>
      </c>
      <c r="Z21" s="146"/>
      <c r="AA21" s="146"/>
      <c r="AB21" s="146"/>
      <c r="AC21" s="146"/>
      <c r="AD21" s="146"/>
      <c r="AE21" s="146"/>
      <c r="AF21" s="146"/>
      <c r="AG21" s="146" t="s">
        <v>333</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2" x14ac:dyDescent="0.25">
      <c r="A22" s="153"/>
      <c r="B22" s="154"/>
      <c r="C22" s="254" t="s">
        <v>1554</v>
      </c>
      <c r="D22" s="255"/>
      <c r="E22" s="255"/>
      <c r="F22" s="255"/>
      <c r="G22" s="255"/>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642</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11</v>
      </c>
      <c r="B23" s="174" t="s">
        <v>1559</v>
      </c>
      <c r="C23" s="182" t="s">
        <v>1560</v>
      </c>
      <c r="D23" s="175" t="s">
        <v>257</v>
      </c>
      <c r="E23" s="176">
        <v>1</v>
      </c>
      <c r="F23" s="177"/>
      <c r="G23" s="178">
        <f>ROUND(E23*F23,2)</f>
        <v>0</v>
      </c>
      <c r="H23" s="177"/>
      <c r="I23" s="178">
        <f>ROUND(E23*H23,2)</f>
        <v>0</v>
      </c>
      <c r="J23" s="177"/>
      <c r="K23" s="178">
        <f>ROUND(E23*J23,2)</f>
        <v>0</v>
      </c>
      <c r="L23" s="178">
        <v>21</v>
      </c>
      <c r="M23" s="178">
        <f>G23*(1+L23/100)</f>
        <v>0</v>
      </c>
      <c r="N23" s="176">
        <v>0</v>
      </c>
      <c r="O23" s="176">
        <f>ROUND(E23*N23,2)</f>
        <v>0</v>
      </c>
      <c r="P23" s="176">
        <v>0</v>
      </c>
      <c r="Q23" s="176">
        <f>ROUND(E23*P23,2)</f>
        <v>0</v>
      </c>
      <c r="R23" s="178"/>
      <c r="S23" s="178" t="s">
        <v>211</v>
      </c>
      <c r="T23" s="179" t="s">
        <v>212</v>
      </c>
      <c r="U23" s="156">
        <v>0.69299999999999995</v>
      </c>
      <c r="V23" s="156">
        <f>ROUND(E23*U23,2)</f>
        <v>0.69</v>
      </c>
      <c r="W23" s="156"/>
      <c r="X23" s="156" t="s">
        <v>213</v>
      </c>
      <c r="Y23" s="156" t="s">
        <v>214</v>
      </c>
      <c r="Z23" s="146"/>
      <c r="AA23" s="146"/>
      <c r="AB23" s="146"/>
      <c r="AC23" s="146"/>
      <c r="AD23" s="146"/>
      <c r="AE23" s="146"/>
      <c r="AF23" s="146"/>
      <c r="AG23" s="146" t="s">
        <v>215</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73">
        <v>12</v>
      </c>
      <c r="B24" s="174" t="s">
        <v>1561</v>
      </c>
      <c r="C24" s="182" t="s">
        <v>1562</v>
      </c>
      <c r="D24" s="175" t="s">
        <v>257</v>
      </c>
      <c r="E24" s="176">
        <v>34</v>
      </c>
      <c r="F24" s="177"/>
      <c r="G24" s="178">
        <f>ROUND(E24*F24,2)</f>
        <v>0</v>
      </c>
      <c r="H24" s="177"/>
      <c r="I24" s="178">
        <f>ROUND(E24*H24,2)</f>
        <v>0</v>
      </c>
      <c r="J24" s="177"/>
      <c r="K24" s="178">
        <f>ROUND(E24*J24,2)</f>
        <v>0</v>
      </c>
      <c r="L24" s="178">
        <v>21</v>
      </c>
      <c r="M24" s="178">
        <f>G24*(1+L24/100)</f>
        <v>0</v>
      </c>
      <c r="N24" s="176">
        <v>0</v>
      </c>
      <c r="O24" s="176">
        <f>ROUND(E24*N24,2)</f>
        <v>0</v>
      </c>
      <c r="P24" s="176">
        <v>0</v>
      </c>
      <c r="Q24" s="176">
        <f>ROUND(E24*P24,2)</f>
        <v>0</v>
      </c>
      <c r="R24" s="178"/>
      <c r="S24" s="178" t="s">
        <v>211</v>
      </c>
      <c r="T24" s="179" t="s">
        <v>212</v>
      </c>
      <c r="U24" s="156">
        <v>0.33900000000000002</v>
      </c>
      <c r="V24" s="156">
        <f>ROUND(E24*U24,2)</f>
        <v>11.53</v>
      </c>
      <c r="W24" s="156"/>
      <c r="X24" s="156" t="s">
        <v>213</v>
      </c>
      <c r="Y24" s="156" t="s">
        <v>214</v>
      </c>
      <c r="Z24" s="146"/>
      <c r="AA24" s="146"/>
      <c r="AB24" s="146"/>
      <c r="AC24" s="146"/>
      <c r="AD24" s="146"/>
      <c r="AE24" s="146"/>
      <c r="AF24" s="146"/>
      <c r="AG24" s="146" t="s">
        <v>215</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65">
        <v>13</v>
      </c>
      <c r="B25" s="166" t="s">
        <v>1563</v>
      </c>
      <c r="C25" s="181" t="s">
        <v>1564</v>
      </c>
      <c r="D25" s="167" t="s">
        <v>257</v>
      </c>
      <c r="E25" s="168">
        <v>1</v>
      </c>
      <c r="F25" s="169"/>
      <c r="G25" s="170">
        <f>ROUND(E25*F25,2)</f>
        <v>0</v>
      </c>
      <c r="H25" s="169"/>
      <c r="I25" s="170">
        <f>ROUND(E25*H25,2)</f>
        <v>0</v>
      </c>
      <c r="J25" s="169"/>
      <c r="K25" s="170">
        <f>ROUND(E25*J25,2)</f>
        <v>0</v>
      </c>
      <c r="L25" s="170">
        <v>21</v>
      </c>
      <c r="M25" s="170">
        <f>G25*(1+L25/100)</f>
        <v>0</v>
      </c>
      <c r="N25" s="168">
        <v>0</v>
      </c>
      <c r="O25" s="168">
        <f>ROUND(E25*N25,2)</f>
        <v>0</v>
      </c>
      <c r="P25" s="168">
        <v>0</v>
      </c>
      <c r="Q25" s="168">
        <f>ROUND(E25*P25,2)</f>
        <v>0</v>
      </c>
      <c r="R25" s="170"/>
      <c r="S25" s="170" t="s">
        <v>211</v>
      </c>
      <c r="T25" s="171" t="s">
        <v>212</v>
      </c>
      <c r="U25" s="156">
        <v>1.5249999999999999</v>
      </c>
      <c r="V25" s="156">
        <f>ROUND(E25*U25,2)</f>
        <v>1.53</v>
      </c>
      <c r="W25" s="156"/>
      <c r="X25" s="156" t="s">
        <v>213</v>
      </c>
      <c r="Y25" s="156" t="s">
        <v>214</v>
      </c>
      <c r="Z25" s="146"/>
      <c r="AA25" s="146"/>
      <c r="AB25" s="146"/>
      <c r="AC25" s="146"/>
      <c r="AD25" s="146"/>
      <c r="AE25" s="146"/>
      <c r="AF25" s="146"/>
      <c r="AG25" s="146" t="s">
        <v>333</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2" x14ac:dyDescent="0.25">
      <c r="A26" s="153"/>
      <c r="B26" s="154"/>
      <c r="C26" s="254" t="s">
        <v>1554</v>
      </c>
      <c r="D26" s="255"/>
      <c r="E26" s="255"/>
      <c r="F26" s="255"/>
      <c r="G26" s="255"/>
      <c r="H26" s="156"/>
      <c r="I26" s="156"/>
      <c r="J26" s="156"/>
      <c r="K26" s="156"/>
      <c r="L26" s="156"/>
      <c r="M26" s="156"/>
      <c r="N26" s="155"/>
      <c r="O26" s="155"/>
      <c r="P26" s="155"/>
      <c r="Q26" s="155"/>
      <c r="R26" s="156"/>
      <c r="S26" s="156"/>
      <c r="T26" s="156"/>
      <c r="U26" s="156"/>
      <c r="V26" s="156"/>
      <c r="W26" s="156"/>
      <c r="X26" s="156"/>
      <c r="Y26" s="156"/>
      <c r="Z26" s="146"/>
      <c r="AA26" s="146"/>
      <c r="AB26" s="146"/>
      <c r="AC26" s="146"/>
      <c r="AD26" s="146"/>
      <c r="AE26" s="146"/>
      <c r="AF26" s="146"/>
      <c r="AG26" s="146" t="s">
        <v>642</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14</v>
      </c>
      <c r="B27" s="174" t="s">
        <v>1565</v>
      </c>
      <c r="C27" s="182" t="s">
        <v>1566</v>
      </c>
      <c r="D27" s="175" t="s">
        <v>257</v>
      </c>
      <c r="E27" s="176">
        <v>7</v>
      </c>
      <c r="F27" s="177"/>
      <c r="G27" s="178">
        <f t="shared" ref="G27:G35" si="7">ROUND(E27*F27,2)</f>
        <v>0</v>
      </c>
      <c r="H27" s="177"/>
      <c r="I27" s="178">
        <f t="shared" ref="I27:I35" si="8">ROUND(E27*H27,2)</f>
        <v>0</v>
      </c>
      <c r="J27" s="177"/>
      <c r="K27" s="178">
        <f t="shared" ref="K27:K35" si="9">ROUND(E27*J27,2)</f>
        <v>0</v>
      </c>
      <c r="L27" s="178">
        <v>21</v>
      </c>
      <c r="M27" s="178">
        <f t="shared" ref="M27:M35" si="10">G27*(1+L27/100)</f>
        <v>0</v>
      </c>
      <c r="N27" s="176">
        <v>0</v>
      </c>
      <c r="O27" s="176">
        <f t="shared" ref="O27:O35" si="11">ROUND(E27*N27,2)</f>
        <v>0</v>
      </c>
      <c r="P27" s="176">
        <v>0</v>
      </c>
      <c r="Q27" s="176">
        <f t="shared" ref="Q27:Q35" si="12">ROUND(E27*P27,2)</f>
        <v>0</v>
      </c>
      <c r="R27" s="178"/>
      <c r="S27" s="178" t="s">
        <v>211</v>
      </c>
      <c r="T27" s="179" t="s">
        <v>212</v>
      </c>
      <c r="U27" s="156">
        <v>0.61599999999999999</v>
      </c>
      <c r="V27" s="156">
        <f t="shared" ref="V27:V35" si="13">ROUND(E27*U27,2)</f>
        <v>4.3099999999999996</v>
      </c>
      <c r="W27" s="156"/>
      <c r="X27" s="156" t="s">
        <v>213</v>
      </c>
      <c r="Y27" s="156" t="s">
        <v>214</v>
      </c>
      <c r="Z27" s="146"/>
      <c r="AA27" s="146"/>
      <c r="AB27" s="146"/>
      <c r="AC27" s="146"/>
      <c r="AD27" s="146"/>
      <c r="AE27" s="146"/>
      <c r="AF27" s="146"/>
      <c r="AG27" s="146" t="s">
        <v>215</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15</v>
      </c>
      <c r="B28" s="174" t="s">
        <v>1567</v>
      </c>
      <c r="C28" s="182" t="s">
        <v>1568</v>
      </c>
      <c r="D28" s="175" t="s">
        <v>316</v>
      </c>
      <c r="E28" s="176">
        <v>485</v>
      </c>
      <c r="F28" s="177"/>
      <c r="G28" s="178">
        <f t="shared" si="7"/>
        <v>0</v>
      </c>
      <c r="H28" s="177"/>
      <c r="I28" s="178">
        <f t="shared" si="8"/>
        <v>0</v>
      </c>
      <c r="J28" s="177"/>
      <c r="K28" s="178">
        <f t="shared" si="9"/>
        <v>0</v>
      </c>
      <c r="L28" s="178">
        <v>21</v>
      </c>
      <c r="M28" s="178">
        <f t="shared" si="10"/>
        <v>0</v>
      </c>
      <c r="N28" s="176">
        <v>0</v>
      </c>
      <c r="O28" s="176">
        <f t="shared" si="11"/>
        <v>0</v>
      </c>
      <c r="P28" s="176">
        <v>0</v>
      </c>
      <c r="Q28" s="176">
        <f t="shared" si="12"/>
        <v>0</v>
      </c>
      <c r="R28" s="178"/>
      <c r="S28" s="178" t="s">
        <v>211</v>
      </c>
      <c r="T28" s="179" t="s">
        <v>212</v>
      </c>
      <c r="U28" s="156">
        <v>6.2829999999999997E-2</v>
      </c>
      <c r="V28" s="156">
        <f t="shared" si="13"/>
        <v>30.47</v>
      </c>
      <c r="W28" s="156"/>
      <c r="X28" s="156" t="s">
        <v>213</v>
      </c>
      <c r="Y28" s="156" t="s">
        <v>214</v>
      </c>
      <c r="Z28" s="146"/>
      <c r="AA28" s="146"/>
      <c r="AB28" s="146"/>
      <c r="AC28" s="146"/>
      <c r="AD28" s="146"/>
      <c r="AE28" s="146"/>
      <c r="AF28" s="146"/>
      <c r="AG28" s="146" t="s">
        <v>333</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16</v>
      </c>
      <c r="B29" s="174" t="s">
        <v>1569</v>
      </c>
      <c r="C29" s="182" t="s">
        <v>1570</v>
      </c>
      <c r="D29" s="175" t="s">
        <v>257</v>
      </c>
      <c r="E29" s="176">
        <v>13</v>
      </c>
      <c r="F29" s="177"/>
      <c r="G29" s="178">
        <f t="shared" si="7"/>
        <v>0</v>
      </c>
      <c r="H29" s="177"/>
      <c r="I29" s="178">
        <f t="shared" si="8"/>
        <v>0</v>
      </c>
      <c r="J29" s="177"/>
      <c r="K29" s="178">
        <f t="shared" si="9"/>
        <v>0</v>
      </c>
      <c r="L29" s="178">
        <v>21</v>
      </c>
      <c r="M29" s="178">
        <f t="shared" si="10"/>
        <v>0</v>
      </c>
      <c r="N29" s="176">
        <v>0</v>
      </c>
      <c r="O29" s="176">
        <f t="shared" si="11"/>
        <v>0</v>
      </c>
      <c r="P29" s="176">
        <v>0</v>
      </c>
      <c r="Q29" s="176">
        <f t="shared" si="12"/>
        <v>0</v>
      </c>
      <c r="R29" s="178"/>
      <c r="S29" s="178" t="s">
        <v>211</v>
      </c>
      <c r="T29" s="179" t="s">
        <v>212</v>
      </c>
      <c r="U29" s="156">
        <v>0.35</v>
      </c>
      <c r="V29" s="156">
        <f t="shared" si="13"/>
        <v>4.55</v>
      </c>
      <c r="W29" s="156"/>
      <c r="X29" s="156" t="s">
        <v>213</v>
      </c>
      <c r="Y29" s="156" t="s">
        <v>214</v>
      </c>
      <c r="Z29" s="146"/>
      <c r="AA29" s="146"/>
      <c r="AB29" s="146"/>
      <c r="AC29" s="146"/>
      <c r="AD29" s="146"/>
      <c r="AE29" s="146"/>
      <c r="AF29" s="146"/>
      <c r="AG29" s="146" t="s">
        <v>333</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17</v>
      </c>
      <c r="B30" s="174" t="s">
        <v>1571</v>
      </c>
      <c r="C30" s="182" t="s">
        <v>1572</v>
      </c>
      <c r="D30" s="175" t="s">
        <v>257</v>
      </c>
      <c r="E30" s="176">
        <v>2</v>
      </c>
      <c r="F30" s="177"/>
      <c r="G30" s="178">
        <f t="shared" si="7"/>
        <v>0</v>
      </c>
      <c r="H30" s="177"/>
      <c r="I30" s="178">
        <f t="shared" si="8"/>
        <v>0</v>
      </c>
      <c r="J30" s="177"/>
      <c r="K30" s="178">
        <f t="shared" si="9"/>
        <v>0</v>
      </c>
      <c r="L30" s="178">
        <v>21</v>
      </c>
      <c r="M30" s="178">
        <f t="shared" si="10"/>
        <v>0</v>
      </c>
      <c r="N30" s="176">
        <v>0</v>
      </c>
      <c r="O30" s="176">
        <f t="shared" si="11"/>
        <v>0</v>
      </c>
      <c r="P30" s="176">
        <v>0</v>
      </c>
      <c r="Q30" s="176">
        <f t="shared" si="12"/>
        <v>0</v>
      </c>
      <c r="R30" s="178"/>
      <c r="S30" s="178" t="s">
        <v>211</v>
      </c>
      <c r="T30" s="179" t="s">
        <v>212</v>
      </c>
      <c r="U30" s="156">
        <v>0.35282999999999998</v>
      </c>
      <c r="V30" s="156">
        <f t="shared" si="13"/>
        <v>0.71</v>
      </c>
      <c r="W30" s="156"/>
      <c r="X30" s="156" t="s">
        <v>213</v>
      </c>
      <c r="Y30" s="156" t="s">
        <v>214</v>
      </c>
      <c r="Z30" s="146"/>
      <c r="AA30" s="146"/>
      <c r="AB30" s="146"/>
      <c r="AC30" s="146"/>
      <c r="AD30" s="146"/>
      <c r="AE30" s="146"/>
      <c r="AF30" s="146"/>
      <c r="AG30" s="146" t="s">
        <v>215</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18</v>
      </c>
      <c r="B31" s="174" t="s">
        <v>1135</v>
      </c>
      <c r="C31" s="182" t="s">
        <v>1136</v>
      </c>
      <c r="D31" s="175" t="s">
        <v>257</v>
      </c>
      <c r="E31" s="176">
        <v>10</v>
      </c>
      <c r="F31" s="177"/>
      <c r="G31" s="178">
        <f t="shared" si="7"/>
        <v>0</v>
      </c>
      <c r="H31" s="177"/>
      <c r="I31" s="178">
        <f t="shared" si="8"/>
        <v>0</v>
      </c>
      <c r="J31" s="177"/>
      <c r="K31" s="178">
        <f t="shared" si="9"/>
        <v>0</v>
      </c>
      <c r="L31" s="178">
        <v>21</v>
      </c>
      <c r="M31" s="178">
        <f t="shared" si="10"/>
        <v>0</v>
      </c>
      <c r="N31" s="176">
        <v>2.7200000000000002E-3</v>
      </c>
      <c r="O31" s="176">
        <f t="shared" si="11"/>
        <v>0.03</v>
      </c>
      <c r="P31" s="176">
        <v>0</v>
      </c>
      <c r="Q31" s="176">
        <f t="shared" si="12"/>
        <v>0</v>
      </c>
      <c r="R31" s="178"/>
      <c r="S31" s="178" t="s">
        <v>211</v>
      </c>
      <c r="T31" s="179" t="s">
        <v>212</v>
      </c>
      <c r="U31" s="156">
        <v>0.33700000000000002</v>
      </c>
      <c r="V31" s="156">
        <f t="shared" si="13"/>
        <v>3.37</v>
      </c>
      <c r="W31" s="156"/>
      <c r="X31" s="156" t="s">
        <v>213</v>
      </c>
      <c r="Y31" s="156" t="s">
        <v>214</v>
      </c>
      <c r="Z31" s="146"/>
      <c r="AA31" s="146"/>
      <c r="AB31" s="146"/>
      <c r="AC31" s="146"/>
      <c r="AD31" s="146"/>
      <c r="AE31" s="146"/>
      <c r="AF31" s="146"/>
      <c r="AG31" s="146" t="s">
        <v>215</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19</v>
      </c>
      <c r="B32" s="174" t="s">
        <v>1573</v>
      </c>
      <c r="C32" s="182" t="s">
        <v>1574</v>
      </c>
      <c r="D32" s="175" t="s">
        <v>613</v>
      </c>
      <c r="E32" s="176">
        <v>1</v>
      </c>
      <c r="F32" s="177"/>
      <c r="G32" s="178">
        <f t="shared" si="7"/>
        <v>0</v>
      </c>
      <c r="H32" s="177"/>
      <c r="I32" s="178">
        <f t="shared" si="8"/>
        <v>0</v>
      </c>
      <c r="J32" s="177"/>
      <c r="K32" s="178">
        <f t="shared" si="9"/>
        <v>0</v>
      </c>
      <c r="L32" s="178">
        <v>21</v>
      </c>
      <c r="M32" s="178">
        <f t="shared" si="10"/>
        <v>0</v>
      </c>
      <c r="N32" s="176">
        <v>0</v>
      </c>
      <c r="O32" s="176">
        <f t="shared" si="11"/>
        <v>0</v>
      </c>
      <c r="P32" s="176">
        <v>0</v>
      </c>
      <c r="Q32" s="176">
        <f t="shared" si="12"/>
        <v>0</v>
      </c>
      <c r="R32" s="178"/>
      <c r="S32" s="178" t="s">
        <v>276</v>
      </c>
      <c r="T32" s="179" t="s">
        <v>212</v>
      </c>
      <c r="U32" s="156">
        <v>0</v>
      </c>
      <c r="V32" s="156">
        <f t="shared" si="13"/>
        <v>0</v>
      </c>
      <c r="W32" s="156"/>
      <c r="X32" s="156" t="s">
        <v>213</v>
      </c>
      <c r="Y32" s="156" t="s">
        <v>214</v>
      </c>
      <c r="Z32" s="146"/>
      <c r="AA32" s="146"/>
      <c r="AB32" s="146"/>
      <c r="AC32" s="146"/>
      <c r="AD32" s="146"/>
      <c r="AE32" s="146"/>
      <c r="AF32" s="146"/>
      <c r="AG32" s="146" t="s">
        <v>333</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20</v>
      </c>
      <c r="B33" s="174" t="s">
        <v>1575</v>
      </c>
      <c r="C33" s="182" t="s">
        <v>1576</v>
      </c>
      <c r="D33" s="175" t="s">
        <v>613</v>
      </c>
      <c r="E33" s="176">
        <v>1</v>
      </c>
      <c r="F33" s="177"/>
      <c r="G33" s="178">
        <f t="shared" si="7"/>
        <v>0</v>
      </c>
      <c r="H33" s="177"/>
      <c r="I33" s="178">
        <f t="shared" si="8"/>
        <v>0</v>
      </c>
      <c r="J33" s="177"/>
      <c r="K33" s="178">
        <f t="shared" si="9"/>
        <v>0</v>
      </c>
      <c r="L33" s="178">
        <v>21</v>
      </c>
      <c r="M33" s="178">
        <f t="shared" si="10"/>
        <v>0</v>
      </c>
      <c r="N33" s="176">
        <v>0</v>
      </c>
      <c r="O33" s="176">
        <f t="shared" si="11"/>
        <v>0</v>
      </c>
      <c r="P33" s="176">
        <v>0</v>
      </c>
      <c r="Q33" s="176">
        <f t="shared" si="12"/>
        <v>0</v>
      </c>
      <c r="R33" s="178"/>
      <c r="S33" s="178" t="s">
        <v>276</v>
      </c>
      <c r="T33" s="179" t="s">
        <v>212</v>
      </c>
      <c r="U33" s="156">
        <v>0</v>
      </c>
      <c r="V33" s="156">
        <f t="shared" si="13"/>
        <v>0</v>
      </c>
      <c r="W33" s="156"/>
      <c r="X33" s="156" t="s">
        <v>213</v>
      </c>
      <c r="Y33" s="156" t="s">
        <v>214</v>
      </c>
      <c r="Z33" s="146"/>
      <c r="AA33" s="146"/>
      <c r="AB33" s="146"/>
      <c r="AC33" s="146"/>
      <c r="AD33" s="146"/>
      <c r="AE33" s="146"/>
      <c r="AF33" s="146"/>
      <c r="AG33" s="146" t="s">
        <v>333</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21</v>
      </c>
      <c r="B34" s="174" t="s">
        <v>1577</v>
      </c>
      <c r="C34" s="182" t="s">
        <v>1578</v>
      </c>
      <c r="D34" s="175" t="s">
        <v>513</v>
      </c>
      <c r="E34" s="176">
        <v>1</v>
      </c>
      <c r="F34" s="177"/>
      <c r="G34" s="178">
        <f t="shared" si="7"/>
        <v>0</v>
      </c>
      <c r="H34" s="177"/>
      <c r="I34" s="178">
        <f t="shared" si="8"/>
        <v>0</v>
      </c>
      <c r="J34" s="177"/>
      <c r="K34" s="178">
        <f t="shared" si="9"/>
        <v>0</v>
      </c>
      <c r="L34" s="178">
        <v>21</v>
      </c>
      <c r="M34" s="178">
        <f t="shared" si="10"/>
        <v>0</v>
      </c>
      <c r="N34" s="176">
        <v>0</v>
      </c>
      <c r="O34" s="176">
        <f t="shared" si="11"/>
        <v>0</v>
      </c>
      <c r="P34" s="176">
        <v>0</v>
      </c>
      <c r="Q34" s="176">
        <f t="shared" si="12"/>
        <v>0</v>
      </c>
      <c r="R34" s="178"/>
      <c r="S34" s="178" t="s">
        <v>276</v>
      </c>
      <c r="T34" s="179" t="s">
        <v>212</v>
      </c>
      <c r="U34" s="156">
        <v>0</v>
      </c>
      <c r="V34" s="156">
        <f t="shared" si="13"/>
        <v>0</v>
      </c>
      <c r="W34" s="156"/>
      <c r="X34" s="156" t="s">
        <v>213</v>
      </c>
      <c r="Y34" s="156" t="s">
        <v>214</v>
      </c>
      <c r="Z34" s="146"/>
      <c r="AA34" s="146"/>
      <c r="AB34" s="146"/>
      <c r="AC34" s="146"/>
      <c r="AD34" s="146"/>
      <c r="AE34" s="146"/>
      <c r="AF34" s="146"/>
      <c r="AG34" s="146" t="s">
        <v>333</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73">
        <v>22</v>
      </c>
      <c r="B35" s="174" t="s">
        <v>1579</v>
      </c>
      <c r="C35" s="182" t="s">
        <v>1580</v>
      </c>
      <c r="D35" s="175" t="s">
        <v>613</v>
      </c>
      <c r="E35" s="176">
        <v>1</v>
      </c>
      <c r="F35" s="177"/>
      <c r="G35" s="178">
        <f t="shared" si="7"/>
        <v>0</v>
      </c>
      <c r="H35" s="177"/>
      <c r="I35" s="178">
        <f t="shared" si="8"/>
        <v>0</v>
      </c>
      <c r="J35" s="177"/>
      <c r="K35" s="178">
        <f t="shared" si="9"/>
        <v>0</v>
      </c>
      <c r="L35" s="178">
        <v>21</v>
      </c>
      <c r="M35" s="178">
        <f t="shared" si="10"/>
        <v>0</v>
      </c>
      <c r="N35" s="176">
        <v>0</v>
      </c>
      <c r="O35" s="176">
        <f t="shared" si="11"/>
        <v>0</v>
      </c>
      <c r="P35" s="176">
        <v>0</v>
      </c>
      <c r="Q35" s="176">
        <f t="shared" si="12"/>
        <v>0</v>
      </c>
      <c r="R35" s="178"/>
      <c r="S35" s="178" t="s">
        <v>276</v>
      </c>
      <c r="T35" s="179" t="s">
        <v>212</v>
      </c>
      <c r="U35" s="156">
        <v>0</v>
      </c>
      <c r="V35" s="156">
        <f t="shared" si="13"/>
        <v>0</v>
      </c>
      <c r="W35" s="156"/>
      <c r="X35" s="156" t="s">
        <v>213</v>
      </c>
      <c r="Y35" s="156" t="s">
        <v>214</v>
      </c>
      <c r="Z35" s="146"/>
      <c r="AA35" s="146"/>
      <c r="AB35" s="146"/>
      <c r="AC35" s="146"/>
      <c r="AD35" s="146"/>
      <c r="AE35" s="146"/>
      <c r="AF35" s="146"/>
      <c r="AG35" s="146" t="s">
        <v>333</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x14ac:dyDescent="0.25">
      <c r="A36" s="158" t="s">
        <v>205</v>
      </c>
      <c r="B36" s="159" t="s">
        <v>104</v>
      </c>
      <c r="C36" s="180" t="s">
        <v>98</v>
      </c>
      <c r="D36" s="160"/>
      <c r="E36" s="161"/>
      <c r="F36" s="162"/>
      <c r="G36" s="162">
        <f>SUMIF(AG37:AG94,"&lt;&gt;NOR",G37:G94)</f>
        <v>0</v>
      </c>
      <c r="H36" s="162"/>
      <c r="I36" s="162">
        <f>SUM(I37:I94)</f>
        <v>0</v>
      </c>
      <c r="J36" s="162"/>
      <c r="K36" s="162">
        <f>SUM(K37:K94)</f>
        <v>0</v>
      </c>
      <c r="L36" s="162"/>
      <c r="M36" s="162">
        <f>SUM(M37:M94)</f>
        <v>0</v>
      </c>
      <c r="N36" s="161"/>
      <c r="O36" s="161">
        <f>SUM(O37:O94)</f>
        <v>7.0000000000000007E-2</v>
      </c>
      <c r="P36" s="161"/>
      <c r="Q36" s="161">
        <f>SUM(Q37:Q94)</f>
        <v>0</v>
      </c>
      <c r="R36" s="162"/>
      <c r="S36" s="162"/>
      <c r="T36" s="163"/>
      <c r="U36" s="157"/>
      <c r="V36" s="157">
        <f>SUM(V37:V94)</f>
        <v>0</v>
      </c>
      <c r="W36" s="157"/>
      <c r="X36" s="157"/>
      <c r="Y36" s="157"/>
      <c r="AG36" t="s">
        <v>206</v>
      </c>
    </row>
    <row r="37" spans="1:60" outlineLevel="1" x14ac:dyDescent="0.25">
      <c r="A37" s="173">
        <v>23</v>
      </c>
      <c r="B37" s="174" t="s">
        <v>1581</v>
      </c>
      <c r="C37" s="182" t="s">
        <v>1582</v>
      </c>
      <c r="D37" s="175" t="s">
        <v>513</v>
      </c>
      <c r="E37" s="176">
        <v>2</v>
      </c>
      <c r="F37" s="177"/>
      <c r="G37" s="178">
        <f>ROUND(E37*F37,2)</f>
        <v>0</v>
      </c>
      <c r="H37" s="177"/>
      <c r="I37" s="178">
        <f>ROUND(E37*H37,2)</f>
        <v>0</v>
      </c>
      <c r="J37" s="177"/>
      <c r="K37" s="178">
        <f>ROUND(E37*J37,2)</f>
        <v>0</v>
      </c>
      <c r="L37" s="178">
        <v>21</v>
      </c>
      <c r="M37" s="178">
        <f>G37*(1+L37/100)</f>
        <v>0</v>
      </c>
      <c r="N37" s="176">
        <v>0</v>
      </c>
      <c r="O37" s="176">
        <f>ROUND(E37*N37,2)</f>
        <v>0</v>
      </c>
      <c r="P37" s="176">
        <v>0</v>
      </c>
      <c r="Q37" s="176">
        <f>ROUND(E37*P37,2)</f>
        <v>0</v>
      </c>
      <c r="R37" s="178"/>
      <c r="S37" s="178" t="s">
        <v>276</v>
      </c>
      <c r="T37" s="179" t="s">
        <v>212</v>
      </c>
      <c r="U37" s="156">
        <v>0</v>
      </c>
      <c r="V37" s="156">
        <f>ROUND(E37*U37,2)</f>
        <v>0</v>
      </c>
      <c r="W37" s="156"/>
      <c r="X37" s="156" t="s">
        <v>98</v>
      </c>
      <c r="Y37" s="156" t="s">
        <v>214</v>
      </c>
      <c r="Z37" s="146"/>
      <c r="AA37" s="146"/>
      <c r="AB37" s="146"/>
      <c r="AC37" s="146"/>
      <c r="AD37" s="146"/>
      <c r="AE37" s="146"/>
      <c r="AF37" s="146"/>
      <c r="AG37" s="146" t="s">
        <v>451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1" x14ac:dyDescent="0.25">
      <c r="A38" s="173">
        <v>24</v>
      </c>
      <c r="B38" s="174" t="s">
        <v>1583</v>
      </c>
      <c r="C38" s="182" t="s">
        <v>1584</v>
      </c>
      <c r="D38" s="175" t="s">
        <v>513</v>
      </c>
      <c r="E38" s="176">
        <v>1</v>
      </c>
      <c r="F38" s="177"/>
      <c r="G38" s="178">
        <f>ROUND(E38*F38,2)</f>
        <v>0</v>
      </c>
      <c r="H38" s="177"/>
      <c r="I38" s="178">
        <f>ROUND(E38*H38,2)</f>
        <v>0</v>
      </c>
      <c r="J38" s="177"/>
      <c r="K38" s="178">
        <f>ROUND(E38*J38,2)</f>
        <v>0</v>
      </c>
      <c r="L38" s="178">
        <v>21</v>
      </c>
      <c r="M38" s="178">
        <f>G38*(1+L38/100)</f>
        <v>0</v>
      </c>
      <c r="N38" s="176">
        <v>0</v>
      </c>
      <c r="O38" s="176">
        <f>ROUND(E38*N38,2)</f>
        <v>0</v>
      </c>
      <c r="P38" s="176">
        <v>0</v>
      </c>
      <c r="Q38" s="176">
        <f>ROUND(E38*P38,2)</f>
        <v>0</v>
      </c>
      <c r="R38" s="178"/>
      <c r="S38" s="178" t="s">
        <v>276</v>
      </c>
      <c r="T38" s="179" t="s">
        <v>212</v>
      </c>
      <c r="U38" s="156">
        <v>0</v>
      </c>
      <c r="V38" s="156">
        <f>ROUND(E38*U38,2)</f>
        <v>0</v>
      </c>
      <c r="W38" s="156"/>
      <c r="X38" s="156" t="s">
        <v>98</v>
      </c>
      <c r="Y38" s="156" t="s">
        <v>214</v>
      </c>
      <c r="Z38" s="146"/>
      <c r="AA38" s="146"/>
      <c r="AB38" s="146"/>
      <c r="AC38" s="146"/>
      <c r="AD38" s="146"/>
      <c r="AE38" s="146"/>
      <c r="AF38" s="146"/>
      <c r="AG38" s="146" t="s">
        <v>451</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65">
        <v>25</v>
      </c>
      <c r="B39" s="166" t="s">
        <v>1585</v>
      </c>
      <c r="C39" s="181" t="s">
        <v>1586</v>
      </c>
      <c r="D39" s="167" t="s">
        <v>513</v>
      </c>
      <c r="E39" s="168">
        <v>1</v>
      </c>
      <c r="F39" s="169"/>
      <c r="G39" s="170">
        <f>ROUND(E39*F39,2)</f>
        <v>0</v>
      </c>
      <c r="H39" s="169"/>
      <c r="I39" s="170">
        <f>ROUND(E39*H39,2)</f>
        <v>0</v>
      </c>
      <c r="J39" s="169"/>
      <c r="K39" s="170">
        <f>ROUND(E39*J39,2)</f>
        <v>0</v>
      </c>
      <c r="L39" s="170">
        <v>21</v>
      </c>
      <c r="M39" s="170">
        <f>G39*(1+L39/100)</f>
        <v>0</v>
      </c>
      <c r="N39" s="168">
        <v>0</v>
      </c>
      <c r="O39" s="168">
        <f>ROUND(E39*N39,2)</f>
        <v>0</v>
      </c>
      <c r="P39" s="168">
        <v>0</v>
      </c>
      <c r="Q39" s="168">
        <f>ROUND(E39*P39,2)</f>
        <v>0</v>
      </c>
      <c r="R39" s="170"/>
      <c r="S39" s="170" t="s">
        <v>276</v>
      </c>
      <c r="T39" s="171" t="s">
        <v>212</v>
      </c>
      <c r="U39" s="156">
        <v>0</v>
      </c>
      <c r="V39" s="156">
        <f>ROUND(E39*U39,2)</f>
        <v>0</v>
      </c>
      <c r="W39" s="156"/>
      <c r="X39" s="156" t="s">
        <v>98</v>
      </c>
      <c r="Y39" s="156" t="s">
        <v>214</v>
      </c>
      <c r="Z39" s="146"/>
      <c r="AA39" s="146"/>
      <c r="AB39" s="146"/>
      <c r="AC39" s="146"/>
      <c r="AD39" s="146"/>
      <c r="AE39" s="146"/>
      <c r="AF39" s="146"/>
      <c r="AG39" s="146" t="s">
        <v>1587</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2" x14ac:dyDescent="0.25">
      <c r="A40" s="153"/>
      <c r="B40" s="154"/>
      <c r="C40" s="254" t="s">
        <v>1588</v>
      </c>
      <c r="D40" s="255"/>
      <c r="E40" s="255"/>
      <c r="F40" s="255"/>
      <c r="G40" s="255"/>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642</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3" x14ac:dyDescent="0.25">
      <c r="A41" s="153"/>
      <c r="B41" s="154"/>
      <c r="C41" s="256" t="s">
        <v>1589</v>
      </c>
      <c r="D41" s="257"/>
      <c r="E41" s="257"/>
      <c r="F41" s="257"/>
      <c r="G41" s="257"/>
      <c r="H41" s="156"/>
      <c r="I41" s="156"/>
      <c r="J41" s="156"/>
      <c r="K41" s="156"/>
      <c r="L41" s="156"/>
      <c r="M41" s="156"/>
      <c r="N41" s="155"/>
      <c r="O41" s="155"/>
      <c r="P41" s="155"/>
      <c r="Q41" s="155"/>
      <c r="R41" s="156"/>
      <c r="S41" s="156"/>
      <c r="T41" s="156"/>
      <c r="U41" s="156"/>
      <c r="V41" s="156"/>
      <c r="W41" s="156"/>
      <c r="X41" s="156"/>
      <c r="Y41" s="156"/>
      <c r="Z41" s="146"/>
      <c r="AA41" s="146"/>
      <c r="AB41" s="146"/>
      <c r="AC41" s="146"/>
      <c r="AD41" s="146"/>
      <c r="AE41" s="146"/>
      <c r="AF41" s="146"/>
      <c r="AG41" s="146" t="s">
        <v>642</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3" x14ac:dyDescent="0.25">
      <c r="A42" s="153"/>
      <c r="B42" s="154"/>
      <c r="C42" s="256" t="s">
        <v>1590</v>
      </c>
      <c r="D42" s="257"/>
      <c r="E42" s="257"/>
      <c r="F42" s="257"/>
      <c r="G42" s="257"/>
      <c r="H42" s="156"/>
      <c r="I42" s="156"/>
      <c r="J42" s="156"/>
      <c r="K42" s="156"/>
      <c r="L42" s="156"/>
      <c r="M42" s="156"/>
      <c r="N42" s="155"/>
      <c r="O42" s="155"/>
      <c r="P42" s="155"/>
      <c r="Q42" s="155"/>
      <c r="R42" s="156"/>
      <c r="S42" s="156"/>
      <c r="T42" s="156"/>
      <c r="U42" s="156"/>
      <c r="V42" s="156"/>
      <c r="W42" s="156"/>
      <c r="X42" s="156"/>
      <c r="Y42" s="156"/>
      <c r="Z42" s="146"/>
      <c r="AA42" s="146"/>
      <c r="AB42" s="146"/>
      <c r="AC42" s="146"/>
      <c r="AD42" s="146"/>
      <c r="AE42" s="146"/>
      <c r="AF42" s="146"/>
      <c r="AG42" s="146" t="s">
        <v>642</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3" x14ac:dyDescent="0.25">
      <c r="A43" s="153"/>
      <c r="B43" s="154"/>
      <c r="C43" s="256" t="s">
        <v>1591</v>
      </c>
      <c r="D43" s="257"/>
      <c r="E43" s="257"/>
      <c r="F43" s="257"/>
      <c r="G43" s="257"/>
      <c r="H43" s="156"/>
      <c r="I43" s="156"/>
      <c r="J43" s="156"/>
      <c r="K43" s="156"/>
      <c r="L43" s="156"/>
      <c r="M43" s="156"/>
      <c r="N43" s="155"/>
      <c r="O43" s="155"/>
      <c r="P43" s="155"/>
      <c r="Q43" s="155"/>
      <c r="R43" s="156"/>
      <c r="S43" s="156"/>
      <c r="T43" s="156"/>
      <c r="U43" s="156"/>
      <c r="V43" s="156"/>
      <c r="W43" s="156"/>
      <c r="X43" s="156"/>
      <c r="Y43" s="156"/>
      <c r="Z43" s="146"/>
      <c r="AA43" s="146"/>
      <c r="AB43" s="146"/>
      <c r="AC43" s="146"/>
      <c r="AD43" s="146"/>
      <c r="AE43" s="146"/>
      <c r="AF43" s="146"/>
      <c r="AG43" s="146" t="s">
        <v>642</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3" x14ac:dyDescent="0.25">
      <c r="A44" s="153"/>
      <c r="B44" s="154"/>
      <c r="C44" s="256" t="s">
        <v>1592</v>
      </c>
      <c r="D44" s="257"/>
      <c r="E44" s="257"/>
      <c r="F44" s="257"/>
      <c r="G44" s="257"/>
      <c r="H44" s="156"/>
      <c r="I44" s="156"/>
      <c r="J44" s="156"/>
      <c r="K44" s="156"/>
      <c r="L44" s="156"/>
      <c r="M44" s="156"/>
      <c r="N44" s="155"/>
      <c r="O44" s="155"/>
      <c r="P44" s="155"/>
      <c r="Q44" s="155"/>
      <c r="R44" s="156"/>
      <c r="S44" s="156"/>
      <c r="T44" s="156"/>
      <c r="U44" s="156"/>
      <c r="V44" s="156"/>
      <c r="W44" s="156"/>
      <c r="X44" s="156"/>
      <c r="Y44" s="156"/>
      <c r="Z44" s="146"/>
      <c r="AA44" s="146"/>
      <c r="AB44" s="146"/>
      <c r="AC44" s="146"/>
      <c r="AD44" s="146"/>
      <c r="AE44" s="146"/>
      <c r="AF44" s="146"/>
      <c r="AG44" s="146" t="s">
        <v>642</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3" x14ac:dyDescent="0.25">
      <c r="A45" s="153"/>
      <c r="B45" s="154"/>
      <c r="C45" s="256" t="s">
        <v>1593</v>
      </c>
      <c r="D45" s="257"/>
      <c r="E45" s="257"/>
      <c r="F45" s="257"/>
      <c r="G45" s="257"/>
      <c r="H45" s="156"/>
      <c r="I45" s="156"/>
      <c r="J45" s="156"/>
      <c r="K45" s="156"/>
      <c r="L45" s="156"/>
      <c r="M45" s="156"/>
      <c r="N45" s="155"/>
      <c r="O45" s="155"/>
      <c r="P45" s="155"/>
      <c r="Q45" s="155"/>
      <c r="R45" s="156"/>
      <c r="S45" s="156"/>
      <c r="T45" s="156"/>
      <c r="U45" s="156"/>
      <c r="V45" s="156"/>
      <c r="W45" s="156"/>
      <c r="X45" s="156"/>
      <c r="Y45" s="156"/>
      <c r="Z45" s="146"/>
      <c r="AA45" s="146"/>
      <c r="AB45" s="146"/>
      <c r="AC45" s="146"/>
      <c r="AD45" s="146"/>
      <c r="AE45" s="146"/>
      <c r="AF45" s="146"/>
      <c r="AG45" s="146" t="s">
        <v>642</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3" x14ac:dyDescent="0.25">
      <c r="A46" s="153"/>
      <c r="B46" s="154"/>
      <c r="C46" s="256" t="s">
        <v>1594</v>
      </c>
      <c r="D46" s="257"/>
      <c r="E46" s="257"/>
      <c r="F46" s="257"/>
      <c r="G46" s="257"/>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642</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3" x14ac:dyDescent="0.25">
      <c r="A47" s="153"/>
      <c r="B47" s="154"/>
      <c r="C47" s="256" t="s">
        <v>1595</v>
      </c>
      <c r="D47" s="257"/>
      <c r="E47" s="257"/>
      <c r="F47" s="257"/>
      <c r="G47" s="257"/>
      <c r="H47" s="156"/>
      <c r="I47" s="156"/>
      <c r="J47" s="156"/>
      <c r="K47" s="156"/>
      <c r="L47" s="156"/>
      <c r="M47" s="156"/>
      <c r="N47" s="155"/>
      <c r="O47" s="155"/>
      <c r="P47" s="155"/>
      <c r="Q47" s="155"/>
      <c r="R47" s="156"/>
      <c r="S47" s="156"/>
      <c r="T47" s="156"/>
      <c r="U47" s="156"/>
      <c r="V47" s="156"/>
      <c r="W47" s="156"/>
      <c r="X47" s="156"/>
      <c r="Y47" s="156"/>
      <c r="Z47" s="146"/>
      <c r="AA47" s="146"/>
      <c r="AB47" s="146"/>
      <c r="AC47" s="146"/>
      <c r="AD47" s="146"/>
      <c r="AE47" s="146"/>
      <c r="AF47" s="146"/>
      <c r="AG47" s="146" t="s">
        <v>642</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3" x14ac:dyDescent="0.25">
      <c r="A48" s="153"/>
      <c r="B48" s="154"/>
      <c r="C48" s="256" t="s">
        <v>1596</v>
      </c>
      <c r="D48" s="257"/>
      <c r="E48" s="257"/>
      <c r="F48" s="257"/>
      <c r="G48" s="257"/>
      <c r="H48" s="156"/>
      <c r="I48" s="156"/>
      <c r="J48" s="156"/>
      <c r="K48" s="156"/>
      <c r="L48" s="156"/>
      <c r="M48" s="156"/>
      <c r="N48" s="155"/>
      <c r="O48" s="155"/>
      <c r="P48" s="155"/>
      <c r="Q48" s="155"/>
      <c r="R48" s="156"/>
      <c r="S48" s="156"/>
      <c r="T48" s="156"/>
      <c r="U48" s="156"/>
      <c r="V48" s="156"/>
      <c r="W48" s="156"/>
      <c r="X48" s="156"/>
      <c r="Y48" s="156"/>
      <c r="Z48" s="146"/>
      <c r="AA48" s="146"/>
      <c r="AB48" s="146"/>
      <c r="AC48" s="146"/>
      <c r="AD48" s="146"/>
      <c r="AE48" s="146"/>
      <c r="AF48" s="146"/>
      <c r="AG48" s="146" t="s">
        <v>642</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3" x14ac:dyDescent="0.25">
      <c r="A49" s="153"/>
      <c r="B49" s="154"/>
      <c r="C49" s="256" t="s">
        <v>1597</v>
      </c>
      <c r="D49" s="257"/>
      <c r="E49" s="257"/>
      <c r="F49" s="257"/>
      <c r="G49" s="257"/>
      <c r="H49" s="156"/>
      <c r="I49" s="156"/>
      <c r="J49" s="156"/>
      <c r="K49" s="156"/>
      <c r="L49" s="156"/>
      <c r="M49" s="156"/>
      <c r="N49" s="155"/>
      <c r="O49" s="155"/>
      <c r="P49" s="155"/>
      <c r="Q49" s="155"/>
      <c r="R49" s="156"/>
      <c r="S49" s="156"/>
      <c r="T49" s="156"/>
      <c r="U49" s="156"/>
      <c r="V49" s="156"/>
      <c r="W49" s="156"/>
      <c r="X49" s="156"/>
      <c r="Y49" s="156"/>
      <c r="Z49" s="146"/>
      <c r="AA49" s="146"/>
      <c r="AB49" s="146"/>
      <c r="AC49" s="146"/>
      <c r="AD49" s="146"/>
      <c r="AE49" s="146"/>
      <c r="AF49" s="146"/>
      <c r="AG49" s="146" t="s">
        <v>642</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3" x14ac:dyDescent="0.25">
      <c r="A50" s="153"/>
      <c r="B50" s="154"/>
      <c r="C50" s="256" t="s">
        <v>1598</v>
      </c>
      <c r="D50" s="257"/>
      <c r="E50" s="257"/>
      <c r="F50" s="257"/>
      <c r="G50" s="257"/>
      <c r="H50" s="156"/>
      <c r="I50" s="156"/>
      <c r="J50" s="156"/>
      <c r="K50" s="156"/>
      <c r="L50" s="156"/>
      <c r="M50" s="156"/>
      <c r="N50" s="155"/>
      <c r="O50" s="155"/>
      <c r="P50" s="155"/>
      <c r="Q50" s="155"/>
      <c r="R50" s="156"/>
      <c r="S50" s="156"/>
      <c r="T50" s="156"/>
      <c r="U50" s="156"/>
      <c r="V50" s="156"/>
      <c r="W50" s="156"/>
      <c r="X50" s="156"/>
      <c r="Y50" s="156"/>
      <c r="Z50" s="146"/>
      <c r="AA50" s="146"/>
      <c r="AB50" s="146"/>
      <c r="AC50" s="146"/>
      <c r="AD50" s="146"/>
      <c r="AE50" s="146"/>
      <c r="AF50" s="146"/>
      <c r="AG50" s="146" t="s">
        <v>642</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3" x14ac:dyDescent="0.25">
      <c r="A51" s="153"/>
      <c r="B51" s="154"/>
      <c r="C51" s="256" t="s">
        <v>1599</v>
      </c>
      <c r="D51" s="257"/>
      <c r="E51" s="257"/>
      <c r="F51" s="257"/>
      <c r="G51" s="257"/>
      <c r="H51" s="156"/>
      <c r="I51" s="156"/>
      <c r="J51" s="156"/>
      <c r="K51" s="156"/>
      <c r="L51" s="156"/>
      <c r="M51" s="156"/>
      <c r="N51" s="155"/>
      <c r="O51" s="155"/>
      <c r="P51" s="155"/>
      <c r="Q51" s="155"/>
      <c r="R51" s="156"/>
      <c r="S51" s="156"/>
      <c r="T51" s="156"/>
      <c r="U51" s="156"/>
      <c r="V51" s="156"/>
      <c r="W51" s="156"/>
      <c r="X51" s="156"/>
      <c r="Y51" s="156"/>
      <c r="Z51" s="146"/>
      <c r="AA51" s="146"/>
      <c r="AB51" s="146"/>
      <c r="AC51" s="146"/>
      <c r="AD51" s="146"/>
      <c r="AE51" s="146"/>
      <c r="AF51" s="146"/>
      <c r="AG51" s="146" t="s">
        <v>642</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3" x14ac:dyDescent="0.25">
      <c r="A52" s="153"/>
      <c r="B52" s="154"/>
      <c r="C52" s="256" t="s">
        <v>1600</v>
      </c>
      <c r="D52" s="257"/>
      <c r="E52" s="257"/>
      <c r="F52" s="257"/>
      <c r="G52" s="257"/>
      <c r="H52" s="156"/>
      <c r="I52" s="156"/>
      <c r="J52" s="156"/>
      <c r="K52" s="156"/>
      <c r="L52" s="156"/>
      <c r="M52" s="156"/>
      <c r="N52" s="155"/>
      <c r="O52" s="155"/>
      <c r="P52" s="155"/>
      <c r="Q52" s="155"/>
      <c r="R52" s="156"/>
      <c r="S52" s="156"/>
      <c r="T52" s="156"/>
      <c r="U52" s="156"/>
      <c r="V52" s="156"/>
      <c r="W52" s="156"/>
      <c r="X52" s="156"/>
      <c r="Y52" s="156"/>
      <c r="Z52" s="146"/>
      <c r="AA52" s="146"/>
      <c r="AB52" s="146"/>
      <c r="AC52" s="146"/>
      <c r="AD52" s="146"/>
      <c r="AE52" s="146"/>
      <c r="AF52" s="146"/>
      <c r="AG52" s="146" t="s">
        <v>642</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20.399999999999999" outlineLevel="1" x14ac:dyDescent="0.25">
      <c r="A53" s="173">
        <v>26</v>
      </c>
      <c r="B53" s="174" t="s">
        <v>1601</v>
      </c>
      <c r="C53" s="182" t="s">
        <v>1602</v>
      </c>
      <c r="D53" s="175" t="s">
        <v>513</v>
      </c>
      <c r="E53" s="176">
        <v>7</v>
      </c>
      <c r="F53" s="177"/>
      <c r="G53" s="178">
        <f>ROUND(E53*F53,2)</f>
        <v>0</v>
      </c>
      <c r="H53" s="177"/>
      <c r="I53" s="178">
        <f>ROUND(E53*H53,2)</f>
        <v>0</v>
      </c>
      <c r="J53" s="177"/>
      <c r="K53" s="178">
        <f>ROUND(E53*J53,2)</f>
        <v>0</v>
      </c>
      <c r="L53" s="178">
        <v>21</v>
      </c>
      <c r="M53" s="178">
        <f>G53*(1+L53/100)</f>
        <v>0</v>
      </c>
      <c r="N53" s="176">
        <v>0</v>
      </c>
      <c r="O53" s="176">
        <f>ROUND(E53*N53,2)</f>
        <v>0</v>
      </c>
      <c r="P53" s="176">
        <v>0</v>
      </c>
      <c r="Q53" s="176">
        <f>ROUND(E53*P53,2)</f>
        <v>0</v>
      </c>
      <c r="R53" s="178"/>
      <c r="S53" s="178" t="s">
        <v>276</v>
      </c>
      <c r="T53" s="179" t="s">
        <v>212</v>
      </c>
      <c r="U53" s="156">
        <v>0</v>
      </c>
      <c r="V53" s="156">
        <f>ROUND(E53*U53,2)</f>
        <v>0</v>
      </c>
      <c r="W53" s="156"/>
      <c r="X53" s="156" t="s">
        <v>98</v>
      </c>
      <c r="Y53" s="156" t="s">
        <v>214</v>
      </c>
      <c r="Z53" s="146"/>
      <c r="AA53" s="146"/>
      <c r="AB53" s="146"/>
      <c r="AC53" s="146"/>
      <c r="AD53" s="146"/>
      <c r="AE53" s="146"/>
      <c r="AF53" s="146"/>
      <c r="AG53" s="146" t="s">
        <v>451</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20.399999999999999" outlineLevel="1" x14ac:dyDescent="0.25">
      <c r="A54" s="173">
        <v>27</v>
      </c>
      <c r="B54" s="174" t="s">
        <v>1603</v>
      </c>
      <c r="C54" s="182" t="s">
        <v>1604</v>
      </c>
      <c r="D54" s="175" t="s">
        <v>513</v>
      </c>
      <c r="E54" s="176">
        <v>7</v>
      </c>
      <c r="F54" s="177"/>
      <c r="G54" s="178">
        <f>ROUND(E54*F54,2)</f>
        <v>0</v>
      </c>
      <c r="H54" s="177"/>
      <c r="I54" s="178">
        <f>ROUND(E54*H54,2)</f>
        <v>0</v>
      </c>
      <c r="J54" s="177"/>
      <c r="K54" s="178">
        <f>ROUND(E54*J54,2)</f>
        <v>0</v>
      </c>
      <c r="L54" s="178">
        <v>21</v>
      </c>
      <c r="M54" s="178">
        <f>G54*(1+L54/100)</f>
        <v>0</v>
      </c>
      <c r="N54" s="176">
        <v>0</v>
      </c>
      <c r="O54" s="176">
        <f>ROUND(E54*N54,2)</f>
        <v>0</v>
      </c>
      <c r="P54" s="176">
        <v>0</v>
      </c>
      <c r="Q54" s="176">
        <f>ROUND(E54*P54,2)</f>
        <v>0</v>
      </c>
      <c r="R54" s="178"/>
      <c r="S54" s="178" t="s">
        <v>276</v>
      </c>
      <c r="T54" s="179" t="s">
        <v>212</v>
      </c>
      <c r="U54" s="156">
        <v>0</v>
      </c>
      <c r="V54" s="156">
        <f>ROUND(E54*U54,2)</f>
        <v>0</v>
      </c>
      <c r="W54" s="156"/>
      <c r="X54" s="156" t="s">
        <v>98</v>
      </c>
      <c r="Y54" s="156" t="s">
        <v>214</v>
      </c>
      <c r="Z54" s="146"/>
      <c r="AA54" s="146"/>
      <c r="AB54" s="146"/>
      <c r="AC54" s="146"/>
      <c r="AD54" s="146"/>
      <c r="AE54" s="146"/>
      <c r="AF54" s="146"/>
      <c r="AG54" s="146" t="s">
        <v>451</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outlineLevel="1" x14ac:dyDescent="0.25">
      <c r="A55" s="165">
        <v>28</v>
      </c>
      <c r="B55" s="166" t="s">
        <v>1605</v>
      </c>
      <c r="C55" s="181" t="s">
        <v>1606</v>
      </c>
      <c r="D55" s="167" t="s">
        <v>316</v>
      </c>
      <c r="E55" s="168">
        <v>485</v>
      </c>
      <c r="F55" s="169"/>
      <c r="G55" s="170">
        <f>ROUND(E55*F55,2)</f>
        <v>0</v>
      </c>
      <c r="H55" s="169"/>
      <c r="I55" s="170">
        <f>ROUND(E55*H55,2)</f>
        <v>0</v>
      </c>
      <c r="J55" s="169"/>
      <c r="K55" s="170">
        <f>ROUND(E55*J55,2)</f>
        <v>0</v>
      </c>
      <c r="L55" s="170">
        <v>21</v>
      </c>
      <c r="M55" s="170">
        <f>G55*(1+L55/100)</f>
        <v>0</v>
      </c>
      <c r="N55" s="168">
        <v>3.0000000000000001E-5</v>
      </c>
      <c r="O55" s="168">
        <f>ROUND(E55*N55,2)</f>
        <v>0.01</v>
      </c>
      <c r="P55" s="168">
        <v>0</v>
      </c>
      <c r="Q55" s="168">
        <f>ROUND(E55*P55,2)</f>
        <v>0</v>
      </c>
      <c r="R55" s="170"/>
      <c r="S55" s="170" t="s">
        <v>276</v>
      </c>
      <c r="T55" s="171" t="s">
        <v>212</v>
      </c>
      <c r="U55" s="156">
        <v>0</v>
      </c>
      <c r="V55" s="156">
        <f>ROUND(E55*U55,2)</f>
        <v>0</v>
      </c>
      <c r="W55" s="156"/>
      <c r="X55" s="156" t="s">
        <v>98</v>
      </c>
      <c r="Y55" s="156" t="s">
        <v>214</v>
      </c>
      <c r="Z55" s="146"/>
      <c r="AA55" s="146"/>
      <c r="AB55" s="146"/>
      <c r="AC55" s="146"/>
      <c r="AD55" s="146"/>
      <c r="AE55" s="146"/>
      <c r="AF55" s="146"/>
      <c r="AG55" s="146" t="s">
        <v>1587</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2" x14ac:dyDescent="0.25">
      <c r="A56" s="153"/>
      <c r="B56" s="154"/>
      <c r="C56" s="254" t="s">
        <v>1607</v>
      </c>
      <c r="D56" s="255"/>
      <c r="E56" s="255"/>
      <c r="F56" s="255"/>
      <c r="G56" s="255"/>
      <c r="H56" s="156"/>
      <c r="I56" s="156"/>
      <c r="J56" s="156"/>
      <c r="K56" s="156"/>
      <c r="L56" s="156"/>
      <c r="M56" s="156"/>
      <c r="N56" s="155"/>
      <c r="O56" s="155"/>
      <c r="P56" s="155"/>
      <c r="Q56" s="155"/>
      <c r="R56" s="156"/>
      <c r="S56" s="156"/>
      <c r="T56" s="156"/>
      <c r="U56" s="156"/>
      <c r="V56" s="156"/>
      <c r="W56" s="156"/>
      <c r="X56" s="156"/>
      <c r="Y56" s="156"/>
      <c r="Z56" s="146"/>
      <c r="AA56" s="146"/>
      <c r="AB56" s="146"/>
      <c r="AC56" s="146"/>
      <c r="AD56" s="146"/>
      <c r="AE56" s="146"/>
      <c r="AF56" s="146"/>
      <c r="AG56" s="146" t="s">
        <v>642</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outlineLevel="3" x14ac:dyDescent="0.25">
      <c r="A57" s="153"/>
      <c r="B57" s="154"/>
      <c r="C57" s="256" t="s">
        <v>1608</v>
      </c>
      <c r="D57" s="257"/>
      <c r="E57" s="257"/>
      <c r="F57" s="257"/>
      <c r="G57" s="257"/>
      <c r="H57" s="156"/>
      <c r="I57" s="156"/>
      <c r="J57" s="156"/>
      <c r="K57" s="156"/>
      <c r="L57" s="156"/>
      <c r="M57" s="156"/>
      <c r="N57" s="155"/>
      <c r="O57" s="155"/>
      <c r="P57" s="155"/>
      <c r="Q57" s="155"/>
      <c r="R57" s="156"/>
      <c r="S57" s="156"/>
      <c r="T57" s="156"/>
      <c r="U57" s="156"/>
      <c r="V57" s="156"/>
      <c r="W57" s="156"/>
      <c r="X57" s="156"/>
      <c r="Y57" s="156"/>
      <c r="Z57" s="146"/>
      <c r="AA57" s="146"/>
      <c r="AB57" s="146"/>
      <c r="AC57" s="146"/>
      <c r="AD57" s="146"/>
      <c r="AE57" s="146"/>
      <c r="AF57" s="146"/>
      <c r="AG57" s="146" t="s">
        <v>642</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40.799999999999997" outlineLevel="1" x14ac:dyDescent="0.25">
      <c r="A58" s="173">
        <v>29</v>
      </c>
      <c r="B58" s="174" t="s">
        <v>1280</v>
      </c>
      <c r="C58" s="182" t="s">
        <v>1281</v>
      </c>
      <c r="D58" s="175" t="s">
        <v>316</v>
      </c>
      <c r="E58" s="176">
        <v>390</v>
      </c>
      <c r="F58" s="177"/>
      <c r="G58" s="178">
        <f t="shared" ref="G58:G65" si="14">ROUND(E58*F58,2)</f>
        <v>0</v>
      </c>
      <c r="H58" s="177"/>
      <c r="I58" s="178">
        <f t="shared" ref="I58:I65" si="15">ROUND(E58*H58,2)</f>
        <v>0</v>
      </c>
      <c r="J58" s="177"/>
      <c r="K58" s="178">
        <f t="shared" ref="K58:K65" si="16">ROUND(E58*J58,2)</f>
        <v>0</v>
      </c>
      <c r="L58" s="178">
        <v>21</v>
      </c>
      <c r="M58" s="178">
        <f t="shared" ref="M58:M65" si="17">G58*(1+L58/100)</f>
        <v>0</v>
      </c>
      <c r="N58" s="176">
        <v>1.2999999999999999E-4</v>
      </c>
      <c r="O58" s="176">
        <f t="shared" ref="O58:O65" si="18">ROUND(E58*N58,2)</f>
        <v>0.05</v>
      </c>
      <c r="P58" s="176">
        <v>0</v>
      </c>
      <c r="Q58" s="176">
        <f t="shared" ref="Q58:Q65" si="19">ROUND(E58*P58,2)</f>
        <v>0</v>
      </c>
      <c r="R58" s="178" t="s">
        <v>450</v>
      </c>
      <c r="S58" s="178" t="s">
        <v>211</v>
      </c>
      <c r="T58" s="179" t="s">
        <v>212</v>
      </c>
      <c r="U58" s="156">
        <v>0</v>
      </c>
      <c r="V58" s="156">
        <f t="shared" ref="V58:V65" si="20">ROUND(E58*U58,2)</f>
        <v>0</v>
      </c>
      <c r="W58" s="156"/>
      <c r="X58" s="156" t="s">
        <v>98</v>
      </c>
      <c r="Y58" s="156" t="s">
        <v>214</v>
      </c>
      <c r="Z58" s="146"/>
      <c r="AA58" s="146"/>
      <c r="AB58" s="146"/>
      <c r="AC58" s="146"/>
      <c r="AD58" s="146"/>
      <c r="AE58" s="146"/>
      <c r="AF58" s="146"/>
      <c r="AG58" s="146" t="s">
        <v>451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20.399999999999999" outlineLevel="1" x14ac:dyDescent="0.25">
      <c r="A59" s="173">
        <v>30</v>
      </c>
      <c r="B59" s="174" t="s">
        <v>1290</v>
      </c>
      <c r="C59" s="182" t="s">
        <v>1291</v>
      </c>
      <c r="D59" s="175" t="s">
        <v>316</v>
      </c>
      <c r="E59" s="176">
        <v>80</v>
      </c>
      <c r="F59" s="177"/>
      <c r="G59" s="178">
        <f t="shared" si="14"/>
        <v>0</v>
      </c>
      <c r="H59" s="177"/>
      <c r="I59" s="178">
        <f t="shared" si="15"/>
        <v>0</v>
      </c>
      <c r="J59" s="177"/>
      <c r="K59" s="178">
        <f t="shared" si="16"/>
        <v>0</v>
      </c>
      <c r="L59" s="178">
        <v>21</v>
      </c>
      <c r="M59" s="178">
        <f t="shared" si="17"/>
        <v>0</v>
      </c>
      <c r="N59" s="176">
        <v>6.9999999999999994E-5</v>
      </c>
      <c r="O59" s="176">
        <f t="shared" si="18"/>
        <v>0.01</v>
      </c>
      <c r="P59" s="176">
        <v>0</v>
      </c>
      <c r="Q59" s="176">
        <f t="shared" si="19"/>
        <v>0</v>
      </c>
      <c r="R59" s="178" t="s">
        <v>450</v>
      </c>
      <c r="S59" s="178" t="s">
        <v>211</v>
      </c>
      <c r="T59" s="179" t="s">
        <v>212</v>
      </c>
      <c r="U59" s="156">
        <v>0</v>
      </c>
      <c r="V59" s="156">
        <f t="shared" si="20"/>
        <v>0</v>
      </c>
      <c r="W59" s="156"/>
      <c r="X59" s="156" t="s">
        <v>98</v>
      </c>
      <c r="Y59" s="156" t="s">
        <v>214</v>
      </c>
      <c r="Z59" s="146"/>
      <c r="AA59" s="146"/>
      <c r="AB59" s="146"/>
      <c r="AC59" s="146"/>
      <c r="AD59" s="146"/>
      <c r="AE59" s="146"/>
      <c r="AF59" s="146"/>
      <c r="AG59" s="146" t="s">
        <v>451</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20.399999999999999" outlineLevel="1" x14ac:dyDescent="0.25">
      <c r="A60" s="173">
        <v>31</v>
      </c>
      <c r="B60" s="174" t="s">
        <v>1313</v>
      </c>
      <c r="C60" s="182" t="s">
        <v>1314</v>
      </c>
      <c r="D60" s="175" t="s">
        <v>257</v>
      </c>
      <c r="E60" s="176">
        <v>165</v>
      </c>
      <c r="F60" s="177"/>
      <c r="G60" s="178">
        <f t="shared" si="14"/>
        <v>0</v>
      </c>
      <c r="H60" s="177"/>
      <c r="I60" s="178">
        <f t="shared" si="15"/>
        <v>0</v>
      </c>
      <c r="J60" s="177"/>
      <c r="K60" s="178">
        <f t="shared" si="16"/>
        <v>0</v>
      </c>
      <c r="L60" s="178">
        <v>21</v>
      </c>
      <c r="M60" s="178">
        <f t="shared" si="17"/>
        <v>0</v>
      </c>
      <c r="N60" s="176">
        <v>1.0000000000000001E-5</v>
      </c>
      <c r="O60" s="176">
        <f t="shared" si="18"/>
        <v>0</v>
      </c>
      <c r="P60" s="176">
        <v>0</v>
      </c>
      <c r="Q60" s="176">
        <f t="shared" si="19"/>
        <v>0</v>
      </c>
      <c r="R60" s="178" t="s">
        <v>450</v>
      </c>
      <c r="S60" s="178" t="s">
        <v>211</v>
      </c>
      <c r="T60" s="179" t="s">
        <v>212</v>
      </c>
      <c r="U60" s="156">
        <v>0</v>
      </c>
      <c r="V60" s="156">
        <f t="shared" si="20"/>
        <v>0</v>
      </c>
      <c r="W60" s="156"/>
      <c r="X60" s="156" t="s">
        <v>98</v>
      </c>
      <c r="Y60" s="156" t="s">
        <v>214</v>
      </c>
      <c r="Z60" s="146"/>
      <c r="AA60" s="146"/>
      <c r="AB60" s="146"/>
      <c r="AC60" s="146"/>
      <c r="AD60" s="146"/>
      <c r="AE60" s="146"/>
      <c r="AF60" s="146"/>
      <c r="AG60" s="146" t="s">
        <v>451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20.399999999999999" outlineLevel="1" x14ac:dyDescent="0.25">
      <c r="A61" s="173">
        <v>32</v>
      </c>
      <c r="B61" s="174" t="s">
        <v>1319</v>
      </c>
      <c r="C61" s="182" t="s">
        <v>1320</v>
      </c>
      <c r="D61" s="175" t="s">
        <v>257</v>
      </c>
      <c r="E61" s="176">
        <v>810</v>
      </c>
      <c r="F61" s="177"/>
      <c r="G61" s="178">
        <f t="shared" si="14"/>
        <v>0</v>
      </c>
      <c r="H61" s="177"/>
      <c r="I61" s="178">
        <f t="shared" si="15"/>
        <v>0</v>
      </c>
      <c r="J61" s="177"/>
      <c r="K61" s="178">
        <f t="shared" si="16"/>
        <v>0</v>
      </c>
      <c r="L61" s="178">
        <v>21</v>
      </c>
      <c r="M61" s="178">
        <f t="shared" si="17"/>
        <v>0</v>
      </c>
      <c r="N61" s="176">
        <v>0</v>
      </c>
      <c r="O61" s="176">
        <f t="shared" si="18"/>
        <v>0</v>
      </c>
      <c r="P61" s="176">
        <v>0</v>
      </c>
      <c r="Q61" s="176">
        <f t="shared" si="19"/>
        <v>0</v>
      </c>
      <c r="R61" s="178" t="s">
        <v>450</v>
      </c>
      <c r="S61" s="178" t="s">
        <v>211</v>
      </c>
      <c r="T61" s="179" t="s">
        <v>212</v>
      </c>
      <c r="U61" s="156">
        <v>0</v>
      </c>
      <c r="V61" s="156">
        <f t="shared" si="20"/>
        <v>0</v>
      </c>
      <c r="W61" s="156"/>
      <c r="X61" s="156" t="s">
        <v>98</v>
      </c>
      <c r="Y61" s="156" t="s">
        <v>214</v>
      </c>
      <c r="Z61" s="146"/>
      <c r="AA61" s="146"/>
      <c r="AB61" s="146"/>
      <c r="AC61" s="146"/>
      <c r="AD61" s="146"/>
      <c r="AE61" s="146"/>
      <c r="AF61" s="146"/>
      <c r="AG61" s="146" t="s">
        <v>451</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outlineLevel="1" x14ac:dyDescent="0.25">
      <c r="A62" s="173">
        <v>33</v>
      </c>
      <c r="B62" s="174" t="s">
        <v>1609</v>
      </c>
      <c r="C62" s="182" t="s">
        <v>1536</v>
      </c>
      <c r="D62" s="175" t="s">
        <v>613</v>
      </c>
      <c r="E62" s="176">
        <v>1</v>
      </c>
      <c r="F62" s="177"/>
      <c r="G62" s="178">
        <f t="shared" si="14"/>
        <v>0</v>
      </c>
      <c r="H62" s="177"/>
      <c r="I62" s="178">
        <f t="shared" si="15"/>
        <v>0</v>
      </c>
      <c r="J62" s="177"/>
      <c r="K62" s="178">
        <f t="shared" si="16"/>
        <v>0</v>
      </c>
      <c r="L62" s="178">
        <v>21</v>
      </c>
      <c r="M62" s="178">
        <f t="shared" si="17"/>
        <v>0</v>
      </c>
      <c r="N62" s="176">
        <v>0</v>
      </c>
      <c r="O62" s="176">
        <f t="shared" si="18"/>
        <v>0</v>
      </c>
      <c r="P62" s="176">
        <v>0</v>
      </c>
      <c r="Q62" s="176">
        <f t="shared" si="19"/>
        <v>0</v>
      </c>
      <c r="R62" s="178"/>
      <c r="S62" s="178" t="s">
        <v>276</v>
      </c>
      <c r="T62" s="179" t="s">
        <v>212</v>
      </c>
      <c r="U62" s="156">
        <v>0</v>
      </c>
      <c r="V62" s="156">
        <f t="shared" si="20"/>
        <v>0</v>
      </c>
      <c r="W62" s="156"/>
      <c r="X62" s="156" t="s">
        <v>98</v>
      </c>
      <c r="Y62" s="156" t="s">
        <v>214</v>
      </c>
      <c r="Z62" s="146"/>
      <c r="AA62" s="146"/>
      <c r="AB62" s="146"/>
      <c r="AC62" s="146"/>
      <c r="AD62" s="146"/>
      <c r="AE62" s="146"/>
      <c r="AF62" s="146"/>
      <c r="AG62" s="146" t="s">
        <v>451</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outlineLevel="1" x14ac:dyDescent="0.25">
      <c r="A63" s="173">
        <v>34</v>
      </c>
      <c r="B63" s="174" t="s">
        <v>1610</v>
      </c>
      <c r="C63" s="182" t="s">
        <v>1611</v>
      </c>
      <c r="D63" s="175" t="s">
        <v>513</v>
      </c>
      <c r="E63" s="176">
        <v>2</v>
      </c>
      <c r="F63" s="177"/>
      <c r="G63" s="178">
        <f t="shared" si="14"/>
        <v>0</v>
      </c>
      <c r="H63" s="177"/>
      <c r="I63" s="178">
        <f t="shared" si="15"/>
        <v>0</v>
      </c>
      <c r="J63" s="177"/>
      <c r="K63" s="178">
        <f t="shared" si="16"/>
        <v>0</v>
      </c>
      <c r="L63" s="178">
        <v>21</v>
      </c>
      <c r="M63" s="178">
        <f t="shared" si="17"/>
        <v>0</v>
      </c>
      <c r="N63" s="176">
        <v>0</v>
      </c>
      <c r="O63" s="176">
        <f t="shared" si="18"/>
        <v>0</v>
      </c>
      <c r="P63" s="176">
        <v>0</v>
      </c>
      <c r="Q63" s="176">
        <f t="shared" si="19"/>
        <v>0</v>
      </c>
      <c r="R63" s="178"/>
      <c r="S63" s="178" t="s">
        <v>276</v>
      </c>
      <c r="T63" s="179" t="s">
        <v>212</v>
      </c>
      <c r="U63" s="156">
        <v>0</v>
      </c>
      <c r="V63" s="156">
        <f t="shared" si="20"/>
        <v>0</v>
      </c>
      <c r="W63" s="156"/>
      <c r="X63" s="156" t="s">
        <v>98</v>
      </c>
      <c r="Y63" s="156" t="s">
        <v>214</v>
      </c>
      <c r="Z63" s="146"/>
      <c r="AA63" s="146"/>
      <c r="AB63" s="146"/>
      <c r="AC63" s="146"/>
      <c r="AD63" s="146"/>
      <c r="AE63" s="146"/>
      <c r="AF63" s="146"/>
      <c r="AG63" s="146" t="s">
        <v>1587</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outlineLevel="1" x14ac:dyDescent="0.25">
      <c r="A64" s="173">
        <v>35</v>
      </c>
      <c r="B64" s="174" t="s">
        <v>1612</v>
      </c>
      <c r="C64" s="182" t="s">
        <v>1613</v>
      </c>
      <c r="D64" s="175" t="s">
        <v>513</v>
      </c>
      <c r="E64" s="176">
        <v>34</v>
      </c>
      <c r="F64" s="177"/>
      <c r="G64" s="178">
        <f t="shared" si="14"/>
        <v>0</v>
      </c>
      <c r="H64" s="177"/>
      <c r="I64" s="178">
        <f t="shared" si="15"/>
        <v>0</v>
      </c>
      <c r="J64" s="177"/>
      <c r="K64" s="178">
        <f t="shared" si="16"/>
        <v>0</v>
      </c>
      <c r="L64" s="178">
        <v>21</v>
      </c>
      <c r="M64" s="178">
        <f t="shared" si="17"/>
        <v>0</v>
      </c>
      <c r="N64" s="176">
        <v>0</v>
      </c>
      <c r="O64" s="176">
        <f t="shared" si="18"/>
        <v>0</v>
      </c>
      <c r="P64" s="176">
        <v>0</v>
      </c>
      <c r="Q64" s="176">
        <f t="shared" si="19"/>
        <v>0</v>
      </c>
      <c r="R64" s="178"/>
      <c r="S64" s="178" t="s">
        <v>276</v>
      </c>
      <c r="T64" s="179" t="s">
        <v>212</v>
      </c>
      <c r="U64" s="156">
        <v>0</v>
      </c>
      <c r="V64" s="156">
        <f t="shared" si="20"/>
        <v>0</v>
      </c>
      <c r="W64" s="156"/>
      <c r="X64" s="156" t="s">
        <v>98</v>
      </c>
      <c r="Y64" s="156" t="s">
        <v>214</v>
      </c>
      <c r="Z64" s="146"/>
      <c r="AA64" s="146"/>
      <c r="AB64" s="146"/>
      <c r="AC64" s="146"/>
      <c r="AD64" s="146"/>
      <c r="AE64" s="146"/>
      <c r="AF64" s="146"/>
      <c r="AG64" s="146" t="s">
        <v>451</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outlineLevel="1" x14ac:dyDescent="0.25">
      <c r="A65" s="165">
        <v>36</v>
      </c>
      <c r="B65" s="166" t="s">
        <v>1614</v>
      </c>
      <c r="C65" s="181" t="s">
        <v>1615</v>
      </c>
      <c r="D65" s="167" t="s">
        <v>513</v>
      </c>
      <c r="E65" s="168">
        <v>1</v>
      </c>
      <c r="F65" s="169"/>
      <c r="G65" s="170">
        <f t="shared" si="14"/>
        <v>0</v>
      </c>
      <c r="H65" s="169"/>
      <c r="I65" s="170">
        <f t="shared" si="15"/>
        <v>0</v>
      </c>
      <c r="J65" s="169"/>
      <c r="K65" s="170">
        <f t="shared" si="16"/>
        <v>0</v>
      </c>
      <c r="L65" s="170">
        <v>21</v>
      </c>
      <c r="M65" s="170">
        <f t="shared" si="17"/>
        <v>0</v>
      </c>
      <c r="N65" s="168">
        <v>0</v>
      </c>
      <c r="O65" s="168">
        <f t="shared" si="18"/>
        <v>0</v>
      </c>
      <c r="P65" s="168">
        <v>0</v>
      </c>
      <c r="Q65" s="168">
        <f t="shared" si="19"/>
        <v>0</v>
      </c>
      <c r="R65" s="170"/>
      <c r="S65" s="170" t="s">
        <v>276</v>
      </c>
      <c r="T65" s="171" t="s">
        <v>212</v>
      </c>
      <c r="U65" s="156">
        <v>0</v>
      </c>
      <c r="V65" s="156">
        <f t="shared" si="20"/>
        <v>0</v>
      </c>
      <c r="W65" s="156"/>
      <c r="X65" s="156" t="s">
        <v>98</v>
      </c>
      <c r="Y65" s="156" t="s">
        <v>214</v>
      </c>
      <c r="Z65" s="146"/>
      <c r="AA65" s="146"/>
      <c r="AB65" s="146"/>
      <c r="AC65" s="146"/>
      <c r="AD65" s="146"/>
      <c r="AE65" s="146"/>
      <c r="AF65" s="146"/>
      <c r="AG65" s="146" t="s">
        <v>1587</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outlineLevel="2" x14ac:dyDescent="0.25">
      <c r="A66" s="153"/>
      <c r="B66" s="154"/>
      <c r="C66" s="254" t="s">
        <v>1616</v>
      </c>
      <c r="D66" s="255"/>
      <c r="E66" s="255"/>
      <c r="F66" s="255"/>
      <c r="G66" s="255"/>
      <c r="H66" s="156"/>
      <c r="I66" s="156"/>
      <c r="J66" s="156"/>
      <c r="K66" s="156"/>
      <c r="L66" s="156"/>
      <c r="M66" s="156"/>
      <c r="N66" s="155"/>
      <c r="O66" s="155"/>
      <c r="P66" s="155"/>
      <c r="Q66" s="155"/>
      <c r="R66" s="156"/>
      <c r="S66" s="156"/>
      <c r="T66" s="156"/>
      <c r="U66" s="156"/>
      <c r="V66" s="156"/>
      <c r="W66" s="156"/>
      <c r="X66" s="156"/>
      <c r="Y66" s="156"/>
      <c r="Z66" s="146"/>
      <c r="AA66" s="146"/>
      <c r="AB66" s="146"/>
      <c r="AC66" s="146"/>
      <c r="AD66" s="146"/>
      <c r="AE66" s="146"/>
      <c r="AF66" s="146"/>
      <c r="AG66" s="146" t="s">
        <v>642</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3" x14ac:dyDescent="0.25">
      <c r="A67" s="153"/>
      <c r="B67" s="154"/>
      <c r="C67" s="256" t="s">
        <v>1617</v>
      </c>
      <c r="D67" s="257"/>
      <c r="E67" s="257"/>
      <c r="F67" s="257"/>
      <c r="G67" s="257"/>
      <c r="H67" s="156"/>
      <c r="I67" s="156"/>
      <c r="J67" s="156"/>
      <c r="K67" s="156"/>
      <c r="L67" s="156"/>
      <c r="M67" s="156"/>
      <c r="N67" s="155"/>
      <c r="O67" s="155"/>
      <c r="P67" s="155"/>
      <c r="Q67" s="155"/>
      <c r="R67" s="156"/>
      <c r="S67" s="156"/>
      <c r="T67" s="156"/>
      <c r="U67" s="156"/>
      <c r="V67" s="156"/>
      <c r="W67" s="156"/>
      <c r="X67" s="156"/>
      <c r="Y67" s="156"/>
      <c r="Z67" s="146"/>
      <c r="AA67" s="146"/>
      <c r="AB67" s="146"/>
      <c r="AC67" s="146"/>
      <c r="AD67" s="146"/>
      <c r="AE67" s="146"/>
      <c r="AF67" s="146"/>
      <c r="AG67" s="146" t="s">
        <v>642</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outlineLevel="3" x14ac:dyDescent="0.25">
      <c r="A68" s="153"/>
      <c r="B68" s="154"/>
      <c r="C68" s="256" t="s">
        <v>1618</v>
      </c>
      <c r="D68" s="257"/>
      <c r="E68" s="257"/>
      <c r="F68" s="257"/>
      <c r="G68" s="257"/>
      <c r="H68" s="156"/>
      <c r="I68" s="156"/>
      <c r="J68" s="156"/>
      <c r="K68" s="156"/>
      <c r="L68" s="156"/>
      <c r="M68" s="156"/>
      <c r="N68" s="155"/>
      <c r="O68" s="155"/>
      <c r="P68" s="155"/>
      <c r="Q68" s="155"/>
      <c r="R68" s="156"/>
      <c r="S68" s="156"/>
      <c r="T68" s="156"/>
      <c r="U68" s="156"/>
      <c r="V68" s="156"/>
      <c r="W68" s="156"/>
      <c r="X68" s="156"/>
      <c r="Y68" s="156"/>
      <c r="Z68" s="146"/>
      <c r="AA68" s="146"/>
      <c r="AB68" s="146"/>
      <c r="AC68" s="146"/>
      <c r="AD68" s="146"/>
      <c r="AE68" s="146"/>
      <c r="AF68" s="146"/>
      <c r="AG68" s="146" t="s">
        <v>642</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outlineLevel="3" x14ac:dyDescent="0.25">
      <c r="A69" s="153"/>
      <c r="B69" s="154"/>
      <c r="C69" s="256" t="s">
        <v>1619</v>
      </c>
      <c r="D69" s="257"/>
      <c r="E69" s="257"/>
      <c r="F69" s="257"/>
      <c r="G69" s="257"/>
      <c r="H69" s="156"/>
      <c r="I69" s="156"/>
      <c r="J69" s="156"/>
      <c r="K69" s="156"/>
      <c r="L69" s="156"/>
      <c r="M69" s="156"/>
      <c r="N69" s="155"/>
      <c r="O69" s="155"/>
      <c r="P69" s="155"/>
      <c r="Q69" s="155"/>
      <c r="R69" s="156"/>
      <c r="S69" s="156"/>
      <c r="T69" s="156"/>
      <c r="U69" s="156"/>
      <c r="V69" s="156"/>
      <c r="W69" s="156"/>
      <c r="X69" s="156"/>
      <c r="Y69" s="156"/>
      <c r="Z69" s="146"/>
      <c r="AA69" s="146"/>
      <c r="AB69" s="146"/>
      <c r="AC69" s="146"/>
      <c r="AD69" s="146"/>
      <c r="AE69" s="146"/>
      <c r="AF69" s="146"/>
      <c r="AG69" s="146" t="s">
        <v>642</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outlineLevel="3" x14ac:dyDescent="0.25">
      <c r="A70" s="153"/>
      <c r="B70" s="154"/>
      <c r="C70" s="256" t="s">
        <v>1620</v>
      </c>
      <c r="D70" s="257"/>
      <c r="E70" s="257"/>
      <c r="F70" s="257"/>
      <c r="G70" s="257"/>
      <c r="H70" s="156"/>
      <c r="I70" s="156"/>
      <c r="J70" s="156"/>
      <c r="K70" s="156"/>
      <c r="L70" s="156"/>
      <c r="M70" s="156"/>
      <c r="N70" s="155"/>
      <c r="O70" s="155"/>
      <c r="P70" s="155"/>
      <c r="Q70" s="155"/>
      <c r="R70" s="156"/>
      <c r="S70" s="156"/>
      <c r="T70" s="156"/>
      <c r="U70" s="156"/>
      <c r="V70" s="156"/>
      <c r="W70" s="156"/>
      <c r="X70" s="156"/>
      <c r="Y70" s="156"/>
      <c r="Z70" s="146"/>
      <c r="AA70" s="146"/>
      <c r="AB70" s="146"/>
      <c r="AC70" s="146"/>
      <c r="AD70" s="146"/>
      <c r="AE70" s="146"/>
      <c r="AF70" s="146"/>
      <c r="AG70" s="146" t="s">
        <v>642</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3" x14ac:dyDescent="0.25">
      <c r="A71" s="153"/>
      <c r="B71" s="154"/>
      <c r="C71" s="256" t="s">
        <v>1621</v>
      </c>
      <c r="D71" s="257"/>
      <c r="E71" s="257"/>
      <c r="F71" s="257"/>
      <c r="G71" s="257"/>
      <c r="H71" s="156"/>
      <c r="I71" s="156"/>
      <c r="J71" s="156"/>
      <c r="K71" s="156"/>
      <c r="L71" s="156"/>
      <c r="M71" s="156"/>
      <c r="N71" s="155"/>
      <c r="O71" s="155"/>
      <c r="P71" s="155"/>
      <c r="Q71" s="155"/>
      <c r="R71" s="156"/>
      <c r="S71" s="156"/>
      <c r="T71" s="156"/>
      <c r="U71" s="156"/>
      <c r="V71" s="156"/>
      <c r="W71" s="156"/>
      <c r="X71" s="156"/>
      <c r="Y71" s="156"/>
      <c r="Z71" s="146"/>
      <c r="AA71" s="146"/>
      <c r="AB71" s="146"/>
      <c r="AC71" s="146"/>
      <c r="AD71" s="146"/>
      <c r="AE71" s="146"/>
      <c r="AF71" s="146"/>
      <c r="AG71" s="146" t="s">
        <v>642</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3" x14ac:dyDescent="0.25">
      <c r="A72" s="153"/>
      <c r="B72" s="154"/>
      <c r="C72" s="256" t="s">
        <v>1622</v>
      </c>
      <c r="D72" s="257"/>
      <c r="E72" s="257"/>
      <c r="F72" s="257"/>
      <c r="G72" s="257"/>
      <c r="H72" s="156"/>
      <c r="I72" s="156"/>
      <c r="J72" s="156"/>
      <c r="K72" s="156"/>
      <c r="L72" s="156"/>
      <c r="M72" s="156"/>
      <c r="N72" s="155"/>
      <c r="O72" s="155"/>
      <c r="P72" s="155"/>
      <c r="Q72" s="155"/>
      <c r="R72" s="156"/>
      <c r="S72" s="156"/>
      <c r="T72" s="156"/>
      <c r="U72" s="156"/>
      <c r="V72" s="156"/>
      <c r="W72" s="156"/>
      <c r="X72" s="156"/>
      <c r="Y72" s="156"/>
      <c r="Z72" s="146"/>
      <c r="AA72" s="146"/>
      <c r="AB72" s="146"/>
      <c r="AC72" s="146"/>
      <c r="AD72" s="146"/>
      <c r="AE72" s="146"/>
      <c r="AF72" s="146"/>
      <c r="AG72" s="146" t="s">
        <v>642</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outlineLevel="3" x14ac:dyDescent="0.25">
      <c r="A73" s="153"/>
      <c r="B73" s="154"/>
      <c r="C73" s="256" t="s">
        <v>1623</v>
      </c>
      <c r="D73" s="257"/>
      <c r="E73" s="257"/>
      <c r="F73" s="257"/>
      <c r="G73" s="257"/>
      <c r="H73" s="156"/>
      <c r="I73" s="156"/>
      <c r="J73" s="156"/>
      <c r="K73" s="156"/>
      <c r="L73" s="156"/>
      <c r="M73" s="156"/>
      <c r="N73" s="155"/>
      <c r="O73" s="155"/>
      <c r="P73" s="155"/>
      <c r="Q73" s="155"/>
      <c r="R73" s="156"/>
      <c r="S73" s="156"/>
      <c r="T73" s="156"/>
      <c r="U73" s="156"/>
      <c r="V73" s="156"/>
      <c r="W73" s="156"/>
      <c r="X73" s="156"/>
      <c r="Y73" s="156"/>
      <c r="Z73" s="146"/>
      <c r="AA73" s="146"/>
      <c r="AB73" s="146"/>
      <c r="AC73" s="146"/>
      <c r="AD73" s="146"/>
      <c r="AE73" s="146"/>
      <c r="AF73" s="146"/>
      <c r="AG73" s="146" t="s">
        <v>642</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outlineLevel="3" x14ac:dyDescent="0.25">
      <c r="A74" s="153"/>
      <c r="B74" s="154"/>
      <c r="C74" s="256" t="s">
        <v>1624</v>
      </c>
      <c r="D74" s="257"/>
      <c r="E74" s="257"/>
      <c r="F74" s="257"/>
      <c r="G74" s="257"/>
      <c r="H74" s="156"/>
      <c r="I74" s="156"/>
      <c r="J74" s="156"/>
      <c r="K74" s="156"/>
      <c r="L74" s="156"/>
      <c r="M74" s="156"/>
      <c r="N74" s="155"/>
      <c r="O74" s="155"/>
      <c r="P74" s="155"/>
      <c r="Q74" s="155"/>
      <c r="R74" s="156"/>
      <c r="S74" s="156"/>
      <c r="T74" s="156"/>
      <c r="U74" s="156"/>
      <c r="V74" s="156"/>
      <c r="W74" s="156"/>
      <c r="X74" s="156"/>
      <c r="Y74" s="156"/>
      <c r="Z74" s="146"/>
      <c r="AA74" s="146"/>
      <c r="AB74" s="146"/>
      <c r="AC74" s="146"/>
      <c r="AD74" s="146"/>
      <c r="AE74" s="146"/>
      <c r="AF74" s="146"/>
      <c r="AG74" s="146" t="s">
        <v>642</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outlineLevel="3" x14ac:dyDescent="0.25">
      <c r="A75" s="153"/>
      <c r="B75" s="154"/>
      <c r="C75" s="256" t="s">
        <v>1625</v>
      </c>
      <c r="D75" s="257"/>
      <c r="E75" s="257"/>
      <c r="F75" s="257"/>
      <c r="G75" s="257"/>
      <c r="H75" s="156"/>
      <c r="I75" s="156"/>
      <c r="J75" s="156"/>
      <c r="K75" s="156"/>
      <c r="L75" s="156"/>
      <c r="M75" s="156"/>
      <c r="N75" s="155"/>
      <c r="O75" s="155"/>
      <c r="P75" s="155"/>
      <c r="Q75" s="155"/>
      <c r="R75" s="156"/>
      <c r="S75" s="156"/>
      <c r="T75" s="156"/>
      <c r="U75" s="156"/>
      <c r="V75" s="156"/>
      <c r="W75" s="156"/>
      <c r="X75" s="156"/>
      <c r="Y75" s="156"/>
      <c r="Z75" s="146"/>
      <c r="AA75" s="146"/>
      <c r="AB75" s="146"/>
      <c r="AC75" s="146"/>
      <c r="AD75" s="146"/>
      <c r="AE75" s="146"/>
      <c r="AF75" s="146"/>
      <c r="AG75" s="146" t="s">
        <v>642</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outlineLevel="3" x14ac:dyDescent="0.25">
      <c r="A76" s="153"/>
      <c r="B76" s="154"/>
      <c r="C76" s="256" t="s">
        <v>1626</v>
      </c>
      <c r="D76" s="257"/>
      <c r="E76" s="257"/>
      <c r="F76" s="257"/>
      <c r="G76" s="257"/>
      <c r="H76" s="156"/>
      <c r="I76" s="156"/>
      <c r="J76" s="156"/>
      <c r="K76" s="156"/>
      <c r="L76" s="156"/>
      <c r="M76" s="156"/>
      <c r="N76" s="155"/>
      <c r="O76" s="155"/>
      <c r="P76" s="155"/>
      <c r="Q76" s="155"/>
      <c r="R76" s="156"/>
      <c r="S76" s="156"/>
      <c r="T76" s="156"/>
      <c r="U76" s="156"/>
      <c r="V76" s="156"/>
      <c r="W76" s="156"/>
      <c r="X76" s="156"/>
      <c r="Y76" s="156"/>
      <c r="Z76" s="146"/>
      <c r="AA76" s="146"/>
      <c r="AB76" s="146"/>
      <c r="AC76" s="146"/>
      <c r="AD76" s="146"/>
      <c r="AE76" s="146"/>
      <c r="AF76" s="146"/>
      <c r="AG76" s="146" t="s">
        <v>642</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outlineLevel="1" x14ac:dyDescent="0.25">
      <c r="A77" s="165">
        <v>37</v>
      </c>
      <c r="B77" s="166" t="s">
        <v>1627</v>
      </c>
      <c r="C77" s="181" t="s">
        <v>1628</v>
      </c>
      <c r="D77" s="167" t="s">
        <v>513</v>
      </c>
      <c r="E77" s="168">
        <v>4</v>
      </c>
      <c r="F77" s="169"/>
      <c r="G77" s="170">
        <f>ROUND(E77*F77,2)</f>
        <v>0</v>
      </c>
      <c r="H77" s="169"/>
      <c r="I77" s="170">
        <f>ROUND(E77*H77,2)</f>
        <v>0</v>
      </c>
      <c r="J77" s="169"/>
      <c r="K77" s="170">
        <f>ROUND(E77*J77,2)</f>
        <v>0</v>
      </c>
      <c r="L77" s="170">
        <v>21</v>
      </c>
      <c r="M77" s="170">
        <f>G77*(1+L77/100)</f>
        <v>0</v>
      </c>
      <c r="N77" s="168">
        <v>0</v>
      </c>
      <c r="O77" s="168">
        <f>ROUND(E77*N77,2)</f>
        <v>0</v>
      </c>
      <c r="P77" s="168">
        <v>0</v>
      </c>
      <c r="Q77" s="168">
        <f>ROUND(E77*P77,2)</f>
        <v>0</v>
      </c>
      <c r="R77" s="170"/>
      <c r="S77" s="170" t="s">
        <v>276</v>
      </c>
      <c r="T77" s="171" t="s">
        <v>212</v>
      </c>
      <c r="U77" s="156">
        <v>0</v>
      </c>
      <c r="V77" s="156">
        <f>ROUND(E77*U77,2)</f>
        <v>0</v>
      </c>
      <c r="W77" s="156"/>
      <c r="X77" s="156" t="s">
        <v>98</v>
      </c>
      <c r="Y77" s="156" t="s">
        <v>214</v>
      </c>
      <c r="Z77" s="146"/>
      <c r="AA77" s="146"/>
      <c r="AB77" s="146"/>
      <c r="AC77" s="146"/>
      <c r="AD77" s="146"/>
      <c r="AE77" s="146"/>
      <c r="AF77" s="146"/>
      <c r="AG77" s="146" t="s">
        <v>1587</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outlineLevel="2" x14ac:dyDescent="0.25">
      <c r="A78" s="153"/>
      <c r="B78" s="154"/>
      <c r="C78" s="254" t="s">
        <v>1629</v>
      </c>
      <c r="D78" s="255"/>
      <c r="E78" s="255"/>
      <c r="F78" s="255"/>
      <c r="G78" s="255"/>
      <c r="H78" s="156"/>
      <c r="I78" s="156"/>
      <c r="J78" s="156"/>
      <c r="K78" s="156"/>
      <c r="L78" s="156"/>
      <c r="M78" s="156"/>
      <c r="N78" s="155"/>
      <c r="O78" s="155"/>
      <c r="P78" s="155"/>
      <c r="Q78" s="155"/>
      <c r="R78" s="156"/>
      <c r="S78" s="156"/>
      <c r="T78" s="156"/>
      <c r="U78" s="156"/>
      <c r="V78" s="156"/>
      <c r="W78" s="156"/>
      <c r="X78" s="156"/>
      <c r="Y78" s="156"/>
      <c r="Z78" s="146"/>
      <c r="AA78" s="146"/>
      <c r="AB78" s="146"/>
      <c r="AC78" s="146"/>
      <c r="AD78" s="146"/>
      <c r="AE78" s="146"/>
      <c r="AF78" s="146"/>
      <c r="AG78" s="146" t="s">
        <v>642</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outlineLevel="3" x14ac:dyDescent="0.25">
      <c r="A79" s="153"/>
      <c r="B79" s="154"/>
      <c r="C79" s="256" t="s">
        <v>1630</v>
      </c>
      <c r="D79" s="257"/>
      <c r="E79" s="257"/>
      <c r="F79" s="257"/>
      <c r="G79" s="257"/>
      <c r="H79" s="156"/>
      <c r="I79" s="156"/>
      <c r="J79" s="156"/>
      <c r="K79" s="156"/>
      <c r="L79" s="156"/>
      <c r="M79" s="156"/>
      <c r="N79" s="155"/>
      <c r="O79" s="155"/>
      <c r="P79" s="155"/>
      <c r="Q79" s="155"/>
      <c r="R79" s="156"/>
      <c r="S79" s="156"/>
      <c r="T79" s="156"/>
      <c r="U79" s="156"/>
      <c r="V79" s="156"/>
      <c r="W79" s="156"/>
      <c r="X79" s="156"/>
      <c r="Y79" s="156"/>
      <c r="Z79" s="146"/>
      <c r="AA79" s="146"/>
      <c r="AB79" s="146"/>
      <c r="AC79" s="146"/>
      <c r="AD79" s="146"/>
      <c r="AE79" s="146"/>
      <c r="AF79" s="146"/>
      <c r="AG79" s="146" t="s">
        <v>642</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3" x14ac:dyDescent="0.25">
      <c r="A80" s="153"/>
      <c r="B80" s="154"/>
      <c r="C80" s="256" t="s">
        <v>1631</v>
      </c>
      <c r="D80" s="257"/>
      <c r="E80" s="257"/>
      <c r="F80" s="257"/>
      <c r="G80" s="257"/>
      <c r="H80" s="156"/>
      <c r="I80" s="156"/>
      <c r="J80" s="156"/>
      <c r="K80" s="156"/>
      <c r="L80" s="156"/>
      <c r="M80" s="156"/>
      <c r="N80" s="155"/>
      <c r="O80" s="155"/>
      <c r="P80" s="155"/>
      <c r="Q80" s="155"/>
      <c r="R80" s="156"/>
      <c r="S80" s="156"/>
      <c r="T80" s="156"/>
      <c r="U80" s="156"/>
      <c r="V80" s="156"/>
      <c r="W80" s="156"/>
      <c r="X80" s="156"/>
      <c r="Y80" s="156"/>
      <c r="Z80" s="146"/>
      <c r="AA80" s="146"/>
      <c r="AB80" s="146"/>
      <c r="AC80" s="146"/>
      <c r="AD80" s="146"/>
      <c r="AE80" s="146"/>
      <c r="AF80" s="146"/>
      <c r="AG80" s="146" t="s">
        <v>642</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3" x14ac:dyDescent="0.25">
      <c r="A81" s="153"/>
      <c r="B81" s="154"/>
      <c r="C81" s="256" t="s">
        <v>1632</v>
      </c>
      <c r="D81" s="257"/>
      <c r="E81" s="257"/>
      <c r="F81" s="257"/>
      <c r="G81" s="257"/>
      <c r="H81" s="156"/>
      <c r="I81" s="156"/>
      <c r="J81" s="156"/>
      <c r="K81" s="156"/>
      <c r="L81" s="156"/>
      <c r="M81" s="156"/>
      <c r="N81" s="155"/>
      <c r="O81" s="155"/>
      <c r="P81" s="155"/>
      <c r="Q81" s="155"/>
      <c r="R81" s="156"/>
      <c r="S81" s="156"/>
      <c r="T81" s="156"/>
      <c r="U81" s="156"/>
      <c r="V81" s="156"/>
      <c r="W81" s="156"/>
      <c r="X81" s="156"/>
      <c r="Y81" s="156"/>
      <c r="Z81" s="146"/>
      <c r="AA81" s="146"/>
      <c r="AB81" s="146"/>
      <c r="AC81" s="146"/>
      <c r="AD81" s="146"/>
      <c r="AE81" s="146"/>
      <c r="AF81" s="146"/>
      <c r="AG81" s="146" t="s">
        <v>642</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3" x14ac:dyDescent="0.25">
      <c r="A82" s="153"/>
      <c r="B82" s="154"/>
      <c r="C82" s="256" t="s">
        <v>1633</v>
      </c>
      <c r="D82" s="257"/>
      <c r="E82" s="257"/>
      <c r="F82" s="257"/>
      <c r="G82" s="257"/>
      <c r="H82" s="156"/>
      <c r="I82" s="156"/>
      <c r="J82" s="156"/>
      <c r="K82" s="156"/>
      <c r="L82" s="156"/>
      <c r="M82" s="156"/>
      <c r="N82" s="155"/>
      <c r="O82" s="155"/>
      <c r="P82" s="155"/>
      <c r="Q82" s="155"/>
      <c r="R82" s="156"/>
      <c r="S82" s="156"/>
      <c r="T82" s="156"/>
      <c r="U82" s="156"/>
      <c r="V82" s="156"/>
      <c r="W82" s="156"/>
      <c r="X82" s="156"/>
      <c r="Y82" s="156"/>
      <c r="Z82" s="146"/>
      <c r="AA82" s="146"/>
      <c r="AB82" s="146"/>
      <c r="AC82" s="146"/>
      <c r="AD82" s="146"/>
      <c r="AE82" s="146"/>
      <c r="AF82" s="146"/>
      <c r="AG82" s="146" t="s">
        <v>642</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3" x14ac:dyDescent="0.25">
      <c r="A83" s="153"/>
      <c r="B83" s="154"/>
      <c r="C83" s="256" t="s">
        <v>1599</v>
      </c>
      <c r="D83" s="257"/>
      <c r="E83" s="257"/>
      <c r="F83" s="257"/>
      <c r="G83" s="257"/>
      <c r="H83" s="156"/>
      <c r="I83" s="156"/>
      <c r="J83" s="156"/>
      <c r="K83" s="156"/>
      <c r="L83" s="156"/>
      <c r="M83" s="156"/>
      <c r="N83" s="155"/>
      <c r="O83" s="155"/>
      <c r="P83" s="155"/>
      <c r="Q83" s="155"/>
      <c r="R83" s="156"/>
      <c r="S83" s="156"/>
      <c r="T83" s="156"/>
      <c r="U83" s="156"/>
      <c r="V83" s="156"/>
      <c r="W83" s="156"/>
      <c r="X83" s="156"/>
      <c r="Y83" s="156"/>
      <c r="Z83" s="146"/>
      <c r="AA83" s="146"/>
      <c r="AB83" s="146"/>
      <c r="AC83" s="146"/>
      <c r="AD83" s="146"/>
      <c r="AE83" s="146"/>
      <c r="AF83" s="146"/>
      <c r="AG83" s="146" t="s">
        <v>642</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3" x14ac:dyDescent="0.25">
      <c r="A84" s="153"/>
      <c r="B84" s="154"/>
      <c r="C84" s="256" t="s">
        <v>1634</v>
      </c>
      <c r="D84" s="257"/>
      <c r="E84" s="257"/>
      <c r="F84" s="257"/>
      <c r="G84" s="257"/>
      <c r="H84" s="156"/>
      <c r="I84" s="156"/>
      <c r="J84" s="156"/>
      <c r="K84" s="156"/>
      <c r="L84" s="156"/>
      <c r="M84" s="156"/>
      <c r="N84" s="155"/>
      <c r="O84" s="155"/>
      <c r="P84" s="155"/>
      <c r="Q84" s="155"/>
      <c r="R84" s="156"/>
      <c r="S84" s="156"/>
      <c r="T84" s="156"/>
      <c r="U84" s="156"/>
      <c r="V84" s="156"/>
      <c r="W84" s="156"/>
      <c r="X84" s="156"/>
      <c r="Y84" s="156"/>
      <c r="Z84" s="146"/>
      <c r="AA84" s="146"/>
      <c r="AB84" s="146"/>
      <c r="AC84" s="146"/>
      <c r="AD84" s="146"/>
      <c r="AE84" s="146"/>
      <c r="AF84" s="146"/>
      <c r="AG84" s="146" t="s">
        <v>642</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3" x14ac:dyDescent="0.25">
      <c r="A85" s="153"/>
      <c r="B85" s="154"/>
      <c r="C85" s="256" t="s">
        <v>1635</v>
      </c>
      <c r="D85" s="257"/>
      <c r="E85" s="257"/>
      <c r="F85" s="257"/>
      <c r="G85" s="257"/>
      <c r="H85" s="156"/>
      <c r="I85" s="156"/>
      <c r="J85" s="156"/>
      <c r="K85" s="156"/>
      <c r="L85" s="156"/>
      <c r="M85" s="156"/>
      <c r="N85" s="155"/>
      <c r="O85" s="155"/>
      <c r="P85" s="155"/>
      <c r="Q85" s="155"/>
      <c r="R85" s="156"/>
      <c r="S85" s="156"/>
      <c r="T85" s="156"/>
      <c r="U85" s="156"/>
      <c r="V85" s="156"/>
      <c r="W85" s="156"/>
      <c r="X85" s="156"/>
      <c r="Y85" s="156"/>
      <c r="Z85" s="146"/>
      <c r="AA85" s="146"/>
      <c r="AB85" s="146"/>
      <c r="AC85" s="146"/>
      <c r="AD85" s="146"/>
      <c r="AE85" s="146"/>
      <c r="AF85" s="146"/>
      <c r="AG85" s="146" t="s">
        <v>642</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1" x14ac:dyDescent="0.25">
      <c r="A86" s="165">
        <v>38</v>
      </c>
      <c r="B86" s="166" t="s">
        <v>1636</v>
      </c>
      <c r="C86" s="181" t="s">
        <v>1637</v>
      </c>
      <c r="D86" s="167" t="s">
        <v>513</v>
      </c>
      <c r="E86" s="168">
        <v>13</v>
      </c>
      <c r="F86" s="169"/>
      <c r="G86" s="170">
        <f>ROUND(E86*F86,2)</f>
        <v>0</v>
      </c>
      <c r="H86" s="169"/>
      <c r="I86" s="170">
        <f>ROUND(E86*H86,2)</f>
        <v>0</v>
      </c>
      <c r="J86" s="169"/>
      <c r="K86" s="170">
        <f>ROUND(E86*J86,2)</f>
        <v>0</v>
      </c>
      <c r="L86" s="170">
        <v>21</v>
      </c>
      <c r="M86" s="170">
        <f>G86*(1+L86/100)</f>
        <v>0</v>
      </c>
      <c r="N86" s="168">
        <v>0</v>
      </c>
      <c r="O86" s="168">
        <f>ROUND(E86*N86,2)</f>
        <v>0</v>
      </c>
      <c r="P86" s="168">
        <v>0</v>
      </c>
      <c r="Q86" s="168">
        <f>ROUND(E86*P86,2)</f>
        <v>0</v>
      </c>
      <c r="R86" s="170"/>
      <c r="S86" s="170" t="s">
        <v>276</v>
      </c>
      <c r="T86" s="171" t="s">
        <v>212</v>
      </c>
      <c r="U86" s="156">
        <v>0</v>
      </c>
      <c r="V86" s="156">
        <f>ROUND(E86*U86,2)</f>
        <v>0</v>
      </c>
      <c r="W86" s="156"/>
      <c r="X86" s="156" t="s">
        <v>98</v>
      </c>
      <c r="Y86" s="156" t="s">
        <v>214</v>
      </c>
      <c r="Z86" s="146"/>
      <c r="AA86" s="146"/>
      <c r="AB86" s="146"/>
      <c r="AC86" s="146"/>
      <c r="AD86" s="146"/>
      <c r="AE86" s="146"/>
      <c r="AF86" s="146"/>
      <c r="AG86" s="146" t="s">
        <v>1587</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outlineLevel="2" x14ac:dyDescent="0.25">
      <c r="A87" s="153"/>
      <c r="B87" s="154"/>
      <c r="C87" s="254" t="s">
        <v>1616</v>
      </c>
      <c r="D87" s="255"/>
      <c r="E87" s="255"/>
      <c r="F87" s="255"/>
      <c r="G87" s="255"/>
      <c r="H87" s="156"/>
      <c r="I87" s="156"/>
      <c r="J87" s="156"/>
      <c r="K87" s="156"/>
      <c r="L87" s="156"/>
      <c r="M87" s="156"/>
      <c r="N87" s="155"/>
      <c r="O87" s="155"/>
      <c r="P87" s="155"/>
      <c r="Q87" s="155"/>
      <c r="R87" s="156"/>
      <c r="S87" s="156"/>
      <c r="T87" s="156"/>
      <c r="U87" s="156"/>
      <c r="V87" s="156"/>
      <c r="W87" s="156"/>
      <c r="X87" s="156"/>
      <c r="Y87" s="156"/>
      <c r="Z87" s="146"/>
      <c r="AA87" s="146"/>
      <c r="AB87" s="146"/>
      <c r="AC87" s="146"/>
      <c r="AD87" s="146"/>
      <c r="AE87" s="146"/>
      <c r="AF87" s="146"/>
      <c r="AG87" s="146" t="s">
        <v>642</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3" x14ac:dyDescent="0.25">
      <c r="A88" s="153"/>
      <c r="B88" s="154"/>
      <c r="C88" s="256" t="s">
        <v>1638</v>
      </c>
      <c r="D88" s="257"/>
      <c r="E88" s="257"/>
      <c r="F88" s="257"/>
      <c r="G88" s="257"/>
      <c r="H88" s="156"/>
      <c r="I88" s="156"/>
      <c r="J88" s="156"/>
      <c r="K88" s="156"/>
      <c r="L88" s="156"/>
      <c r="M88" s="156"/>
      <c r="N88" s="155"/>
      <c r="O88" s="155"/>
      <c r="P88" s="155"/>
      <c r="Q88" s="155"/>
      <c r="R88" s="156"/>
      <c r="S88" s="156"/>
      <c r="T88" s="156"/>
      <c r="U88" s="156"/>
      <c r="V88" s="156"/>
      <c r="W88" s="156"/>
      <c r="X88" s="156"/>
      <c r="Y88" s="156"/>
      <c r="Z88" s="146"/>
      <c r="AA88" s="146"/>
      <c r="AB88" s="146"/>
      <c r="AC88" s="146"/>
      <c r="AD88" s="146"/>
      <c r="AE88" s="146"/>
      <c r="AF88" s="146"/>
      <c r="AG88" s="146" t="s">
        <v>642</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3" x14ac:dyDescent="0.25">
      <c r="A89" s="153"/>
      <c r="B89" s="154"/>
      <c r="C89" s="256" t="s">
        <v>1639</v>
      </c>
      <c r="D89" s="257"/>
      <c r="E89" s="257"/>
      <c r="F89" s="257"/>
      <c r="G89" s="257"/>
      <c r="H89" s="156"/>
      <c r="I89" s="156"/>
      <c r="J89" s="156"/>
      <c r="K89" s="156"/>
      <c r="L89" s="156"/>
      <c r="M89" s="156"/>
      <c r="N89" s="155"/>
      <c r="O89" s="155"/>
      <c r="P89" s="155"/>
      <c r="Q89" s="155"/>
      <c r="R89" s="156"/>
      <c r="S89" s="156"/>
      <c r="T89" s="156"/>
      <c r="U89" s="156"/>
      <c r="V89" s="156"/>
      <c r="W89" s="156"/>
      <c r="X89" s="156"/>
      <c r="Y89" s="156"/>
      <c r="Z89" s="146"/>
      <c r="AA89" s="146"/>
      <c r="AB89" s="146"/>
      <c r="AC89" s="146"/>
      <c r="AD89" s="146"/>
      <c r="AE89" s="146"/>
      <c r="AF89" s="146"/>
      <c r="AG89" s="146" t="s">
        <v>642</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outlineLevel="3" x14ac:dyDescent="0.25">
      <c r="A90" s="153"/>
      <c r="B90" s="154"/>
      <c r="C90" s="256" t="s">
        <v>1640</v>
      </c>
      <c r="D90" s="257"/>
      <c r="E90" s="257"/>
      <c r="F90" s="257"/>
      <c r="G90" s="257"/>
      <c r="H90" s="156"/>
      <c r="I90" s="156"/>
      <c r="J90" s="156"/>
      <c r="K90" s="156"/>
      <c r="L90" s="156"/>
      <c r="M90" s="156"/>
      <c r="N90" s="155"/>
      <c r="O90" s="155"/>
      <c r="P90" s="155"/>
      <c r="Q90" s="155"/>
      <c r="R90" s="156"/>
      <c r="S90" s="156"/>
      <c r="T90" s="156"/>
      <c r="U90" s="156"/>
      <c r="V90" s="156"/>
      <c r="W90" s="156"/>
      <c r="X90" s="156"/>
      <c r="Y90" s="156"/>
      <c r="Z90" s="146"/>
      <c r="AA90" s="146"/>
      <c r="AB90" s="146"/>
      <c r="AC90" s="146"/>
      <c r="AD90" s="146"/>
      <c r="AE90" s="146"/>
      <c r="AF90" s="146"/>
      <c r="AG90" s="146" t="s">
        <v>642</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outlineLevel="3" x14ac:dyDescent="0.25">
      <c r="A91" s="153"/>
      <c r="B91" s="154"/>
      <c r="C91" s="256" t="s">
        <v>1641</v>
      </c>
      <c r="D91" s="257"/>
      <c r="E91" s="257"/>
      <c r="F91" s="257"/>
      <c r="G91" s="257"/>
      <c r="H91" s="156"/>
      <c r="I91" s="156"/>
      <c r="J91" s="156"/>
      <c r="K91" s="156"/>
      <c r="L91" s="156"/>
      <c r="M91" s="156"/>
      <c r="N91" s="155"/>
      <c r="O91" s="155"/>
      <c r="P91" s="155"/>
      <c r="Q91" s="155"/>
      <c r="R91" s="156"/>
      <c r="S91" s="156"/>
      <c r="T91" s="156"/>
      <c r="U91" s="156"/>
      <c r="V91" s="156"/>
      <c r="W91" s="156"/>
      <c r="X91" s="156"/>
      <c r="Y91" s="156"/>
      <c r="Z91" s="146"/>
      <c r="AA91" s="146"/>
      <c r="AB91" s="146"/>
      <c r="AC91" s="146"/>
      <c r="AD91" s="146"/>
      <c r="AE91" s="146"/>
      <c r="AF91" s="146"/>
      <c r="AG91" s="146" t="s">
        <v>642</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3" x14ac:dyDescent="0.25">
      <c r="A92" s="153"/>
      <c r="B92" s="154"/>
      <c r="C92" s="256" t="s">
        <v>1642</v>
      </c>
      <c r="D92" s="257"/>
      <c r="E92" s="257"/>
      <c r="F92" s="257"/>
      <c r="G92" s="257"/>
      <c r="H92" s="156"/>
      <c r="I92" s="156"/>
      <c r="J92" s="156"/>
      <c r="K92" s="156"/>
      <c r="L92" s="156"/>
      <c r="M92" s="156"/>
      <c r="N92" s="155"/>
      <c r="O92" s="155"/>
      <c r="P92" s="155"/>
      <c r="Q92" s="155"/>
      <c r="R92" s="156"/>
      <c r="S92" s="156"/>
      <c r="T92" s="156"/>
      <c r="U92" s="156"/>
      <c r="V92" s="156"/>
      <c r="W92" s="156"/>
      <c r="X92" s="156"/>
      <c r="Y92" s="156"/>
      <c r="Z92" s="146"/>
      <c r="AA92" s="146"/>
      <c r="AB92" s="146"/>
      <c r="AC92" s="146"/>
      <c r="AD92" s="146"/>
      <c r="AE92" s="146"/>
      <c r="AF92" s="146"/>
      <c r="AG92" s="146" t="s">
        <v>642</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outlineLevel="3" x14ac:dyDescent="0.25">
      <c r="A93" s="153"/>
      <c r="B93" s="154"/>
      <c r="C93" s="256" t="s">
        <v>1599</v>
      </c>
      <c r="D93" s="257"/>
      <c r="E93" s="257"/>
      <c r="F93" s="257"/>
      <c r="G93" s="257"/>
      <c r="H93" s="156"/>
      <c r="I93" s="156"/>
      <c r="J93" s="156"/>
      <c r="K93" s="156"/>
      <c r="L93" s="156"/>
      <c r="M93" s="156"/>
      <c r="N93" s="155"/>
      <c r="O93" s="155"/>
      <c r="P93" s="155"/>
      <c r="Q93" s="155"/>
      <c r="R93" s="156"/>
      <c r="S93" s="156"/>
      <c r="T93" s="156"/>
      <c r="U93" s="156"/>
      <c r="V93" s="156"/>
      <c r="W93" s="156"/>
      <c r="X93" s="156"/>
      <c r="Y93" s="156"/>
      <c r="Z93" s="146"/>
      <c r="AA93" s="146"/>
      <c r="AB93" s="146"/>
      <c r="AC93" s="146"/>
      <c r="AD93" s="146"/>
      <c r="AE93" s="146"/>
      <c r="AF93" s="146"/>
      <c r="AG93" s="146" t="s">
        <v>642</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3" x14ac:dyDescent="0.25">
      <c r="A94" s="153"/>
      <c r="B94" s="154"/>
      <c r="C94" s="256" t="s">
        <v>1634</v>
      </c>
      <c r="D94" s="257"/>
      <c r="E94" s="257"/>
      <c r="F94" s="257"/>
      <c r="G94" s="257"/>
      <c r="H94" s="156"/>
      <c r="I94" s="156"/>
      <c r="J94" s="156"/>
      <c r="K94" s="156"/>
      <c r="L94" s="156"/>
      <c r="M94" s="156"/>
      <c r="N94" s="155"/>
      <c r="O94" s="155"/>
      <c r="P94" s="155"/>
      <c r="Q94" s="155"/>
      <c r="R94" s="156"/>
      <c r="S94" s="156"/>
      <c r="T94" s="156"/>
      <c r="U94" s="156"/>
      <c r="V94" s="156"/>
      <c r="W94" s="156"/>
      <c r="X94" s="156"/>
      <c r="Y94" s="156"/>
      <c r="Z94" s="146"/>
      <c r="AA94" s="146"/>
      <c r="AB94" s="146"/>
      <c r="AC94" s="146"/>
      <c r="AD94" s="146"/>
      <c r="AE94" s="146"/>
      <c r="AF94" s="146"/>
      <c r="AG94" s="146" t="s">
        <v>642</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x14ac:dyDescent="0.25">
      <c r="A95" s="158" t="s">
        <v>205</v>
      </c>
      <c r="B95" s="159" t="s">
        <v>105</v>
      </c>
      <c r="C95" s="180" t="s">
        <v>100</v>
      </c>
      <c r="D95" s="160"/>
      <c r="E95" s="161"/>
      <c r="F95" s="162"/>
      <c r="G95" s="162">
        <f>SUMIF(AG96:AG99,"&lt;&gt;NOR",G96:G99)</f>
        <v>0</v>
      </c>
      <c r="H95" s="162"/>
      <c r="I95" s="162">
        <f>SUM(I96:I99)</f>
        <v>0</v>
      </c>
      <c r="J95" s="162"/>
      <c r="K95" s="162">
        <f>SUM(K96:K99)</f>
        <v>0</v>
      </c>
      <c r="L95" s="162"/>
      <c r="M95" s="162">
        <f>SUM(M96:M99)</f>
        <v>0</v>
      </c>
      <c r="N95" s="161"/>
      <c r="O95" s="161">
        <f>SUM(O96:O99)</f>
        <v>0</v>
      </c>
      <c r="P95" s="161"/>
      <c r="Q95" s="161">
        <f>SUM(Q96:Q99)</f>
        <v>0</v>
      </c>
      <c r="R95" s="162"/>
      <c r="S95" s="162"/>
      <c r="T95" s="163"/>
      <c r="U95" s="157"/>
      <c r="V95" s="157">
        <f>SUM(V96:V99)</f>
        <v>74.010000000000005</v>
      </c>
      <c r="W95" s="157"/>
      <c r="X95" s="157"/>
      <c r="Y95" s="157"/>
      <c r="AG95" t="s">
        <v>206</v>
      </c>
    </row>
    <row r="96" spans="1:60" outlineLevel="1" x14ac:dyDescent="0.25">
      <c r="A96" s="165">
        <v>39</v>
      </c>
      <c r="B96" s="166" t="s">
        <v>1445</v>
      </c>
      <c r="C96" s="181" t="s">
        <v>1446</v>
      </c>
      <c r="D96" s="167" t="s">
        <v>613</v>
      </c>
      <c r="E96" s="168">
        <v>1</v>
      </c>
      <c r="F96" s="169"/>
      <c r="G96" s="170">
        <f>ROUND(E96*F96,2)</f>
        <v>0</v>
      </c>
      <c r="H96" s="169"/>
      <c r="I96" s="170">
        <f>ROUND(E96*H96,2)</f>
        <v>0</v>
      </c>
      <c r="J96" s="169"/>
      <c r="K96" s="170">
        <f>ROUND(E96*J96,2)</f>
        <v>0</v>
      </c>
      <c r="L96" s="170">
        <v>21</v>
      </c>
      <c r="M96" s="170">
        <f>G96*(1+L96/100)</f>
        <v>0</v>
      </c>
      <c r="N96" s="168">
        <v>0</v>
      </c>
      <c r="O96" s="168">
        <f>ROUND(E96*N96,2)</f>
        <v>0</v>
      </c>
      <c r="P96" s="168">
        <v>0</v>
      </c>
      <c r="Q96" s="168">
        <f>ROUND(E96*P96,2)</f>
        <v>0</v>
      </c>
      <c r="R96" s="170"/>
      <c r="S96" s="170" t="s">
        <v>211</v>
      </c>
      <c r="T96" s="171" t="s">
        <v>212</v>
      </c>
      <c r="U96" s="156">
        <v>0</v>
      </c>
      <c r="V96" s="156">
        <f>ROUND(E96*U96,2)</f>
        <v>0</v>
      </c>
      <c r="W96" s="156"/>
      <c r="X96" s="156" t="s">
        <v>100</v>
      </c>
      <c r="Y96" s="156" t="s">
        <v>214</v>
      </c>
      <c r="Z96" s="146"/>
      <c r="AA96" s="146"/>
      <c r="AB96" s="146"/>
      <c r="AC96" s="146"/>
      <c r="AD96" s="146"/>
      <c r="AE96" s="146"/>
      <c r="AF96" s="146"/>
      <c r="AG96" s="146" t="s">
        <v>1447</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outlineLevel="2" x14ac:dyDescent="0.25">
      <c r="A97" s="153"/>
      <c r="B97" s="154"/>
      <c r="C97" s="254" t="s">
        <v>1448</v>
      </c>
      <c r="D97" s="255"/>
      <c r="E97" s="255"/>
      <c r="F97" s="255"/>
      <c r="G97" s="255"/>
      <c r="H97" s="156"/>
      <c r="I97" s="156"/>
      <c r="J97" s="156"/>
      <c r="K97" s="156"/>
      <c r="L97" s="156"/>
      <c r="M97" s="156"/>
      <c r="N97" s="155"/>
      <c r="O97" s="155"/>
      <c r="P97" s="155"/>
      <c r="Q97" s="155"/>
      <c r="R97" s="156"/>
      <c r="S97" s="156"/>
      <c r="T97" s="156"/>
      <c r="U97" s="156"/>
      <c r="V97" s="156"/>
      <c r="W97" s="156"/>
      <c r="X97" s="156"/>
      <c r="Y97" s="156"/>
      <c r="Z97" s="146"/>
      <c r="AA97" s="146"/>
      <c r="AB97" s="146"/>
      <c r="AC97" s="146"/>
      <c r="AD97" s="146"/>
      <c r="AE97" s="146"/>
      <c r="AF97" s="146"/>
      <c r="AG97" s="146" t="s">
        <v>642</v>
      </c>
      <c r="AH97" s="146"/>
      <c r="AI97" s="146"/>
      <c r="AJ97" s="146"/>
      <c r="AK97" s="146"/>
      <c r="AL97" s="146"/>
      <c r="AM97" s="146"/>
      <c r="AN97" s="146"/>
      <c r="AO97" s="146"/>
      <c r="AP97" s="146"/>
      <c r="AQ97" s="146"/>
      <c r="AR97" s="146"/>
      <c r="AS97" s="146"/>
      <c r="AT97" s="146"/>
      <c r="AU97" s="146"/>
      <c r="AV97" s="146"/>
      <c r="AW97" s="146"/>
      <c r="AX97" s="146"/>
      <c r="AY97" s="146"/>
      <c r="AZ97" s="146"/>
      <c r="BA97" s="172" t="str">
        <f>C97</f>
        <v>Náklady na vyhotovení dokumentace skutečného provedení stavby a její předání objednateli v požadované formě a požadovaném počtu.</v>
      </c>
      <c r="BB97" s="146"/>
      <c r="BC97" s="146"/>
      <c r="BD97" s="146"/>
      <c r="BE97" s="146"/>
      <c r="BF97" s="146"/>
      <c r="BG97" s="146"/>
      <c r="BH97" s="146"/>
    </row>
    <row r="98" spans="1:60" outlineLevel="1" x14ac:dyDescent="0.25">
      <c r="A98" s="173">
        <v>40</v>
      </c>
      <c r="B98" s="174" t="s">
        <v>1449</v>
      </c>
      <c r="C98" s="182" t="s">
        <v>1450</v>
      </c>
      <c r="D98" s="175" t="s">
        <v>613</v>
      </c>
      <c r="E98" s="176">
        <v>1</v>
      </c>
      <c r="F98" s="177"/>
      <c r="G98" s="178">
        <f>ROUND(E98*F98,2)</f>
        <v>0</v>
      </c>
      <c r="H98" s="177"/>
      <c r="I98" s="178">
        <f>ROUND(E98*H98,2)</f>
        <v>0</v>
      </c>
      <c r="J98" s="177"/>
      <c r="K98" s="178">
        <f>ROUND(E98*J98,2)</f>
        <v>0</v>
      </c>
      <c r="L98" s="178">
        <v>21</v>
      </c>
      <c r="M98" s="178">
        <f>G98*(1+L98/100)</f>
        <v>0</v>
      </c>
      <c r="N98" s="176">
        <v>0</v>
      </c>
      <c r="O98" s="176">
        <f>ROUND(E98*N98,2)</f>
        <v>0</v>
      </c>
      <c r="P98" s="176">
        <v>0</v>
      </c>
      <c r="Q98" s="176">
        <f>ROUND(E98*P98,2)</f>
        <v>0</v>
      </c>
      <c r="R98" s="178"/>
      <c r="S98" s="178" t="s">
        <v>276</v>
      </c>
      <c r="T98" s="179" t="s">
        <v>212</v>
      </c>
      <c r="U98" s="156">
        <v>0</v>
      </c>
      <c r="V98" s="156">
        <f>ROUND(E98*U98,2)</f>
        <v>0</v>
      </c>
      <c r="W98" s="156"/>
      <c r="X98" s="156" t="s">
        <v>100</v>
      </c>
      <c r="Y98" s="156" t="s">
        <v>214</v>
      </c>
      <c r="Z98" s="146"/>
      <c r="AA98" s="146"/>
      <c r="AB98" s="146"/>
      <c r="AC98" s="146"/>
      <c r="AD98" s="146"/>
      <c r="AE98" s="146"/>
      <c r="AF98" s="146"/>
      <c r="AG98" s="146" t="s">
        <v>1447</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outlineLevel="1" x14ac:dyDescent="0.25">
      <c r="A99" s="165">
        <v>41</v>
      </c>
      <c r="B99" s="166" t="s">
        <v>1451</v>
      </c>
      <c r="C99" s="181" t="s">
        <v>1452</v>
      </c>
      <c r="D99" s="167" t="s">
        <v>513</v>
      </c>
      <c r="E99" s="168">
        <v>3</v>
      </c>
      <c r="F99" s="169"/>
      <c r="G99" s="170">
        <f>ROUND(E99*F99,2)</f>
        <v>0</v>
      </c>
      <c r="H99" s="169"/>
      <c r="I99" s="170">
        <f>ROUND(E99*H99,2)</f>
        <v>0</v>
      </c>
      <c r="J99" s="169"/>
      <c r="K99" s="170">
        <f>ROUND(E99*J99,2)</f>
        <v>0</v>
      </c>
      <c r="L99" s="170">
        <v>21</v>
      </c>
      <c r="M99" s="170">
        <f>G99*(1+L99/100)</f>
        <v>0</v>
      </c>
      <c r="N99" s="168">
        <v>0</v>
      </c>
      <c r="O99" s="168">
        <f>ROUND(E99*N99,2)</f>
        <v>0</v>
      </c>
      <c r="P99" s="168">
        <v>0</v>
      </c>
      <c r="Q99" s="168">
        <f>ROUND(E99*P99,2)</f>
        <v>0</v>
      </c>
      <c r="R99" s="170"/>
      <c r="S99" s="170" t="s">
        <v>276</v>
      </c>
      <c r="T99" s="171" t="s">
        <v>212</v>
      </c>
      <c r="U99" s="156">
        <v>24.67</v>
      </c>
      <c r="V99" s="156">
        <f>ROUND(E99*U99,2)</f>
        <v>74.010000000000005</v>
      </c>
      <c r="W99" s="156"/>
      <c r="X99" s="156" t="s">
        <v>100</v>
      </c>
      <c r="Y99" s="156" t="s">
        <v>214</v>
      </c>
      <c r="Z99" s="146"/>
      <c r="AA99" s="146"/>
      <c r="AB99" s="146"/>
      <c r="AC99" s="146"/>
      <c r="AD99" s="146"/>
      <c r="AE99" s="146"/>
      <c r="AF99" s="146"/>
      <c r="AG99" s="146" t="s">
        <v>1447</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x14ac:dyDescent="0.25">
      <c r="A100" s="3"/>
      <c r="B100" s="4"/>
      <c r="C100" s="183"/>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191</v>
      </c>
    </row>
    <row r="101" spans="1:60" x14ac:dyDescent="0.25">
      <c r="A101" s="149"/>
      <c r="B101" s="150" t="s">
        <v>29</v>
      </c>
      <c r="C101" s="184"/>
      <c r="D101" s="151"/>
      <c r="E101" s="152"/>
      <c r="F101" s="152"/>
      <c r="G101" s="164">
        <f>G8+G36+G95</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520</v>
      </c>
    </row>
    <row r="102" spans="1:60" x14ac:dyDescent="0.25">
      <c r="C102" s="185"/>
      <c r="D102" s="10"/>
      <c r="AG102" t="s">
        <v>521</v>
      </c>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52">
    <mergeCell ref="C17:G17"/>
    <mergeCell ref="A1:G1"/>
    <mergeCell ref="C2:G2"/>
    <mergeCell ref="C3:G3"/>
    <mergeCell ref="C4:G4"/>
    <mergeCell ref="C10:G10"/>
    <mergeCell ref="C48:G48"/>
    <mergeCell ref="C19:G19"/>
    <mergeCell ref="C22:G22"/>
    <mergeCell ref="C26:G26"/>
    <mergeCell ref="C40:G40"/>
    <mergeCell ref="C41:G41"/>
    <mergeCell ref="C42:G42"/>
    <mergeCell ref="C43:G43"/>
    <mergeCell ref="C44:G44"/>
    <mergeCell ref="C45:G45"/>
    <mergeCell ref="C46:G46"/>
    <mergeCell ref="C47:G47"/>
    <mergeCell ref="C71:G71"/>
    <mergeCell ref="C49:G49"/>
    <mergeCell ref="C50:G50"/>
    <mergeCell ref="C51:G51"/>
    <mergeCell ref="C52:G52"/>
    <mergeCell ref="C56:G56"/>
    <mergeCell ref="C57:G57"/>
    <mergeCell ref="C66:G66"/>
    <mergeCell ref="C67:G67"/>
    <mergeCell ref="C68:G68"/>
    <mergeCell ref="C69:G69"/>
    <mergeCell ref="C70:G70"/>
    <mergeCell ref="C84:G84"/>
    <mergeCell ref="C72:G72"/>
    <mergeCell ref="C73:G73"/>
    <mergeCell ref="C74:G74"/>
    <mergeCell ref="C75:G75"/>
    <mergeCell ref="C76:G76"/>
    <mergeCell ref="C78:G78"/>
    <mergeCell ref="C79:G79"/>
    <mergeCell ref="C80:G80"/>
    <mergeCell ref="C81:G81"/>
    <mergeCell ref="C82:G82"/>
    <mergeCell ref="C83:G83"/>
    <mergeCell ref="C92:G92"/>
    <mergeCell ref="C93:G93"/>
    <mergeCell ref="C94:G94"/>
    <mergeCell ref="C97:G97"/>
    <mergeCell ref="C85:G85"/>
    <mergeCell ref="C87:G87"/>
    <mergeCell ref="C88:G88"/>
    <mergeCell ref="C89:G89"/>
    <mergeCell ref="C90:G90"/>
    <mergeCell ref="C91:G9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4EEC-901D-4BFD-8397-8D28BD0ED6CA}">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1871</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64</v>
      </c>
      <c r="C4" s="196" t="s">
        <v>65</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96</v>
      </c>
      <c r="C8" s="180" t="s">
        <v>31</v>
      </c>
      <c r="D8" s="160"/>
      <c r="E8" s="161"/>
      <c r="F8" s="162"/>
      <c r="G8" s="162">
        <f>SUMIF(AG9:AG19,"&lt;&gt;NOR",G9:G19)</f>
        <v>0</v>
      </c>
      <c r="H8" s="162"/>
      <c r="I8" s="162">
        <f>SUM(I9:I19)</f>
        <v>0</v>
      </c>
      <c r="J8" s="162"/>
      <c r="K8" s="162">
        <f>SUM(K9:K19)</f>
        <v>0</v>
      </c>
      <c r="L8" s="162"/>
      <c r="M8" s="162">
        <f>SUM(M9:M19)</f>
        <v>0</v>
      </c>
      <c r="N8" s="161"/>
      <c r="O8" s="161">
        <f>SUM(O9:O19)</f>
        <v>0</v>
      </c>
      <c r="P8" s="161"/>
      <c r="Q8" s="161">
        <f>SUM(Q9:Q19)</f>
        <v>0</v>
      </c>
      <c r="R8" s="162"/>
      <c r="S8" s="162"/>
      <c r="T8" s="163"/>
      <c r="U8" s="157"/>
      <c r="V8" s="157">
        <f>SUM(V9:V19)</f>
        <v>276</v>
      </c>
      <c r="W8" s="157"/>
      <c r="X8" s="157"/>
      <c r="Y8" s="157"/>
      <c r="AG8" t="s">
        <v>206</v>
      </c>
    </row>
    <row r="9" spans="1:60" ht="20.399999999999999" outlineLevel="1" x14ac:dyDescent="0.25">
      <c r="A9" s="173">
        <v>1</v>
      </c>
      <c r="B9" s="174" t="s">
        <v>1643</v>
      </c>
      <c r="C9" s="182" t="s">
        <v>1644</v>
      </c>
      <c r="D9" s="175" t="s">
        <v>316</v>
      </c>
      <c r="E9" s="176">
        <v>360</v>
      </c>
      <c r="F9" s="177"/>
      <c r="G9" s="178">
        <f t="shared" ref="G9:G19" si="0">ROUND(E9*F9,2)</f>
        <v>0</v>
      </c>
      <c r="H9" s="177"/>
      <c r="I9" s="178">
        <f t="shared" ref="I9:I19" si="1">ROUND(E9*H9,2)</f>
        <v>0</v>
      </c>
      <c r="J9" s="177"/>
      <c r="K9" s="178">
        <f t="shared" ref="K9:K19" si="2">ROUND(E9*J9,2)</f>
        <v>0</v>
      </c>
      <c r="L9" s="178">
        <v>21</v>
      </c>
      <c r="M9" s="178">
        <f t="shared" ref="M9:M19" si="3">G9*(1+L9/100)</f>
        <v>0</v>
      </c>
      <c r="N9" s="176">
        <v>0</v>
      </c>
      <c r="O9" s="176">
        <f t="shared" ref="O9:O19" si="4">ROUND(E9*N9,2)</f>
        <v>0</v>
      </c>
      <c r="P9" s="176">
        <v>0</v>
      </c>
      <c r="Q9" s="176">
        <f t="shared" ref="Q9:Q19" si="5">ROUND(E9*P9,2)</f>
        <v>0</v>
      </c>
      <c r="R9" s="178" t="s">
        <v>170</v>
      </c>
      <c r="S9" s="178" t="s">
        <v>211</v>
      </c>
      <c r="T9" s="179" t="s">
        <v>212</v>
      </c>
      <c r="U9" s="156">
        <v>0.12</v>
      </c>
      <c r="V9" s="156">
        <f t="shared" ref="V9:V19" si="6">ROUND(E9*U9,2)</f>
        <v>43.2</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0.399999999999999" outlineLevel="1" x14ac:dyDescent="0.25">
      <c r="A10" s="173">
        <v>2</v>
      </c>
      <c r="B10" s="174" t="s">
        <v>1645</v>
      </c>
      <c r="C10" s="182" t="s">
        <v>1646</v>
      </c>
      <c r="D10" s="175" t="s">
        <v>316</v>
      </c>
      <c r="E10" s="176">
        <v>162</v>
      </c>
      <c r="F10" s="177"/>
      <c r="G10" s="178">
        <f t="shared" si="0"/>
        <v>0</v>
      </c>
      <c r="H10" s="177"/>
      <c r="I10" s="178">
        <f t="shared" si="1"/>
        <v>0</v>
      </c>
      <c r="J10" s="177"/>
      <c r="K10" s="178">
        <f t="shared" si="2"/>
        <v>0</v>
      </c>
      <c r="L10" s="178">
        <v>21</v>
      </c>
      <c r="M10" s="178">
        <f t="shared" si="3"/>
        <v>0</v>
      </c>
      <c r="N10" s="176">
        <v>0</v>
      </c>
      <c r="O10" s="176">
        <f t="shared" si="4"/>
        <v>0</v>
      </c>
      <c r="P10" s="176">
        <v>0</v>
      </c>
      <c r="Q10" s="176">
        <f t="shared" si="5"/>
        <v>0</v>
      </c>
      <c r="R10" s="178" t="s">
        <v>170</v>
      </c>
      <c r="S10" s="178" t="s">
        <v>211</v>
      </c>
      <c r="T10" s="179" t="s">
        <v>212</v>
      </c>
      <c r="U10" s="156">
        <v>0.16</v>
      </c>
      <c r="V10" s="156">
        <f t="shared" si="6"/>
        <v>25.92</v>
      </c>
      <c r="W10" s="156"/>
      <c r="X10" s="156" t="s">
        <v>213</v>
      </c>
      <c r="Y10" s="156" t="s">
        <v>214</v>
      </c>
      <c r="Z10" s="146"/>
      <c r="AA10" s="146"/>
      <c r="AB10" s="146"/>
      <c r="AC10" s="146"/>
      <c r="AD10" s="146"/>
      <c r="AE10" s="146"/>
      <c r="AF10" s="146"/>
      <c r="AG10" s="146" t="s">
        <v>215</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3</v>
      </c>
      <c r="B11" s="174" t="s">
        <v>1647</v>
      </c>
      <c r="C11" s="182" t="s">
        <v>1648</v>
      </c>
      <c r="D11" s="175" t="s">
        <v>316</v>
      </c>
      <c r="E11" s="176">
        <v>68</v>
      </c>
      <c r="F11" s="177"/>
      <c r="G11" s="178">
        <f t="shared" si="0"/>
        <v>0</v>
      </c>
      <c r="H11" s="177"/>
      <c r="I11" s="178">
        <f t="shared" si="1"/>
        <v>0</v>
      </c>
      <c r="J11" s="177"/>
      <c r="K11" s="178">
        <f t="shared" si="2"/>
        <v>0</v>
      </c>
      <c r="L11" s="178">
        <v>21</v>
      </c>
      <c r="M11" s="178">
        <f t="shared" si="3"/>
        <v>0</v>
      </c>
      <c r="N11" s="176">
        <v>0</v>
      </c>
      <c r="O11" s="176">
        <f t="shared" si="4"/>
        <v>0</v>
      </c>
      <c r="P11" s="176">
        <v>0</v>
      </c>
      <c r="Q11" s="176">
        <f t="shared" si="5"/>
        <v>0</v>
      </c>
      <c r="R11" s="178" t="s">
        <v>170</v>
      </c>
      <c r="S11" s="178" t="s">
        <v>211</v>
      </c>
      <c r="T11" s="179" t="s">
        <v>212</v>
      </c>
      <c r="U11" s="156">
        <v>3.2829999999999998E-2</v>
      </c>
      <c r="V11" s="156">
        <f t="shared" si="6"/>
        <v>2.23</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20.399999999999999" outlineLevel="1" x14ac:dyDescent="0.25">
      <c r="A12" s="173">
        <v>4</v>
      </c>
      <c r="B12" s="174" t="s">
        <v>1649</v>
      </c>
      <c r="C12" s="182" t="s">
        <v>1650</v>
      </c>
      <c r="D12" s="175" t="s">
        <v>316</v>
      </c>
      <c r="E12" s="176">
        <v>265</v>
      </c>
      <c r="F12" s="177"/>
      <c r="G12" s="178">
        <f t="shared" si="0"/>
        <v>0</v>
      </c>
      <c r="H12" s="177"/>
      <c r="I12" s="178">
        <f t="shared" si="1"/>
        <v>0</v>
      </c>
      <c r="J12" s="177"/>
      <c r="K12" s="178">
        <f t="shared" si="2"/>
        <v>0</v>
      </c>
      <c r="L12" s="178">
        <v>21</v>
      </c>
      <c r="M12" s="178">
        <f t="shared" si="3"/>
        <v>0</v>
      </c>
      <c r="N12" s="176">
        <v>0</v>
      </c>
      <c r="O12" s="176">
        <f t="shared" si="4"/>
        <v>0</v>
      </c>
      <c r="P12" s="176">
        <v>0</v>
      </c>
      <c r="Q12" s="176">
        <f t="shared" si="5"/>
        <v>0</v>
      </c>
      <c r="R12" s="178" t="s">
        <v>170</v>
      </c>
      <c r="S12" s="178" t="s">
        <v>211</v>
      </c>
      <c r="T12" s="179" t="s">
        <v>212</v>
      </c>
      <c r="U12" s="156">
        <v>0.49717</v>
      </c>
      <c r="V12" s="156">
        <f t="shared" si="6"/>
        <v>131.75</v>
      </c>
      <c r="W12" s="156"/>
      <c r="X12" s="156" t="s">
        <v>213</v>
      </c>
      <c r="Y12" s="156" t="s">
        <v>214</v>
      </c>
      <c r="Z12" s="146"/>
      <c r="AA12" s="146"/>
      <c r="AB12" s="146"/>
      <c r="AC12" s="146"/>
      <c r="AD12" s="146"/>
      <c r="AE12" s="146"/>
      <c r="AF12" s="146"/>
      <c r="AG12" s="146" t="s">
        <v>215</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1" x14ac:dyDescent="0.25">
      <c r="A13" s="173">
        <v>5</v>
      </c>
      <c r="B13" s="174" t="s">
        <v>1651</v>
      </c>
      <c r="C13" s="182" t="s">
        <v>1652</v>
      </c>
      <c r="D13" s="175" t="s">
        <v>257</v>
      </c>
      <c r="E13" s="176">
        <v>5</v>
      </c>
      <c r="F13" s="177"/>
      <c r="G13" s="178">
        <f t="shared" si="0"/>
        <v>0</v>
      </c>
      <c r="H13" s="177"/>
      <c r="I13" s="178">
        <f t="shared" si="1"/>
        <v>0</v>
      </c>
      <c r="J13" s="177"/>
      <c r="K13" s="178">
        <f t="shared" si="2"/>
        <v>0</v>
      </c>
      <c r="L13" s="178">
        <v>21</v>
      </c>
      <c r="M13" s="178">
        <f t="shared" si="3"/>
        <v>0</v>
      </c>
      <c r="N13" s="176">
        <v>0</v>
      </c>
      <c r="O13" s="176">
        <f t="shared" si="4"/>
        <v>0</v>
      </c>
      <c r="P13" s="176">
        <v>0</v>
      </c>
      <c r="Q13" s="176">
        <f t="shared" si="5"/>
        <v>0</v>
      </c>
      <c r="R13" s="178" t="s">
        <v>170</v>
      </c>
      <c r="S13" s="178" t="s">
        <v>211</v>
      </c>
      <c r="T13" s="179" t="s">
        <v>212</v>
      </c>
      <c r="U13" s="156">
        <v>0.48532999999999998</v>
      </c>
      <c r="V13" s="156">
        <f t="shared" si="6"/>
        <v>2.4300000000000002</v>
      </c>
      <c r="W13" s="156"/>
      <c r="X13" s="156" t="s">
        <v>213</v>
      </c>
      <c r="Y13" s="156" t="s">
        <v>214</v>
      </c>
      <c r="Z13" s="146"/>
      <c r="AA13" s="146"/>
      <c r="AB13" s="146"/>
      <c r="AC13" s="146"/>
      <c r="AD13" s="146"/>
      <c r="AE13" s="146"/>
      <c r="AF13" s="146"/>
      <c r="AG13" s="146" t="s">
        <v>215</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1" x14ac:dyDescent="0.25">
      <c r="A14" s="173">
        <v>6</v>
      </c>
      <c r="B14" s="174" t="s">
        <v>1653</v>
      </c>
      <c r="C14" s="182" t="s">
        <v>1654</v>
      </c>
      <c r="D14" s="175" t="s">
        <v>257</v>
      </c>
      <c r="E14" s="176">
        <v>111</v>
      </c>
      <c r="F14" s="177"/>
      <c r="G14" s="178">
        <f t="shared" si="0"/>
        <v>0</v>
      </c>
      <c r="H14" s="177"/>
      <c r="I14" s="178">
        <f t="shared" si="1"/>
        <v>0</v>
      </c>
      <c r="J14" s="177"/>
      <c r="K14" s="178">
        <f t="shared" si="2"/>
        <v>0</v>
      </c>
      <c r="L14" s="178">
        <v>21</v>
      </c>
      <c r="M14" s="178">
        <f t="shared" si="3"/>
        <v>0</v>
      </c>
      <c r="N14" s="176">
        <v>0</v>
      </c>
      <c r="O14" s="176">
        <f t="shared" si="4"/>
        <v>0</v>
      </c>
      <c r="P14" s="176">
        <v>0</v>
      </c>
      <c r="Q14" s="176">
        <f t="shared" si="5"/>
        <v>0</v>
      </c>
      <c r="R14" s="178" t="s">
        <v>170</v>
      </c>
      <c r="S14" s="178" t="s">
        <v>211</v>
      </c>
      <c r="T14" s="179" t="s">
        <v>212</v>
      </c>
      <c r="U14" s="156">
        <v>0.24399999999999999</v>
      </c>
      <c r="V14" s="156">
        <f t="shared" si="6"/>
        <v>27.08</v>
      </c>
      <c r="W14" s="156"/>
      <c r="X14" s="156" t="s">
        <v>213</v>
      </c>
      <c r="Y14" s="156" t="s">
        <v>214</v>
      </c>
      <c r="Z14" s="146"/>
      <c r="AA14" s="146"/>
      <c r="AB14" s="146"/>
      <c r="AC14" s="146"/>
      <c r="AD14" s="146"/>
      <c r="AE14" s="146"/>
      <c r="AF14" s="146"/>
      <c r="AG14" s="146" t="s">
        <v>215</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1" x14ac:dyDescent="0.25">
      <c r="A15" s="173">
        <v>7</v>
      </c>
      <c r="B15" s="174" t="s">
        <v>1655</v>
      </c>
      <c r="C15" s="182" t="s">
        <v>1656</v>
      </c>
      <c r="D15" s="175" t="s">
        <v>257</v>
      </c>
      <c r="E15" s="176">
        <v>50</v>
      </c>
      <c r="F15" s="177"/>
      <c r="G15" s="178">
        <f t="shared" si="0"/>
        <v>0</v>
      </c>
      <c r="H15" s="177"/>
      <c r="I15" s="178">
        <f t="shared" si="1"/>
        <v>0</v>
      </c>
      <c r="J15" s="177"/>
      <c r="K15" s="178">
        <f t="shared" si="2"/>
        <v>0</v>
      </c>
      <c r="L15" s="178">
        <v>21</v>
      </c>
      <c r="M15" s="178">
        <f t="shared" si="3"/>
        <v>0</v>
      </c>
      <c r="N15" s="176">
        <v>0</v>
      </c>
      <c r="O15" s="176">
        <f t="shared" si="4"/>
        <v>0</v>
      </c>
      <c r="P15" s="176">
        <v>0</v>
      </c>
      <c r="Q15" s="176">
        <f t="shared" si="5"/>
        <v>0</v>
      </c>
      <c r="R15" s="178" t="s">
        <v>170</v>
      </c>
      <c r="S15" s="178" t="s">
        <v>211</v>
      </c>
      <c r="T15" s="179" t="s">
        <v>212</v>
      </c>
      <c r="U15" s="156">
        <v>0.35216999999999998</v>
      </c>
      <c r="V15" s="156">
        <f t="shared" si="6"/>
        <v>17.61</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73">
        <v>8</v>
      </c>
      <c r="B16" s="174" t="s">
        <v>1657</v>
      </c>
      <c r="C16" s="182" t="s">
        <v>1658</v>
      </c>
      <c r="D16" s="175" t="s">
        <v>257</v>
      </c>
      <c r="E16" s="176">
        <v>11</v>
      </c>
      <c r="F16" s="177"/>
      <c r="G16" s="178">
        <f t="shared" si="0"/>
        <v>0</v>
      </c>
      <c r="H16" s="177"/>
      <c r="I16" s="178">
        <f t="shared" si="1"/>
        <v>0</v>
      </c>
      <c r="J16" s="177"/>
      <c r="K16" s="178">
        <f t="shared" si="2"/>
        <v>0</v>
      </c>
      <c r="L16" s="178">
        <v>21</v>
      </c>
      <c r="M16" s="178">
        <f t="shared" si="3"/>
        <v>0</v>
      </c>
      <c r="N16" s="176">
        <v>0</v>
      </c>
      <c r="O16" s="176">
        <f t="shared" si="4"/>
        <v>0</v>
      </c>
      <c r="P16" s="176">
        <v>0</v>
      </c>
      <c r="Q16" s="176">
        <f t="shared" si="5"/>
        <v>0</v>
      </c>
      <c r="R16" s="178" t="s">
        <v>170</v>
      </c>
      <c r="S16" s="178" t="s">
        <v>211</v>
      </c>
      <c r="T16" s="179" t="s">
        <v>212</v>
      </c>
      <c r="U16" s="156">
        <v>0.871</v>
      </c>
      <c r="V16" s="156">
        <f t="shared" si="6"/>
        <v>9.58</v>
      </c>
      <c r="W16" s="156"/>
      <c r="X16" s="156" t="s">
        <v>213</v>
      </c>
      <c r="Y16" s="156" t="s">
        <v>214</v>
      </c>
      <c r="Z16" s="146"/>
      <c r="AA16" s="146"/>
      <c r="AB16" s="146"/>
      <c r="AC16" s="146"/>
      <c r="AD16" s="146"/>
      <c r="AE16" s="146"/>
      <c r="AF16" s="146"/>
      <c r="AG16" s="146" t="s">
        <v>215</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9</v>
      </c>
      <c r="B17" s="174" t="s">
        <v>1659</v>
      </c>
      <c r="C17" s="182" t="s">
        <v>1660</v>
      </c>
      <c r="D17" s="175" t="s">
        <v>257</v>
      </c>
      <c r="E17" s="176">
        <v>11</v>
      </c>
      <c r="F17" s="177"/>
      <c r="G17" s="178">
        <f t="shared" si="0"/>
        <v>0</v>
      </c>
      <c r="H17" s="177"/>
      <c r="I17" s="178">
        <f t="shared" si="1"/>
        <v>0</v>
      </c>
      <c r="J17" s="177"/>
      <c r="K17" s="178">
        <f t="shared" si="2"/>
        <v>0</v>
      </c>
      <c r="L17" s="178">
        <v>21</v>
      </c>
      <c r="M17" s="178">
        <f t="shared" si="3"/>
        <v>0</v>
      </c>
      <c r="N17" s="176">
        <v>0</v>
      </c>
      <c r="O17" s="176">
        <f t="shared" si="4"/>
        <v>0</v>
      </c>
      <c r="P17" s="176">
        <v>0</v>
      </c>
      <c r="Q17" s="176">
        <f t="shared" si="5"/>
        <v>0</v>
      </c>
      <c r="R17" s="178" t="s">
        <v>170</v>
      </c>
      <c r="S17" s="178" t="s">
        <v>211</v>
      </c>
      <c r="T17" s="179" t="s">
        <v>212</v>
      </c>
      <c r="U17" s="156">
        <v>0.11</v>
      </c>
      <c r="V17" s="156">
        <f t="shared" si="6"/>
        <v>1.21</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73">
        <v>10</v>
      </c>
      <c r="B18" s="174" t="s">
        <v>1661</v>
      </c>
      <c r="C18" s="182" t="s">
        <v>1662</v>
      </c>
      <c r="D18" s="175" t="s">
        <v>257</v>
      </c>
      <c r="E18" s="176">
        <v>38</v>
      </c>
      <c r="F18" s="177"/>
      <c r="G18" s="178">
        <f t="shared" si="0"/>
        <v>0</v>
      </c>
      <c r="H18" s="177"/>
      <c r="I18" s="178">
        <f t="shared" si="1"/>
        <v>0</v>
      </c>
      <c r="J18" s="177"/>
      <c r="K18" s="178">
        <f t="shared" si="2"/>
        <v>0</v>
      </c>
      <c r="L18" s="178">
        <v>21</v>
      </c>
      <c r="M18" s="178">
        <f t="shared" si="3"/>
        <v>0</v>
      </c>
      <c r="N18" s="176">
        <v>0</v>
      </c>
      <c r="O18" s="176">
        <f t="shared" si="4"/>
        <v>0</v>
      </c>
      <c r="P18" s="176">
        <v>0</v>
      </c>
      <c r="Q18" s="176">
        <f t="shared" si="5"/>
        <v>0</v>
      </c>
      <c r="R18" s="178" t="s">
        <v>170</v>
      </c>
      <c r="S18" s="178" t="s">
        <v>211</v>
      </c>
      <c r="T18" s="179" t="s">
        <v>212</v>
      </c>
      <c r="U18" s="156">
        <v>0.28399999999999997</v>
      </c>
      <c r="V18" s="156">
        <f t="shared" si="6"/>
        <v>10.79</v>
      </c>
      <c r="W18" s="156"/>
      <c r="X18" s="156" t="s">
        <v>213</v>
      </c>
      <c r="Y18" s="156" t="s">
        <v>214</v>
      </c>
      <c r="Z18" s="146"/>
      <c r="AA18" s="146"/>
      <c r="AB18" s="146"/>
      <c r="AC18" s="146"/>
      <c r="AD18" s="146"/>
      <c r="AE18" s="146"/>
      <c r="AF18" s="146"/>
      <c r="AG18" s="146" t="s">
        <v>215</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73">
        <v>11</v>
      </c>
      <c r="B19" s="174" t="s">
        <v>1663</v>
      </c>
      <c r="C19" s="182" t="s">
        <v>1664</v>
      </c>
      <c r="D19" s="175" t="s">
        <v>257</v>
      </c>
      <c r="E19" s="176">
        <v>42</v>
      </c>
      <c r="F19" s="177"/>
      <c r="G19" s="178">
        <f t="shared" si="0"/>
        <v>0</v>
      </c>
      <c r="H19" s="177"/>
      <c r="I19" s="178">
        <f t="shared" si="1"/>
        <v>0</v>
      </c>
      <c r="J19" s="177"/>
      <c r="K19" s="178">
        <f t="shared" si="2"/>
        <v>0</v>
      </c>
      <c r="L19" s="178">
        <v>21</v>
      </c>
      <c r="M19" s="178">
        <f t="shared" si="3"/>
        <v>0</v>
      </c>
      <c r="N19" s="176">
        <v>0</v>
      </c>
      <c r="O19" s="176">
        <f t="shared" si="4"/>
        <v>0</v>
      </c>
      <c r="P19" s="176">
        <v>0</v>
      </c>
      <c r="Q19" s="176">
        <f t="shared" si="5"/>
        <v>0</v>
      </c>
      <c r="R19" s="178"/>
      <c r="S19" s="178" t="s">
        <v>211</v>
      </c>
      <c r="T19" s="179" t="s">
        <v>212</v>
      </c>
      <c r="U19" s="156">
        <v>0.1</v>
      </c>
      <c r="V19" s="156">
        <f t="shared" si="6"/>
        <v>4.2</v>
      </c>
      <c r="W19" s="156"/>
      <c r="X19" s="156" t="s">
        <v>213</v>
      </c>
      <c r="Y19" s="156" t="s">
        <v>214</v>
      </c>
      <c r="Z19" s="146"/>
      <c r="AA19" s="146"/>
      <c r="AB19" s="146"/>
      <c r="AC19" s="146"/>
      <c r="AD19" s="146"/>
      <c r="AE19" s="146"/>
      <c r="AF19" s="146"/>
      <c r="AG19" s="146" t="s">
        <v>215</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x14ac:dyDescent="0.25">
      <c r="A20" s="158" t="s">
        <v>205</v>
      </c>
      <c r="B20" s="159" t="s">
        <v>97</v>
      </c>
      <c r="C20" s="180" t="s">
        <v>98</v>
      </c>
      <c r="D20" s="160"/>
      <c r="E20" s="161"/>
      <c r="F20" s="162"/>
      <c r="G20" s="162">
        <f>SUMIF(AG21:AG46,"&lt;&gt;NOR",G21:G46)</f>
        <v>0</v>
      </c>
      <c r="H20" s="162"/>
      <c r="I20" s="162">
        <f>SUM(I21:I46)</f>
        <v>0</v>
      </c>
      <c r="J20" s="162"/>
      <c r="K20" s="162">
        <f>SUM(K21:K46)</f>
        <v>0</v>
      </c>
      <c r="L20" s="162"/>
      <c r="M20" s="162">
        <f>SUM(M21:M46)</f>
        <v>0</v>
      </c>
      <c r="N20" s="161"/>
      <c r="O20" s="161">
        <f>SUM(O21:O46)</f>
        <v>0.56000000000000005</v>
      </c>
      <c r="P20" s="161"/>
      <c r="Q20" s="161">
        <f>SUM(Q21:Q46)</f>
        <v>0</v>
      </c>
      <c r="R20" s="162"/>
      <c r="S20" s="162"/>
      <c r="T20" s="163"/>
      <c r="U20" s="157"/>
      <c r="V20" s="157">
        <f>SUM(V21:V46)</f>
        <v>0</v>
      </c>
      <c r="W20" s="157"/>
      <c r="X20" s="157"/>
      <c r="Y20" s="157"/>
      <c r="AG20" t="s">
        <v>206</v>
      </c>
    </row>
    <row r="21" spans="1:60" outlineLevel="1" x14ac:dyDescent="0.25">
      <c r="A21" s="165">
        <v>12</v>
      </c>
      <c r="B21" s="166" t="s">
        <v>1665</v>
      </c>
      <c r="C21" s="181" t="s">
        <v>1666</v>
      </c>
      <c r="D21" s="167" t="s">
        <v>1667</v>
      </c>
      <c r="E21" s="168">
        <v>100</v>
      </c>
      <c r="F21" s="169"/>
      <c r="G21" s="170">
        <f>ROUND(E21*F21,2)</f>
        <v>0</v>
      </c>
      <c r="H21" s="169"/>
      <c r="I21" s="170">
        <f>ROUND(E21*H21,2)</f>
        <v>0</v>
      </c>
      <c r="J21" s="169"/>
      <c r="K21" s="170">
        <f>ROUND(E21*J21,2)</f>
        <v>0</v>
      </c>
      <c r="L21" s="170">
        <v>21</v>
      </c>
      <c r="M21" s="170">
        <f>G21*(1+L21/100)</f>
        <v>0</v>
      </c>
      <c r="N21" s="168">
        <v>1E-3</v>
      </c>
      <c r="O21" s="168">
        <f>ROUND(E21*N21,2)</f>
        <v>0.1</v>
      </c>
      <c r="P21" s="168">
        <v>0</v>
      </c>
      <c r="Q21" s="168">
        <f>ROUND(E21*P21,2)</f>
        <v>0</v>
      </c>
      <c r="R21" s="170" t="s">
        <v>450</v>
      </c>
      <c r="S21" s="170" t="s">
        <v>211</v>
      </c>
      <c r="T21" s="171" t="s">
        <v>212</v>
      </c>
      <c r="U21" s="156">
        <v>0</v>
      </c>
      <c r="V21" s="156">
        <f>ROUND(E21*U21,2)</f>
        <v>0</v>
      </c>
      <c r="W21" s="156"/>
      <c r="X21" s="156" t="s">
        <v>98</v>
      </c>
      <c r="Y21" s="156" t="s">
        <v>214</v>
      </c>
      <c r="Z21" s="146"/>
      <c r="AA21" s="146"/>
      <c r="AB21" s="146"/>
      <c r="AC21" s="146"/>
      <c r="AD21" s="146"/>
      <c r="AE21" s="146"/>
      <c r="AF21" s="146"/>
      <c r="AG21" s="146" t="s">
        <v>451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2" x14ac:dyDescent="0.25">
      <c r="A22" s="153"/>
      <c r="B22" s="154"/>
      <c r="C22" s="254" t="s">
        <v>1668</v>
      </c>
      <c r="D22" s="255"/>
      <c r="E22" s="255"/>
      <c r="F22" s="255"/>
      <c r="G22" s="255"/>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642</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13</v>
      </c>
      <c r="B23" s="174" t="s">
        <v>1176</v>
      </c>
      <c r="C23" s="182" t="s">
        <v>1177</v>
      </c>
      <c r="D23" s="175" t="s">
        <v>613</v>
      </c>
      <c r="E23" s="176">
        <v>1</v>
      </c>
      <c r="F23" s="177"/>
      <c r="G23" s="178">
        <f>ROUND(E23*F23,2)</f>
        <v>0</v>
      </c>
      <c r="H23" s="177"/>
      <c r="I23" s="178">
        <f>ROUND(E23*H23,2)</f>
        <v>0</v>
      </c>
      <c r="J23" s="177"/>
      <c r="K23" s="178">
        <f>ROUND(E23*J23,2)</f>
        <v>0</v>
      </c>
      <c r="L23" s="178">
        <v>21</v>
      </c>
      <c r="M23" s="178">
        <f>G23*(1+L23/100)</f>
        <v>0</v>
      </c>
      <c r="N23" s="176">
        <v>0</v>
      </c>
      <c r="O23" s="176">
        <f>ROUND(E23*N23,2)</f>
        <v>0</v>
      </c>
      <c r="P23" s="176">
        <v>0</v>
      </c>
      <c r="Q23" s="176">
        <f>ROUND(E23*P23,2)</f>
        <v>0</v>
      </c>
      <c r="R23" s="178"/>
      <c r="S23" s="178" t="s">
        <v>276</v>
      </c>
      <c r="T23" s="179" t="s">
        <v>212</v>
      </c>
      <c r="U23" s="156">
        <v>0</v>
      </c>
      <c r="V23" s="156">
        <f>ROUND(E23*U23,2)</f>
        <v>0</v>
      </c>
      <c r="W23" s="156"/>
      <c r="X23" s="156" t="s">
        <v>98</v>
      </c>
      <c r="Y23" s="156" t="s">
        <v>214</v>
      </c>
      <c r="Z23" s="146"/>
      <c r="AA23" s="146"/>
      <c r="AB23" s="146"/>
      <c r="AC23" s="146"/>
      <c r="AD23" s="146"/>
      <c r="AE23" s="146"/>
      <c r="AF23" s="146"/>
      <c r="AG23" s="146" t="s">
        <v>451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73">
        <v>14</v>
      </c>
      <c r="B24" s="174" t="s">
        <v>1669</v>
      </c>
      <c r="C24" s="182" t="s">
        <v>1670</v>
      </c>
      <c r="D24" s="175" t="s">
        <v>513</v>
      </c>
      <c r="E24" s="176">
        <v>180</v>
      </c>
      <c r="F24" s="177"/>
      <c r="G24" s="178">
        <f>ROUND(E24*F24,2)</f>
        <v>0</v>
      </c>
      <c r="H24" s="177"/>
      <c r="I24" s="178">
        <f>ROUND(E24*H24,2)</f>
        <v>0</v>
      </c>
      <c r="J24" s="177"/>
      <c r="K24" s="178">
        <f>ROUND(E24*J24,2)</f>
        <v>0</v>
      </c>
      <c r="L24" s="178">
        <v>21</v>
      </c>
      <c r="M24" s="178">
        <f>G24*(1+L24/100)</f>
        <v>0</v>
      </c>
      <c r="N24" s="176">
        <v>0</v>
      </c>
      <c r="O24" s="176">
        <f>ROUND(E24*N24,2)</f>
        <v>0</v>
      </c>
      <c r="P24" s="176">
        <v>0</v>
      </c>
      <c r="Q24" s="176">
        <f>ROUND(E24*P24,2)</f>
        <v>0</v>
      </c>
      <c r="R24" s="178"/>
      <c r="S24" s="178" t="s">
        <v>276</v>
      </c>
      <c r="T24" s="179" t="s">
        <v>212</v>
      </c>
      <c r="U24" s="156">
        <v>0</v>
      </c>
      <c r="V24" s="156">
        <f>ROUND(E24*U24,2)</f>
        <v>0</v>
      </c>
      <c r="W24" s="156"/>
      <c r="X24" s="156" t="s">
        <v>98</v>
      </c>
      <c r="Y24" s="156" t="s">
        <v>214</v>
      </c>
      <c r="Z24" s="146"/>
      <c r="AA24" s="146"/>
      <c r="AB24" s="146"/>
      <c r="AC24" s="146"/>
      <c r="AD24" s="146"/>
      <c r="AE24" s="146"/>
      <c r="AF24" s="146"/>
      <c r="AG24" s="146" t="s">
        <v>451</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15</v>
      </c>
      <c r="B25" s="174" t="s">
        <v>1671</v>
      </c>
      <c r="C25" s="182" t="s">
        <v>1672</v>
      </c>
      <c r="D25" s="175" t="s">
        <v>257</v>
      </c>
      <c r="E25" s="176">
        <v>5</v>
      </c>
      <c r="F25" s="177"/>
      <c r="G25" s="178">
        <f>ROUND(E25*F25,2)</f>
        <v>0</v>
      </c>
      <c r="H25" s="177"/>
      <c r="I25" s="178">
        <f>ROUND(E25*H25,2)</f>
        <v>0</v>
      </c>
      <c r="J25" s="177"/>
      <c r="K25" s="178">
        <f>ROUND(E25*J25,2)</f>
        <v>0</v>
      </c>
      <c r="L25" s="178">
        <v>21</v>
      </c>
      <c r="M25" s="178">
        <f>G25*(1+L25/100)</f>
        <v>0</v>
      </c>
      <c r="N25" s="176">
        <v>3.0799999999999998E-3</v>
      </c>
      <c r="O25" s="176">
        <f>ROUND(E25*N25,2)</f>
        <v>0.02</v>
      </c>
      <c r="P25" s="176">
        <v>0</v>
      </c>
      <c r="Q25" s="176">
        <f>ROUND(E25*P25,2)</f>
        <v>0</v>
      </c>
      <c r="R25" s="178" t="s">
        <v>450</v>
      </c>
      <c r="S25" s="178" t="s">
        <v>211</v>
      </c>
      <c r="T25" s="179" t="s">
        <v>212</v>
      </c>
      <c r="U25" s="156">
        <v>0</v>
      </c>
      <c r="V25" s="156">
        <f>ROUND(E25*U25,2)</f>
        <v>0</v>
      </c>
      <c r="W25" s="156"/>
      <c r="X25" s="156" t="s">
        <v>98</v>
      </c>
      <c r="Y25" s="156" t="s">
        <v>214</v>
      </c>
      <c r="Z25" s="146"/>
      <c r="AA25" s="146"/>
      <c r="AB25" s="146"/>
      <c r="AC25" s="146"/>
      <c r="AD25" s="146"/>
      <c r="AE25" s="146"/>
      <c r="AF25" s="146"/>
      <c r="AG25" s="146" t="s">
        <v>451</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65">
        <v>16</v>
      </c>
      <c r="B26" s="166" t="s">
        <v>1673</v>
      </c>
      <c r="C26" s="181" t="s">
        <v>1674</v>
      </c>
      <c r="D26" s="167" t="s">
        <v>316</v>
      </c>
      <c r="E26" s="168">
        <v>360</v>
      </c>
      <c r="F26" s="169"/>
      <c r="G26" s="170">
        <f>ROUND(E26*F26,2)</f>
        <v>0</v>
      </c>
      <c r="H26" s="169"/>
      <c r="I26" s="170">
        <f>ROUND(E26*H26,2)</f>
        <v>0</v>
      </c>
      <c r="J26" s="169"/>
      <c r="K26" s="170">
        <f>ROUND(E26*J26,2)</f>
        <v>0</v>
      </c>
      <c r="L26" s="170">
        <v>21</v>
      </c>
      <c r="M26" s="170">
        <f>G26*(1+L26/100)</f>
        <v>0</v>
      </c>
      <c r="N26" s="168">
        <v>9.5E-4</v>
      </c>
      <c r="O26" s="168">
        <f>ROUND(E26*N26,2)</f>
        <v>0.34</v>
      </c>
      <c r="P26" s="168">
        <v>0</v>
      </c>
      <c r="Q26" s="168">
        <f>ROUND(E26*P26,2)</f>
        <v>0</v>
      </c>
      <c r="R26" s="170" t="s">
        <v>450</v>
      </c>
      <c r="S26" s="170" t="s">
        <v>211</v>
      </c>
      <c r="T26" s="171" t="s">
        <v>212</v>
      </c>
      <c r="U26" s="156">
        <v>0</v>
      </c>
      <c r="V26" s="156">
        <f>ROUND(E26*U26,2)</f>
        <v>0</v>
      </c>
      <c r="W26" s="156"/>
      <c r="X26" s="156" t="s">
        <v>98</v>
      </c>
      <c r="Y26" s="156" t="s">
        <v>214</v>
      </c>
      <c r="Z26" s="146"/>
      <c r="AA26" s="146"/>
      <c r="AB26" s="146"/>
      <c r="AC26" s="146"/>
      <c r="AD26" s="146"/>
      <c r="AE26" s="146"/>
      <c r="AF26" s="146"/>
      <c r="AG26" s="146" t="s">
        <v>451</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2" x14ac:dyDescent="0.25">
      <c r="A27" s="153"/>
      <c r="B27" s="154"/>
      <c r="C27" s="254" t="s">
        <v>1675</v>
      </c>
      <c r="D27" s="255"/>
      <c r="E27" s="255"/>
      <c r="F27" s="255"/>
      <c r="G27" s="255"/>
      <c r="H27" s="156"/>
      <c r="I27" s="156"/>
      <c r="J27" s="156"/>
      <c r="K27" s="156"/>
      <c r="L27" s="156"/>
      <c r="M27" s="156"/>
      <c r="N27" s="155"/>
      <c r="O27" s="155"/>
      <c r="P27" s="155"/>
      <c r="Q27" s="155"/>
      <c r="R27" s="156"/>
      <c r="S27" s="156"/>
      <c r="T27" s="156"/>
      <c r="U27" s="156"/>
      <c r="V27" s="156"/>
      <c r="W27" s="156"/>
      <c r="X27" s="156"/>
      <c r="Y27" s="156"/>
      <c r="Z27" s="146"/>
      <c r="AA27" s="146"/>
      <c r="AB27" s="146"/>
      <c r="AC27" s="146"/>
      <c r="AD27" s="146"/>
      <c r="AE27" s="146"/>
      <c r="AF27" s="146"/>
      <c r="AG27" s="146" t="s">
        <v>642</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20.399999999999999" outlineLevel="1" x14ac:dyDescent="0.25">
      <c r="A28" s="173">
        <v>17</v>
      </c>
      <c r="B28" s="174" t="s">
        <v>1676</v>
      </c>
      <c r="C28" s="182" t="s">
        <v>1677</v>
      </c>
      <c r="D28" s="175" t="s">
        <v>257</v>
      </c>
      <c r="E28" s="176">
        <v>22</v>
      </c>
      <c r="F28" s="177"/>
      <c r="G28" s="178">
        <f t="shared" ref="G28:G46" si="7">ROUND(E28*F28,2)</f>
        <v>0</v>
      </c>
      <c r="H28" s="177"/>
      <c r="I28" s="178">
        <f t="shared" ref="I28:I46" si="8">ROUND(E28*H28,2)</f>
        <v>0</v>
      </c>
      <c r="J28" s="177"/>
      <c r="K28" s="178">
        <f t="shared" ref="K28:K46" si="9">ROUND(E28*J28,2)</f>
        <v>0</v>
      </c>
      <c r="L28" s="178">
        <v>21</v>
      </c>
      <c r="M28" s="178">
        <f t="shared" ref="M28:M46" si="10">G28*(1+L28/100)</f>
        <v>0</v>
      </c>
      <c r="N28" s="176">
        <v>2.5000000000000001E-4</v>
      </c>
      <c r="O28" s="176">
        <f t="shared" ref="O28:O46" si="11">ROUND(E28*N28,2)</f>
        <v>0.01</v>
      </c>
      <c r="P28" s="176">
        <v>0</v>
      </c>
      <c r="Q28" s="176">
        <f t="shared" ref="Q28:Q46" si="12">ROUND(E28*P28,2)</f>
        <v>0</v>
      </c>
      <c r="R28" s="178" t="s">
        <v>450</v>
      </c>
      <c r="S28" s="178" t="s">
        <v>211</v>
      </c>
      <c r="T28" s="179" t="s">
        <v>212</v>
      </c>
      <c r="U28" s="156">
        <v>0</v>
      </c>
      <c r="V28" s="156">
        <f t="shared" ref="V28:V46" si="13">ROUND(E28*U28,2)</f>
        <v>0</v>
      </c>
      <c r="W28" s="156"/>
      <c r="X28" s="156" t="s">
        <v>98</v>
      </c>
      <c r="Y28" s="156" t="s">
        <v>214</v>
      </c>
      <c r="Z28" s="146"/>
      <c r="AA28" s="146"/>
      <c r="AB28" s="146"/>
      <c r="AC28" s="146"/>
      <c r="AD28" s="146"/>
      <c r="AE28" s="146"/>
      <c r="AF28" s="146"/>
      <c r="AG28" s="146" t="s">
        <v>451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20.399999999999999" outlineLevel="1" x14ac:dyDescent="0.25">
      <c r="A29" s="173">
        <v>18</v>
      </c>
      <c r="B29" s="174" t="s">
        <v>1678</v>
      </c>
      <c r="C29" s="182" t="s">
        <v>1679</v>
      </c>
      <c r="D29" s="175" t="s">
        <v>257</v>
      </c>
      <c r="E29" s="176">
        <v>20</v>
      </c>
      <c r="F29" s="177"/>
      <c r="G29" s="178">
        <f t="shared" si="7"/>
        <v>0</v>
      </c>
      <c r="H29" s="177"/>
      <c r="I29" s="178">
        <f t="shared" si="8"/>
        <v>0</v>
      </c>
      <c r="J29" s="177"/>
      <c r="K29" s="178">
        <f t="shared" si="9"/>
        <v>0</v>
      </c>
      <c r="L29" s="178">
        <v>21</v>
      </c>
      <c r="M29" s="178">
        <f t="shared" si="10"/>
        <v>0</v>
      </c>
      <c r="N29" s="176">
        <v>2.0000000000000002E-5</v>
      </c>
      <c r="O29" s="176">
        <f t="shared" si="11"/>
        <v>0</v>
      </c>
      <c r="P29" s="176">
        <v>0</v>
      </c>
      <c r="Q29" s="176">
        <f t="shared" si="12"/>
        <v>0</v>
      </c>
      <c r="R29" s="178" t="s">
        <v>450</v>
      </c>
      <c r="S29" s="178" t="s">
        <v>211</v>
      </c>
      <c r="T29" s="179" t="s">
        <v>212</v>
      </c>
      <c r="U29" s="156">
        <v>0</v>
      </c>
      <c r="V29" s="156">
        <f t="shared" si="13"/>
        <v>0</v>
      </c>
      <c r="W29" s="156"/>
      <c r="X29" s="156" t="s">
        <v>98</v>
      </c>
      <c r="Y29" s="156" t="s">
        <v>214</v>
      </c>
      <c r="Z29" s="146"/>
      <c r="AA29" s="146"/>
      <c r="AB29" s="146"/>
      <c r="AC29" s="146"/>
      <c r="AD29" s="146"/>
      <c r="AE29" s="146"/>
      <c r="AF29" s="146"/>
      <c r="AG29" s="146" t="s">
        <v>451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19</v>
      </c>
      <c r="B30" s="174" t="s">
        <v>1680</v>
      </c>
      <c r="C30" s="182" t="s">
        <v>1681</v>
      </c>
      <c r="D30" s="175" t="s">
        <v>257</v>
      </c>
      <c r="E30" s="176">
        <v>11</v>
      </c>
      <c r="F30" s="177"/>
      <c r="G30" s="178">
        <f t="shared" si="7"/>
        <v>0</v>
      </c>
      <c r="H30" s="177"/>
      <c r="I30" s="178">
        <f t="shared" si="8"/>
        <v>0</v>
      </c>
      <c r="J30" s="177"/>
      <c r="K30" s="178">
        <f t="shared" si="9"/>
        <v>0</v>
      </c>
      <c r="L30" s="178">
        <v>21</v>
      </c>
      <c r="M30" s="178">
        <f t="shared" si="10"/>
        <v>0</v>
      </c>
      <c r="N30" s="176">
        <v>1.0200000000000001E-3</v>
      </c>
      <c r="O30" s="176">
        <f t="shared" si="11"/>
        <v>0.01</v>
      </c>
      <c r="P30" s="176">
        <v>0</v>
      </c>
      <c r="Q30" s="176">
        <f t="shared" si="12"/>
        <v>0</v>
      </c>
      <c r="R30" s="178" t="s">
        <v>450</v>
      </c>
      <c r="S30" s="178" t="s">
        <v>211</v>
      </c>
      <c r="T30" s="179" t="s">
        <v>212</v>
      </c>
      <c r="U30" s="156">
        <v>0</v>
      </c>
      <c r="V30" s="156">
        <f t="shared" si="13"/>
        <v>0</v>
      </c>
      <c r="W30" s="156"/>
      <c r="X30" s="156" t="s">
        <v>98</v>
      </c>
      <c r="Y30" s="156" t="s">
        <v>214</v>
      </c>
      <c r="Z30" s="146"/>
      <c r="AA30" s="146"/>
      <c r="AB30" s="146"/>
      <c r="AC30" s="146"/>
      <c r="AD30" s="146"/>
      <c r="AE30" s="146"/>
      <c r="AF30" s="146"/>
      <c r="AG30" s="146" t="s">
        <v>451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20</v>
      </c>
      <c r="B31" s="174" t="s">
        <v>1682</v>
      </c>
      <c r="C31" s="182" t="s">
        <v>1683</v>
      </c>
      <c r="D31" s="175" t="s">
        <v>257</v>
      </c>
      <c r="E31" s="176">
        <v>13</v>
      </c>
      <c r="F31" s="177"/>
      <c r="G31" s="178">
        <f t="shared" si="7"/>
        <v>0</v>
      </c>
      <c r="H31" s="177"/>
      <c r="I31" s="178">
        <f t="shared" si="8"/>
        <v>0</v>
      </c>
      <c r="J31" s="177"/>
      <c r="K31" s="178">
        <f t="shared" si="9"/>
        <v>0</v>
      </c>
      <c r="L31" s="178">
        <v>21</v>
      </c>
      <c r="M31" s="178">
        <f t="shared" si="10"/>
        <v>0</v>
      </c>
      <c r="N31" s="176">
        <v>0</v>
      </c>
      <c r="O31" s="176">
        <f t="shared" si="11"/>
        <v>0</v>
      </c>
      <c r="P31" s="176">
        <v>0</v>
      </c>
      <c r="Q31" s="176">
        <f t="shared" si="12"/>
        <v>0</v>
      </c>
      <c r="R31" s="178" t="s">
        <v>450</v>
      </c>
      <c r="S31" s="178" t="s">
        <v>211</v>
      </c>
      <c r="T31" s="179" t="s">
        <v>212</v>
      </c>
      <c r="U31" s="156">
        <v>0</v>
      </c>
      <c r="V31" s="156">
        <f t="shared" si="13"/>
        <v>0</v>
      </c>
      <c r="W31" s="156"/>
      <c r="X31" s="156" t="s">
        <v>98</v>
      </c>
      <c r="Y31" s="156" t="s">
        <v>214</v>
      </c>
      <c r="Z31" s="146"/>
      <c r="AA31" s="146"/>
      <c r="AB31" s="146"/>
      <c r="AC31" s="146"/>
      <c r="AD31" s="146"/>
      <c r="AE31" s="146"/>
      <c r="AF31" s="146"/>
      <c r="AG31" s="146" t="s">
        <v>451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21</v>
      </c>
      <c r="B32" s="174" t="s">
        <v>1684</v>
      </c>
      <c r="C32" s="182" t="s">
        <v>1685</v>
      </c>
      <c r="D32" s="175" t="s">
        <v>257</v>
      </c>
      <c r="E32" s="176">
        <v>56</v>
      </c>
      <c r="F32" s="177"/>
      <c r="G32" s="178">
        <f t="shared" si="7"/>
        <v>0</v>
      </c>
      <c r="H32" s="177"/>
      <c r="I32" s="178">
        <f t="shared" si="8"/>
        <v>0</v>
      </c>
      <c r="J32" s="177"/>
      <c r="K32" s="178">
        <f t="shared" si="9"/>
        <v>0</v>
      </c>
      <c r="L32" s="178">
        <v>21</v>
      </c>
      <c r="M32" s="178">
        <f t="shared" si="10"/>
        <v>0</v>
      </c>
      <c r="N32" s="176">
        <v>1.2999999999999999E-4</v>
      </c>
      <c r="O32" s="176">
        <f t="shared" si="11"/>
        <v>0.01</v>
      </c>
      <c r="P32" s="176">
        <v>0</v>
      </c>
      <c r="Q32" s="176">
        <f t="shared" si="12"/>
        <v>0</v>
      </c>
      <c r="R32" s="178" t="s">
        <v>450</v>
      </c>
      <c r="S32" s="178" t="s">
        <v>211</v>
      </c>
      <c r="T32" s="179" t="s">
        <v>212</v>
      </c>
      <c r="U32" s="156">
        <v>0</v>
      </c>
      <c r="V32" s="156">
        <f t="shared" si="13"/>
        <v>0</v>
      </c>
      <c r="W32" s="156"/>
      <c r="X32" s="156" t="s">
        <v>98</v>
      </c>
      <c r="Y32" s="156" t="s">
        <v>214</v>
      </c>
      <c r="Z32" s="146"/>
      <c r="AA32" s="146"/>
      <c r="AB32" s="146"/>
      <c r="AC32" s="146"/>
      <c r="AD32" s="146"/>
      <c r="AE32" s="146"/>
      <c r="AF32" s="146"/>
      <c r="AG32" s="146" t="s">
        <v>451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22</v>
      </c>
      <c r="B33" s="174" t="s">
        <v>1686</v>
      </c>
      <c r="C33" s="182" t="s">
        <v>1687</v>
      </c>
      <c r="D33" s="175" t="s">
        <v>257</v>
      </c>
      <c r="E33" s="176">
        <v>2</v>
      </c>
      <c r="F33" s="177"/>
      <c r="G33" s="178">
        <f t="shared" si="7"/>
        <v>0</v>
      </c>
      <c r="H33" s="177"/>
      <c r="I33" s="178">
        <f t="shared" si="8"/>
        <v>0</v>
      </c>
      <c r="J33" s="177"/>
      <c r="K33" s="178">
        <f t="shared" si="9"/>
        <v>0</v>
      </c>
      <c r="L33" s="178">
        <v>21</v>
      </c>
      <c r="M33" s="178">
        <f t="shared" si="10"/>
        <v>0</v>
      </c>
      <c r="N33" s="176">
        <v>1E-4</v>
      </c>
      <c r="O33" s="176">
        <f t="shared" si="11"/>
        <v>0</v>
      </c>
      <c r="P33" s="176">
        <v>0</v>
      </c>
      <c r="Q33" s="176">
        <f t="shared" si="12"/>
        <v>0</v>
      </c>
      <c r="R33" s="178"/>
      <c r="S33" s="178" t="s">
        <v>276</v>
      </c>
      <c r="T33" s="179" t="s">
        <v>212</v>
      </c>
      <c r="U33" s="156">
        <v>0</v>
      </c>
      <c r="V33" s="156">
        <f t="shared" si="13"/>
        <v>0</v>
      </c>
      <c r="W33" s="156"/>
      <c r="X33" s="156" t="s">
        <v>98</v>
      </c>
      <c r="Y33" s="156" t="s">
        <v>214</v>
      </c>
      <c r="Z33" s="146"/>
      <c r="AA33" s="146"/>
      <c r="AB33" s="146"/>
      <c r="AC33" s="146"/>
      <c r="AD33" s="146"/>
      <c r="AE33" s="146"/>
      <c r="AF33" s="146"/>
      <c r="AG33" s="146" t="s">
        <v>451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23</v>
      </c>
      <c r="B34" s="174" t="s">
        <v>1688</v>
      </c>
      <c r="C34" s="182" t="s">
        <v>1689</v>
      </c>
      <c r="D34" s="175" t="s">
        <v>257</v>
      </c>
      <c r="E34" s="176">
        <v>5</v>
      </c>
      <c r="F34" s="177"/>
      <c r="G34" s="178">
        <f t="shared" si="7"/>
        <v>0</v>
      </c>
      <c r="H34" s="177"/>
      <c r="I34" s="178">
        <f t="shared" si="8"/>
        <v>0</v>
      </c>
      <c r="J34" s="177"/>
      <c r="K34" s="178">
        <f t="shared" si="9"/>
        <v>0</v>
      </c>
      <c r="L34" s="178">
        <v>21</v>
      </c>
      <c r="M34" s="178">
        <f t="shared" si="10"/>
        <v>0</v>
      </c>
      <c r="N34" s="176">
        <v>3.8999999999999999E-4</v>
      </c>
      <c r="O34" s="176">
        <f t="shared" si="11"/>
        <v>0</v>
      </c>
      <c r="P34" s="176">
        <v>0</v>
      </c>
      <c r="Q34" s="176">
        <f t="shared" si="12"/>
        <v>0</v>
      </c>
      <c r="R34" s="178" t="s">
        <v>450</v>
      </c>
      <c r="S34" s="178" t="s">
        <v>211</v>
      </c>
      <c r="T34" s="179" t="s">
        <v>212</v>
      </c>
      <c r="U34" s="156">
        <v>0</v>
      </c>
      <c r="V34" s="156">
        <f t="shared" si="13"/>
        <v>0</v>
      </c>
      <c r="W34" s="156"/>
      <c r="X34" s="156" t="s">
        <v>98</v>
      </c>
      <c r="Y34" s="156" t="s">
        <v>214</v>
      </c>
      <c r="Z34" s="146"/>
      <c r="AA34" s="146"/>
      <c r="AB34" s="146"/>
      <c r="AC34" s="146"/>
      <c r="AD34" s="146"/>
      <c r="AE34" s="146"/>
      <c r="AF34" s="146"/>
      <c r="AG34" s="146" t="s">
        <v>451</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73">
        <v>24</v>
      </c>
      <c r="B35" s="174" t="s">
        <v>1690</v>
      </c>
      <c r="C35" s="182" t="s">
        <v>1691</v>
      </c>
      <c r="D35" s="175" t="s">
        <v>257</v>
      </c>
      <c r="E35" s="176">
        <v>30</v>
      </c>
      <c r="F35" s="177"/>
      <c r="G35" s="178">
        <f t="shared" si="7"/>
        <v>0</v>
      </c>
      <c r="H35" s="177"/>
      <c r="I35" s="178">
        <f t="shared" si="8"/>
        <v>0</v>
      </c>
      <c r="J35" s="177"/>
      <c r="K35" s="178">
        <f t="shared" si="9"/>
        <v>0</v>
      </c>
      <c r="L35" s="178">
        <v>21</v>
      </c>
      <c r="M35" s="178">
        <f t="shared" si="10"/>
        <v>0</v>
      </c>
      <c r="N35" s="176">
        <v>1.2999999999999999E-4</v>
      </c>
      <c r="O35" s="176">
        <f t="shared" si="11"/>
        <v>0</v>
      </c>
      <c r="P35" s="176">
        <v>0</v>
      </c>
      <c r="Q35" s="176">
        <f t="shared" si="12"/>
        <v>0</v>
      </c>
      <c r="R35" s="178" t="s">
        <v>450</v>
      </c>
      <c r="S35" s="178" t="s">
        <v>211</v>
      </c>
      <c r="T35" s="179" t="s">
        <v>212</v>
      </c>
      <c r="U35" s="156">
        <v>0</v>
      </c>
      <c r="V35" s="156">
        <f t="shared" si="13"/>
        <v>0</v>
      </c>
      <c r="W35" s="156"/>
      <c r="X35" s="156" t="s">
        <v>98</v>
      </c>
      <c r="Y35" s="156" t="s">
        <v>214</v>
      </c>
      <c r="Z35" s="146"/>
      <c r="AA35" s="146"/>
      <c r="AB35" s="146"/>
      <c r="AC35" s="146"/>
      <c r="AD35" s="146"/>
      <c r="AE35" s="146"/>
      <c r="AF35" s="146"/>
      <c r="AG35" s="146" t="s">
        <v>451</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1" x14ac:dyDescent="0.25">
      <c r="A36" s="173">
        <v>25</v>
      </c>
      <c r="B36" s="174" t="s">
        <v>1692</v>
      </c>
      <c r="C36" s="182" t="s">
        <v>1693</v>
      </c>
      <c r="D36" s="175" t="s">
        <v>257</v>
      </c>
      <c r="E36" s="176">
        <v>12</v>
      </c>
      <c r="F36" s="177"/>
      <c r="G36" s="178">
        <f t="shared" si="7"/>
        <v>0</v>
      </c>
      <c r="H36" s="177"/>
      <c r="I36" s="178">
        <f t="shared" si="8"/>
        <v>0</v>
      </c>
      <c r="J36" s="177"/>
      <c r="K36" s="178">
        <f t="shared" si="9"/>
        <v>0</v>
      </c>
      <c r="L36" s="178">
        <v>21</v>
      </c>
      <c r="M36" s="178">
        <f t="shared" si="10"/>
        <v>0</v>
      </c>
      <c r="N36" s="176">
        <v>2.7999999999999998E-4</v>
      </c>
      <c r="O36" s="176">
        <f t="shared" si="11"/>
        <v>0</v>
      </c>
      <c r="P36" s="176">
        <v>0</v>
      </c>
      <c r="Q36" s="176">
        <f t="shared" si="12"/>
        <v>0</v>
      </c>
      <c r="R36" s="178" t="s">
        <v>450</v>
      </c>
      <c r="S36" s="178" t="s">
        <v>211</v>
      </c>
      <c r="T36" s="179" t="s">
        <v>212</v>
      </c>
      <c r="U36" s="156">
        <v>0</v>
      </c>
      <c r="V36" s="156">
        <f t="shared" si="13"/>
        <v>0</v>
      </c>
      <c r="W36" s="156"/>
      <c r="X36" s="156" t="s">
        <v>98</v>
      </c>
      <c r="Y36" s="156" t="s">
        <v>214</v>
      </c>
      <c r="Z36" s="146"/>
      <c r="AA36" s="146"/>
      <c r="AB36" s="146"/>
      <c r="AC36" s="146"/>
      <c r="AD36" s="146"/>
      <c r="AE36" s="146"/>
      <c r="AF36" s="146"/>
      <c r="AG36" s="146" t="s">
        <v>451</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73">
        <v>26</v>
      </c>
      <c r="B37" s="174" t="s">
        <v>1694</v>
      </c>
      <c r="C37" s="182" t="s">
        <v>1695</v>
      </c>
      <c r="D37" s="175" t="s">
        <v>257</v>
      </c>
      <c r="E37" s="176">
        <v>11</v>
      </c>
      <c r="F37" s="177"/>
      <c r="G37" s="178">
        <f t="shared" si="7"/>
        <v>0</v>
      </c>
      <c r="H37" s="177"/>
      <c r="I37" s="178">
        <f t="shared" si="8"/>
        <v>0</v>
      </c>
      <c r="J37" s="177"/>
      <c r="K37" s="178">
        <f t="shared" si="9"/>
        <v>0</v>
      </c>
      <c r="L37" s="178">
        <v>21</v>
      </c>
      <c r="M37" s="178">
        <f t="shared" si="10"/>
        <v>0</v>
      </c>
      <c r="N37" s="176">
        <v>2.0000000000000001E-4</v>
      </c>
      <c r="O37" s="176">
        <f t="shared" si="11"/>
        <v>0</v>
      </c>
      <c r="P37" s="176">
        <v>0</v>
      </c>
      <c r="Q37" s="176">
        <f t="shared" si="12"/>
        <v>0</v>
      </c>
      <c r="R37" s="178" t="s">
        <v>450</v>
      </c>
      <c r="S37" s="178" t="s">
        <v>211</v>
      </c>
      <c r="T37" s="179" t="s">
        <v>212</v>
      </c>
      <c r="U37" s="156">
        <v>0</v>
      </c>
      <c r="V37" s="156">
        <f t="shared" si="13"/>
        <v>0</v>
      </c>
      <c r="W37" s="156"/>
      <c r="X37" s="156" t="s">
        <v>98</v>
      </c>
      <c r="Y37" s="156" t="s">
        <v>214</v>
      </c>
      <c r="Z37" s="146"/>
      <c r="AA37" s="146"/>
      <c r="AB37" s="146"/>
      <c r="AC37" s="146"/>
      <c r="AD37" s="146"/>
      <c r="AE37" s="146"/>
      <c r="AF37" s="146"/>
      <c r="AG37" s="146" t="s">
        <v>451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1" x14ac:dyDescent="0.25">
      <c r="A38" s="173">
        <v>27</v>
      </c>
      <c r="B38" s="174" t="s">
        <v>1696</v>
      </c>
      <c r="C38" s="182" t="s">
        <v>1697</v>
      </c>
      <c r="D38" s="175" t="s">
        <v>257</v>
      </c>
      <c r="E38" s="176">
        <v>45</v>
      </c>
      <c r="F38" s="177"/>
      <c r="G38" s="178">
        <f t="shared" si="7"/>
        <v>0</v>
      </c>
      <c r="H38" s="177"/>
      <c r="I38" s="178">
        <f t="shared" si="8"/>
        <v>0</v>
      </c>
      <c r="J38" s="177"/>
      <c r="K38" s="178">
        <f t="shared" si="9"/>
        <v>0</v>
      </c>
      <c r="L38" s="178">
        <v>21</v>
      </c>
      <c r="M38" s="178">
        <f t="shared" si="10"/>
        <v>0</v>
      </c>
      <c r="N38" s="176">
        <v>1.6000000000000001E-4</v>
      </c>
      <c r="O38" s="176">
        <f t="shared" si="11"/>
        <v>0.01</v>
      </c>
      <c r="P38" s="176">
        <v>0</v>
      </c>
      <c r="Q38" s="176">
        <f t="shared" si="12"/>
        <v>0</v>
      </c>
      <c r="R38" s="178" t="s">
        <v>450</v>
      </c>
      <c r="S38" s="178" t="s">
        <v>211</v>
      </c>
      <c r="T38" s="179" t="s">
        <v>212</v>
      </c>
      <c r="U38" s="156">
        <v>0</v>
      </c>
      <c r="V38" s="156">
        <f t="shared" si="13"/>
        <v>0</v>
      </c>
      <c r="W38" s="156"/>
      <c r="X38" s="156" t="s">
        <v>98</v>
      </c>
      <c r="Y38" s="156" t="s">
        <v>214</v>
      </c>
      <c r="Z38" s="146"/>
      <c r="AA38" s="146"/>
      <c r="AB38" s="146"/>
      <c r="AC38" s="146"/>
      <c r="AD38" s="146"/>
      <c r="AE38" s="146"/>
      <c r="AF38" s="146"/>
      <c r="AG38" s="146" t="s">
        <v>451</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73">
        <v>28</v>
      </c>
      <c r="B39" s="174" t="s">
        <v>1698</v>
      </c>
      <c r="C39" s="182" t="s">
        <v>1699</v>
      </c>
      <c r="D39" s="175" t="s">
        <v>257</v>
      </c>
      <c r="E39" s="176">
        <v>58</v>
      </c>
      <c r="F39" s="177"/>
      <c r="G39" s="178">
        <f t="shared" si="7"/>
        <v>0</v>
      </c>
      <c r="H39" s="177"/>
      <c r="I39" s="178">
        <f t="shared" si="8"/>
        <v>0</v>
      </c>
      <c r="J39" s="177"/>
      <c r="K39" s="178">
        <f t="shared" si="9"/>
        <v>0</v>
      </c>
      <c r="L39" s="178">
        <v>21</v>
      </c>
      <c r="M39" s="178">
        <f t="shared" si="10"/>
        <v>0</v>
      </c>
      <c r="N39" s="176">
        <v>2.1000000000000001E-4</v>
      </c>
      <c r="O39" s="176">
        <f t="shared" si="11"/>
        <v>0.01</v>
      </c>
      <c r="P39" s="176">
        <v>0</v>
      </c>
      <c r="Q39" s="176">
        <f t="shared" si="12"/>
        <v>0</v>
      </c>
      <c r="R39" s="178" t="s">
        <v>450</v>
      </c>
      <c r="S39" s="178" t="s">
        <v>211</v>
      </c>
      <c r="T39" s="179" t="s">
        <v>212</v>
      </c>
      <c r="U39" s="156">
        <v>0</v>
      </c>
      <c r="V39" s="156">
        <f t="shared" si="13"/>
        <v>0</v>
      </c>
      <c r="W39" s="156"/>
      <c r="X39" s="156" t="s">
        <v>98</v>
      </c>
      <c r="Y39" s="156" t="s">
        <v>214</v>
      </c>
      <c r="Z39" s="146"/>
      <c r="AA39" s="146"/>
      <c r="AB39" s="146"/>
      <c r="AC39" s="146"/>
      <c r="AD39" s="146"/>
      <c r="AE39" s="146"/>
      <c r="AF39" s="146"/>
      <c r="AG39" s="146" t="s">
        <v>451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1" x14ac:dyDescent="0.25">
      <c r="A40" s="173">
        <v>29</v>
      </c>
      <c r="B40" s="174" t="s">
        <v>1700</v>
      </c>
      <c r="C40" s="182" t="s">
        <v>1701</v>
      </c>
      <c r="D40" s="175" t="s">
        <v>257</v>
      </c>
      <c r="E40" s="176">
        <v>78</v>
      </c>
      <c r="F40" s="177"/>
      <c r="G40" s="178">
        <f t="shared" si="7"/>
        <v>0</v>
      </c>
      <c r="H40" s="177"/>
      <c r="I40" s="178">
        <f t="shared" si="8"/>
        <v>0</v>
      </c>
      <c r="J40" s="177"/>
      <c r="K40" s="178">
        <f t="shared" si="9"/>
        <v>0</v>
      </c>
      <c r="L40" s="178">
        <v>21</v>
      </c>
      <c r="M40" s="178">
        <f t="shared" si="10"/>
        <v>0</v>
      </c>
      <c r="N40" s="176">
        <v>2.1000000000000001E-4</v>
      </c>
      <c r="O40" s="176">
        <f t="shared" si="11"/>
        <v>0.02</v>
      </c>
      <c r="P40" s="176">
        <v>0</v>
      </c>
      <c r="Q40" s="176">
        <f t="shared" si="12"/>
        <v>0</v>
      </c>
      <c r="R40" s="178" t="s">
        <v>450</v>
      </c>
      <c r="S40" s="178" t="s">
        <v>211</v>
      </c>
      <c r="T40" s="179" t="s">
        <v>212</v>
      </c>
      <c r="U40" s="156">
        <v>0</v>
      </c>
      <c r="V40" s="156">
        <f t="shared" si="13"/>
        <v>0</v>
      </c>
      <c r="W40" s="156"/>
      <c r="X40" s="156" t="s">
        <v>98</v>
      </c>
      <c r="Y40" s="156" t="s">
        <v>214</v>
      </c>
      <c r="Z40" s="146"/>
      <c r="AA40" s="146"/>
      <c r="AB40" s="146"/>
      <c r="AC40" s="146"/>
      <c r="AD40" s="146"/>
      <c r="AE40" s="146"/>
      <c r="AF40" s="146"/>
      <c r="AG40" s="146" t="s">
        <v>451</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73">
        <v>30</v>
      </c>
      <c r="B41" s="174" t="s">
        <v>1702</v>
      </c>
      <c r="C41" s="182" t="s">
        <v>1703</v>
      </c>
      <c r="D41" s="175" t="s">
        <v>316</v>
      </c>
      <c r="E41" s="176">
        <v>265</v>
      </c>
      <c r="F41" s="177"/>
      <c r="G41" s="178">
        <f t="shared" si="7"/>
        <v>0</v>
      </c>
      <c r="H41" s="177"/>
      <c r="I41" s="178">
        <f t="shared" si="8"/>
        <v>0</v>
      </c>
      <c r="J41" s="177"/>
      <c r="K41" s="178">
        <f t="shared" si="9"/>
        <v>0</v>
      </c>
      <c r="L41" s="178">
        <v>21</v>
      </c>
      <c r="M41" s="178">
        <f t="shared" si="10"/>
        <v>0</v>
      </c>
      <c r="N41" s="176">
        <v>1.2999999999999999E-4</v>
      </c>
      <c r="O41" s="176">
        <f t="shared" si="11"/>
        <v>0.03</v>
      </c>
      <c r="P41" s="176">
        <v>0</v>
      </c>
      <c r="Q41" s="176">
        <f t="shared" si="12"/>
        <v>0</v>
      </c>
      <c r="R41" s="178" t="s">
        <v>450</v>
      </c>
      <c r="S41" s="178" t="s">
        <v>211</v>
      </c>
      <c r="T41" s="179" t="s">
        <v>212</v>
      </c>
      <c r="U41" s="156">
        <v>0</v>
      </c>
      <c r="V41" s="156">
        <f t="shared" si="13"/>
        <v>0</v>
      </c>
      <c r="W41" s="156"/>
      <c r="X41" s="156" t="s">
        <v>98</v>
      </c>
      <c r="Y41" s="156" t="s">
        <v>214</v>
      </c>
      <c r="Z41" s="146"/>
      <c r="AA41" s="146"/>
      <c r="AB41" s="146"/>
      <c r="AC41" s="146"/>
      <c r="AD41" s="146"/>
      <c r="AE41" s="146"/>
      <c r="AF41" s="146"/>
      <c r="AG41" s="146" t="s">
        <v>451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20.399999999999999" outlineLevel="1" x14ac:dyDescent="0.25">
      <c r="A42" s="173">
        <v>31</v>
      </c>
      <c r="B42" s="174" t="s">
        <v>1704</v>
      </c>
      <c r="C42" s="182" t="s">
        <v>1705</v>
      </c>
      <c r="D42" s="175" t="s">
        <v>513</v>
      </c>
      <c r="E42" s="176">
        <v>10</v>
      </c>
      <c r="F42" s="177"/>
      <c r="G42" s="178">
        <f t="shared" si="7"/>
        <v>0</v>
      </c>
      <c r="H42" s="177"/>
      <c r="I42" s="178">
        <f t="shared" si="8"/>
        <v>0</v>
      </c>
      <c r="J42" s="177"/>
      <c r="K42" s="178">
        <f t="shared" si="9"/>
        <v>0</v>
      </c>
      <c r="L42" s="178">
        <v>21</v>
      </c>
      <c r="M42" s="178">
        <f t="shared" si="10"/>
        <v>0</v>
      </c>
      <c r="N42" s="176">
        <v>0</v>
      </c>
      <c r="O42" s="176">
        <f t="shared" si="11"/>
        <v>0</v>
      </c>
      <c r="P42" s="176">
        <v>0</v>
      </c>
      <c r="Q42" s="176">
        <f t="shared" si="12"/>
        <v>0</v>
      </c>
      <c r="R42" s="178"/>
      <c r="S42" s="178" t="s">
        <v>276</v>
      </c>
      <c r="T42" s="179" t="s">
        <v>212</v>
      </c>
      <c r="U42" s="156">
        <v>0</v>
      </c>
      <c r="V42" s="156">
        <f t="shared" si="13"/>
        <v>0</v>
      </c>
      <c r="W42" s="156"/>
      <c r="X42" s="156" t="s">
        <v>98</v>
      </c>
      <c r="Y42" s="156" t="s">
        <v>214</v>
      </c>
      <c r="Z42" s="146"/>
      <c r="AA42" s="146"/>
      <c r="AB42" s="146"/>
      <c r="AC42" s="146"/>
      <c r="AD42" s="146"/>
      <c r="AE42" s="146"/>
      <c r="AF42" s="146"/>
      <c r="AG42" s="146" t="s">
        <v>451</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32</v>
      </c>
      <c r="B43" s="174" t="s">
        <v>1706</v>
      </c>
      <c r="C43" s="182" t="s">
        <v>1707</v>
      </c>
      <c r="D43" s="175" t="s">
        <v>257</v>
      </c>
      <c r="E43" s="176">
        <v>38</v>
      </c>
      <c r="F43" s="177"/>
      <c r="G43" s="178">
        <f t="shared" si="7"/>
        <v>0</v>
      </c>
      <c r="H43" s="177"/>
      <c r="I43" s="178">
        <f t="shared" si="8"/>
        <v>0</v>
      </c>
      <c r="J43" s="177"/>
      <c r="K43" s="178">
        <f t="shared" si="9"/>
        <v>0</v>
      </c>
      <c r="L43" s="178">
        <v>21</v>
      </c>
      <c r="M43" s="178">
        <f t="shared" si="10"/>
        <v>0</v>
      </c>
      <c r="N43" s="176">
        <v>0</v>
      </c>
      <c r="O43" s="176">
        <f t="shared" si="11"/>
        <v>0</v>
      </c>
      <c r="P43" s="176">
        <v>0</v>
      </c>
      <c r="Q43" s="176">
        <f t="shared" si="12"/>
        <v>0</v>
      </c>
      <c r="R43" s="178" t="s">
        <v>450</v>
      </c>
      <c r="S43" s="178" t="s">
        <v>211</v>
      </c>
      <c r="T43" s="179" t="s">
        <v>212</v>
      </c>
      <c r="U43" s="156">
        <v>0</v>
      </c>
      <c r="V43" s="156">
        <f t="shared" si="13"/>
        <v>0</v>
      </c>
      <c r="W43" s="156"/>
      <c r="X43" s="156" t="s">
        <v>98</v>
      </c>
      <c r="Y43" s="156" t="s">
        <v>214</v>
      </c>
      <c r="Z43" s="146"/>
      <c r="AA43" s="146"/>
      <c r="AB43" s="146"/>
      <c r="AC43" s="146"/>
      <c r="AD43" s="146"/>
      <c r="AE43" s="146"/>
      <c r="AF43" s="146"/>
      <c r="AG43" s="146" t="s">
        <v>451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73">
        <v>33</v>
      </c>
      <c r="B44" s="174" t="s">
        <v>1708</v>
      </c>
      <c r="C44" s="182" t="s">
        <v>1707</v>
      </c>
      <c r="D44" s="175" t="s">
        <v>257</v>
      </c>
      <c r="E44" s="176">
        <v>3</v>
      </c>
      <c r="F44" s="177"/>
      <c r="G44" s="178">
        <f t="shared" si="7"/>
        <v>0</v>
      </c>
      <c r="H44" s="177"/>
      <c r="I44" s="178">
        <f t="shared" si="8"/>
        <v>0</v>
      </c>
      <c r="J44" s="177"/>
      <c r="K44" s="178">
        <f t="shared" si="9"/>
        <v>0</v>
      </c>
      <c r="L44" s="178">
        <v>21</v>
      </c>
      <c r="M44" s="178">
        <f t="shared" si="10"/>
        <v>0</v>
      </c>
      <c r="N44" s="176">
        <v>0</v>
      </c>
      <c r="O44" s="176">
        <f t="shared" si="11"/>
        <v>0</v>
      </c>
      <c r="P44" s="176">
        <v>0</v>
      </c>
      <c r="Q44" s="176">
        <f t="shared" si="12"/>
        <v>0</v>
      </c>
      <c r="R44" s="178" t="s">
        <v>450</v>
      </c>
      <c r="S44" s="178" t="s">
        <v>211</v>
      </c>
      <c r="T44" s="179" t="s">
        <v>212</v>
      </c>
      <c r="U44" s="156">
        <v>0</v>
      </c>
      <c r="V44" s="156">
        <f t="shared" si="13"/>
        <v>0</v>
      </c>
      <c r="W44" s="156"/>
      <c r="X44" s="156" t="s">
        <v>98</v>
      </c>
      <c r="Y44" s="156" t="s">
        <v>214</v>
      </c>
      <c r="Z44" s="146"/>
      <c r="AA44" s="146"/>
      <c r="AB44" s="146"/>
      <c r="AC44" s="146"/>
      <c r="AD44" s="146"/>
      <c r="AE44" s="146"/>
      <c r="AF44" s="146"/>
      <c r="AG44" s="146" t="s">
        <v>451</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73">
        <v>34</v>
      </c>
      <c r="B45" s="174" t="s">
        <v>1709</v>
      </c>
      <c r="C45" s="182" t="s">
        <v>1710</v>
      </c>
      <c r="D45" s="175" t="s">
        <v>513</v>
      </c>
      <c r="E45" s="176">
        <v>42</v>
      </c>
      <c r="F45" s="177"/>
      <c r="G45" s="178">
        <f t="shared" si="7"/>
        <v>0</v>
      </c>
      <c r="H45" s="177"/>
      <c r="I45" s="178">
        <f t="shared" si="8"/>
        <v>0</v>
      </c>
      <c r="J45" s="177"/>
      <c r="K45" s="178">
        <f t="shared" si="9"/>
        <v>0</v>
      </c>
      <c r="L45" s="178">
        <v>21</v>
      </c>
      <c r="M45" s="178">
        <f t="shared" si="10"/>
        <v>0</v>
      </c>
      <c r="N45" s="176">
        <v>0</v>
      </c>
      <c r="O45" s="176">
        <f t="shared" si="11"/>
        <v>0</v>
      </c>
      <c r="P45" s="176">
        <v>0</v>
      </c>
      <c r="Q45" s="176">
        <f t="shared" si="12"/>
        <v>0</v>
      </c>
      <c r="R45" s="178"/>
      <c r="S45" s="178" t="s">
        <v>276</v>
      </c>
      <c r="T45" s="179" t="s">
        <v>212</v>
      </c>
      <c r="U45" s="156">
        <v>0</v>
      </c>
      <c r="V45" s="156">
        <f t="shared" si="13"/>
        <v>0</v>
      </c>
      <c r="W45" s="156"/>
      <c r="X45" s="156" t="s">
        <v>98</v>
      </c>
      <c r="Y45" s="156" t="s">
        <v>214</v>
      </c>
      <c r="Z45" s="146"/>
      <c r="AA45" s="146"/>
      <c r="AB45" s="146"/>
      <c r="AC45" s="146"/>
      <c r="AD45" s="146"/>
      <c r="AE45" s="146"/>
      <c r="AF45" s="146"/>
      <c r="AG45" s="146" t="s">
        <v>451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1" x14ac:dyDescent="0.25">
      <c r="A46" s="173">
        <v>35</v>
      </c>
      <c r="B46" s="174" t="s">
        <v>1711</v>
      </c>
      <c r="C46" s="182" t="s">
        <v>1712</v>
      </c>
      <c r="D46" s="175" t="s">
        <v>513</v>
      </c>
      <c r="E46" s="176">
        <v>5</v>
      </c>
      <c r="F46" s="177"/>
      <c r="G46" s="178">
        <f t="shared" si="7"/>
        <v>0</v>
      </c>
      <c r="H46" s="177"/>
      <c r="I46" s="178">
        <f t="shared" si="8"/>
        <v>0</v>
      </c>
      <c r="J46" s="177"/>
      <c r="K46" s="178">
        <f t="shared" si="9"/>
        <v>0</v>
      </c>
      <c r="L46" s="178">
        <v>21</v>
      </c>
      <c r="M46" s="178">
        <f t="shared" si="10"/>
        <v>0</v>
      </c>
      <c r="N46" s="176">
        <v>0</v>
      </c>
      <c r="O46" s="176">
        <f t="shared" si="11"/>
        <v>0</v>
      </c>
      <c r="P46" s="176">
        <v>0</v>
      </c>
      <c r="Q46" s="176">
        <f t="shared" si="12"/>
        <v>0</v>
      </c>
      <c r="R46" s="178"/>
      <c r="S46" s="178" t="s">
        <v>276</v>
      </c>
      <c r="T46" s="179" t="s">
        <v>212</v>
      </c>
      <c r="U46" s="156">
        <v>0</v>
      </c>
      <c r="V46" s="156">
        <f t="shared" si="13"/>
        <v>0</v>
      </c>
      <c r="W46" s="156"/>
      <c r="X46" s="156" t="s">
        <v>98</v>
      </c>
      <c r="Y46" s="156" t="s">
        <v>214</v>
      </c>
      <c r="Z46" s="146"/>
      <c r="AA46" s="146"/>
      <c r="AB46" s="146"/>
      <c r="AC46" s="146"/>
      <c r="AD46" s="146"/>
      <c r="AE46" s="146"/>
      <c r="AF46" s="146"/>
      <c r="AG46" s="146" t="s">
        <v>451</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x14ac:dyDescent="0.25">
      <c r="A47" s="158" t="s">
        <v>205</v>
      </c>
      <c r="B47" s="159" t="s">
        <v>99</v>
      </c>
      <c r="C47" s="180" t="s">
        <v>100</v>
      </c>
      <c r="D47" s="160"/>
      <c r="E47" s="161"/>
      <c r="F47" s="162"/>
      <c r="G47" s="162">
        <f>SUMIF(AG48:AG52,"&lt;&gt;NOR",G48:G52)</f>
        <v>0</v>
      </c>
      <c r="H47" s="162"/>
      <c r="I47" s="162">
        <f>SUM(I48:I52)</f>
        <v>0</v>
      </c>
      <c r="J47" s="162"/>
      <c r="K47" s="162">
        <f>SUM(K48:K52)</f>
        <v>0</v>
      </c>
      <c r="L47" s="162"/>
      <c r="M47" s="162">
        <f>SUM(M48:M52)</f>
        <v>0</v>
      </c>
      <c r="N47" s="161"/>
      <c r="O47" s="161">
        <f>SUM(O48:O52)</f>
        <v>0</v>
      </c>
      <c r="P47" s="161"/>
      <c r="Q47" s="161">
        <f>SUM(Q48:Q52)</f>
        <v>0</v>
      </c>
      <c r="R47" s="162"/>
      <c r="S47" s="162"/>
      <c r="T47" s="163"/>
      <c r="U47" s="157"/>
      <c r="V47" s="157">
        <f>SUM(V48:V52)</f>
        <v>0</v>
      </c>
      <c r="W47" s="157"/>
      <c r="X47" s="157"/>
      <c r="Y47" s="157"/>
      <c r="AG47" t="s">
        <v>206</v>
      </c>
    </row>
    <row r="48" spans="1:60" outlineLevel="1" x14ac:dyDescent="0.25">
      <c r="A48" s="173">
        <v>36</v>
      </c>
      <c r="B48" s="174" t="s">
        <v>1713</v>
      </c>
      <c r="C48" s="182" t="s">
        <v>1714</v>
      </c>
      <c r="D48" s="175" t="s">
        <v>1473</v>
      </c>
      <c r="E48" s="176">
        <v>40</v>
      </c>
      <c r="F48" s="177"/>
      <c r="G48" s="178">
        <f>ROUND(E48*F48,2)</f>
        <v>0</v>
      </c>
      <c r="H48" s="177"/>
      <c r="I48" s="178">
        <f>ROUND(E48*H48,2)</f>
        <v>0</v>
      </c>
      <c r="J48" s="177"/>
      <c r="K48" s="178">
        <f>ROUND(E48*J48,2)</f>
        <v>0</v>
      </c>
      <c r="L48" s="178">
        <v>21</v>
      </c>
      <c r="M48" s="178">
        <f>G48*(1+L48/100)</f>
        <v>0</v>
      </c>
      <c r="N48" s="176">
        <v>0</v>
      </c>
      <c r="O48" s="176">
        <f>ROUND(E48*N48,2)</f>
        <v>0</v>
      </c>
      <c r="P48" s="176">
        <v>0</v>
      </c>
      <c r="Q48" s="176">
        <f>ROUND(E48*P48,2)</f>
        <v>0</v>
      </c>
      <c r="R48" s="178" t="s">
        <v>1715</v>
      </c>
      <c r="S48" s="178" t="s">
        <v>211</v>
      </c>
      <c r="T48" s="179" t="s">
        <v>212</v>
      </c>
      <c r="U48" s="156">
        <v>0</v>
      </c>
      <c r="V48" s="156">
        <f>ROUND(E48*U48,2)</f>
        <v>0</v>
      </c>
      <c r="W48" s="156"/>
      <c r="X48" s="156" t="s">
        <v>1716</v>
      </c>
      <c r="Y48" s="156" t="s">
        <v>214</v>
      </c>
      <c r="Z48" s="146"/>
      <c r="AA48" s="146"/>
      <c r="AB48" s="146"/>
      <c r="AC48" s="146"/>
      <c r="AD48" s="146"/>
      <c r="AE48" s="146"/>
      <c r="AF48" s="146"/>
      <c r="AG48" s="146" t="s">
        <v>1717</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1" x14ac:dyDescent="0.25">
      <c r="A49" s="165">
        <v>37</v>
      </c>
      <c r="B49" s="166" t="s">
        <v>1445</v>
      </c>
      <c r="C49" s="181" t="s">
        <v>1446</v>
      </c>
      <c r="D49" s="167" t="s">
        <v>613</v>
      </c>
      <c r="E49" s="168">
        <v>1</v>
      </c>
      <c r="F49" s="169"/>
      <c r="G49" s="170">
        <f>ROUND(E49*F49,2)</f>
        <v>0</v>
      </c>
      <c r="H49" s="169"/>
      <c r="I49" s="170">
        <f>ROUND(E49*H49,2)</f>
        <v>0</v>
      </c>
      <c r="J49" s="169"/>
      <c r="K49" s="170">
        <f>ROUND(E49*J49,2)</f>
        <v>0</v>
      </c>
      <c r="L49" s="170">
        <v>21</v>
      </c>
      <c r="M49" s="170">
        <f>G49*(1+L49/100)</f>
        <v>0</v>
      </c>
      <c r="N49" s="168">
        <v>0</v>
      </c>
      <c r="O49" s="168">
        <f>ROUND(E49*N49,2)</f>
        <v>0</v>
      </c>
      <c r="P49" s="168">
        <v>0</v>
      </c>
      <c r="Q49" s="168">
        <f>ROUND(E49*P49,2)</f>
        <v>0</v>
      </c>
      <c r="R49" s="170"/>
      <c r="S49" s="170" t="s">
        <v>211</v>
      </c>
      <c r="T49" s="171" t="s">
        <v>212</v>
      </c>
      <c r="U49" s="156">
        <v>0</v>
      </c>
      <c r="V49" s="156">
        <f>ROUND(E49*U49,2)</f>
        <v>0</v>
      </c>
      <c r="W49" s="156"/>
      <c r="X49" s="156" t="s">
        <v>100</v>
      </c>
      <c r="Y49" s="156" t="s">
        <v>214</v>
      </c>
      <c r="Z49" s="146"/>
      <c r="AA49" s="146"/>
      <c r="AB49" s="146"/>
      <c r="AC49" s="146"/>
      <c r="AD49" s="146"/>
      <c r="AE49" s="146"/>
      <c r="AF49" s="146"/>
      <c r="AG49" s="146" t="s">
        <v>1447</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2" x14ac:dyDescent="0.25">
      <c r="A50" s="153"/>
      <c r="B50" s="154"/>
      <c r="C50" s="254" t="s">
        <v>1448</v>
      </c>
      <c r="D50" s="255"/>
      <c r="E50" s="255"/>
      <c r="F50" s="255"/>
      <c r="G50" s="255"/>
      <c r="H50" s="156"/>
      <c r="I50" s="156"/>
      <c r="J50" s="156"/>
      <c r="K50" s="156"/>
      <c r="L50" s="156"/>
      <c r="M50" s="156"/>
      <c r="N50" s="155"/>
      <c r="O50" s="155"/>
      <c r="P50" s="155"/>
      <c r="Q50" s="155"/>
      <c r="R50" s="156"/>
      <c r="S50" s="156"/>
      <c r="T50" s="156"/>
      <c r="U50" s="156"/>
      <c r="V50" s="156"/>
      <c r="W50" s="156"/>
      <c r="X50" s="156"/>
      <c r="Y50" s="156"/>
      <c r="Z50" s="146"/>
      <c r="AA50" s="146"/>
      <c r="AB50" s="146"/>
      <c r="AC50" s="146"/>
      <c r="AD50" s="146"/>
      <c r="AE50" s="146"/>
      <c r="AF50" s="146"/>
      <c r="AG50" s="146" t="s">
        <v>642</v>
      </c>
      <c r="AH50" s="146"/>
      <c r="AI50" s="146"/>
      <c r="AJ50" s="146"/>
      <c r="AK50" s="146"/>
      <c r="AL50" s="146"/>
      <c r="AM50" s="146"/>
      <c r="AN50" s="146"/>
      <c r="AO50" s="146"/>
      <c r="AP50" s="146"/>
      <c r="AQ50" s="146"/>
      <c r="AR50" s="146"/>
      <c r="AS50" s="146"/>
      <c r="AT50" s="146"/>
      <c r="AU50" s="146"/>
      <c r="AV50" s="146"/>
      <c r="AW50" s="146"/>
      <c r="AX50" s="146"/>
      <c r="AY50" s="146"/>
      <c r="AZ50" s="146"/>
      <c r="BA50" s="172" t="str">
        <f>C50</f>
        <v>Náklady na vyhotovení dokumentace skutečného provedení stavby a její předání objednateli v požadované formě a požadovaném počtu.</v>
      </c>
      <c r="BB50" s="146"/>
      <c r="BC50" s="146"/>
      <c r="BD50" s="146"/>
      <c r="BE50" s="146"/>
      <c r="BF50" s="146"/>
      <c r="BG50" s="146"/>
      <c r="BH50" s="146"/>
    </row>
    <row r="51" spans="1:60" outlineLevel="1" x14ac:dyDescent="0.25">
      <c r="A51" s="173">
        <v>38</v>
      </c>
      <c r="B51" s="174" t="s">
        <v>1449</v>
      </c>
      <c r="C51" s="182" t="s">
        <v>1450</v>
      </c>
      <c r="D51" s="175" t="s">
        <v>613</v>
      </c>
      <c r="E51" s="176">
        <v>1</v>
      </c>
      <c r="F51" s="177"/>
      <c r="G51" s="178">
        <f>ROUND(E51*F51,2)</f>
        <v>0</v>
      </c>
      <c r="H51" s="177"/>
      <c r="I51" s="178">
        <f>ROUND(E51*H51,2)</f>
        <v>0</v>
      </c>
      <c r="J51" s="177"/>
      <c r="K51" s="178">
        <f>ROUND(E51*J51,2)</f>
        <v>0</v>
      </c>
      <c r="L51" s="178">
        <v>21</v>
      </c>
      <c r="M51" s="178">
        <f>G51*(1+L51/100)</f>
        <v>0</v>
      </c>
      <c r="N51" s="176">
        <v>0</v>
      </c>
      <c r="O51" s="176">
        <f>ROUND(E51*N51,2)</f>
        <v>0</v>
      </c>
      <c r="P51" s="176">
        <v>0</v>
      </c>
      <c r="Q51" s="176">
        <f>ROUND(E51*P51,2)</f>
        <v>0</v>
      </c>
      <c r="R51" s="178"/>
      <c r="S51" s="178" t="s">
        <v>276</v>
      </c>
      <c r="T51" s="179" t="s">
        <v>212</v>
      </c>
      <c r="U51" s="156">
        <v>0</v>
      </c>
      <c r="V51" s="156">
        <f>ROUND(E51*U51,2)</f>
        <v>0</v>
      </c>
      <c r="W51" s="156"/>
      <c r="X51" s="156" t="s">
        <v>100</v>
      </c>
      <c r="Y51" s="156" t="s">
        <v>214</v>
      </c>
      <c r="Z51" s="146"/>
      <c r="AA51" s="146"/>
      <c r="AB51" s="146"/>
      <c r="AC51" s="146"/>
      <c r="AD51" s="146"/>
      <c r="AE51" s="146"/>
      <c r="AF51" s="146"/>
      <c r="AG51" s="146" t="s">
        <v>1447</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65">
        <v>39</v>
      </c>
      <c r="B52" s="166" t="s">
        <v>1455</v>
      </c>
      <c r="C52" s="181" t="s">
        <v>1718</v>
      </c>
      <c r="D52" s="167" t="s">
        <v>613</v>
      </c>
      <c r="E52" s="168">
        <v>1</v>
      </c>
      <c r="F52" s="169"/>
      <c r="G52" s="170">
        <f>ROUND(E52*F52,2)</f>
        <v>0</v>
      </c>
      <c r="H52" s="169"/>
      <c r="I52" s="170">
        <f>ROUND(E52*H52,2)</f>
        <v>0</v>
      </c>
      <c r="J52" s="169"/>
      <c r="K52" s="170">
        <f>ROUND(E52*J52,2)</f>
        <v>0</v>
      </c>
      <c r="L52" s="170">
        <v>21</v>
      </c>
      <c r="M52" s="170">
        <f>G52*(1+L52/100)</f>
        <v>0</v>
      </c>
      <c r="N52" s="168">
        <v>0</v>
      </c>
      <c r="O52" s="168">
        <f>ROUND(E52*N52,2)</f>
        <v>0</v>
      </c>
      <c r="P52" s="168">
        <v>0</v>
      </c>
      <c r="Q52" s="168">
        <f>ROUND(E52*P52,2)</f>
        <v>0</v>
      </c>
      <c r="R52" s="170"/>
      <c r="S52" s="170" t="s">
        <v>276</v>
      </c>
      <c r="T52" s="171" t="s">
        <v>212</v>
      </c>
      <c r="U52" s="156">
        <v>0</v>
      </c>
      <c r="V52" s="156">
        <f>ROUND(E52*U52,2)</f>
        <v>0</v>
      </c>
      <c r="W52" s="156"/>
      <c r="X52" s="156" t="s">
        <v>100</v>
      </c>
      <c r="Y52" s="156" t="s">
        <v>214</v>
      </c>
      <c r="Z52" s="146"/>
      <c r="AA52" s="146"/>
      <c r="AB52" s="146"/>
      <c r="AC52" s="146"/>
      <c r="AD52" s="146"/>
      <c r="AE52" s="146"/>
      <c r="AF52" s="146"/>
      <c r="AG52" s="146" t="s">
        <v>1447</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x14ac:dyDescent="0.25">
      <c r="A53" s="3"/>
      <c r="B53" s="4"/>
      <c r="C53" s="183"/>
      <c r="D53" s="6"/>
      <c r="E53" s="3"/>
      <c r="F53" s="3"/>
      <c r="G53" s="3"/>
      <c r="H53" s="3"/>
      <c r="I53" s="3"/>
      <c r="J53" s="3"/>
      <c r="K53" s="3"/>
      <c r="L53" s="3"/>
      <c r="M53" s="3"/>
      <c r="N53" s="3"/>
      <c r="O53" s="3"/>
      <c r="P53" s="3"/>
      <c r="Q53" s="3"/>
      <c r="R53" s="3"/>
      <c r="S53" s="3"/>
      <c r="T53" s="3"/>
      <c r="U53" s="3"/>
      <c r="V53" s="3"/>
      <c r="W53" s="3"/>
      <c r="X53" s="3"/>
      <c r="Y53" s="3"/>
      <c r="AE53">
        <v>12</v>
      </c>
      <c r="AF53">
        <v>21</v>
      </c>
      <c r="AG53" t="s">
        <v>191</v>
      </c>
    </row>
    <row r="54" spans="1:60" x14ac:dyDescent="0.25">
      <c r="A54" s="149"/>
      <c r="B54" s="150" t="s">
        <v>29</v>
      </c>
      <c r="C54" s="184"/>
      <c r="D54" s="151"/>
      <c r="E54" s="152"/>
      <c r="F54" s="152"/>
      <c r="G54" s="164">
        <f>G8+G20+G47</f>
        <v>0</v>
      </c>
      <c r="H54" s="3"/>
      <c r="I54" s="3"/>
      <c r="J54" s="3"/>
      <c r="K54" s="3"/>
      <c r="L54" s="3"/>
      <c r="M54" s="3"/>
      <c r="N54" s="3"/>
      <c r="O54" s="3"/>
      <c r="P54" s="3"/>
      <c r="Q54" s="3"/>
      <c r="R54" s="3"/>
      <c r="S54" s="3"/>
      <c r="T54" s="3"/>
      <c r="U54" s="3"/>
      <c r="V54" s="3"/>
      <c r="W54" s="3"/>
      <c r="X54" s="3"/>
      <c r="Y54" s="3"/>
      <c r="AE54">
        <f>SUMIF(L7:L52,AE53,G7:G52)</f>
        <v>0</v>
      </c>
      <c r="AF54">
        <f>SUMIF(L7:L52,AF53,G7:G52)</f>
        <v>0</v>
      </c>
      <c r="AG54" t="s">
        <v>520</v>
      </c>
    </row>
    <row r="55" spans="1:60" x14ac:dyDescent="0.25">
      <c r="C55" s="185"/>
      <c r="D55" s="10"/>
      <c r="AG55" t="s">
        <v>521</v>
      </c>
    </row>
    <row r="56" spans="1:60" x14ac:dyDescent="0.25">
      <c r="D56" s="10"/>
    </row>
    <row r="57" spans="1:60" x14ac:dyDescent="0.25">
      <c r="D57" s="10"/>
    </row>
    <row r="58" spans="1:60" x14ac:dyDescent="0.25">
      <c r="D58" s="10"/>
    </row>
    <row r="59" spans="1:60" x14ac:dyDescent="0.25">
      <c r="D59" s="10"/>
    </row>
    <row r="60" spans="1:60" x14ac:dyDescent="0.25">
      <c r="D60" s="10"/>
    </row>
    <row r="61" spans="1:60" x14ac:dyDescent="0.25">
      <c r="D61" s="10"/>
    </row>
    <row r="62" spans="1:60" x14ac:dyDescent="0.25">
      <c r="D62" s="10"/>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7">
    <mergeCell ref="C50:G50"/>
    <mergeCell ref="A1:G1"/>
    <mergeCell ref="C2:G2"/>
    <mergeCell ref="C3:G3"/>
    <mergeCell ref="C4:G4"/>
    <mergeCell ref="C22:G22"/>
    <mergeCell ref="C27:G2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E9D1-4B5A-43AB-AB5A-C4B296E56847}">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1871</v>
      </c>
      <c r="D2" s="194"/>
      <c r="E2" s="194"/>
      <c r="F2" s="194"/>
      <c r="G2" s="195"/>
      <c r="AG2" t="s">
        <v>180</v>
      </c>
    </row>
    <row r="3" spans="1:60" ht="24.9" customHeight="1" x14ac:dyDescent="0.25">
      <c r="A3" s="50" t="s">
        <v>8</v>
      </c>
      <c r="B3" s="49" t="s">
        <v>66</v>
      </c>
      <c r="C3" s="193" t="s">
        <v>67</v>
      </c>
      <c r="D3" s="194"/>
      <c r="E3" s="194"/>
      <c r="F3" s="194"/>
      <c r="G3" s="195"/>
      <c r="AC3" s="120" t="s">
        <v>180</v>
      </c>
      <c r="AG3" t="s">
        <v>181</v>
      </c>
    </row>
    <row r="4" spans="1:60" ht="24.9" customHeight="1" x14ac:dyDescent="0.25">
      <c r="A4" s="139" t="s">
        <v>9</v>
      </c>
      <c r="B4" s="140" t="s">
        <v>68</v>
      </c>
      <c r="C4" s="196" t="s">
        <v>67</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SUMIF(AG9:AG26,"&lt;&gt;NOR",G9:G26)</f>
        <v>0</v>
      </c>
      <c r="H8" s="162"/>
      <c r="I8" s="162">
        <f>SUM(I9:I26)</f>
        <v>0</v>
      </c>
      <c r="J8" s="162"/>
      <c r="K8" s="162">
        <f>SUM(K9:K26)</f>
        <v>0</v>
      </c>
      <c r="L8" s="162"/>
      <c r="M8" s="162">
        <f>SUM(M9:M26)</f>
        <v>0</v>
      </c>
      <c r="N8" s="161"/>
      <c r="O8" s="161">
        <f>SUM(O9:O26)</f>
        <v>0</v>
      </c>
      <c r="P8" s="161"/>
      <c r="Q8" s="161">
        <f>SUM(Q9:Q26)</f>
        <v>0</v>
      </c>
      <c r="R8" s="162"/>
      <c r="S8" s="162"/>
      <c r="T8" s="163"/>
      <c r="U8" s="157"/>
      <c r="V8" s="157">
        <f>SUM(V9:V26)</f>
        <v>572.86</v>
      </c>
      <c r="W8" s="157"/>
      <c r="X8" s="157"/>
      <c r="Y8" s="157"/>
      <c r="AG8" t="s">
        <v>206</v>
      </c>
    </row>
    <row r="9" spans="1:60" outlineLevel="1" x14ac:dyDescent="0.25">
      <c r="A9" s="165">
        <v>1</v>
      </c>
      <c r="B9" s="166" t="s">
        <v>1719</v>
      </c>
      <c r="C9" s="181" t="s">
        <v>1720</v>
      </c>
      <c r="D9" s="167" t="s">
        <v>209</v>
      </c>
      <c r="E9" s="168">
        <v>754.85190999999998</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0.43</v>
      </c>
      <c r="V9" s="156">
        <f>ROUND(E9*U9,2)</f>
        <v>324.58999999999997</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1721</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72" t="str">
        <f>C10</f>
        <v>s přemístěním výkopku v příčných profilech na vzdálenost do 15 m nebo s naložením na dopravní prostředek.</v>
      </c>
      <c r="BB10" s="146"/>
      <c r="BC10" s="146"/>
      <c r="BD10" s="146"/>
      <c r="BE10" s="146"/>
      <c r="BF10" s="146"/>
      <c r="BG10" s="146"/>
      <c r="BH10" s="146"/>
    </row>
    <row r="11" spans="1:60" outlineLevel="2" x14ac:dyDescent="0.25">
      <c r="A11" s="153"/>
      <c r="B11" s="154"/>
      <c r="C11" s="256" t="s">
        <v>1721</v>
      </c>
      <c r="D11" s="257"/>
      <c r="E11" s="257"/>
      <c r="F11" s="257"/>
      <c r="G11" s="257"/>
      <c r="H11" s="156"/>
      <c r="I11" s="156"/>
      <c r="J11" s="156"/>
      <c r="K11" s="156"/>
      <c r="L11" s="156"/>
      <c r="M11" s="156"/>
      <c r="N11" s="155"/>
      <c r="O11" s="155"/>
      <c r="P11" s="155"/>
      <c r="Q11" s="155"/>
      <c r="R11" s="156"/>
      <c r="S11" s="156"/>
      <c r="T11" s="156"/>
      <c r="U11" s="156"/>
      <c r="V11" s="156"/>
      <c r="W11" s="156"/>
      <c r="X11" s="156"/>
      <c r="Y11" s="156"/>
      <c r="Z11" s="146"/>
      <c r="AA11" s="146"/>
      <c r="AB11" s="146"/>
      <c r="AC11" s="146"/>
      <c r="AD11" s="146"/>
      <c r="AE11" s="146"/>
      <c r="AF11" s="146"/>
      <c r="AG11" s="146" t="s">
        <v>642</v>
      </c>
      <c r="AH11" s="146"/>
      <c r="AI11" s="146"/>
      <c r="AJ11" s="146"/>
      <c r="AK11" s="146"/>
      <c r="AL11" s="146"/>
      <c r="AM11" s="146"/>
      <c r="AN11" s="146"/>
      <c r="AO11" s="146"/>
      <c r="AP11" s="146"/>
      <c r="AQ11" s="146"/>
      <c r="AR11" s="146"/>
      <c r="AS11" s="146"/>
      <c r="AT11" s="146"/>
      <c r="AU11" s="146"/>
      <c r="AV11" s="146"/>
      <c r="AW11" s="146"/>
      <c r="AX11" s="146"/>
      <c r="AY11" s="146"/>
      <c r="AZ11" s="146"/>
      <c r="BA11" s="172" t="str">
        <f>C11</f>
        <v>s přemístěním výkopku v příčných profilech na vzdálenost do 15 m nebo s naložením na dopravní prostředek.</v>
      </c>
      <c r="BB11" s="146"/>
      <c r="BC11" s="146"/>
      <c r="BD11" s="146"/>
      <c r="BE11" s="146"/>
      <c r="BF11" s="146"/>
      <c r="BG11" s="146"/>
      <c r="BH11" s="146"/>
    </row>
    <row r="12" spans="1:60" outlineLevel="1" x14ac:dyDescent="0.25">
      <c r="A12" s="165">
        <v>2</v>
      </c>
      <c r="B12" s="166" t="s">
        <v>1722</v>
      </c>
      <c r="C12" s="181" t="s">
        <v>1723</v>
      </c>
      <c r="D12" s="167" t="s">
        <v>209</v>
      </c>
      <c r="E12" s="168">
        <v>377.42595</v>
      </c>
      <c r="F12" s="169"/>
      <c r="G12" s="170">
        <f>ROUND(E12*F12,2)</f>
        <v>0</v>
      </c>
      <c r="H12" s="169"/>
      <c r="I12" s="170">
        <f>ROUND(E12*H12,2)</f>
        <v>0</v>
      </c>
      <c r="J12" s="169"/>
      <c r="K12" s="170">
        <f>ROUND(E12*J12,2)</f>
        <v>0</v>
      </c>
      <c r="L12" s="170">
        <v>21</v>
      </c>
      <c r="M12" s="170">
        <f>G12*(1+L12/100)</f>
        <v>0</v>
      </c>
      <c r="N12" s="168">
        <v>0</v>
      </c>
      <c r="O12" s="168">
        <f>ROUND(E12*N12,2)</f>
        <v>0</v>
      </c>
      <c r="P12" s="168">
        <v>0</v>
      </c>
      <c r="Q12" s="168">
        <f>ROUND(E12*P12,2)</f>
        <v>0</v>
      </c>
      <c r="R12" s="170" t="s">
        <v>210</v>
      </c>
      <c r="S12" s="170" t="s">
        <v>211</v>
      </c>
      <c r="T12" s="171" t="s">
        <v>212</v>
      </c>
      <c r="U12" s="156">
        <v>0.12</v>
      </c>
      <c r="V12" s="156">
        <f>ROUND(E12*U12,2)</f>
        <v>45.29</v>
      </c>
      <c r="W12" s="156"/>
      <c r="X12" s="156" t="s">
        <v>213</v>
      </c>
      <c r="Y12" s="156" t="s">
        <v>214</v>
      </c>
      <c r="Z12" s="146"/>
      <c r="AA12" s="146"/>
      <c r="AB12" s="146"/>
      <c r="AC12" s="146"/>
      <c r="AD12" s="146"/>
      <c r="AE12" s="146"/>
      <c r="AF12" s="146"/>
      <c r="AG12" s="146" t="s">
        <v>215</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2" x14ac:dyDescent="0.25">
      <c r="A13" s="153"/>
      <c r="B13" s="154"/>
      <c r="C13" s="190" t="s">
        <v>1721</v>
      </c>
      <c r="D13" s="191"/>
      <c r="E13" s="191"/>
      <c r="F13" s="191"/>
      <c r="G13" s="191"/>
      <c r="H13" s="156"/>
      <c r="I13" s="156"/>
      <c r="J13" s="156"/>
      <c r="K13" s="156"/>
      <c r="L13" s="156"/>
      <c r="M13" s="156"/>
      <c r="N13" s="155"/>
      <c r="O13" s="155"/>
      <c r="P13" s="155"/>
      <c r="Q13" s="155"/>
      <c r="R13" s="156"/>
      <c r="S13" s="156"/>
      <c r="T13" s="156"/>
      <c r="U13" s="156"/>
      <c r="V13" s="156"/>
      <c r="W13" s="156"/>
      <c r="X13" s="156"/>
      <c r="Y13" s="156"/>
      <c r="Z13" s="146"/>
      <c r="AA13" s="146"/>
      <c r="AB13" s="146"/>
      <c r="AC13" s="146"/>
      <c r="AD13" s="146"/>
      <c r="AE13" s="146"/>
      <c r="AF13" s="146"/>
      <c r="AG13" s="146" t="s">
        <v>217</v>
      </c>
      <c r="AH13" s="146"/>
      <c r="AI13" s="146"/>
      <c r="AJ13" s="146"/>
      <c r="AK13" s="146"/>
      <c r="AL13" s="146"/>
      <c r="AM13" s="146"/>
      <c r="AN13" s="146"/>
      <c r="AO13" s="146"/>
      <c r="AP13" s="146"/>
      <c r="AQ13" s="146"/>
      <c r="AR13" s="146"/>
      <c r="AS13" s="146"/>
      <c r="AT13" s="146"/>
      <c r="AU13" s="146"/>
      <c r="AV13" s="146"/>
      <c r="AW13" s="146"/>
      <c r="AX13" s="146"/>
      <c r="AY13" s="146"/>
      <c r="AZ13" s="146"/>
      <c r="BA13" s="172" t="str">
        <f>C13</f>
        <v>s přemístěním výkopku v příčných profilech na vzdálenost do 15 m nebo s naložením na dopravní prostředek.</v>
      </c>
      <c r="BB13" s="146"/>
      <c r="BC13" s="146"/>
      <c r="BD13" s="146"/>
      <c r="BE13" s="146"/>
      <c r="BF13" s="146"/>
      <c r="BG13" s="146"/>
      <c r="BH13" s="146"/>
    </row>
    <row r="14" spans="1:60" outlineLevel="2" x14ac:dyDescent="0.25">
      <c r="A14" s="153"/>
      <c r="B14" s="154"/>
      <c r="C14" s="256" t="s">
        <v>1721</v>
      </c>
      <c r="D14" s="257"/>
      <c r="E14" s="257"/>
      <c r="F14" s="257"/>
      <c r="G14" s="257"/>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642</v>
      </c>
      <c r="AH14" s="146"/>
      <c r="AI14" s="146"/>
      <c r="AJ14" s="146"/>
      <c r="AK14" s="146"/>
      <c r="AL14" s="146"/>
      <c r="AM14" s="146"/>
      <c r="AN14" s="146"/>
      <c r="AO14" s="146"/>
      <c r="AP14" s="146"/>
      <c r="AQ14" s="146"/>
      <c r="AR14" s="146"/>
      <c r="AS14" s="146"/>
      <c r="AT14" s="146"/>
      <c r="AU14" s="146"/>
      <c r="AV14" s="146"/>
      <c r="AW14" s="146"/>
      <c r="AX14" s="146"/>
      <c r="AY14" s="146"/>
      <c r="AZ14" s="146"/>
      <c r="BA14" s="172" t="str">
        <f>C14</f>
        <v>s přemístěním výkopku v příčných profilech na vzdálenost do 15 m nebo s naložením na dopravní prostředek.</v>
      </c>
      <c r="BB14" s="146"/>
      <c r="BC14" s="146"/>
      <c r="BD14" s="146"/>
      <c r="BE14" s="146"/>
      <c r="BF14" s="146"/>
      <c r="BG14" s="146"/>
      <c r="BH14" s="146"/>
    </row>
    <row r="15" spans="1:60" outlineLevel="1" x14ac:dyDescent="0.25">
      <c r="A15" s="165">
        <v>3</v>
      </c>
      <c r="B15" s="166" t="s">
        <v>220</v>
      </c>
      <c r="C15" s="181" t="s">
        <v>221</v>
      </c>
      <c r="D15" s="167" t="s">
        <v>209</v>
      </c>
      <c r="E15" s="168">
        <v>31.68</v>
      </c>
      <c r="F15" s="169"/>
      <c r="G15" s="170">
        <f>ROUND(E15*F15,2)</f>
        <v>0</v>
      </c>
      <c r="H15" s="169"/>
      <c r="I15" s="170">
        <f>ROUND(E15*H15,2)</f>
        <v>0</v>
      </c>
      <c r="J15" s="169"/>
      <c r="K15" s="170">
        <f>ROUND(E15*J15,2)</f>
        <v>0</v>
      </c>
      <c r="L15" s="170">
        <v>21</v>
      </c>
      <c r="M15" s="170">
        <f>G15*(1+L15/100)</f>
        <v>0</v>
      </c>
      <c r="N15" s="168">
        <v>0</v>
      </c>
      <c r="O15" s="168">
        <f>ROUND(E15*N15,2)</f>
        <v>0</v>
      </c>
      <c r="P15" s="168">
        <v>0</v>
      </c>
      <c r="Q15" s="168">
        <f>ROUND(E15*P15,2)</f>
        <v>0</v>
      </c>
      <c r="R15" s="170" t="s">
        <v>210</v>
      </c>
      <c r="S15" s="170" t="s">
        <v>211</v>
      </c>
      <c r="T15" s="171" t="s">
        <v>212</v>
      </c>
      <c r="U15" s="156">
        <v>0.495</v>
      </c>
      <c r="V15" s="156">
        <f>ROUND(E15*U15,2)</f>
        <v>15.68</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21" outlineLevel="2" x14ac:dyDescent="0.25">
      <c r="A16" s="153"/>
      <c r="B16" s="154"/>
      <c r="C16" s="190" t="s">
        <v>222</v>
      </c>
      <c r="D16" s="191"/>
      <c r="E16" s="191"/>
      <c r="F16" s="191"/>
      <c r="G16" s="191"/>
      <c r="H16" s="156"/>
      <c r="I16" s="156"/>
      <c r="J16" s="156"/>
      <c r="K16" s="156"/>
      <c r="L16" s="156"/>
      <c r="M16" s="156"/>
      <c r="N16" s="155"/>
      <c r="O16" s="155"/>
      <c r="P16" s="155"/>
      <c r="Q16" s="155"/>
      <c r="R16" s="156"/>
      <c r="S16" s="156"/>
      <c r="T16" s="156"/>
      <c r="U16" s="156"/>
      <c r="V16" s="156"/>
      <c r="W16" s="156"/>
      <c r="X16" s="156"/>
      <c r="Y16" s="156"/>
      <c r="Z16" s="146"/>
      <c r="AA16" s="146"/>
      <c r="AB16" s="146"/>
      <c r="AC16" s="146"/>
      <c r="AD16" s="146"/>
      <c r="AE16" s="146"/>
      <c r="AF16" s="146"/>
      <c r="AG16" s="146" t="s">
        <v>217</v>
      </c>
      <c r="AH16" s="146"/>
      <c r="AI16" s="146"/>
      <c r="AJ16" s="146"/>
      <c r="AK16" s="146"/>
      <c r="AL16" s="146"/>
      <c r="AM16" s="146"/>
      <c r="AN16" s="146"/>
      <c r="AO16" s="146"/>
      <c r="AP16" s="146"/>
      <c r="AQ16" s="146"/>
      <c r="AR16" s="146"/>
      <c r="AS16" s="146"/>
      <c r="AT16" s="146"/>
      <c r="AU16" s="146"/>
      <c r="AV16" s="146"/>
      <c r="AW16" s="146"/>
      <c r="AX16" s="146"/>
      <c r="AY16" s="146"/>
      <c r="AZ16" s="146"/>
      <c r="BA16" s="172" t="str">
        <f>C16</f>
        <v>zapažených i nezapažených s urovnáním dna do předepsaného profilu a spádu, s přehozením výkopku na přilehlém terénu na vzdálenost do 3 m od podélné osy rýhy nebo s naložením výkopku na dopravní prostředek.</v>
      </c>
      <c r="BB16" s="146"/>
      <c r="BC16" s="146"/>
      <c r="BD16" s="146"/>
      <c r="BE16" s="146"/>
      <c r="BF16" s="146"/>
      <c r="BG16" s="146"/>
      <c r="BH16" s="146"/>
    </row>
    <row r="17" spans="1:60" outlineLevel="1" x14ac:dyDescent="0.25">
      <c r="A17" s="165">
        <v>4</v>
      </c>
      <c r="B17" s="166" t="s">
        <v>1724</v>
      </c>
      <c r="C17" s="181" t="s">
        <v>1725</v>
      </c>
      <c r="D17" s="167" t="s">
        <v>209</v>
      </c>
      <c r="E17" s="168">
        <v>15.84</v>
      </c>
      <c r="F17" s="169"/>
      <c r="G17" s="170">
        <f>ROUND(E17*F17,2)</f>
        <v>0</v>
      </c>
      <c r="H17" s="169"/>
      <c r="I17" s="170">
        <f>ROUND(E17*H17,2)</f>
        <v>0</v>
      </c>
      <c r="J17" s="169"/>
      <c r="K17" s="170">
        <f>ROUND(E17*J17,2)</f>
        <v>0</v>
      </c>
      <c r="L17" s="170">
        <v>21</v>
      </c>
      <c r="M17" s="170">
        <f>G17*(1+L17/100)</f>
        <v>0</v>
      </c>
      <c r="N17" s="168">
        <v>0</v>
      </c>
      <c r="O17" s="168">
        <f>ROUND(E17*N17,2)</f>
        <v>0</v>
      </c>
      <c r="P17" s="168">
        <v>0</v>
      </c>
      <c r="Q17" s="168">
        <f>ROUND(E17*P17,2)</f>
        <v>0</v>
      </c>
      <c r="R17" s="170" t="s">
        <v>210</v>
      </c>
      <c r="S17" s="170" t="s">
        <v>211</v>
      </c>
      <c r="T17" s="171" t="s">
        <v>212</v>
      </c>
      <c r="U17" s="156">
        <v>0.60029999999999994</v>
      </c>
      <c r="V17" s="156">
        <f>ROUND(E17*U17,2)</f>
        <v>9.51</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ht="21" outlineLevel="2" x14ac:dyDescent="0.25">
      <c r="A18" s="153"/>
      <c r="B18" s="154"/>
      <c r="C18" s="190" t="s">
        <v>222</v>
      </c>
      <c r="D18" s="191"/>
      <c r="E18" s="191"/>
      <c r="F18" s="191"/>
      <c r="G18" s="191"/>
      <c r="H18" s="156"/>
      <c r="I18" s="156"/>
      <c r="J18" s="156"/>
      <c r="K18" s="156"/>
      <c r="L18" s="156"/>
      <c r="M18" s="156"/>
      <c r="N18" s="155"/>
      <c r="O18" s="155"/>
      <c r="P18" s="155"/>
      <c r="Q18" s="155"/>
      <c r="R18" s="156"/>
      <c r="S18" s="156"/>
      <c r="T18" s="156"/>
      <c r="U18" s="156"/>
      <c r="V18" s="156"/>
      <c r="W18" s="156"/>
      <c r="X18" s="156"/>
      <c r="Y18" s="156"/>
      <c r="Z18" s="146"/>
      <c r="AA18" s="146"/>
      <c r="AB18" s="146"/>
      <c r="AC18" s="146"/>
      <c r="AD18" s="146"/>
      <c r="AE18" s="146"/>
      <c r="AF18" s="146"/>
      <c r="AG18" s="146" t="s">
        <v>217</v>
      </c>
      <c r="AH18" s="146"/>
      <c r="AI18" s="146"/>
      <c r="AJ18" s="146"/>
      <c r="AK18" s="146"/>
      <c r="AL18" s="146"/>
      <c r="AM18" s="146"/>
      <c r="AN18" s="146"/>
      <c r="AO18" s="146"/>
      <c r="AP18" s="146"/>
      <c r="AQ18" s="146"/>
      <c r="AR18" s="146"/>
      <c r="AS18" s="146"/>
      <c r="AT18" s="146"/>
      <c r="AU18" s="146"/>
      <c r="AV18" s="146"/>
      <c r="AW18" s="146"/>
      <c r="AX18" s="146"/>
      <c r="AY18" s="146"/>
      <c r="AZ18" s="146"/>
      <c r="BA18" s="172" t="str">
        <f>C18</f>
        <v>zapažených i nezapažených s urovnáním dna do předepsaného profilu a spádu, s přehozením výkopku na přilehlém terénu na vzdálenost do 3 m od podélné osy rýhy nebo s naložením výkopku na dopravní prostředek.</v>
      </c>
      <c r="BB18" s="146"/>
      <c r="BC18" s="146"/>
      <c r="BD18" s="146"/>
      <c r="BE18" s="146"/>
      <c r="BF18" s="146"/>
      <c r="BG18" s="146"/>
      <c r="BH18" s="146"/>
    </row>
    <row r="19" spans="1:60" outlineLevel="1" x14ac:dyDescent="0.25">
      <c r="A19" s="165">
        <v>5</v>
      </c>
      <c r="B19" s="166" t="s">
        <v>225</v>
      </c>
      <c r="C19" s="181" t="s">
        <v>226</v>
      </c>
      <c r="D19" s="167" t="s">
        <v>209</v>
      </c>
      <c r="E19" s="168">
        <v>786.53191000000004</v>
      </c>
      <c r="F19" s="169"/>
      <c r="G19" s="170">
        <f>ROUND(E19*F19,2)</f>
        <v>0</v>
      </c>
      <c r="H19" s="169"/>
      <c r="I19" s="170">
        <f>ROUND(E19*H19,2)</f>
        <v>0</v>
      </c>
      <c r="J19" s="169"/>
      <c r="K19" s="170">
        <f>ROUND(E19*J19,2)</f>
        <v>0</v>
      </c>
      <c r="L19" s="170">
        <v>21</v>
      </c>
      <c r="M19" s="170">
        <f>G19*(1+L19/100)</f>
        <v>0</v>
      </c>
      <c r="N19" s="168">
        <v>0</v>
      </c>
      <c r="O19" s="168">
        <f>ROUND(E19*N19,2)</f>
        <v>0</v>
      </c>
      <c r="P19" s="168">
        <v>0</v>
      </c>
      <c r="Q19" s="168">
        <f>ROUND(E19*P19,2)</f>
        <v>0</v>
      </c>
      <c r="R19" s="170" t="s">
        <v>210</v>
      </c>
      <c r="S19" s="170" t="s">
        <v>211</v>
      </c>
      <c r="T19" s="171" t="s">
        <v>212</v>
      </c>
      <c r="U19" s="156">
        <v>1.0999999999999999E-2</v>
      </c>
      <c r="V19" s="156">
        <f>ROUND(E19*U19,2)</f>
        <v>8.65</v>
      </c>
      <c r="W19" s="156"/>
      <c r="X19" s="156" t="s">
        <v>213</v>
      </c>
      <c r="Y19" s="156" t="s">
        <v>214</v>
      </c>
      <c r="Z19" s="146"/>
      <c r="AA19" s="146"/>
      <c r="AB19" s="146"/>
      <c r="AC19" s="146"/>
      <c r="AD19" s="146"/>
      <c r="AE19" s="146"/>
      <c r="AF19" s="146"/>
      <c r="AG19" s="146" t="s">
        <v>215</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2" x14ac:dyDescent="0.25">
      <c r="A20" s="153"/>
      <c r="B20" s="154"/>
      <c r="C20" s="190" t="s">
        <v>227</v>
      </c>
      <c r="D20" s="191"/>
      <c r="E20" s="191"/>
      <c r="F20" s="191"/>
      <c r="G20" s="191"/>
      <c r="H20" s="156"/>
      <c r="I20" s="156"/>
      <c r="J20" s="156"/>
      <c r="K20" s="156"/>
      <c r="L20" s="156"/>
      <c r="M20" s="156"/>
      <c r="N20" s="155"/>
      <c r="O20" s="155"/>
      <c r="P20" s="155"/>
      <c r="Q20" s="155"/>
      <c r="R20" s="156"/>
      <c r="S20" s="156"/>
      <c r="T20" s="156"/>
      <c r="U20" s="156"/>
      <c r="V20" s="156"/>
      <c r="W20" s="156"/>
      <c r="X20" s="156"/>
      <c r="Y20" s="156"/>
      <c r="Z20" s="146"/>
      <c r="AA20" s="146"/>
      <c r="AB20" s="146"/>
      <c r="AC20" s="146"/>
      <c r="AD20" s="146"/>
      <c r="AE20" s="146"/>
      <c r="AF20" s="146"/>
      <c r="AG20" s="146" t="s">
        <v>217</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6</v>
      </c>
      <c r="B21" s="174" t="s">
        <v>230</v>
      </c>
      <c r="C21" s="182" t="s">
        <v>231</v>
      </c>
      <c r="D21" s="175" t="s">
        <v>209</v>
      </c>
      <c r="E21" s="176">
        <v>786.53191000000004</v>
      </c>
      <c r="F21" s="177"/>
      <c r="G21" s="178">
        <f>ROUND(E21*F21,2)</f>
        <v>0</v>
      </c>
      <c r="H21" s="177"/>
      <c r="I21" s="178">
        <f>ROUND(E21*H21,2)</f>
        <v>0</v>
      </c>
      <c r="J21" s="177"/>
      <c r="K21" s="178">
        <f>ROUND(E21*J21,2)</f>
        <v>0</v>
      </c>
      <c r="L21" s="178">
        <v>21</v>
      </c>
      <c r="M21" s="178">
        <f>G21*(1+L21/100)</f>
        <v>0</v>
      </c>
      <c r="N21" s="176">
        <v>0</v>
      </c>
      <c r="O21" s="176">
        <f>ROUND(E21*N21,2)</f>
        <v>0</v>
      </c>
      <c r="P21" s="176">
        <v>0</v>
      </c>
      <c r="Q21" s="176">
        <f>ROUND(E21*P21,2)</f>
        <v>0</v>
      </c>
      <c r="R21" s="178" t="s">
        <v>210</v>
      </c>
      <c r="S21" s="178" t="s">
        <v>211</v>
      </c>
      <c r="T21" s="179" t="s">
        <v>212</v>
      </c>
      <c r="U21" s="156">
        <v>0.03</v>
      </c>
      <c r="V21" s="156">
        <f>ROUND(E21*U21,2)</f>
        <v>23.6</v>
      </c>
      <c r="W21" s="156"/>
      <c r="X21" s="156" t="s">
        <v>213</v>
      </c>
      <c r="Y21" s="156" t="s">
        <v>214</v>
      </c>
      <c r="Z21" s="146"/>
      <c r="AA21" s="146"/>
      <c r="AB21" s="146"/>
      <c r="AC21" s="146"/>
      <c r="AD21" s="146"/>
      <c r="AE21" s="146"/>
      <c r="AF21" s="146"/>
      <c r="AG21" s="146" t="s">
        <v>215</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65">
        <v>7</v>
      </c>
      <c r="B22" s="166" t="s">
        <v>235</v>
      </c>
      <c r="C22" s="181" t="s">
        <v>236</v>
      </c>
      <c r="D22" s="167" t="s">
        <v>237</v>
      </c>
      <c r="E22" s="168">
        <v>1842.69535</v>
      </c>
      <c r="F22" s="169"/>
      <c r="G22" s="170">
        <f>ROUND(E22*F22,2)</f>
        <v>0</v>
      </c>
      <c r="H22" s="169"/>
      <c r="I22" s="170">
        <f>ROUND(E22*H22,2)</f>
        <v>0</v>
      </c>
      <c r="J22" s="169"/>
      <c r="K22" s="170">
        <f>ROUND(E22*J22,2)</f>
        <v>0</v>
      </c>
      <c r="L22" s="170">
        <v>21</v>
      </c>
      <c r="M22" s="170">
        <f>G22*(1+L22/100)</f>
        <v>0</v>
      </c>
      <c r="N22" s="168">
        <v>0</v>
      </c>
      <c r="O22" s="168">
        <f>ROUND(E22*N22,2)</f>
        <v>0</v>
      </c>
      <c r="P22" s="168">
        <v>0</v>
      </c>
      <c r="Q22" s="168">
        <f>ROUND(E22*P22,2)</f>
        <v>0</v>
      </c>
      <c r="R22" s="170" t="s">
        <v>210</v>
      </c>
      <c r="S22" s="170" t="s">
        <v>211</v>
      </c>
      <c r="T22" s="171" t="s">
        <v>212</v>
      </c>
      <c r="U22" s="156">
        <v>0.02</v>
      </c>
      <c r="V22" s="156">
        <f>ROUND(E22*U22,2)</f>
        <v>36.85</v>
      </c>
      <c r="W22" s="156"/>
      <c r="X22" s="156" t="s">
        <v>213</v>
      </c>
      <c r="Y22" s="156" t="s">
        <v>214</v>
      </c>
      <c r="Z22" s="146"/>
      <c r="AA22" s="146"/>
      <c r="AB22" s="146"/>
      <c r="AC22" s="146"/>
      <c r="AD22" s="146"/>
      <c r="AE22" s="146"/>
      <c r="AF22" s="146"/>
      <c r="AG22" s="146" t="s">
        <v>215</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2" x14ac:dyDescent="0.25">
      <c r="A23" s="153"/>
      <c r="B23" s="154"/>
      <c r="C23" s="190" t="s">
        <v>238</v>
      </c>
      <c r="D23" s="191"/>
      <c r="E23" s="191"/>
      <c r="F23" s="191"/>
      <c r="G23" s="191"/>
      <c r="H23" s="156"/>
      <c r="I23" s="156"/>
      <c r="J23" s="156"/>
      <c r="K23" s="156"/>
      <c r="L23" s="156"/>
      <c r="M23" s="156"/>
      <c r="N23" s="155"/>
      <c r="O23" s="155"/>
      <c r="P23" s="155"/>
      <c r="Q23" s="155"/>
      <c r="R23" s="156"/>
      <c r="S23" s="156"/>
      <c r="T23" s="156"/>
      <c r="U23" s="156"/>
      <c r="V23" s="156"/>
      <c r="W23" s="156"/>
      <c r="X23" s="156"/>
      <c r="Y23" s="156"/>
      <c r="Z23" s="146"/>
      <c r="AA23" s="146"/>
      <c r="AB23" s="146"/>
      <c r="AC23" s="146"/>
      <c r="AD23" s="146"/>
      <c r="AE23" s="146"/>
      <c r="AF23" s="146"/>
      <c r="AG23" s="146" t="s">
        <v>217</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2" x14ac:dyDescent="0.25">
      <c r="A24" s="153"/>
      <c r="B24" s="154"/>
      <c r="C24" s="256" t="s">
        <v>238</v>
      </c>
      <c r="D24" s="257"/>
      <c r="E24" s="257"/>
      <c r="F24" s="257"/>
      <c r="G24" s="257"/>
      <c r="H24" s="156"/>
      <c r="I24" s="156"/>
      <c r="J24" s="156"/>
      <c r="K24" s="156"/>
      <c r="L24" s="156"/>
      <c r="M24" s="156"/>
      <c r="N24" s="155"/>
      <c r="O24" s="155"/>
      <c r="P24" s="155"/>
      <c r="Q24" s="155"/>
      <c r="R24" s="156"/>
      <c r="S24" s="156"/>
      <c r="T24" s="156"/>
      <c r="U24" s="156"/>
      <c r="V24" s="156"/>
      <c r="W24" s="156"/>
      <c r="X24" s="156"/>
      <c r="Y24" s="156"/>
      <c r="Z24" s="146"/>
      <c r="AA24" s="146"/>
      <c r="AB24" s="146"/>
      <c r="AC24" s="146"/>
      <c r="AD24" s="146"/>
      <c r="AE24" s="146"/>
      <c r="AF24" s="146"/>
      <c r="AG24" s="146" t="s">
        <v>642</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65">
        <v>8</v>
      </c>
      <c r="B25" s="166" t="s">
        <v>1726</v>
      </c>
      <c r="C25" s="181" t="s">
        <v>1727</v>
      </c>
      <c r="D25" s="167" t="s">
        <v>237</v>
      </c>
      <c r="E25" s="168">
        <v>849.12</v>
      </c>
      <c r="F25" s="169"/>
      <c r="G25" s="170">
        <f>ROUND(E25*F25,2)</f>
        <v>0</v>
      </c>
      <c r="H25" s="169"/>
      <c r="I25" s="170">
        <f>ROUND(E25*H25,2)</f>
        <v>0</v>
      </c>
      <c r="J25" s="169"/>
      <c r="K25" s="170">
        <f>ROUND(E25*J25,2)</f>
        <v>0</v>
      </c>
      <c r="L25" s="170">
        <v>21</v>
      </c>
      <c r="M25" s="170">
        <f>G25*(1+L25/100)</f>
        <v>0</v>
      </c>
      <c r="N25" s="168">
        <v>0</v>
      </c>
      <c r="O25" s="168">
        <f>ROUND(E25*N25,2)</f>
        <v>0</v>
      </c>
      <c r="P25" s="168">
        <v>0</v>
      </c>
      <c r="Q25" s="168">
        <f>ROUND(E25*P25,2)</f>
        <v>0</v>
      </c>
      <c r="R25" s="170" t="s">
        <v>210</v>
      </c>
      <c r="S25" s="170" t="s">
        <v>211</v>
      </c>
      <c r="T25" s="171" t="s">
        <v>212</v>
      </c>
      <c r="U25" s="156">
        <v>0.128</v>
      </c>
      <c r="V25" s="156">
        <f>ROUND(E25*U25,2)</f>
        <v>108.69</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2" x14ac:dyDescent="0.25">
      <c r="A26" s="153"/>
      <c r="B26" s="154"/>
      <c r="C26" s="190" t="s">
        <v>1728</v>
      </c>
      <c r="D26" s="191"/>
      <c r="E26" s="191"/>
      <c r="F26" s="191"/>
      <c r="G26" s="191"/>
      <c r="H26" s="156"/>
      <c r="I26" s="156"/>
      <c r="J26" s="156"/>
      <c r="K26" s="156"/>
      <c r="L26" s="156"/>
      <c r="M26" s="156"/>
      <c r="N26" s="155"/>
      <c r="O26" s="155"/>
      <c r="P26" s="155"/>
      <c r="Q26" s="155"/>
      <c r="R26" s="156"/>
      <c r="S26" s="156"/>
      <c r="T26" s="156"/>
      <c r="U26" s="156"/>
      <c r="V26" s="156"/>
      <c r="W26" s="156"/>
      <c r="X26" s="156"/>
      <c r="Y26" s="156"/>
      <c r="Z26" s="146"/>
      <c r="AA26" s="146"/>
      <c r="AB26" s="146"/>
      <c r="AC26" s="146"/>
      <c r="AD26" s="146"/>
      <c r="AE26" s="146"/>
      <c r="AF26" s="146"/>
      <c r="AG26" s="146" t="s">
        <v>217</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x14ac:dyDescent="0.25">
      <c r="A27" s="158" t="s">
        <v>205</v>
      </c>
      <c r="B27" s="159" t="s">
        <v>93</v>
      </c>
      <c r="C27" s="180" t="s">
        <v>95</v>
      </c>
      <c r="D27" s="160"/>
      <c r="E27" s="161"/>
      <c r="F27" s="162"/>
      <c r="G27" s="162">
        <f>SUMIF(AG28:AG28,"&lt;&gt;NOR",G28:G28)</f>
        <v>0</v>
      </c>
      <c r="H27" s="162"/>
      <c r="I27" s="162">
        <f>SUM(I28:I28)</f>
        <v>0</v>
      </c>
      <c r="J27" s="162"/>
      <c r="K27" s="162">
        <f>SUM(K28:K28)</f>
        <v>0</v>
      </c>
      <c r="L27" s="162"/>
      <c r="M27" s="162">
        <f>SUM(M28:M28)</f>
        <v>0</v>
      </c>
      <c r="N27" s="161"/>
      <c r="O27" s="161">
        <f>SUM(O28:O28)</f>
        <v>66.53</v>
      </c>
      <c r="P27" s="161"/>
      <c r="Q27" s="161">
        <f>SUM(Q28:Q28)</f>
        <v>0</v>
      </c>
      <c r="R27" s="162"/>
      <c r="S27" s="162"/>
      <c r="T27" s="163"/>
      <c r="U27" s="157"/>
      <c r="V27" s="157">
        <f>SUM(V28:V28)</f>
        <v>30.57</v>
      </c>
      <c r="W27" s="157"/>
      <c r="X27" s="157"/>
      <c r="Y27" s="157"/>
      <c r="AG27" t="s">
        <v>206</v>
      </c>
    </row>
    <row r="28" spans="1:60" outlineLevel="1" x14ac:dyDescent="0.25">
      <c r="A28" s="173">
        <v>9</v>
      </c>
      <c r="B28" s="174" t="s">
        <v>529</v>
      </c>
      <c r="C28" s="182" t="s">
        <v>530</v>
      </c>
      <c r="D28" s="175" t="s">
        <v>209</v>
      </c>
      <c r="E28" s="176">
        <v>31.68</v>
      </c>
      <c r="F28" s="177"/>
      <c r="G28" s="178">
        <f>ROUND(E28*F28,2)</f>
        <v>0</v>
      </c>
      <c r="H28" s="177"/>
      <c r="I28" s="178">
        <f>ROUND(E28*H28,2)</f>
        <v>0</v>
      </c>
      <c r="J28" s="177"/>
      <c r="K28" s="178">
        <f>ROUND(E28*J28,2)</f>
        <v>0</v>
      </c>
      <c r="L28" s="178">
        <v>21</v>
      </c>
      <c r="M28" s="178">
        <f>G28*(1+L28/100)</f>
        <v>0</v>
      </c>
      <c r="N28" s="176">
        <v>2.1</v>
      </c>
      <c r="O28" s="176">
        <f>ROUND(E28*N28,2)</f>
        <v>66.53</v>
      </c>
      <c r="P28" s="176">
        <v>0</v>
      </c>
      <c r="Q28" s="176">
        <f>ROUND(E28*P28,2)</f>
        <v>0</v>
      </c>
      <c r="R28" s="178" t="s">
        <v>243</v>
      </c>
      <c r="S28" s="178" t="s">
        <v>211</v>
      </c>
      <c r="T28" s="179" t="s">
        <v>212</v>
      </c>
      <c r="U28" s="156">
        <v>0.96499999999999997</v>
      </c>
      <c r="V28" s="156">
        <f>ROUND(E28*U28,2)</f>
        <v>30.57</v>
      </c>
      <c r="W28" s="156"/>
      <c r="X28" s="156" t="s">
        <v>213</v>
      </c>
      <c r="Y28" s="156" t="s">
        <v>214</v>
      </c>
      <c r="Z28" s="146"/>
      <c r="AA28" s="146"/>
      <c r="AB28" s="146"/>
      <c r="AC28" s="146"/>
      <c r="AD28" s="146"/>
      <c r="AE28" s="146"/>
      <c r="AF28" s="146"/>
      <c r="AG28" s="146" t="s">
        <v>215</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x14ac:dyDescent="0.25">
      <c r="A29" s="158" t="s">
        <v>205</v>
      </c>
      <c r="B29" s="159" t="s">
        <v>112</v>
      </c>
      <c r="C29" s="180" t="s">
        <v>113</v>
      </c>
      <c r="D29" s="160"/>
      <c r="E29" s="161"/>
      <c r="F29" s="162"/>
      <c r="G29" s="162">
        <f>SUMIF(AG30:AG34,"&lt;&gt;NOR",G30:G34)</f>
        <v>0</v>
      </c>
      <c r="H29" s="162"/>
      <c r="I29" s="162">
        <f>SUM(I30:I34)</f>
        <v>0</v>
      </c>
      <c r="J29" s="162"/>
      <c r="K29" s="162">
        <f>SUM(K30:K34)</f>
        <v>0</v>
      </c>
      <c r="L29" s="162"/>
      <c r="M29" s="162">
        <f>SUM(M30:M34)</f>
        <v>0</v>
      </c>
      <c r="N29" s="161"/>
      <c r="O29" s="161">
        <f>SUM(O30:O34)</f>
        <v>1057.98</v>
      </c>
      <c r="P29" s="161"/>
      <c r="Q29" s="161">
        <f>SUM(Q30:Q34)</f>
        <v>0</v>
      </c>
      <c r="R29" s="162"/>
      <c r="S29" s="162"/>
      <c r="T29" s="163"/>
      <c r="U29" s="157"/>
      <c r="V29" s="157">
        <f>SUM(V30:V34)</f>
        <v>231.85999999999999</v>
      </c>
      <c r="W29" s="157"/>
      <c r="X29" s="157"/>
      <c r="Y29" s="157"/>
      <c r="AG29" t="s">
        <v>206</v>
      </c>
    </row>
    <row r="30" spans="1:60" ht="20.399999999999999" outlineLevel="1" x14ac:dyDescent="0.25">
      <c r="A30" s="173">
        <v>10</v>
      </c>
      <c r="B30" s="174" t="s">
        <v>1729</v>
      </c>
      <c r="C30" s="182" t="s">
        <v>1730</v>
      </c>
      <c r="D30" s="175" t="s">
        <v>237</v>
      </c>
      <c r="E30" s="176">
        <v>622.9</v>
      </c>
      <c r="F30" s="177"/>
      <c r="G30" s="178">
        <f>ROUND(E30*F30,2)</f>
        <v>0</v>
      </c>
      <c r="H30" s="177"/>
      <c r="I30" s="178">
        <f>ROUND(E30*H30,2)</f>
        <v>0</v>
      </c>
      <c r="J30" s="177"/>
      <c r="K30" s="178">
        <f>ROUND(E30*J30,2)</f>
        <v>0</v>
      </c>
      <c r="L30" s="178">
        <v>21</v>
      </c>
      <c r="M30" s="178">
        <f>G30*(1+L30/100)</f>
        <v>0</v>
      </c>
      <c r="N30" s="176">
        <v>0.46</v>
      </c>
      <c r="O30" s="176">
        <f>ROUND(E30*N30,2)</f>
        <v>286.52999999999997</v>
      </c>
      <c r="P30" s="176">
        <v>0</v>
      </c>
      <c r="Q30" s="176">
        <f>ROUND(E30*P30,2)</f>
        <v>0</v>
      </c>
      <c r="R30" s="178" t="s">
        <v>415</v>
      </c>
      <c r="S30" s="178" t="s">
        <v>211</v>
      </c>
      <c r="T30" s="179" t="s">
        <v>212</v>
      </c>
      <c r="U30" s="156">
        <v>2.9000000000000001E-2</v>
      </c>
      <c r="V30" s="156">
        <f>ROUND(E30*U30,2)</f>
        <v>18.059999999999999</v>
      </c>
      <c r="W30" s="156"/>
      <c r="X30" s="156" t="s">
        <v>213</v>
      </c>
      <c r="Y30" s="156" t="s">
        <v>214</v>
      </c>
      <c r="Z30" s="146"/>
      <c r="AA30" s="146"/>
      <c r="AB30" s="146"/>
      <c r="AC30" s="146"/>
      <c r="AD30" s="146"/>
      <c r="AE30" s="146"/>
      <c r="AF30" s="146"/>
      <c r="AG30" s="146" t="s">
        <v>215</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20.399999999999999" outlineLevel="1" x14ac:dyDescent="0.25">
      <c r="A31" s="173">
        <v>11</v>
      </c>
      <c r="B31" s="174" t="s">
        <v>1731</v>
      </c>
      <c r="C31" s="182" t="s">
        <v>1730</v>
      </c>
      <c r="D31" s="175" t="s">
        <v>237</v>
      </c>
      <c r="E31" s="176">
        <v>1487.22</v>
      </c>
      <c r="F31" s="177"/>
      <c r="G31" s="178">
        <f>ROUND(E31*F31,2)</f>
        <v>0</v>
      </c>
      <c r="H31" s="177"/>
      <c r="I31" s="178">
        <f>ROUND(E31*H31,2)</f>
        <v>0</v>
      </c>
      <c r="J31" s="177"/>
      <c r="K31" s="178">
        <f>ROUND(E31*J31,2)</f>
        <v>0</v>
      </c>
      <c r="L31" s="178">
        <v>21</v>
      </c>
      <c r="M31" s="178">
        <f>G31*(1+L31/100)</f>
        <v>0</v>
      </c>
      <c r="N31" s="176">
        <v>0.46</v>
      </c>
      <c r="O31" s="176">
        <f>ROUND(E31*N31,2)</f>
        <v>684.12</v>
      </c>
      <c r="P31" s="176">
        <v>0</v>
      </c>
      <c r="Q31" s="176">
        <f>ROUND(E31*P31,2)</f>
        <v>0</v>
      </c>
      <c r="R31" s="178" t="s">
        <v>415</v>
      </c>
      <c r="S31" s="178" t="s">
        <v>211</v>
      </c>
      <c r="T31" s="179" t="s">
        <v>212</v>
      </c>
      <c r="U31" s="156">
        <v>2.9000000000000001E-2</v>
      </c>
      <c r="V31" s="156">
        <f>ROUND(E31*U31,2)</f>
        <v>43.13</v>
      </c>
      <c r="W31" s="156"/>
      <c r="X31" s="156" t="s">
        <v>213</v>
      </c>
      <c r="Y31" s="156" t="s">
        <v>214</v>
      </c>
      <c r="Z31" s="146"/>
      <c r="AA31" s="146"/>
      <c r="AB31" s="146"/>
      <c r="AC31" s="146"/>
      <c r="AD31" s="146"/>
      <c r="AE31" s="146"/>
      <c r="AF31" s="146"/>
      <c r="AG31" s="146" t="s">
        <v>215</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65">
        <v>12</v>
      </c>
      <c r="B32" s="166" t="s">
        <v>1732</v>
      </c>
      <c r="C32" s="181" t="s">
        <v>1733</v>
      </c>
      <c r="D32" s="167" t="s">
        <v>237</v>
      </c>
      <c r="E32" s="168">
        <v>311.45</v>
      </c>
      <c r="F32" s="169"/>
      <c r="G32" s="170">
        <f>ROUND(E32*F32,2)</f>
        <v>0</v>
      </c>
      <c r="H32" s="169"/>
      <c r="I32" s="170">
        <f>ROUND(E32*H32,2)</f>
        <v>0</v>
      </c>
      <c r="J32" s="169"/>
      <c r="K32" s="170">
        <f>ROUND(E32*J32,2)</f>
        <v>0</v>
      </c>
      <c r="L32" s="170">
        <v>21</v>
      </c>
      <c r="M32" s="170">
        <f>G32*(1+L32/100)</f>
        <v>0</v>
      </c>
      <c r="N32" s="168">
        <v>7.4099999999999999E-2</v>
      </c>
      <c r="O32" s="168">
        <f>ROUND(E32*N32,2)</f>
        <v>23.08</v>
      </c>
      <c r="P32" s="168">
        <v>0</v>
      </c>
      <c r="Q32" s="168">
        <f>ROUND(E32*P32,2)</f>
        <v>0</v>
      </c>
      <c r="R32" s="170" t="s">
        <v>415</v>
      </c>
      <c r="S32" s="170" t="s">
        <v>211</v>
      </c>
      <c r="T32" s="171" t="s">
        <v>251</v>
      </c>
      <c r="U32" s="156">
        <v>0.54800000000000004</v>
      </c>
      <c r="V32" s="156">
        <f>ROUND(E32*U32,2)</f>
        <v>170.67</v>
      </c>
      <c r="W32" s="156"/>
      <c r="X32" s="156" t="s">
        <v>213</v>
      </c>
      <c r="Y32" s="156" t="s">
        <v>214</v>
      </c>
      <c r="Z32" s="146"/>
      <c r="AA32" s="146"/>
      <c r="AB32" s="146"/>
      <c r="AC32" s="146"/>
      <c r="AD32" s="146"/>
      <c r="AE32" s="146"/>
      <c r="AF32" s="146"/>
      <c r="AG32" s="146" t="s">
        <v>215</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21" outlineLevel="2" x14ac:dyDescent="0.25">
      <c r="A33" s="153"/>
      <c r="B33" s="154"/>
      <c r="C33" s="190" t="s">
        <v>1734</v>
      </c>
      <c r="D33" s="191"/>
      <c r="E33" s="191"/>
      <c r="F33" s="191"/>
      <c r="G33" s="191"/>
      <c r="H33" s="156"/>
      <c r="I33" s="156"/>
      <c r="J33" s="156"/>
      <c r="K33" s="156"/>
      <c r="L33" s="156"/>
      <c r="M33" s="156"/>
      <c r="N33" s="155"/>
      <c r="O33" s="155"/>
      <c r="P33" s="155"/>
      <c r="Q33" s="155"/>
      <c r="R33" s="156"/>
      <c r="S33" s="156"/>
      <c r="T33" s="156"/>
      <c r="U33" s="156"/>
      <c r="V33" s="156"/>
      <c r="W33" s="156"/>
      <c r="X33" s="156"/>
      <c r="Y33" s="156"/>
      <c r="Z33" s="146"/>
      <c r="AA33" s="146"/>
      <c r="AB33" s="146"/>
      <c r="AC33" s="146"/>
      <c r="AD33" s="146"/>
      <c r="AE33" s="146"/>
      <c r="AF33" s="146"/>
      <c r="AG33" s="146" t="s">
        <v>217</v>
      </c>
      <c r="AH33" s="146"/>
      <c r="AI33" s="146"/>
      <c r="AJ33" s="146"/>
      <c r="AK33" s="146"/>
      <c r="AL33" s="146"/>
      <c r="AM33" s="146"/>
      <c r="AN33" s="146"/>
      <c r="AO33" s="146"/>
      <c r="AP33" s="146"/>
      <c r="AQ33" s="146"/>
      <c r="AR33" s="146"/>
      <c r="AS33" s="146"/>
      <c r="AT33" s="146"/>
      <c r="AU33" s="146"/>
      <c r="AV33" s="146"/>
      <c r="AW33" s="146"/>
      <c r="AX33" s="146"/>
      <c r="AY33" s="146"/>
      <c r="AZ33" s="146"/>
      <c r="BA33" s="172" t="str">
        <f>C33</f>
        <v>s provedením lože z kameniva drceného, s vyplněním spár, s dvojitým hutněním a se smetením přebytečného materiálu na krajnici. S dodáním hmot pro lože a výplň spár.</v>
      </c>
      <c r="BB33" s="146"/>
      <c r="BC33" s="146"/>
      <c r="BD33" s="146"/>
      <c r="BE33" s="146"/>
      <c r="BF33" s="146"/>
      <c r="BG33" s="146"/>
      <c r="BH33" s="146"/>
    </row>
    <row r="34" spans="1:60" ht="20.399999999999999" outlineLevel="1" x14ac:dyDescent="0.25">
      <c r="A34" s="173">
        <v>13</v>
      </c>
      <c r="B34" s="174" t="s">
        <v>1735</v>
      </c>
      <c r="C34" s="182" t="s">
        <v>1736</v>
      </c>
      <c r="D34" s="175" t="s">
        <v>237</v>
      </c>
      <c r="E34" s="176">
        <v>336.36599999999999</v>
      </c>
      <c r="F34" s="177"/>
      <c r="G34" s="178">
        <f>ROUND(E34*F34,2)</f>
        <v>0</v>
      </c>
      <c r="H34" s="177"/>
      <c r="I34" s="178">
        <f>ROUND(E34*H34,2)</f>
        <v>0</v>
      </c>
      <c r="J34" s="177"/>
      <c r="K34" s="178">
        <f>ROUND(E34*J34,2)</f>
        <v>0</v>
      </c>
      <c r="L34" s="178">
        <v>21</v>
      </c>
      <c r="M34" s="178">
        <f>G34*(1+L34/100)</f>
        <v>0</v>
      </c>
      <c r="N34" s="176">
        <v>0.191</v>
      </c>
      <c r="O34" s="176">
        <f>ROUND(E34*N34,2)</f>
        <v>64.25</v>
      </c>
      <c r="P34" s="176">
        <v>0</v>
      </c>
      <c r="Q34" s="176">
        <f>ROUND(E34*P34,2)</f>
        <v>0</v>
      </c>
      <c r="R34" s="178" t="s">
        <v>450</v>
      </c>
      <c r="S34" s="178" t="s">
        <v>211</v>
      </c>
      <c r="T34" s="179" t="s">
        <v>251</v>
      </c>
      <c r="U34" s="156">
        <v>0</v>
      </c>
      <c r="V34" s="156">
        <f>ROUND(E34*U34,2)</f>
        <v>0</v>
      </c>
      <c r="W34" s="156"/>
      <c r="X34" s="156" t="s">
        <v>98</v>
      </c>
      <c r="Y34" s="156" t="s">
        <v>214</v>
      </c>
      <c r="Z34" s="146"/>
      <c r="AA34" s="146"/>
      <c r="AB34" s="146"/>
      <c r="AC34" s="146"/>
      <c r="AD34" s="146"/>
      <c r="AE34" s="146"/>
      <c r="AF34" s="146"/>
      <c r="AG34" s="146" t="s">
        <v>451</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x14ac:dyDescent="0.25">
      <c r="A35" s="158" t="s">
        <v>205</v>
      </c>
      <c r="B35" s="159" t="s">
        <v>119</v>
      </c>
      <c r="C35" s="180" t="s">
        <v>120</v>
      </c>
      <c r="D35" s="160"/>
      <c r="E35" s="161"/>
      <c r="F35" s="162"/>
      <c r="G35" s="162">
        <f>SUMIF(AG36:AG48,"&lt;&gt;NOR",G36:G48)</f>
        <v>0</v>
      </c>
      <c r="H35" s="162"/>
      <c r="I35" s="162">
        <f>SUM(I36:I48)</f>
        <v>0</v>
      </c>
      <c r="J35" s="162"/>
      <c r="K35" s="162">
        <f>SUM(K36:K48)</f>
        <v>0</v>
      </c>
      <c r="L35" s="162"/>
      <c r="M35" s="162">
        <f>SUM(M36:M48)</f>
        <v>0</v>
      </c>
      <c r="N35" s="161"/>
      <c r="O35" s="161">
        <f>SUM(O36:O48)</f>
        <v>720.05</v>
      </c>
      <c r="P35" s="161"/>
      <c r="Q35" s="161">
        <f>SUM(Q36:Q48)</f>
        <v>0</v>
      </c>
      <c r="R35" s="162"/>
      <c r="S35" s="162"/>
      <c r="T35" s="163"/>
      <c r="U35" s="157"/>
      <c r="V35" s="157">
        <f>SUM(V36:V48)</f>
        <v>1233.71</v>
      </c>
      <c r="W35" s="157"/>
      <c r="X35" s="157"/>
      <c r="Y35" s="157"/>
      <c r="AG35" t="s">
        <v>206</v>
      </c>
    </row>
    <row r="36" spans="1:60" outlineLevel="1" x14ac:dyDescent="0.25">
      <c r="A36" s="165">
        <v>14</v>
      </c>
      <c r="B36" s="166" t="s">
        <v>1737</v>
      </c>
      <c r="C36" s="181" t="s">
        <v>1738</v>
      </c>
      <c r="D36" s="167" t="s">
        <v>209</v>
      </c>
      <c r="E36" s="168">
        <v>277.95600000000002</v>
      </c>
      <c r="F36" s="169"/>
      <c r="G36" s="170">
        <f>ROUND(E36*F36,2)</f>
        <v>0</v>
      </c>
      <c r="H36" s="169"/>
      <c r="I36" s="170">
        <f>ROUND(E36*H36,2)</f>
        <v>0</v>
      </c>
      <c r="J36" s="169"/>
      <c r="K36" s="170">
        <f>ROUND(E36*J36,2)</f>
        <v>0</v>
      </c>
      <c r="L36" s="170">
        <v>21</v>
      </c>
      <c r="M36" s="170">
        <f>G36*(1+L36/100)</f>
        <v>0</v>
      </c>
      <c r="N36" s="168">
        <v>2.5249999999999999</v>
      </c>
      <c r="O36" s="168">
        <f>ROUND(E36*N36,2)</f>
        <v>701.84</v>
      </c>
      <c r="P36" s="168">
        <v>0</v>
      </c>
      <c r="Q36" s="168">
        <f>ROUND(E36*P36,2)</f>
        <v>0</v>
      </c>
      <c r="R36" s="170" t="s">
        <v>246</v>
      </c>
      <c r="S36" s="170" t="s">
        <v>211</v>
      </c>
      <c r="T36" s="171" t="s">
        <v>212</v>
      </c>
      <c r="U36" s="156">
        <v>2.3170000000000002</v>
      </c>
      <c r="V36" s="156">
        <f>ROUND(E36*U36,2)</f>
        <v>644.02</v>
      </c>
      <c r="W36" s="156"/>
      <c r="X36" s="156" t="s">
        <v>213</v>
      </c>
      <c r="Y36" s="156" t="s">
        <v>214</v>
      </c>
      <c r="Z36" s="146"/>
      <c r="AA36" s="146"/>
      <c r="AB36" s="146"/>
      <c r="AC36" s="146"/>
      <c r="AD36" s="146"/>
      <c r="AE36" s="146"/>
      <c r="AF36" s="146"/>
      <c r="AG36" s="146" t="s">
        <v>215</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2" x14ac:dyDescent="0.25">
      <c r="A37" s="153"/>
      <c r="B37" s="154"/>
      <c r="C37" s="190" t="s">
        <v>330</v>
      </c>
      <c r="D37" s="191"/>
      <c r="E37" s="191"/>
      <c r="F37" s="191"/>
      <c r="G37" s="191"/>
      <c r="H37" s="156"/>
      <c r="I37" s="156"/>
      <c r="J37" s="156"/>
      <c r="K37" s="156"/>
      <c r="L37" s="156"/>
      <c r="M37" s="156"/>
      <c r="N37" s="155"/>
      <c r="O37" s="155"/>
      <c r="P37" s="155"/>
      <c r="Q37" s="155"/>
      <c r="R37" s="156"/>
      <c r="S37" s="156"/>
      <c r="T37" s="156"/>
      <c r="U37" s="156"/>
      <c r="V37" s="156"/>
      <c r="W37" s="156"/>
      <c r="X37" s="156"/>
      <c r="Y37" s="156"/>
      <c r="Z37" s="146"/>
      <c r="AA37" s="146"/>
      <c r="AB37" s="146"/>
      <c r="AC37" s="146"/>
      <c r="AD37" s="146"/>
      <c r="AE37" s="146"/>
      <c r="AF37" s="146"/>
      <c r="AG37" s="146" t="s">
        <v>217</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20.399999999999999" outlineLevel="1" x14ac:dyDescent="0.25">
      <c r="A38" s="165">
        <v>15</v>
      </c>
      <c r="B38" s="166" t="s">
        <v>1739</v>
      </c>
      <c r="C38" s="181" t="s">
        <v>1740</v>
      </c>
      <c r="D38" s="167" t="s">
        <v>316</v>
      </c>
      <c r="E38" s="168">
        <v>359.9</v>
      </c>
      <c r="F38" s="169"/>
      <c r="G38" s="170">
        <f>ROUND(E38*F38,2)</f>
        <v>0</v>
      </c>
      <c r="H38" s="169"/>
      <c r="I38" s="170">
        <f>ROUND(E38*H38,2)</f>
        <v>0</v>
      </c>
      <c r="J38" s="169"/>
      <c r="K38" s="170">
        <f>ROUND(E38*J38,2)</f>
        <v>0</v>
      </c>
      <c r="L38" s="170">
        <v>21</v>
      </c>
      <c r="M38" s="170">
        <f>G38*(1+L38/100)</f>
        <v>0</v>
      </c>
      <c r="N38" s="168">
        <v>1.0000000000000001E-5</v>
      </c>
      <c r="O38" s="168">
        <f>ROUND(E38*N38,2)</f>
        <v>0</v>
      </c>
      <c r="P38" s="168">
        <v>0</v>
      </c>
      <c r="Q38" s="168">
        <f>ROUND(E38*P38,2)</f>
        <v>0</v>
      </c>
      <c r="R38" s="170" t="s">
        <v>246</v>
      </c>
      <c r="S38" s="170" t="s">
        <v>211</v>
      </c>
      <c r="T38" s="171" t="s">
        <v>212</v>
      </c>
      <c r="U38" s="156">
        <v>9.7000000000000003E-2</v>
      </c>
      <c r="V38" s="156">
        <f>ROUND(E38*U38,2)</f>
        <v>34.909999999999997</v>
      </c>
      <c r="W38" s="156"/>
      <c r="X38" s="156" t="s">
        <v>213</v>
      </c>
      <c r="Y38" s="156" t="s">
        <v>214</v>
      </c>
      <c r="Z38" s="146"/>
      <c r="AA38" s="146"/>
      <c r="AB38" s="146"/>
      <c r="AC38" s="146"/>
      <c r="AD38" s="146"/>
      <c r="AE38" s="146"/>
      <c r="AF38" s="146"/>
      <c r="AG38" s="146" t="s">
        <v>215</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2" x14ac:dyDescent="0.25">
      <c r="A39" s="153"/>
      <c r="B39" s="154"/>
      <c r="C39" s="190" t="s">
        <v>330</v>
      </c>
      <c r="D39" s="191"/>
      <c r="E39" s="191"/>
      <c r="F39" s="191"/>
      <c r="G39" s="191"/>
      <c r="H39" s="156"/>
      <c r="I39" s="156"/>
      <c r="J39" s="156"/>
      <c r="K39" s="156"/>
      <c r="L39" s="156"/>
      <c r="M39" s="156"/>
      <c r="N39" s="155"/>
      <c r="O39" s="155"/>
      <c r="P39" s="155"/>
      <c r="Q39" s="155"/>
      <c r="R39" s="156"/>
      <c r="S39" s="156"/>
      <c r="T39" s="156"/>
      <c r="U39" s="156"/>
      <c r="V39" s="156"/>
      <c r="W39" s="156"/>
      <c r="X39" s="156"/>
      <c r="Y39" s="156"/>
      <c r="Z39" s="146"/>
      <c r="AA39" s="146"/>
      <c r="AB39" s="146"/>
      <c r="AC39" s="146"/>
      <c r="AD39" s="146"/>
      <c r="AE39" s="146"/>
      <c r="AF39" s="146"/>
      <c r="AG39" s="146" t="s">
        <v>217</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1" x14ac:dyDescent="0.25">
      <c r="A40" s="165">
        <v>16</v>
      </c>
      <c r="B40" s="166" t="s">
        <v>339</v>
      </c>
      <c r="C40" s="181" t="s">
        <v>340</v>
      </c>
      <c r="D40" s="167" t="s">
        <v>209</v>
      </c>
      <c r="E40" s="168">
        <v>277.95600000000002</v>
      </c>
      <c r="F40" s="169"/>
      <c r="G40" s="170">
        <f>ROUND(E40*F40,2)</f>
        <v>0</v>
      </c>
      <c r="H40" s="169"/>
      <c r="I40" s="170">
        <f>ROUND(E40*H40,2)</f>
        <v>0</v>
      </c>
      <c r="J40" s="169"/>
      <c r="K40" s="170">
        <f>ROUND(E40*J40,2)</f>
        <v>0</v>
      </c>
      <c r="L40" s="170">
        <v>21</v>
      </c>
      <c r="M40" s="170">
        <f>G40*(1+L40/100)</f>
        <v>0</v>
      </c>
      <c r="N40" s="168">
        <v>0.01</v>
      </c>
      <c r="O40" s="168">
        <f>ROUND(E40*N40,2)</f>
        <v>2.78</v>
      </c>
      <c r="P40" s="168">
        <v>0</v>
      </c>
      <c r="Q40" s="168">
        <f>ROUND(E40*P40,2)</f>
        <v>0</v>
      </c>
      <c r="R40" s="170" t="s">
        <v>246</v>
      </c>
      <c r="S40" s="170" t="s">
        <v>211</v>
      </c>
      <c r="T40" s="171" t="s">
        <v>212</v>
      </c>
      <c r="U40" s="156">
        <v>0.68</v>
      </c>
      <c r="V40" s="156">
        <f>ROUND(E40*U40,2)</f>
        <v>189.01</v>
      </c>
      <c r="W40" s="156"/>
      <c r="X40" s="156" t="s">
        <v>213</v>
      </c>
      <c r="Y40" s="156" t="s">
        <v>214</v>
      </c>
      <c r="Z40" s="146"/>
      <c r="AA40" s="146"/>
      <c r="AB40" s="146"/>
      <c r="AC40" s="146"/>
      <c r="AD40" s="146"/>
      <c r="AE40" s="146"/>
      <c r="AF40" s="146"/>
      <c r="AG40" s="146" t="s">
        <v>215</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2" x14ac:dyDescent="0.25">
      <c r="A41" s="153"/>
      <c r="B41" s="154"/>
      <c r="C41" s="190" t="s">
        <v>341</v>
      </c>
      <c r="D41" s="191"/>
      <c r="E41" s="191"/>
      <c r="F41" s="191"/>
      <c r="G41" s="191"/>
      <c r="H41" s="156"/>
      <c r="I41" s="156"/>
      <c r="J41" s="156"/>
      <c r="K41" s="156"/>
      <c r="L41" s="156"/>
      <c r="M41" s="156"/>
      <c r="N41" s="155"/>
      <c r="O41" s="155"/>
      <c r="P41" s="155"/>
      <c r="Q41" s="155"/>
      <c r="R41" s="156"/>
      <c r="S41" s="156"/>
      <c r="T41" s="156"/>
      <c r="U41" s="156"/>
      <c r="V41" s="156"/>
      <c r="W41" s="156"/>
      <c r="X41" s="156"/>
      <c r="Y41" s="156"/>
      <c r="Z41" s="146"/>
      <c r="AA41" s="146"/>
      <c r="AB41" s="146"/>
      <c r="AC41" s="146"/>
      <c r="AD41" s="146"/>
      <c r="AE41" s="146"/>
      <c r="AF41" s="146"/>
      <c r="AG41" s="146" t="s">
        <v>217</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65">
        <v>17</v>
      </c>
      <c r="B42" s="166" t="s">
        <v>1741</v>
      </c>
      <c r="C42" s="181" t="s">
        <v>1742</v>
      </c>
      <c r="D42" s="167" t="s">
        <v>209</v>
      </c>
      <c r="E42" s="168">
        <v>277.95600000000002</v>
      </c>
      <c r="F42" s="169"/>
      <c r="G42" s="170">
        <f>ROUND(E42*F42,2)</f>
        <v>0</v>
      </c>
      <c r="H42" s="169"/>
      <c r="I42" s="170">
        <f>ROUND(E42*H42,2)</f>
        <v>0</v>
      </c>
      <c r="J42" s="169"/>
      <c r="K42" s="170">
        <f>ROUND(E42*J42,2)</f>
        <v>0</v>
      </c>
      <c r="L42" s="170">
        <v>21</v>
      </c>
      <c r="M42" s="170">
        <f>G42*(1+L42/100)</f>
        <v>0</v>
      </c>
      <c r="N42" s="168">
        <v>0</v>
      </c>
      <c r="O42" s="168">
        <f>ROUND(E42*N42,2)</f>
        <v>0</v>
      </c>
      <c r="P42" s="168">
        <v>0</v>
      </c>
      <c r="Q42" s="168">
        <f>ROUND(E42*P42,2)</f>
        <v>0</v>
      </c>
      <c r="R42" s="170" t="s">
        <v>246</v>
      </c>
      <c r="S42" s="170" t="s">
        <v>211</v>
      </c>
      <c r="T42" s="171" t="s">
        <v>212</v>
      </c>
      <c r="U42" s="156">
        <v>0.19</v>
      </c>
      <c r="V42" s="156">
        <f>ROUND(E42*U42,2)</f>
        <v>52.81</v>
      </c>
      <c r="W42" s="156"/>
      <c r="X42" s="156" t="s">
        <v>213</v>
      </c>
      <c r="Y42" s="156" t="s">
        <v>214</v>
      </c>
      <c r="Z42" s="146"/>
      <c r="AA42" s="146"/>
      <c r="AB42" s="146"/>
      <c r="AC42" s="146"/>
      <c r="AD42" s="146"/>
      <c r="AE42" s="146"/>
      <c r="AF42" s="146"/>
      <c r="AG42" s="146" t="s">
        <v>215</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2" x14ac:dyDescent="0.25">
      <c r="A43" s="153"/>
      <c r="B43" s="154"/>
      <c r="C43" s="190" t="s">
        <v>1743</v>
      </c>
      <c r="D43" s="191"/>
      <c r="E43" s="191"/>
      <c r="F43" s="191"/>
      <c r="G43" s="191"/>
      <c r="H43" s="156"/>
      <c r="I43" s="156"/>
      <c r="J43" s="156"/>
      <c r="K43" s="156"/>
      <c r="L43" s="156"/>
      <c r="M43" s="156"/>
      <c r="N43" s="155"/>
      <c r="O43" s="155"/>
      <c r="P43" s="155"/>
      <c r="Q43" s="155"/>
      <c r="R43" s="156"/>
      <c r="S43" s="156"/>
      <c r="T43" s="156"/>
      <c r="U43" s="156"/>
      <c r="V43" s="156"/>
      <c r="W43" s="156"/>
      <c r="X43" s="156"/>
      <c r="Y43" s="156"/>
      <c r="Z43" s="146"/>
      <c r="AA43" s="146"/>
      <c r="AB43" s="146"/>
      <c r="AC43" s="146"/>
      <c r="AD43" s="146"/>
      <c r="AE43" s="146"/>
      <c r="AF43" s="146"/>
      <c r="AG43" s="146" t="s">
        <v>217</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20.399999999999999" outlineLevel="1" x14ac:dyDescent="0.25">
      <c r="A44" s="165">
        <v>18</v>
      </c>
      <c r="B44" s="166" t="s">
        <v>344</v>
      </c>
      <c r="C44" s="181" t="s">
        <v>345</v>
      </c>
      <c r="D44" s="167" t="s">
        <v>261</v>
      </c>
      <c r="E44" s="168">
        <v>14.104279999999999</v>
      </c>
      <c r="F44" s="169"/>
      <c r="G44" s="170">
        <f>ROUND(E44*F44,2)</f>
        <v>0</v>
      </c>
      <c r="H44" s="169"/>
      <c r="I44" s="170">
        <f>ROUND(E44*H44,2)</f>
        <v>0</v>
      </c>
      <c r="J44" s="169"/>
      <c r="K44" s="170">
        <f>ROUND(E44*J44,2)</f>
        <v>0</v>
      </c>
      <c r="L44" s="170">
        <v>21</v>
      </c>
      <c r="M44" s="170">
        <f>G44*(1+L44/100)</f>
        <v>0</v>
      </c>
      <c r="N44" s="168">
        <v>1.08961</v>
      </c>
      <c r="O44" s="168">
        <f>ROUND(E44*N44,2)</f>
        <v>15.37</v>
      </c>
      <c r="P44" s="168">
        <v>0</v>
      </c>
      <c r="Q44" s="168">
        <f>ROUND(E44*P44,2)</f>
        <v>0</v>
      </c>
      <c r="R44" s="170" t="s">
        <v>246</v>
      </c>
      <c r="S44" s="170" t="s">
        <v>211</v>
      </c>
      <c r="T44" s="171" t="s">
        <v>212</v>
      </c>
      <c r="U44" s="156">
        <v>15.231</v>
      </c>
      <c r="V44" s="156">
        <f>ROUND(E44*U44,2)</f>
        <v>214.82</v>
      </c>
      <c r="W44" s="156"/>
      <c r="X44" s="156" t="s">
        <v>213</v>
      </c>
      <c r="Y44" s="156" t="s">
        <v>214</v>
      </c>
      <c r="Z44" s="146"/>
      <c r="AA44" s="146"/>
      <c r="AB44" s="146"/>
      <c r="AC44" s="146"/>
      <c r="AD44" s="146"/>
      <c r="AE44" s="146"/>
      <c r="AF44" s="146"/>
      <c r="AG44" s="146" t="s">
        <v>215</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2" x14ac:dyDescent="0.25">
      <c r="A45" s="153"/>
      <c r="B45" s="154"/>
      <c r="C45" s="190" t="s">
        <v>289</v>
      </c>
      <c r="D45" s="191"/>
      <c r="E45" s="191"/>
      <c r="F45" s="191"/>
      <c r="G45" s="191"/>
      <c r="H45" s="156"/>
      <c r="I45" s="156"/>
      <c r="J45" s="156"/>
      <c r="K45" s="156"/>
      <c r="L45" s="156"/>
      <c r="M45" s="156"/>
      <c r="N45" s="155"/>
      <c r="O45" s="155"/>
      <c r="P45" s="155"/>
      <c r="Q45" s="155"/>
      <c r="R45" s="156"/>
      <c r="S45" s="156"/>
      <c r="T45" s="156"/>
      <c r="U45" s="156"/>
      <c r="V45" s="156"/>
      <c r="W45" s="156"/>
      <c r="X45" s="156"/>
      <c r="Y45" s="156"/>
      <c r="Z45" s="146"/>
      <c r="AA45" s="146"/>
      <c r="AB45" s="146"/>
      <c r="AC45" s="146"/>
      <c r="AD45" s="146"/>
      <c r="AE45" s="146"/>
      <c r="AF45" s="146"/>
      <c r="AG45" s="146" t="s">
        <v>217</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1" x14ac:dyDescent="0.25">
      <c r="A46" s="173">
        <v>19</v>
      </c>
      <c r="B46" s="174" t="s">
        <v>1744</v>
      </c>
      <c r="C46" s="182" t="s">
        <v>1745</v>
      </c>
      <c r="D46" s="175" t="s">
        <v>237</v>
      </c>
      <c r="E46" s="176">
        <v>7.1980000000000004</v>
      </c>
      <c r="F46" s="177"/>
      <c r="G46" s="178">
        <f>ROUND(E46*F46,2)</f>
        <v>0</v>
      </c>
      <c r="H46" s="177"/>
      <c r="I46" s="178">
        <f>ROUND(E46*H46,2)</f>
        <v>0</v>
      </c>
      <c r="J46" s="177"/>
      <c r="K46" s="178">
        <f>ROUND(E46*J46,2)</f>
        <v>0</v>
      </c>
      <c r="L46" s="178">
        <v>21</v>
      </c>
      <c r="M46" s="178">
        <f>G46*(1+L46/100)</f>
        <v>0</v>
      </c>
      <c r="N46" s="176">
        <v>2.65E-3</v>
      </c>
      <c r="O46" s="176">
        <f>ROUND(E46*N46,2)</f>
        <v>0.02</v>
      </c>
      <c r="P46" s="176">
        <v>0</v>
      </c>
      <c r="Q46" s="176">
        <f>ROUND(E46*P46,2)</f>
        <v>0</v>
      </c>
      <c r="R46" s="178" t="s">
        <v>1746</v>
      </c>
      <c r="S46" s="178" t="s">
        <v>211</v>
      </c>
      <c r="T46" s="179" t="s">
        <v>212</v>
      </c>
      <c r="U46" s="156">
        <v>0.42</v>
      </c>
      <c r="V46" s="156">
        <f>ROUND(E46*U46,2)</f>
        <v>3.02</v>
      </c>
      <c r="W46" s="156"/>
      <c r="X46" s="156" t="s">
        <v>213</v>
      </c>
      <c r="Y46" s="156" t="s">
        <v>214</v>
      </c>
      <c r="Z46" s="146"/>
      <c r="AA46" s="146"/>
      <c r="AB46" s="146"/>
      <c r="AC46" s="146"/>
      <c r="AD46" s="146"/>
      <c r="AE46" s="146"/>
      <c r="AF46" s="146"/>
      <c r="AG46" s="146" t="s">
        <v>215</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1" x14ac:dyDescent="0.25">
      <c r="A47" s="173">
        <v>20</v>
      </c>
      <c r="B47" s="174" t="s">
        <v>444</v>
      </c>
      <c r="C47" s="182" t="s">
        <v>445</v>
      </c>
      <c r="D47" s="175" t="s">
        <v>237</v>
      </c>
      <c r="E47" s="176">
        <v>1323.6</v>
      </c>
      <c r="F47" s="177"/>
      <c r="G47" s="178">
        <f>ROUND(E47*F47,2)</f>
        <v>0</v>
      </c>
      <c r="H47" s="177"/>
      <c r="I47" s="178">
        <f>ROUND(E47*H47,2)</f>
        <v>0</v>
      </c>
      <c r="J47" s="177"/>
      <c r="K47" s="178">
        <f>ROUND(E47*J47,2)</f>
        <v>0</v>
      </c>
      <c r="L47" s="178">
        <v>21</v>
      </c>
      <c r="M47" s="178">
        <f>G47*(1+L47/100)</f>
        <v>0</v>
      </c>
      <c r="N47" s="176">
        <v>3.0000000000000001E-5</v>
      </c>
      <c r="O47" s="176">
        <f>ROUND(E47*N47,2)</f>
        <v>0.04</v>
      </c>
      <c r="P47" s="176">
        <v>0</v>
      </c>
      <c r="Q47" s="176">
        <f>ROUND(E47*P47,2)</f>
        <v>0</v>
      </c>
      <c r="R47" s="178" t="s">
        <v>440</v>
      </c>
      <c r="S47" s="178" t="s">
        <v>211</v>
      </c>
      <c r="T47" s="179" t="s">
        <v>251</v>
      </c>
      <c r="U47" s="156">
        <v>7.0000000000000007E-2</v>
      </c>
      <c r="V47" s="156">
        <f>ROUND(E47*U47,2)</f>
        <v>92.65</v>
      </c>
      <c r="W47" s="156"/>
      <c r="X47" s="156" t="s">
        <v>213</v>
      </c>
      <c r="Y47" s="156" t="s">
        <v>214</v>
      </c>
      <c r="Z47" s="146"/>
      <c r="AA47" s="146"/>
      <c r="AB47" s="146"/>
      <c r="AC47" s="146"/>
      <c r="AD47" s="146"/>
      <c r="AE47" s="146"/>
      <c r="AF47" s="146"/>
      <c r="AG47" s="146" t="s">
        <v>215</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20.399999999999999" outlineLevel="1" x14ac:dyDescent="0.25">
      <c r="A48" s="173">
        <v>21</v>
      </c>
      <c r="B48" s="174" t="s">
        <v>446</v>
      </c>
      <c r="C48" s="182" t="s">
        <v>447</v>
      </c>
      <c r="D48" s="175" t="s">
        <v>316</v>
      </c>
      <c r="E48" s="176">
        <v>49.4</v>
      </c>
      <c r="F48" s="177"/>
      <c r="G48" s="178">
        <f>ROUND(E48*F48,2)</f>
        <v>0</v>
      </c>
      <c r="H48" s="177"/>
      <c r="I48" s="178">
        <f>ROUND(E48*H48,2)</f>
        <v>0</v>
      </c>
      <c r="J48" s="177"/>
      <c r="K48" s="178">
        <f>ROUND(E48*J48,2)</f>
        <v>0</v>
      </c>
      <c r="L48" s="178">
        <v>21</v>
      </c>
      <c r="M48" s="178">
        <f>G48*(1+L48/100)</f>
        <v>0</v>
      </c>
      <c r="N48" s="176">
        <v>0</v>
      </c>
      <c r="O48" s="176">
        <f>ROUND(E48*N48,2)</f>
        <v>0</v>
      </c>
      <c r="P48" s="176">
        <v>0</v>
      </c>
      <c r="Q48" s="176">
        <f>ROUND(E48*P48,2)</f>
        <v>0</v>
      </c>
      <c r="R48" s="178" t="s">
        <v>440</v>
      </c>
      <c r="S48" s="178" t="s">
        <v>211</v>
      </c>
      <c r="T48" s="179" t="s">
        <v>251</v>
      </c>
      <c r="U48" s="156">
        <v>0.05</v>
      </c>
      <c r="V48" s="156">
        <f>ROUND(E48*U48,2)</f>
        <v>2.4700000000000002</v>
      </c>
      <c r="W48" s="156"/>
      <c r="X48" s="156" t="s">
        <v>213</v>
      </c>
      <c r="Y48" s="156" t="s">
        <v>214</v>
      </c>
      <c r="Z48" s="146"/>
      <c r="AA48" s="146"/>
      <c r="AB48" s="146"/>
      <c r="AC48" s="146"/>
      <c r="AD48" s="146"/>
      <c r="AE48" s="146"/>
      <c r="AF48" s="146"/>
      <c r="AG48" s="146" t="s">
        <v>215</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x14ac:dyDescent="0.25">
      <c r="A49" s="158" t="s">
        <v>205</v>
      </c>
      <c r="B49" s="159" t="s">
        <v>125</v>
      </c>
      <c r="C49" s="180" t="s">
        <v>126</v>
      </c>
      <c r="D49" s="160"/>
      <c r="E49" s="161"/>
      <c r="F49" s="162"/>
      <c r="G49" s="162">
        <f>SUMIF(AG50:AG56,"&lt;&gt;NOR",G50:G56)</f>
        <v>0</v>
      </c>
      <c r="H49" s="162"/>
      <c r="I49" s="162">
        <f>SUM(I50:I56)</f>
        <v>0</v>
      </c>
      <c r="J49" s="162"/>
      <c r="K49" s="162">
        <f>SUM(K50:K56)</f>
        <v>0</v>
      </c>
      <c r="L49" s="162"/>
      <c r="M49" s="162">
        <f>SUM(M50:M56)</f>
        <v>0</v>
      </c>
      <c r="N49" s="161"/>
      <c r="O49" s="161">
        <f>SUM(O50:O56)</f>
        <v>49.92</v>
      </c>
      <c r="P49" s="161"/>
      <c r="Q49" s="161">
        <f>SUM(Q50:Q56)</f>
        <v>0</v>
      </c>
      <c r="R49" s="162"/>
      <c r="S49" s="162"/>
      <c r="T49" s="163"/>
      <c r="U49" s="157"/>
      <c r="V49" s="157">
        <f>SUM(V50:V56)</f>
        <v>65.13</v>
      </c>
      <c r="W49" s="157"/>
      <c r="X49" s="157"/>
      <c r="Y49" s="157"/>
      <c r="AG49" t="s">
        <v>206</v>
      </c>
    </row>
    <row r="50" spans="1:60" ht="20.399999999999999" outlineLevel="1" x14ac:dyDescent="0.25">
      <c r="A50" s="165">
        <v>22</v>
      </c>
      <c r="B50" s="166" t="s">
        <v>1747</v>
      </c>
      <c r="C50" s="181" t="s">
        <v>1748</v>
      </c>
      <c r="D50" s="167" t="s">
        <v>316</v>
      </c>
      <c r="E50" s="168">
        <v>35</v>
      </c>
      <c r="F50" s="169"/>
      <c r="G50" s="170">
        <f>ROUND(E50*F50,2)</f>
        <v>0</v>
      </c>
      <c r="H50" s="169"/>
      <c r="I50" s="170">
        <f>ROUND(E50*H50,2)</f>
        <v>0</v>
      </c>
      <c r="J50" s="169"/>
      <c r="K50" s="170">
        <f>ROUND(E50*J50,2)</f>
        <v>0</v>
      </c>
      <c r="L50" s="170">
        <v>21</v>
      </c>
      <c r="M50" s="170">
        <f>G50*(1+L50/100)</f>
        <v>0</v>
      </c>
      <c r="N50" s="168">
        <v>0.18858</v>
      </c>
      <c r="O50" s="168">
        <f>ROUND(E50*N50,2)</f>
        <v>6.6</v>
      </c>
      <c r="P50" s="168">
        <v>0</v>
      </c>
      <c r="Q50" s="168">
        <f>ROUND(E50*P50,2)</f>
        <v>0</v>
      </c>
      <c r="R50" s="170" t="s">
        <v>415</v>
      </c>
      <c r="S50" s="170" t="s">
        <v>211</v>
      </c>
      <c r="T50" s="171" t="s">
        <v>251</v>
      </c>
      <c r="U50" s="156">
        <v>0.28877999999999998</v>
      </c>
      <c r="V50" s="156">
        <f>ROUND(E50*U50,2)</f>
        <v>10.11</v>
      </c>
      <c r="W50" s="156"/>
      <c r="X50" s="156" t="s">
        <v>213</v>
      </c>
      <c r="Y50" s="156" t="s">
        <v>214</v>
      </c>
      <c r="Z50" s="146"/>
      <c r="AA50" s="146"/>
      <c r="AB50" s="146"/>
      <c r="AC50" s="146"/>
      <c r="AD50" s="146"/>
      <c r="AE50" s="146"/>
      <c r="AF50" s="146"/>
      <c r="AG50" s="146" t="s">
        <v>215</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2" x14ac:dyDescent="0.25">
      <c r="A51" s="153"/>
      <c r="B51" s="154"/>
      <c r="C51" s="190" t="s">
        <v>1749</v>
      </c>
      <c r="D51" s="191"/>
      <c r="E51" s="191"/>
      <c r="F51" s="191"/>
      <c r="G51" s="191"/>
      <c r="H51" s="156"/>
      <c r="I51" s="156"/>
      <c r="J51" s="156"/>
      <c r="K51" s="156"/>
      <c r="L51" s="156"/>
      <c r="M51" s="156"/>
      <c r="N51" s="155"/>
      <c r="O51" s="155"/>
      <c r="P51" s="155"/>
      <c r="Q51" s="155"/>
      <c r="R51" s="156"/>
      <c r="S51" s="156"/>
      <c r="T51" s="156"/>
      <c r="U51" s="156"/>
      <c r="V51" s="156"/>
      <c r="W51" s="156"/>
      <c r="X51" s="156"/>
      <c r="Y51" s="156"/>
      <c r="Z51" s="146"/>
      <c r="AA51" s="146"/>
      <c r="AB51" s="146"/>
      <c r="AC51" s="146"/>
      <c r="AD51" s="146"/>
      <c r="AE51" s="146"/>
      <c r="AF51" s="146"/>
      <c r="AG51" s="146" t="s">
        <v>217</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20.399999999999999" outlineLevel="1" x14ac:dyDescent="0.25">
      <c r="A52" s="165">
        <v>23</v>
      </c>
      <c r="B52" s="166" t="s">
        <v>1750</v>
      </c>
      <c r="C52" s="181" t="s">
        <v>1751</v>
      </c>
      <c r="D52" s="167" t="s">
        <v>316</v>
      </c>
      <c r="E52" s="168">
        <v>199</v>
      </c>
      <c r="F52" s="169"/>
      <c r="G52" s="170">
        <f>ROUND(E52*F52,2)</f>
        <v>0</v>
      </c>
      <c r="H52" s="169"/>
      <c r="I52" s="170">
        <f>ROUND(E52*H52,2)</f>
        <v>0</v>
      </c>
      <c r="J52" s="169"/>
      <c r="K52" s="170">
        <f>ROUND(E52*J52,2)</f>
        <v>0</v>
      </c>
      <c r="L52" s="170">
        <v>21</v>
      </c>
      <c r="M52" s="170">
        <f>G52*(1+L52/100)</f>
        <v>0</v>
      </c>
      <c r="N52" s="168">
        <v>0.18431</v>
      </c>
      <c r="O52" s="168">
        <f>ROUND(E52*N52,2)</f>
        <v>36.68</v>
      </c>
      <c r="P52" s="168">
        <v>0</v>
      </c>
      <c r="Q52" s="168">
        <f>ROUND(E52*P52,2)</f>
        <v>0</v>
      </c>
      <c r="R52" s="170" t="s">
        <v>415</v>
      </c>
      <c r="S52" s="170" t="s">
        <v>211</v>
      </c>
      <c r="T52" s="171" t="s">
        <v>251</v>
      </c>
      <c r="U52" s="156">
        <v>0.23</v>
      </c>
      <c r="V52" s="156">
        <f>ROUND(E52*U52,2)</f>
        <v>45.77</v>
      </c>
      <c r="W52" s="156"/>
      <c r="X52" s="156" t="s">
        <v>213</v>
      </c>
      <c r="Y52" s="156" t="s">
        <v>214</v>
      </c>
      <c r="Z52" s="146"/>
      <c r="AA52" s="146"/>
      <c r="AB52" s="146"/>
      <c r="AC52" s="146"/>
      <c r="AD52" s="146"/>
      <c r="AE52" s="146"/>
      <c r="AF52" s="146"/>
      <c r="AG52" s="146" t="s">
        <v>215</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2" x14ac:dyDescent="0.25">
      <c r="A53" s="153"/>
      <c r="B53" s="154"/>
      <c r="C53" s="190" t="s">
        <v>1749</v>
      </c>
      <c r="D53" s="191"/>
      <c r="E53" s="191"/>
      <c r="F53" s="191"/>
      <c r="G53" s="191"/>
      <c r="H53" s="156"/>
      <c r="I53" s="156"/>
      <c r="J53" s="156"/>
      <c r="K53" s="156"/>
      <c r="L53" s="156"/>
      <c r="M53" s="156"/>
      <c r="N53" s="155"/>
      <c r="O53" s="155"/>
      <c r="P53" s="155"/>
      <c r="Q53" s="155"/>
      <c r="R53" s="156"/>
      <c r="S53" s="156"/>
      <c r="T53" s="156"/>
      <c r="U53" s="156"/>
      <c r="V53" s="156"/>
      <c r="W53" s="156"/>
      <c r="X53" s="156"/>
      <c r="Y53" s="156"/>
      <c r="Z53" s="146"/>
      <c r="AA53" s="146"/>
      <c r="AB53" s="146"/>
      <c r="AC53" s="146"/>
      <c r="AD53" s="146"/>
      <c r="AE53" s="146"/>
      <c r="AF53" s="146"/>
      <c r="AG53" s="146" t="s">
        <v>217</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2" x14ac:dyDescent="0.25">
      <c r="A54" s="153"/>
      <c r="B54" s="154"/>
      <c r="C54" s="256" t="s">
        <v>1749</v>
      </c>
      <c r="D54" s="257"/>
      <c r="E54" s="257"/>
      <c r="F54" s="257"/>
      <c r="G54" s="257"/>
      <c r="H54" s="156"/>
      <c r="I54" s="156"/>
      <c r="J54" s="156"/>
      <c r="K54" s="156"/>
      <c r="L54" s="156"/>
      <c r="M54" s="156"/>
      <c r="N54" s="155"/>
      <c r="O54" s="155"/>
      <c r="P54" s="155"/>
      <c r="Q54" s="155"/>
      <c r="R54" s="156"/>
      <c r="S54" s="156"/>
      <c r="T54" s="156"/>
      <c r="U54" s="156"/>
      <c r="V54" s="156"/>
      <c r="W54" s="156"/>
      <c r="X54" s="156"/>
      <c r="Y54" s="156"/>
      <c r="Z54" s="146"/>
      <c r="AA54" s="146"/>
      <c r="AB54" s="146"/>
      <c r="AC54" s="146"/>
      <c r="AD54" s="146"/>
      <c r="AE54" s="146"/>
      <c r="AF54" s="146"/>
      <c r="AG54" s="146" t="s">
        <v>642</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30.6" outlineLevel="1" x14ac:dyDescent="0.25">
      <c r="A55" s="165">
        <v>24</v>
      </c>
      <c r="B55" s="166" t="s">
        <v>1752</v>
      </c>
      <c r="C55" s="181" t="s">
        <v>1753</v>
      </c>
      <c r="D55" s="167" t="s">
        <v>316</v>
      </c>
      <c r="E55" s="168">
        <v>34</v>
      </c>
      <c r="F55" s="169"/>
      <c r="G55" s="170">
        <f>ROUND(E55*F55,2)</f>
        <v>0</v>
      </c>
      <c r="H55" s="169"/>
      <c r="I55" s="170">
        <f>ROUND(E55*H55,2)</f>
        <v>0</v>
      </c>
      <c r="J55" s="169"/>
      <c r="K55" s="170">
        <f>ROUND(E55*J55,2)</f>
        <v>0</v>
      </c>
      <c r="L55" s="170">
        <v>21</v>
      </c>
      <c r="M55" s="170">
        <f>G55*(1+L55/100)</f>
        <v>0</v>
      </c>
      <c r="N55" s="168">
        <v>0.19520000000000001</v>
      </c>
      <c r="O55" s="168">
        <f>ROUND(E55*N55,2)</f>
        <v>6.64</v>
      </c>
      <c r="P55" s="168">
        <v>0</v>
      </c>
      <c r="Q55" s="168">
        <f>ROUND(E55*P55,2)</f>
        <v>0</v>
      </c>
      <c r="R55" s="170" t="s">
        <v>415</v>
      </c>
      <c r="S55" s="170" t="s">
        <v>211</v>
      </c>
      <c r="T55" s="171" t="s">
        <v>251</v>
      </c>
      <c r="U55" s="156">
        <v>0.27200000000000002</v>
      </c>
      <c r="V55" s="156">
        <f>ROUND(E55*U55,2)</f>
        <v>9.25</v>
      </c>
      <c r="W55" s="156"/>
      <c r="X55" s="156" t="s">
        <v>213</v>
      </c>
      <c r="Y55" s="156" t="s">
        <v>214</v>
      </c>
      <c r="Z55" s="146"/>
      <c r="AA55" s="146"/>
      <c r="AB55" s="146"/>
      <c r="AC55" s="146"/>
      <c r="AD55" s="146"/>
      <c r="AE55" s="146"/>
      <c r="AF55" s="146"/>
      <c r="AG55" s="146" t="s">
        <v>215</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2" x14ac:dyDescent="0.25">
      <c r="A56" s="153"/>
      <c r="B56" s="154"/>
      <c r="C56" s="190" t="s">
        <v>1749</v>
      </c>
      <c r="D56" s="191"/>
      <c r="E56" s="191"/>
      <c r="F56" s="191"/>
      <c r="G56" s="191"/>
      <c r="H56" s="156"/>
      <c r="I56" s="156"/>
      <c r="J56" s="156"/>
      <c r="K56" s="156"/>
      <c r="L56" s="156"/>
      <c r="M56" s="156"/>
      <c r="N56" s="155"/>
      <c r="O56" s="155"/>
      <c r="P56" s="155"/>
      <c r="Q56" s="155"/>
      <c r="R56" s="156"/>
      <c r="S56" s="156"/>
      <c r="T56" s="156"/>
      <c r="U56" s="156"/>
      <c r="V56" s="156"/>
      <c r="W56" s="156"/>
      <c r="X56" s="156"/>
      <c r="Y56" s="156"/>
      <c r="Z56" s="146"/>
      <c r="AA56" s="146"/>
      <c r="AB56" s="146"/>
      <c r="AC56" s="146"/>
      <c r="AD56" s="146"/>
      <c r="AE56" s="146"/>
      <c r="AF56" s="146"/>
      <c r="AG56" s="146" t="s">
        <v>217</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x14ac:dyDescent="0.25">
      <c r="A57" s="158" t="s">
        <v>205</v>
      </c>
      <c r="B57" s="159" t="s">
        <v>135</v>
      </c>
      <c r="C57" s="180" t="s">
        <v>136</v>
      </c>
      <c r="D57" s="160"/>
      <c r="E57" s="161"/>
      <c r="F57" s="162"/>
      <c r="G57" s="162">
        <f>SUMIF(AG58:AG59,"&lt;&gt;NOR",G58:G59)</f>
        <v>0</v>
      </c>
      <c r="H57" s="162"/>
      <c r="I57" s="162">
        <f>SUM(I58:I59)</f>
        <v>0</v>
      </c>
      <c r="J57" s="162"/>
      <c r="K57" s="162">
        <f>SUM(K58:K59)</f>
        <v>0</v>
      </c>
      <c r="L57" s="162"/>
      <c r="M57" s="162">
        <f>SUM(M58:M59)</f>
        <v>0</v>
      </c>
      <c r="N57" s="161"/>
      <c r="O57" s="161">
        <f>SUM(O58:O59)</f>
        <v>0</v>
      </c>
      <c r="P57" s="161"/>
      <c r="Q57" s="161">
        <f>SUM(Q58:Q59)</f>
        <v>0</v>
      </c>
      <c r="R57" s="162"/>
      <c r="S57" s="162"/>
      <c r="T57" s="163"/>
      <c r="U57" s="157"/>
      <c r="V57" s="157">
        <f>SUM(V58:V59)</f>
        <v>20.84</v>
      </c>
      <c r="W57" s="157"/>
      <c r="X57" s="157"/>
      <c r="Y57" s="157"/>
      <c r="AG57" t="s">
        <v>206</v>
      </c>
    </row>
    <row r="58" spans="1:60" outlineLevel="1" x14ac:dyDescent="0.25">
      <c r="A58" s="165">
        <v>25</v>
      </c>
      <c r="B58" s="166" t="s">
        <v>1754</v>
      </c>
      <c r="C58" s="181" t="s">
        <v>1755</v>
      </c>
      <c r="D58" s="167" t="s">
        <v>261</v>
      </c>
      <c r="E58" s="168">
        <v>1894.47135</v>
      </c>
      <c r="F58" s="169"/>
      <c r="G58" s="170">
        <f>ROUND(E58*F58,2)</f>
        <v>0</v>
      </c>
      <c r="H58" s="169"/>
      <c r="I58" s="170">
        <f>ROUND(E58*H58,2)</f>
        <v>0</v>
      </c>
      <c r="J58" s="169"/>
      <c r="K58" s="170">
        <f>ROUND(E58*J58,2)</f>
        <v>0</v>
      </c>
      <c r="L58" s="170">
        <v>21</v>
      </c>
      <c r="M58" s="170">
        <f>G58*(1+L58/100)</f>
        <v>0</v>
      </c>
      <c r="N58" s="168">
        <v>0</v>
      </c>
      <c r="O58" s="168">
        <f>ROUND(E58*N58,2)</f>
        <v>0</v>
      </c>
      <c r="P58" s="168">
        <v>0</v>
      </c>
      <c r="Q58" s="168">
        <f>ROUND(E58*P58,2)</f>
        <v>0</v>
      </c>
      <c r="R58" s="170" t="s">
        <v>415</v>
      </c>
      <c r="S58" s="170" t="s">
        <v>211</v>
      </c>
      <c r="T58" s="171" t="s">
        <v>212</v>
      </c>
      <c r="U58" s="156">
        <v>1.0999999999999999E-2</v>
      </c>
      <c r="V58" s="156">
        <f>ROUND(E58*U58,2)</f>
        <v>20.84</v>
      </c>
      <c r="W58" s="156"/>
      <c r="X58" s="156" t="s">
        <v>426</v>
      </c>
      <c r="Y58" s="156" t="s">
        <v>214</v>
      </c>
      <c r="Z58" s="146"/>
      <c r="AA58" s="146"/>
      <c r="AB58" s="146"/>
      <c r="AC58" s="146"/>
      <c r="AD58" s="146"/>
      <c r="AE58" s="146"/>
      <c r="AF58" s="146"/>
      <c r="AG58" s="146" t="s">
        <v>1756</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2" x14ac:dyDescent="0.25">
      <c r="A59" s="153"/>
      <c r="B59" s="154"/>
      <c r="C59" s="190" t="s">
        <v>1757</v>
      </c>
      <c r="D59" s="191"/>
      <c r="E59" s="191"/>
      <c r="F59" s="191"/>
      <c r="G59" s="191"/>
      <c r="H59" s="156"/>
      <c r="I59" s="156"/>
      <c r="J59" s="156"/>
      <c r="K59" s="156"/>
      <c r="L59" s="156"/>
      <c r="M59" s="156"/>
      <c r="N59" s="155"/>
      <c r="O59" s="155"/>
      <c r="P59" s="155"/>
      <c r="Q59" s="155"/>
      <c r="R59" s="156"/>
      <c r="S59" s="156"/>
      <c r="T59" s="156"/>
      <c r="U59" s="156"/>
      <c r="V59" s="156"/>
      <c r="W59" s="156"/>
      <c r="X59" s="156"/>
      <c r="Y59" s="156"/>
      <c r="Z59" s="146"/>
      <c r="AA59" s="146"/>
      <c r="AB59" s="146"/>
      <c r="AC59" s="146"/>
      <c r="AD59" s="146"/>
      <c r="AE59" s="146"/>
      <c r="AF59" s="146"/>
      <c r="AG59" s="146" t="s">
        <v>217</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x14ac:dyDescent="0.25">
      <c r="A60" s="158" t="s">
        <v>205</v>
      </c>
      <c r="B60" s="159" t="s">
        <v>176</v>
      </c>
      <c r="C60" s="180" t="s">
        <v>27</v>
      </c>
      <c r="D60" s="160"/>
      <c r="E60" s="161"/>
      <c r="F60" s="162"/>
      <c r="G60" s="162">
        <f>SUMIF(AG61:AG61,"&lt;&gt;NOR",G61:G61)</f>
        <v>0</v>
      </c>
      <c r="H60" s="162"/>
      <c r="I60" s="162">
        <f>SUM(I61:I61)</f>
        <v>0</v>
      </c>
      <c r="J60" s="162"/>
      <c r="K60" s="162">
        <f>SUM(K61:K61)</f>
        <v>0</v>
      </c>
      <c r="L60" s="162"/>
      <c r="M60" s="162">
        <f>SUM(M61:M61)</f>
        <v>0</v>
      </c>
      <c r="N60" s="161"/>
      <c r="O60" s="161">
        <f>SUM(O61:O61)</f>
        <v>0</v>
      </c>
      <c r="P60" s="161"/>
      <c r="Q60" s="161">
        <f>SUM(Q61:Q61)</f>
        <v>0</v>
      </c>
      <c r="R60" s="162"/>
      <c r="S60" s="162"/>
      <c r="T60" s="163"/>
      <c r="U60" s="157"/>
      <c r="V60" s="157">
        <f>SUM(V61:V61)</f>
        <v>0</v>
      </c>
      <c r="W60" s="157"/>
      <c r="X60" s="157"/>
      <c r="Y60" s="157"/>
      <c r="AG60" t="s">
        <v>206</v>
      </c>
    </row>
    <row r="61" spans="1:60" outlineLevel="1" x14ac:dyDescent="0.25">
      <c r="A61" s="165">
        <v>26</v>
      </c>
      <c r="B61" s="166" t="s">
        <v>537</v>
      </c>
      <c r="C61" s="181" t="s">
        <v>538</v>
      </c>
      <c r="D61" s="167" t="s">
        <v>518</v>
      </c>
      <c r="E61" s="168">
        <v>1</v>
      </c>
      <c r="F61" s="169"/>
      <c r="G61" s="170">
        <f>ROUND(E61*F61,2)</f>
        <v>0</v>
      </c>
      <c r="H61" s="169"/>
      <c r="I61" s="170">
        <f>ROUND(E61*H61,2)</f>
        <v>0</v>
      </c>
      <c r="J61" s="169"/>
      <c r="K61" s="170">
        <f>ROUND(E61*J61,2)</f>
        <v>0</v>
      </c>
      <c r="L61" s="170">
        <v>21</v>
      </c>
      <c r="M61" s="170">
        <f>G61*(1+L61/100)</f>
        <v>0</v>
      </c>
      <c r="N61" s="168">
        <v>0</v>
      </c>
      <c r="O61" s="168">
        <f>ROUND(E61*N61,2)</f>
        <v>0</v>
      </c>
      <c r="P61" s="168">
        <v>0</v>
      </c>
      <c r="Q61" s="168">
        <f>ROUND(E61*P61,2)</f>
        <v>0</v>
      </c>
      <c r="R61" s="170"/>
      <c r="S61" s="170" t="s">
        <v>211</v>
      </c>
      <c r="T61" s="171" t="s">
        <v>212</v>
      </c>
      <c r="U61" s="156">
        <v>0</v>
      </c>
      <c r="V61" s="156">
        <f>ROUND(E61*U61,2)</f>
        <v>0</v>
      </c>
      <c r="W61" s="156"/>
      <c r="X61" s="156" t="s">
        <v>100</v>
      </c>
      <c r="Y61" s="156" t="s">
        <v>214</v>
      </c>
      <c r="Z61" s="146"/>
      <c r="AA61" s="146"/>
      <c r="AB61" s="146"/>
      <c r="AC61" s="146"/>
      <c r="AD61" s="146"/>
      <c r="AE61" s="146"/>
      <c r="AF61" s="146"/>
      <c r="AG61" s="146" t="s">
        <v>519</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x14ac:dyDescent="0.25">
      <c r="A62" s="3"/>
      <c r="B62" s="4"/>
      <c r="C62" s="183"/>
      <c r="D62" s="6"/>
      <c r="E62" s="3"/>
      <c r="F62" s="3"/>
      <c r="G62" s="3"/>
      <c r="H62" s="3"/>
      <c r="I62" s="3"/>
      <c r="J62" s="3"/>
      <c r="K62" s="3"/>
      <c r="L62" s="3"/>
      <c r="M62" s="3"/>
      <c r="N62" s="3"/>
      <c r="O62" s="3"/>
      <c r="P62" s="3"/>
      <c r="Q62" s="3"/>
      <c r="R62" s="3"/>
      <c r="S62" s="3"/>
      <c r="T62" s="3"/>
      <c r="U62" s="3"/>
      <c r="V62" s="3"/>
      <c r="W62" s="3"/>
      <c r="X62" s="3"/>
      <c r="Y62" s="3"/>
      <c r="AE62">
        <v>12</v>
      </c>
      <c r="AF62">
        <v>21</v>
      </c>
      <c r="AG62" t="s">
        <v>191</v>
      </c>
    </row>
    <row r="63" spans="1:60" x14ac:dyDescent="0.25">
      <c r="A63" s="149"/>
      <c r="B63" s="150" t="s">
        <v>29</v>
      </c>
      <c r="C63" s="184"/>
      <c r="D63" s="151"/>
      <c r="E63" s="152"/>
      <c r="F63" s="152"/>
      <c r="G63" s="164">
        <f>G8+G27+G29+G35+G49+G57+G60</f>
        <v>0</v>
      </c>
      <c r="H63" s="3"/>
      <c r="I63" s="3"/>
      <c r="J63" s="3"/>
      <c r="K63" s="3"/>
      <c r="L63" s="3"/>
      <c r="M63" s="3"/>
      <c r="N63" s="3"/>
      <c r="O63" s="3"/>
      <c r="P63" s="3"/>
      <c r="Q63" s="3"/>
      <c r="R63" s="3"/>
      <c r="S63" s="3"/>
      <c r="T63" s="3"/>
      <c r="U63" s="3"/>
      <c r="V63" s="3"/>
      <c r="W63" s="3"/>
      <c r="X63" s="3"/>
      <c r="Y63" s="3"/>
      <c r="AE63">
        <f>SUMIF(L7:L61,AE62,G7:G61)</f>
        <v>0</v>
      </c>
      <c r="AF63">
        <f>SUMIF(L7:L61,AF62,G7:G61)</f>
        <v>0</v>
      </c>
      <c r="AG63" t="s">
        <v>520</v>
      </c>
    </row>
    <row r="64" spans="1:60" x14ac:dyDescent="0.25">
      <c r="C64" s="185"/>
      <c r="D64" s="10"/>
      <c r="AG64" t="s">
        <v>521</v>
      </c>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25">
    <mergeCell ref="C11:G11"/>
    <mergeCell ref="A1:G1"/>
    <mergeCell ref="C2:G2"/>
    <mergeCell ref="C3:G3"/>
    <mergeCell ref="C4:G4"/>
    <mergeCell ref="C10:G10"/>
    <mergeCell ref="C41:G41"/>
    <mergeCell ref="C13:G13"/>
    <mergeCell ref="C14:G14"/>
    <mergeCell ref="C16:G16"/>
    <mergeCell ref="C18:G18"/>
    <mergeCell ref="C20:G20"/>
    <mergeCell ref="C23:G23"/>
    <mergeCell ref="C24:G24"/>
    <mergeCell ref="C26:G26"/>
    <mergeCell ref="C33:G33"/>
    <mergeCell ref="C37:G37"/>
    <mergeCell ref="C39:G39"/>
    <mergeCell ref="C59:G59"/>
    <mergeCell ref="C43:G43"/>
    <mergeCell ref="C45:G45"/>
    <mergeCell ref="C51:G51"/>
    <mergeCell ref="C53:G53"/>
    <mergeCell ref="C54:G54"/>
    <mergeCell ref="C56:G5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9B1F-90D3-4367-A8B1-F8D7BAD2F639}">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69</v>
      </c>
      <c r="C3" s="193" t="s">
        <v>70</v>
      </c>
      <c r="D3" s="194"/>
      <c r="E3" s="194"/>
      <c r="F3" s="194"/>
      <c r="G3" s="195"/>
      <c r="AC3" s="120" t="s">
        <v>180</v>
      </c>
      <c r="AG3" t="s">
        <v>181</v>
      </c>
    </row>
    <row r="4" spans="1:60" ht="24.9" customHeight="1" x14ac:dyDescent="0.25">
      <c r="A4" s="139" t="s">
        <v>9</v>
      </c>
      <c r="B4" s="140" t="s">
        <v>71</v>
      </c>
      <c r="C4" s="196" t="s">
        <v>70</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SUMIF(AG9:AG17,"&lt;&gt;NOR",G9:G17)</f>
        <v>0</v>
      </c>
      <c r="H8" s="162"/>
      <c r="I8" s="162">
        <f>SUM(I9:I17)</f>
        <v>0</v>
      </c>
      <c r="J8" s="162"/>
      <c r="K8" s="162">
        <f>SUM(K9:K17)</f>
        <v>0</v>
      </c>
      <c r="L8" s="162"/>
      <c r="M8" s="162">
        <f>SUM(M9:M17)</f>
        <v>0</v>
      </c>
      <c r="N8" s="161"/>
      <c r="O8" s="161">
        <f>SUM(O9:O17)</f>
        <v>0</v>
      </c>
      <c r="P8" s="161"/>
      <c r="Q8" s="161">
        <f>SUM(Q9:Q17)</f>
        <v>0</v>
      </c>
      <c r="R8" s="162"/>
      <c r="S8" s="162"/>
      <c r="T8" s="163"/>
      <c r="U8" s="157"/>
      <c r="V8" s="157">
        <f>SUM(V9:V17)</f>
        <v>2.02</v>
      </c>
      <c r="W8" s="157"/>
      <c r="X8" s="157"/>
      <c r="Y8" s="157"/>
      <c r="AG8" t="s">
        <v>206</v>
      </c>
    </row>
    <row r="9" spans="1:60" outlineLevel="1" x14ac:dyDescent="0.25">
      <c r="A9" s="165">
        <v>1</v>
      </c>
      <c r="B9" s="166" t="s">
        <v>220</v>
      </c>
      <c r="C9" s="181" t="s">
        <v>221</v>
      </c>
      <c r="D9" s="167" t="s">
        <v>209</v>
      </c>
      <c r="E9" s="168">
        <v>2.4</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0.5</v>
      </c>
      <c r="V9" s="156">
        <f>ROUND(E9*U9,2)</f>
        <v>1.2</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1" outlineLevel="2" x14ac:dyDescent="0.25">
      <c r="A10" s="153"/>
      <c r="B10" s="154"/>
      <c r="C10" s="190" t="s">
        <v>222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72" t="str">
        <f>C10</f>
        <v>zapažených i nezapažených s urovnáním dna do předepsaného profilu a spádu, s přehozením výkopku na přilehlém terénu na vzdálenost do 3 m od podélné osy rýhy nebo s naložením výkopku na dopravní prostředek.</v>
      </c>
      <c r="BB10" s="146"/>
      <c r="BC10" s="146"/>
      <c r="BD10" s="146"/>
      <c r="BE10" s="146"/>
      <c r="BF10" s="146"/>
      <c r="BG10" s="146"/>
      <c r="BH10" s="146"/>
    </row>
    <row r="11" spans="1:60" ht="21" outlineLevel="2" x14ac:dyDescent="0.25">
      <c r="A11" s="153"/>
      <c r="B11" s="154"/>
      <c r="C11" s="256" t="s">
        <v>222</v>
      </c>
      <c r="D11" s="257"/>
      <c r="E11" s="257"/>
      <c r="F11" s="257"/>
      <c r="G11" s="257"/>
      <c r="H11" s="156"/>
      <c r="I11" s="156"/>
      <c r="J11" s="156"/>
      <c r="K11" s="156"/>
      <c r="L11" s="156"/>
      <c r="M11" s="156"/>
      <c r="N11" s="155"/>
      <c r="O11" s="155"/>
      <c r="P11" s="155"/>
      <c r="Q11" s="155"/>
      <c r="R11" s="156"/>
      <c r="S11" s="156"/>
      <c r="T11" s="156"/>
      <c r="U11" s="156"/>
      <c r="V11" s="156"/>
      <c r="W11" s="156"/>
      <c r="X11" s="156"/>
      <c r="Y11" s="156"/>
      <c r="Z11" s="146"/>
      <c r="AA11" s="146"/>
      <c r="AB11" s="146"/>
      <c r="AC11" s="146"/>
      <c r="AD11" s="146"/>
      <c r="AE11" s="146"/>
      <c r="AF11" s="146"/>
      <c r="AG11" s="146" t="s">
        <v>642</v>
      </c>
      <c r="AH11" s="146"/>
      <c r="AI11" s="146"/>
      <c r="AJ11" s="146"/>
      <c r="AK11" s="146"/>
      <c r="AL11" s="146"/>
      <c r="AM11" s="146"/>
      <c r="AN11" s="146"/>
      <c r="AO11" s="146"/>
      <c r="AP11" s="146"/>
      <c r="AQ11" s="146"/>
      <c r="AR11" s="146"/>
      <c r="AS11" s="146"/>
      <c r="AT11" s="146"/>
      <c r="AU11" s="146"/>
      <c r="AV11" s="146"/>
      <c r="AW11" s="146"/>
      <c r="AX11" s="146"/>
      <c r="AY11" s="146"/>
      <c r="AZ11" s="146"/>
      <c r="BA11" s="172" t="str">
        <f>C11</f>
        <v>zapažených i nezapažených s urovnáním dna do předepsaného profilu a spádu, s přehozením výkopku na přilehlém terénu na vzdálenost do 3 m od podélné osy rýhy nebo s naložením výkopku na dopravní prostředek.</v>
      </c>
      <c r="BB11" s="146"/>
      <c r="BC11" s="146"/>
      <c r="BD11" s="146"/>
      <c r="BE11" s="146"/>
      <c r="BF11" s="146"/>
      <c r="BG11" s="146"/>
      <c r="BH11" s="146"/>
    </row>
    <row r="12" spans="1:60" outlineLevel="1" x14ac:dyDescent="0.25">
      <c r="A12" s="165">
        <v>2</v>
      </c>
      <c r="B12" s="166" t="s">
        <v>1724</v>
      </c>
      <c r="C12" s="181" t="s">
        <v>1725</v>
      </c>
      <c r="D12" s="167" t="s">
        <v>209</v>
      </c>
      <c r="E12" s="168">
        <v>1.2</v>
      </c>
      <c r="F12" s="169"/>
      <c r="G12" s="170">
        <f>ROUND(E12*F12,2)</f>
        <v>0</v>
      </c>
      <c r="H12" s="169"/>
      <c r="I12" s="170">
        <f>ROUND(E12*H12,2)</f>
        <v>0</v>
      </c>
      <c r="J12" s="169"/>
      <c r="K12" s="170">
        <f>ROUND(E12*J12,2)</f>
        <v>0</v>
      </c>
      <c r="L12" s="170">
        <v>21</v>
      </c>
      <c r="M12" s="170">
        <f>G12*(1+L12/100)</f>
        <v>0</v>
      </c>
      <c r="N12" s="168">
        <v>0</v>
      </c>
      <c r="O12" s="168">
        <f>ROUND(E12*N12,2)</f>
        <v>0</v>
      </c>
      <c r="P12" s="168">
        <v>0</v>
      </c>
      <c r="Q12" s="168">
        <f>ROUND(E12*P12,2)</f>
        <v>0</v>
      </c>
      <c r="R12" s="170" t="s">
        <v>210</v>
      </c>
      <c r="S12" s="170" t="s">
        <v>211</v>
      </c>
      <c r="T12" s="171" t="s">
        <v>212</v>
      </c>
      <c r="U12" s="156">
        <v>0.6</v>
      </c>
      <c r="V12" s="156">
        <f>ROUND(E12*U12,2)</f>
        <v>0.72</v>
      </c>
      <c r="W12" s="156"/>
      <c r="X12" s="156" t="s">
        <v>213</v>
      </c>
      <c r="Y12" s="156" t="s">
        <v>214</v>
      </c>
      <c r="Z12" s="146"/>
      <c r="AA12" s="146"/>
      <c r="AB12" s="146"/>
      <c r="AC12" s="146"/>
      <c r="AD12" s="146"/>
      <c r="AE12" s="146"/>
      <c r="AF12" s="146"/>
      <c r="AG12" s="146" t="s">
        <v>215</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21" outlineLevel="2" x14ac:dyDescent="0.25">
      <c r="A13" s="153"/>
      <c r="B13" s="154"/>
      <c r="C13" s="190" t="s">
        <v>222</v>
      </c>
      <c r="D13" s="191"/>
      <c r="E13" s="191"/>
      <c r="F13" s="191"/>
      <c r="G13" s="191"/>
      <c r="H13" s="156"/>
      <c r="I13" s="156"/>
      <c r="J13" s="156"/>
      <c r="K13" s="156"/>
      <c r="L13" s="156"/>
      <c r="M13" s="156"/>
      <c r="N13" s="155"/>
      <c r="O13" s="155"/>
      <c r="P13" s="155"/>
      <c r="Q13" s="155"/>
      <c r="R13" s="156"/>
      <c r="S13" s="156"/>
      <c r="T13" s="156"/>
      <c r="U13" s="156"/>
      <c r="V13" s="156"/>
      <c r="W13" s="156"/>
      <c r="X13" s="156"/>
      <c r="Y13" s="156"/>
      <c r="Z13" s="146"/>
      <c r="AA13" s="146"/>
      <c r="AB13" s="146"/>
      <c r="AC13" s="146"/>
      <c r="AD13" s="146"/>
      <c r="AE13" s="146"/>
      <c r="AF13" s="146"/>
      <c r="AG13" s="146" t="s">
        <v>217</v>
      </c>
      <c r="AH13" s="146"/>
      <c r="AI13" s="146"/>
      <c r="AJ13" s="146"/>
      <c r="AK13" s="146"/>
      <c r="AL13" s="146"/>
      <c r="AM13" s="146"/>
      <c r="AN13" s="146"/>
      <c r="AO13" s="146"/>
      <c r="AP13" s="146"/>
      <c r="AQ13" s="146"/>
      <c r="AR13" s="146"/>
      <c r="AS13" s="146"/>
      <c r="AT13" s="146"/>
      <c r="AU13" s="146"/>
      <c r="AV13" s="146"/>
      <c r="AW13" s="146"/>
      <c r="AX13" s="146"/>
      <c r="AY13" s="146"/>
      <c r="AZ13" s="146"/>
      <c r="BA13" s="172" t="str">
        <f>C13</f>
        <v>zapažených i nezapažených s urovnáním dna do předepsaného profilu a spádu, s přehozením výkopku na přilehlém terénu na vzdálenost do 3 m od podélné osy rýhy nebo s naložením výkopku na dopravní prostředek.</v>
      </c>
      <c r="BB13" s="146"/>
      <c r="BC13" s="146"/>
      <c r="BD13" s="146"/>
      <c r="BE13" s="146"/>
      <c r="BF13" s="146"/>
      <c r="BG13" s="146"/>
      <c r="BH13" s="146"/>
    </row>
    <row r="14" spans="1:60" ht="21" outlineLevel="2" x14ac:dyDescent="0.25">
      <c r="A14" s="153"/>
      <c r="B14" s="154"/>
      <c r="C14" s="256" t="s">
        <v>222</v>
      </c>
      <c r="D14" s="257"/>
      <c r="E14" s="257"/>
      <c r="F14" s="257"/>
      <c r="G14" s="257"/>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642</v>
      </c>
      <c r="AH14" s="146"/>
      <c r="AI14" s="146"/>
      <c r="AJ14" s="146"/>
      <c r="AK14" s="146"/>
      <c r="AL14" s="146"/>
      <c r="AM14" s="146"/>
      <c r="AN14" s="146"/>
      <c r="AO14" s="146"/>
      <c r="AP14" s="146"/>
      <c r="AQ14" s="146"/>
      <c r="AR14" s="146"/>
      <c r="AS14" s="146"/>
      <c r="AT14" s="146"/>
      <c r="AU14" s="146"/>
      <c r="AV14" s="146"/>
      <c r="AW14" s="146"/>
      <c r="AX14" s="146"/>
      <c r="AY14" s="146"/>
      <c r="AZ14" s="146"/>
      <c r="BA14" s="172" t="str">
        <f>C14</f>
        <v>zapažených i nezapažených s urovnáním dna do předepsaného profilu a spádu, s přehozením výkopku na přilehlém terénu na vzdálenost do 3 m od podélné osy rýhy nebo s naložením výkopku na dopravní prostředek.</v>
      </c>
      <c r="BB14" s="146"/>
      <c r="BC14" s="146"/>
      <c r="BD14" s="146"/>
      <c r="BE14" s="146"/>
      <c r="BF14" s="146"/>
      <c r="BG14" s="146"/>
      <c r="BH14" s="146"/>
    </row>
    <row r="15" spans="1:60" outlineLevel="1" x14ac:dyDescent="0.25">
      <c r="A15" s="165">
        <v>3</v>
      </c>
      <c r="B15" s="166" t="s">
        <v>225</v>
      </c>
      <c r="C15" s="181" t="s">
        <v>226</v>
      </c>
      <c r="D15" s="167" t="s">
        <v>209</v>
      </c>
      <c r="E15" s="168">
        <v>2.4</v>
      </c>
      <c r="F15" s="169"/>
      <c r="G15" s="170">
        <f>ROUND(E15*F15,2)</f>
        <v>0</v>
      </c>
      <c r="H15" s="169"/>
      <c r="I15" s="170">
        <f>ROUND(E15*H15,2)</f>
        <v>0</v>
      </c>
      <c r="J15" s="169"/>
      <c r="K15" s="170">
        <f>ROUND(E15*J15,2)</f>
        <v>0</v>
      </c>
      <c r="L15" s="170">
        <v>21</v>
      </c>
      <c r="M15" s="170">
        <f>G15*(1+L15/100)</f>
        <v>0</v>
      </c>
      <c r="N15" s="168">
        <v>0</v>
      </c>
      <c r="O15" s="168">
        <f>ROUND(E15*N15,2)</f>
        <v>0</v>
      </c>
      <c r="P15" s="168">
        <v>0</v>
      </c>
      <c r="Q15" s="168">
        <f>ROUND(E15*P15,2)</f>
        <v>0</v>
      </c>
      <c r="R15" s="170" t="s">
        <v>210</v>
      </c>
      <c r="S15" s="170" t="s">
        <v>211</v>
      </c>
      <c r="T15" s="171" t="s">
        <v>212</v>
      </c>
      <c r="U15" s="156">
        <v>1.0999999999999999E-2</v>
      </c>
      <c r="V15" s="156">
        <f>ROUND(E15*U15,2)</f>
        <v>0.03</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2" x14ac:dyDescent="0.25">
      <c r="A16" s="153"/>
      <c r="B16" s="154"/>
      <c r="C16" s="190" t="s">
        <v>227</v>
      </c>
      <c r="D16" s="191"/>
      <c r="E16" s="191"/>
      <c r="F16" s="191"/>
      <c r="G16" s="191"/>
      <c r="H16" s="156"/>
      <c r="I16" s="156"/>
      <c r="J16" s="156"/>
      <c r="K16" s="156"/>
      <c r="L16" s="156"/>
      <c r="M16" s="156"/>
      <c r="N16" s="155"/>
      <c r="O16" s="155"/>
      <c r="P16" s="155"/>
      <c r="Q16" s="155"/>
      <c r="R16" s="156"/>
      <c r="S16" s="156"/>
      <c r="T16" s="156"/>
      <c r="U16" s="156"/>
      <c r="V16" s="156"/>
      <c r="W16" s="156"/>
      <c r="X16" s="156"/>
      <c r="Y16" s="156"/>
      <c r="Z16" s="146"/>
      <c r="AA16" s="146"/>
      <c r="AB16" s="146"/>
      <c r="AC16" s="146"/>
      <c r="AD16" s="146"/>
      <c r="AE16" s="146"/>
      <c r="AF16" s="146"/>
      <c r="AG16" s="146" t="s">
        <v>217</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4</v>
      </c>
      <c r="B17" s="174" t="s">
        <v>230</v>
      </c>
      <c r="C17" s="182" t="s">
        <v>231</v>
      </c>
      <c r="D17" s="175" t="s">
        <v>209</v>
      </c>
      <c r="E17" s="176">
        <v>2.4</v>
      </c>
      <c r="F17" s="177"/>
      <c r="G17" s="178">
        <f>ROUND(E17*F17,2)</f>
        <v>0</v>
      </c>
      <c r="H17" s="177"/>
      <c r="I17" s="178">
        <f>ROUND(E17*H17,2)</f>
        <v>0</v>
      </c>
      <c r="J17" s="177"/>
      <c r="K17" s="178">
        <f>ROUND(E17*J17,2)</f>
        <v>0</v>
      </c>
      <c r="L17" s="178">
        <v>21</v>
      </c>
      <c r="M17" s="178">
        <f>G17*(1+L17/100)</f>
        <v>0</v>
      </c>
      <c r="N17" s="176">
        <v>0</v>
      </c>
      <c r="O17" s="176">
        <f>ROUND(E17*N17,2)</f>
        <v>0</v>
      </c>
      <c r="P17" s="176">
        <v>0</v>
      </c>
      <c r="Q17" s="176">
        <f>ROUND(E17*P17,2)</f>
        <v>0</v>
      </c>
      <c r="R17" s="178" t="s">
        <v>210</v>
      </c>
      <c r="S17" s="178" t="s">
        <v>211</v>
      </c>
      <c r="T17" s="179" t="s">
        <v>212</v>
      </c>
      <c r="U17" s="156">
        <v>0.03</v>
      </c>
      <c r="V17" s="156">
        <f>ROUND(E17*U17,2)</f>
        <v>7.0000000000000007E-2</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x14ac:dyDescent="0.25">
      <c r="A18" s="158" t="s">
        <v>205</v>
      </c>
      <c r="B18" s="159" t="s">
        <v>93</v>
      </c>
      <c r="C18" s="180" t="s">
        <v>95</v>
      </c>
      <c r="D18" s="160"/>
      <c r="E18" s="161"/>
      <c r="F18" s="162"/>
      <c r="G18" s="162">
        <f>SUMIF(AG19:AG19,"&lt;&gt;NOR",G19:G19)</f>
        <v>0</v>
      </c>
      <c r="H18" s="162"/>
      <c r="I18" s="162">
        <f>SUM(I19:I19)</f>
        <v>0</v>
      </c>
      <c r="J18" s="162"/>
      <c r="K18" s="162">
        <f>SUM(K19:K19)</f>
        <v>0</v>
      </c>
      <c r="L18" s="162"/>
      <c r="M18" s="162">
        <f>SUM(M19:M19)</f>
        <v>0</v>
      </c>
      <c r="N18" s="161"/>
      <c r="O18" s="161">
        <f>SUM(O19:O19)</f>
        <v>6.06</v>
      </c>
      <c r="P18" s="161"/>
      <c r="Q18" s="161">
        <f>SUM(Q19:Q19)</f>
        <v>0</v>
      </c>
      <c r="R18" s="162"/>
      <c r="S18" s="162"/>
      <c r="T18" s="163"/>
      <c r="U18" s="157"/>
      <c r="V18" s="157">
        <f>SUM(V19:V19)</f>
        <v>1.1499999999999999</v>
      </c>
      <c r="W18" s="157"/>
      <c r="X18" s="157"/>
      <c r="Y18" s="157"/>
      <c r="AG18" t="s">
        <v>206</v>
      </c>
    </row>
    <row r="19" spans="1:60" outlineLevel="1" x14ac:dyDescent="0.25">
      <c r="A19" s="173">
        <v>5</v>
      </c>
      <c r="B19" s="174" t="s">
        <v>1758</v>
      </c>
      <c r="C19" s="182" t="s">
        <v>1759</v>
      </c>
      <c r="D19" s="175" t="s">
        <v>209</v>
      </c>
      <c r="E19" s="176">
        <v>2.4</v>
      </c>
      <c r="F19" s="177"/>
      <c r="G19" s="178">
        <f>ROUND(E19*F19,2)</f>
        <v>0</v>
      </c>
      <c r="H19" s="177"/>
      <c r="I19" s="178">
        <f>ROUND(E19*H19,2)</f>
        <v>0</v>
      </c>
      <c r="J19" s="177"/>
      <c r="K19" s="178">
        <f>ROUND(E19*J19,2)</f>
        <v>0</v>
      </c>
      <c r="L19" s="178">
        <v>21</v>
      </c>
      <c r="M19" s="178">
        <f>G19*(1+L19/100)</f>
        <v>0</v>
      </c>
      <c r="N19" s="176">
        <v>2.5249999999999999</v>
      </c>
      <c r="O19" s="176">
        <f>ROUND(E19*N19,2)</f>
        <v>6.06</v>
      </c>
      <c r="P19" s="176">
        <v>0</v>
      </c>
      <c r="Q19" s="176">
        <f>ROUND(E19*P19,2)</f>
        <v>0</v>
      </c>
      <c r="R19" s="178" t="s">
        <v>246</v>
      </c>
      <c r="S19" s="178" t="s">
        <v>211</v>
      </c>
      <c r="T19" s="179" t="s">
        <v>212</v>
      </c>
      <c r="U19" s="156">
        <v>0.48</v>
      </c>
      <c r="V19" s="156">
        <f>ROUND(E19*U19,2)</f>
        <v>1.1499999999999999</v>
      </c>
      <c r="W19" s="156"/>
      <c r="X19" s="156" t="s">
        <v>213</v>
      </c>
      <c r="Y19" s="156" t="s">
        <v>214</v>
      </c>
      <c r="Z19" s="146"/>
      <c r="AA19" s="146"/>
      <c r="AB19" s="146"/>
      <c r="AC19" s="146"/>
      <c r="AD19" s="146"/>
      <c r="AE19" s="146"/>
      <c r="AF19" s="146"/>
      <c r="AG19" s="146" t="s">
        <v>215</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x14ac:dyDescent="0.25">
      <c r="A20" s="158" t="s">
        <v>205</v>
      </c>
      <c r="B20" s="159" t="s">
        <v>135</v>
      </c>
      <c r="C20" s="180" t="s">
        <v>136</v>
      </c>
      <c r="D20" s="160"/>
      <c r="E20" s="161"/>
      <c r="F20" s="162"/>
      <c r="G20" s="162">
        <f>SUMIF(AG21:AG22,"&lt;&gt;NOR",G21:G22)</f>
        <v>0</v>
      </c>
      <c r="H20" s="162"/>
      <c r="I20" s="162">
        <f>SUM(I21:I22)</f>
        <v>0</v>
      </c>
      <c r="J20" s="162"/>
      <c r="K20" s="162">
        <f>SUM(K21:K22)</f>
        <v>0</v>
      </c>
      <c r="L20" s="162"/>
      <c r="M20" s="162">
        <f>SUM(M21:M22)</f>
        <v>0</v>
      </c>
      <c r="N20" s="161"/>
      <c r="O20" s="161">
        <f>SUM(O21:O22)</f>
        <v>0</v>
      </c>
      <c r="P20" s="161"/>
      <c r="Q20" s="161">
        <f>SUM(Q21:Q22)</f>
        <v>0</v>
      </c>
      <c r="R20" s="162"/>
      <c r="S20" s="162"/>
      <c r="T20" s="163"/>
      <c r="U20" s="157"/>
      <c r="V20" s="157">
        <f>SUM(V21:V22)</f>
        <v>6.92</v>
      </c>
      <c r="W20" s="157"/>
      <c r="X20" s="157"/>
      <c r="Y20" s="157"/>
      <c r="AG20" t="s">
        <v>206</v>
      </c>
    </row>
    <row r="21" spans="1:60" outlineLevel="1" x14ac:dyDescent="0.25">
      <c r="A21" s="165">
        <v>6</v>
      </c>
      <c r="B21" s="166" t="s">
        <v>1760</v>
      </c>
      <c r="C21" s="181" t="s">
        <v>1761</v>
      </c>
      <c r="D21" s="167" t="s">
        <v>261</v>
      </c>
      <c r="E21" s="168">
        <v>6.06</v>
      </c>
      <c r="F21" s="169"/>
      <c r="G21" s="170">
        <f>ROUND(E21*F21,2)</f>
        <v>0</v>
      </c>
      <c r="H21" s="169"/>
      <c r="I21" s="170">
        <f>ROUND(E21*H21,2)</f>
        <v>0</v>
      </c>
      <c r="J21" s="169"/>
      <c r="K21" s="170">
        <f>ROUND(E21*J21,2)</f>
        <v>0</v>
      </c>
      <c r="L21" s="170">
        <v>21</v>
      </c>
      <c r="M21" s="170">
        <f>G21*(1+L21/100)</f>
        <v>0</v>
      </c>
      <c r="N21" s="168">
        <v>0</v>
      </c>
      <c r="O21" s="168">
        <f>ROUND(E21*N21,2)</f>
        <v>0</v>
      </c>
      <c r="P21" s="168">
        <v>0</v>
      </c>
      <c r="Q21" s="168">
        <f>ROUND(E21*P21,2)</f>
        <v>0</v>
      </c>
      <c r="R21" s="170" t="s">
        <v>1746</v>
      </c>
      <c r="S21" s="170" t="s">
        <v>211</v>
      </c>
      <c r="T21" s="171" t="s">
        <v>251</v>
      </c>
      <c r="U21" s="156">
        <v>1.1419999999999999</v>
      </c>
      <c r="V21" s="156">
        <f>ROUND(E21*U21,2)</f>
        <v>6.92</v>
      </c>
      <c r="W21" s="156"/>
      <c r="X21" s="156" t="s">
        <v>426</v>
      </c>
      <c r="Y21" s="156" t="s">
        <v>214</v>
      </c>
      <c r="Z21" s="146"/>
      <c r="AA21" s="146"/>
      <c r="AB21" s="146"/>
      <c r="AC21" s="146"/>
      <c r="AD21" s="146"/>
      <c r="AE21" s="146"/>
      <c r="AF21" s="146"/>
      <c r="AG21" s="146" t="s">
        <v>427</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21" outlineLevel="2" x14ac:dyDescent="0.25">
      <c r="A22" s="153"/>
      <c r="B22" s="154"/>
      <c r="C22" s="190" t="s">
        <v>1762</v>
      </c>
      <c r="D22" s="191"/>
      <c r="E22" s="191"/>
      <c r="F22" s="191"/>
      <c r="G22" s="191"/>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217</v>
      </c>
      <c r="AH22" s="146"/>
      <c r="AI22" s="146"/>
      <c r="AJ22" s="146"/>
      <c r="AK22" s="146"/>
      <c r="AL22" s="146"/>
      <c r="AM22" s="146"/>
      <c r="AN22" s="146"/>
      <c r="AO22" s="146"/>
      <c r="AP22" s="146"/>
      <c r="AQ22" s="146"/>
      <c r="AR22" s="146"/>
      <c r="AS22" s="146"/>
      <c r="AT22" s="146"/>
      <c r="AU22" s="146"/>
      <c r="AV22" s="146"/>
      <c r="AW22" s="146"/>
      <c r="AX22" s="146"/>
      <c r="AY22" s="146"/>
      <c r="AZ22" s="146"/>
      <c r="BA22" s="172" t="str">
        <f>C22</f>
        <v>na novostavbách a změnách objektů pro oplocení (815 2 JKSo), objekty zvláštní pro chov živočichů (815 3 JKSO), objekty pozemní různé (815 9 JKSO)</v>
      </c>
      <c r="BB22" s="146"/>
      <c r="BC22" s="146"/>
      <c r="BD22" s="146"/>
      <c r="BE22" s="146"/>
      <c r="BF22" s="146"/>
      <c r="BG22" s="146"/>
      <c r="BH22" s="146"/>
    </row>
    <row r="23" spans="1:60" x14ac:dyDescent="0.25">
      <c r="A23" s="158" t="s">
        <v>205</v>
      </c>
      <c r="B23" s="159" t="s">
        <v>161</v>
      </c>
      <c r="C23" s="180" t="s">
        <v>162</v>
      </c>
      <c r="D23" s="160"/>
      <c r="E23" s="161"/>
      <c r="F23" s="162"/>
      <c r="G23" s="162">
        <f>SUMIF(AG24:AG26,"&lt;&gt;NOR",G24:G26)</f>
        <v>0</v>
      </c>
      <c r="H23" s="162"/>
      <c r="I23" s="162">
        <f>SUM(I24:I26)</f>
        <v>0</v>
      </c>
      <c r="J23" s="162"/>
      <c r="K23" s="162">
        <f>SUM(K24:K26)</f>
        <v>0</v>
      </c>
      <c r="L23" s="162"/>
      <c r="M23" s="162">
        <f>SUM(M24:M26)</f>
        <v>0</v>
      </c>
      <c r="N23" s="161"/>
      <c r="O23" s="161">
        <f>SUM(O24:O26)</f>
        <v>0</v>
      </c>
      <c r="P23" s="161"/>
      <c r="Q23" s="161">
        <f>SUM(Q24:Q26)</f>
        <v>0</v>
      </c>
      <c r="R23" s="162"/>
      <c r="S23" s="162"/>
      <c r="T23" s="163"/>
      <c r="U23" s="157"/>
      <c r="V23" s="157">
        <f>SUM(V24:V26)</f>
        <v>0</v>
      </c>
      <c r="W23" s="157"/>
      <c r="X23" s="157"/>
      <c r="Y23" s="157"/>
      <c r="AG23" t="s">
        <v>206</v>
      </c>
    </row>
    <row r="24" spans="1:60" outlineLevel="1" x14ac:dyDescent="0.25">
      <c r="A24" s="173">
        <v>7</v>
      </c>
      <c r="B24" s="174" t="s">
        <v>1763</v>
      </c>
      <c r="C24" s="182" t="s">
        <v>1764</v>
      </c>
      <c r="D24" s="175" t="s">
        <v>1765</v>
      </c>
      <c r="E24" s="176">
        <v>311</v>
      </c>
      <c r="F24" s="177"/>
      <c r="G24" s="178">
        <f>ROUND(E24*F24,2)</f>
        <v>0</v>
      </c>
      <c r="H24" s="177"/>
      <c r="I24" s="178">
        <f>ROUND(E24*H24,2)</f>
        <v>0</v>
      </c>
      <c r="J24" s="177"/>
      <c r="K24" s="178">
        <f>ROUND(E24*J24,2)</f>
        <v>0</v>
      </c>
      <c r="L24" s="178">
        <v>21</v>
      </c>
      <c r="M24" s="178">
        <f>G24*(1+L24/100)</f>
        <v>0</v>
      </c>
      <c r="N24" s="176">
        <v>0</v>
      </c>
      <c r="O24" s="176">
        <f>ROUND(E24*N24,2)</f>
        <v>0</v>
      </c>
      <c r="P24" s="176">
        <v>0</v>
      </c>
      <c r="Q24" s="176">
        <f>ROUND(E24*P24,2)</f>
        <v>0</v>
      </c>
      <c r="R24" s="178"/>
      <c r="S24" s="178" t="s">
        <v>276</v>
      </c>
      <c r="T24" s="179" t="s">
        <v>212</v>
      </c>
      <c r="U24" s="156">
        <v>0</v>
      </c>
      <c r="V24" s="156">
        <f>ROUND(E24*U24,2)</f>
        <v>0</v>
      </c>
      <c r="W24" s="156"/>
      <c r="X24" s="156" t="s">
        <v>213</v>
      </c>
      <c r="Y24" s="156" t="s">
        <v>214</v>
      </c>
      <c r="Z24" s="146"/>
      <c r="AA24" s="146"/>
      <c r="AB24" s="146"/>
      <c r="AC24" s="146"/>
      <c r="AD24" s="146"/>
      <c r="AE24" s="146"/>
      <c r="AF24" s="146"/>
      <c r="AG24" s="146" t="s">
        <v>215</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8</v>
      </c>
      <c r="B25" s="174" t="s">
        <v>1766</v>
      </c>
      <c r="C25" s="182" t="s">
        <v>1767</v>
      </c>
      <c r="D25" s="175" t="s">
        <v>257</v>
      </c>
      <c r="E25" s="176">
        <v>1</v>
      </c>
      <c r="F25" s="177"/>
      <c r="G25" s="178">
        <f>ROUND(E25*F25,2)</f>
        <v>0</v>
      </c>
      <c r="H25" s="177"/>
      <c r="I25" s="178">
        <f>ROUND(E25*H25,2)</f>
        <v>0</v>
      </c>
      <c r="J25" s="177"/>
      <c r="K25" s="178">
        <f>ROUND(E25*J25,2)</f>
        <v>0</v>
      </c>
      <c r="L25" s="178">
        <v>21</v>
      </c>
      <c r="M25" s="178">
        <f>G25*(1+L25/100)</f>
        <v>0</v>
      </c>
      <c r="N25" s="176">
        <v>0</v>
      </c>
      <c r="O25" s="176">
        <f>ROUND(E25*N25,2)</f>
        <v>0</v>
      </c>
      <c r="P25" s="176">
        <v>0</v>
      </c>
      <c r="Q25" s="176">
        <f>ROUND(E25*P25,2)</f>
        <v>0</v>
      </c>
      <c r="R25" s="178"/>
      <c r="S25" s="178" t="s">
        <v>276</v>
      </c>
      <c r="T25" s="179" t="s">
        <v>212</v>
      </c>
      <c r="U25" s="156">
        <v>0</v>
      </c>
      <c r="V25" s="156">
        <f>ROUND(E25*U25,2)</f>
        <v>0</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73">
        <v>9</v>
      </c>
      <c r="B26" s="174" t="s">
        <v>1768</v>
      </c>
      <c r="C26" s="182" t="s">
        <v>1769</v>
      </c>
      <c r="D26" s="175" t="s">
        <v>257</v>
      </c>
      <c r="E26" s="176">
        <v>1</v>
      </c>
      <c r="F26" s="177"/>
      <c r="G26" s="178">
        <f>ROUND(E26*F26,2)</f>
        <v>0</v>
      </c>
      <c r="H26" s="177"/>
      <c r="I26" s="178">
        <f>ROUND(E26*H26,2)</f>
        <v>0</v>
      </c>
      <c r="J26" s="177"/>
      <c r="K26" s="178">
        <f>ROUND(E26*J26,2)</f>
        <v>0</v>
      </c>
      <c r="L26" s="178">
        <v>21</v>
      </c>
      <c r="M26" s="178">
        <f>G26*(1+L26/100)</f>
        <v>0</v>
      </c>
      <c r="N26" s="176">
        <v>0</v>
      </c>
      <c r="O26" s="176">
        <f>ROUND(E26*N26,2)</f>
        <v>0</v>
      </c>
      <c r="P26" s="176">
        <v>0</v>
      </c>
      <c r="Q26" s="176">
        <f>ROUND(E26*P26,2)</f>
        <v>0</v>
      </c>
      <c r="R26" s="178"/>
      <c r="S26" s="178" t="s">
        <v>276</v>
      </c>
      <c r="T26" s="179" t="s">
        <v>212</v>
      </c>
      <c r="U26" s="156">
        <v>0</v>
      </c>
      <c r="V26" s="156">
        <f>ROUND(E26*U26,2)</f>
        <v>0</v>
      </c>
      <c r="W26" s="156"/>
      <c r="X26" s="156" t="s">
        <v>213</v>
      </c>
      <c r="Y26" s="156" t="s">
        <v>214</v>
      </c>
      <c r="Z26" s="146"/>
      <c r="AA26" s="146"/>
      <c r="AB26" s="146"/>
      <c r="AC26" s="146"/>
      <c r="AD26" s="146"/>
      <c r="AE26" s="146"/>
      <c r="AF26" s="146"/>
      <c r="AG26" s="146" t="s">
        <v>215</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x14ac:dyDescent="0.25">
      <c r="A27" s="158" t="s">
        <v>205</v>
      </c>
      <c r="B27" s="159" t="s">
        <v>176</v>
      </c>
      <c r="C27" s="180" t="s">
        <v>27</v>
      </c>
      <c r="D27" s="160"/>
      <c r="E27" s="161"/>
      <c r="F27" s="162"/>
      <c r="G27" s="162">
        <f>SUMIF(AG28:AG28,"&lt;&gt;NOR",G28:G28)</f>
        <v>0</v>
      </c>
      <c r="H27" s="162"/>
      <c r="I27" s="162">
        <f>SUM(I28:I28)</f>
        <v>0</v>
      </c>
      <c r="J27" s="162"/>
      <c r="K27" s="162">
        <f>SUM(K28:K28)</f>
        <v>0</v>
      </c>
      <c r="L27" s="162"/>
      <c r="M27" s="162">
        <f>SUM(M28:M28)</f>
        <v>0</v>
      </c>
      <c r="N27" s="161"/>
      <c r="O27" s="161">
        <f>SUM(O28:O28)</f>
        <v>0</v>
      </c>
      <c r="P27" s="161"/>
      <c r="Q27" s="161">
        <f>SUM(Q28:Q28)</f>
        <v>0</v>
      </c>
      <c r="R27" s="162"/>
      <c r="S27" s="162"/>
      <c r="T27" s="163"/>
      <c r="U27" s="157"/>
      <c r="V27" s="157">
        <f>SUM(V28:V28)</f>
        <v>0</v>
      </c>
      <c r="W27" s="157"/>
      <c r="X27" s="157"/>
      <c r="Y27" s="157"/>
      <c r="AG27" t="s">
        <v>206</v>
      </c>
    </row>
    <row r="28" spans="1:60" outlineLevel="1" x14ac:dyDescent="0.25">
      <c r="A28" s="165">
        <v>10</v>
      </c>
      <c r="B28" s="166" t="s">
        <v>537</v>
      </c>
      <c r="C28" s="181" t="s">
        <v>538</v>
      </c>
      <c r="D28" s="167" t="s">
        <v>518</v>
      </c>
      <c r="E28" s="168">
        <v>1</v>
      </c>
      <c r="F28" s="169"/>
      <c r="G28" s="170">
        <f>ROUND(E28*F28,2)</f>
        <v>0</v>
      </c>
      <c r="H28" s="169"/>
      <c r="I28" s="170">
        <f>ROUND(E28*H28,2)</f>
        <v>0</v>
      </c>
      <c r="J28" s="169"/>
      <c r="K28" s="170">
        <f>ROUND(E28*J28,2)</f>
        <v>0</v>
      </c>
      <c r="L28" s="170">
        <v>21</v>
      </c>
      <c r="M28" s="170">
        <f>G28*(1+L28/100)</f>
        <v>0</v>
      </c>
      <c r="N28" s="168">
        <v>0</v>
      </c>
      <c r="O28" s="168">
        <f>ROUND(E28*N28,2)</f>
        <v>0</v>
      </c>
      <c r="P28" s="168">
        <v>0</v>
      </c>
      <c r="Q28" s="168">
        <f>ROUND(E28*P28,2)</f>
        <v>0</v>
      </c>
      <c r="R28" s="170"/>
      <c r="S28" s="170" t="s">
        <v>211</v>
      </c>
      <c r="T28" s="171" t="s">
        <v>212</v>
      </c>
      <c r="U28" s="156">
        <v>0</v>
      </c>
      <c r="V28" s="156">
        <f>ROUND(E28*U28,2)</f>
        <v>0</v>
      </c>
      <c r="W28" s="156"/>
      <c r="X28" s="156" t="s">
        <v>100</v>
      </c>
      <c r="Y28" s="156" t="s">
        <v>214</v>
      </c>
      <c r="Z28" s="146"/>
      <c r="AA28" s="146"/>
      <c r="AB28" s="146"/>
      <c r="AC28" s="146"/>
      <c r="AD28" s="146"/>
      <c r="AE28" s="146"/>
      <c r="AF28" s="146"/>
      <c r="AG28" s="146" t="s">
        <v>519</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x14ac:dyDescent="0.25">
      <c r="A29" s="3"/>
      <c r="B29" s="4"/>
      <c r="C29" s="183"/>
      <c r="D29" s="6"/>
      <c r="E29" s="3"/>
      <c r="F29" s="3"/>
      <c r="G29" s="3"/>
      <c r="H29" s="3"/>
      <c r="I29" s="3"/>
      <c r="J29" s="3"/>
      <c r="K29" s="3"/>
      <c r="L29" s="3"/>
      <c r="M29" s="3"/>
      <c r="N29" s="3"/>
      <c r="O29" s="3"/>
      <c r="P29" s="3"/>
      <c r="Q29" s="3"/>
      <c r="R29" s="3"/>
      <c r="S29" s="3"/>
      <c r="T29" s="3"/>
      <c r="U29" s="3"/>
      <c r="V29" s="3"/>
      <c r="W29" s="3"/>
      <c r="X29" s="3"/>
      <c r="Y29" s="3"/>
      <c r="AE29">
        <v>12</v>
      </c>
      <c r="AF29">
        <v>21</v>
      </c>
      <c r="AG29" t="s">
        <v>191</v>
      </c>
    </row>
    <row r="30" spans="1:60" x14ac:dyDescent="0.25">
      <c r="A30" s="149"/>
      <c r="B30" s="150" t="s">
        <v>29</v>
      </c>
      <c r="C30" s="184"/>
      <c r="D30" s="151"/>
      <c r="E30" s="152"/>
      <c r="F30" s="152"/>
      <c r="G30" s="164">
        <f>G8+G18+G20+G23+G27</f>
        <v>0</v>
      </c>
      <c r="H30" s="3"/>
      <c r="I30" s="3"/>
      <c r="J30" s="3"/>
      <c r="K30" s="3"/>
      <c r="L30" s="3"/>
      <c r="M30" s="3"/>
      <c r="N30" s="3"/>
      <c r="O30" s="3"/>
      <c r="P30" s="3"/>
      <c r="Q30" s="3"/>
      <c r="R30" s="3"/>
      <c r="S30" s="3"/>
      <c r="T30" s="3"/>
      <c r="U30" s="3"/>
      <c r="V30" s="3"/>
      <c r="W30" s="3"/>
      <c r="X30" s="3"/>
      <c r="Y30" s="3"/>
      <c r="AE30">
        <f>SUMIF(L7:L28,AE29,G7:G28)</f>
        <v>0</v>
      </c>
      <c r="AF30">
        <f>SUMIF(L7:L28,AF29,G7:G28)</f>
        <v>0</v>
      </c>
      <c r="AG30" t="s">
        <v>520</v>
      </c>
    </row>
    <row r="31" spans="1:60" x14ac:dyDescent="0.25">
      <c r="C31" s="185"/>
      <c r="D31" s="10"/>
      <c r="AG31" t="s">
        <v>521</v>
      </c>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0">
    <mergeCell ref="C13:G13"/>
    <mergeCell ref="C14:G14"/>
    <mergeCell ref="C16:G16"/>
    <mergeCell ref="C22:G22"/>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5312-BDA8-45D1-A3CF-732D57190F98}">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72</v>
      </c>
      <c r="C3" s="193" t="s">
        <v>73</v>
      </c>
      <c r="D3" s="194"/>
      <c r="E3" s="194"/>
      <c r="F3" s="194"/>
      <c r="G3" s="195"/>
      <c r="AC3" s="120" t="s">
        <v>180</v>
      </c>
      <c r="AG3" t="s">
        <v>181</v>
      </c>
    </row>
    <row r="4" spans="1:60" ht="24.9" customHeight="1" x14ac:dyDescent="0.25">
      <c r="A4" s="139" t="s">
        <v>9</v>
      </c>
      <c r="B4" s="140" t="s">
        <v>72</v>
      </c>
      <c r="C4" s="196" t="s">
        <v>73</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SUMIF(AG9:AG12,"&lt;&gt;NOR",G9:G12)</f>
        <v>0</v>
      </c>
      <c r="H8" s="162"/>
      <c r="I8" s="162">
        <f>SUM(I9:I12)</f>
        <v>0</v>
      </c>
      <c r="J8" s="162"/>
      <c r="K8" s="162">
        <f>SUM(K9:K12)</f>
        <v>0</v>
      </c>
      <c r="L8" s="162"/>
      <c r="M8" s="162">
        <f>SUM(M9:M12)</f>
        <v>0</v>
      </c>
      <c r="N8" s="161"/>
      <c r="O8" s="161">
        <f>SUM(O9:O12)</f>
        <v>0.13</v>
      </c>
      <c r="P8" s="161"/>
      <c r="Q8" s="161">
        <f>SUM(Q9:Q12)</f>
        <v>0</v>
      </c>
      <c r="R8" s="162"/>
      <c r="S8" s="162"/>
      <c r="T8" s="163"/>
      <c r="U8" s="157"/>
      <c r="V8" s="157">
        <f>SUM(V9:V12)</f>
        <v>163.74</v>
      </c>
      <c r="W8" s="157"/>
      <c r="X8" s="157"/>
      <c r="Y8" s="157"/>
      <c r="AG8" t="s">
        <v>206</v>
      </c>
    </row>
    <row r="9" spans="1:60" outlineLevel="1" x14ac:dyDescent="0.25">
      <c r="A9" s="165">
        <v>1</v>
      </c>
      <c r="B9" s="166" t="s">
        <v>539</v>
      </c>
      <c r="C9" s="181" t="s">
        <v>540</v>
      </c>
      <c r="D9" s="167" t="s">
        <v>209</v>
      </c>
      <c r="E9" s="168">
        <v>43.034170000000003</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8.69</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2</v>
      </c>
      <c r="B11" s="174" t="s">
        <v>1770</v>
      </c>
      <c r="C11" s="182" t="s">
        <v>1771</v>
      </c>
      <c r="D11" s="175" t="s">
        <v>209</v>
      </c>
      <c r="E11" s="176">
        <v>15.25867</v>
      </c>
      <c r="F11" s="177"/>
      <c r="G11" s="178">
        <f>ROUND(E11*F11,2)</f>
        <v>0</v>
      </c>
      <c r="H11" s="177"/>
      <c r="I11" s="178">
        <f>ROUND(E11*H11,2)</f>
        <v>0</v>
      </c>
      <c r="J11" s="177"/>
      <c r="K11" s="178">
        <f>ROUND(E11*J11,2)</f>
        <v>0</v>
      </c>
      <c r="L11" s="178">
        <v>21</v>
      </c>
      <c r="M11" s="178">
        <f>G11*(1+L11/100)</f>
        <v>0</v>
      </c>
      <c r="N11" s="176">
        <v>6.3000000000000003E-4</v>
      </c>
      <c r="O11" s="176">
        <f>ROUND(E11*N11,2)</f>
        <v>0.01</v>
      </c>
      <c r="P11" s="176">
        <v>0</v>
      </c>
      <c r="Q11" s="176">
        <f>ROUND(E11*P11,2)</f>
        <v>0</v>
      </c>
      <c r="R11" s="178"/>
      <c r="S11" s="178" t="s">
        <v>276</v>
      </c>
      <c r="T11" s="179" t="s">
        <v>212</v>
      </c>
      <c r="U11" s="156">
        <v>2.1096400000000002</v>
      </c>
      <c r="V11" s="156">
        <f>ROUND(E11*U11,2)</f>
        <v>32.19</v>
      </c>
      <c r="W11" s="156"/>
      <c r="X11" s="156" t="s">
        <v>213</v>
      </c>
      <c r="Y11" s="156" t="s">
        <v>214</v>
      </c>
      <c r="Z11" s="146"/>
      <c r="AA11" s="146"/>
      <c r="AB11" s="146"/>
      <c r="AC11" s="146"/>
      <c r="AD11" s="146"/>
      <c r="AE11" s="146"/>
      <c r="AF11" s="146"/>
      <c r="AG11" s="146" t="s">
        <v>541</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outlineLevel="1" x14ac:dyDescent="0.25">
      <c r="A12" s="173">
        <v>3</v>
      </c>
      <c r="B12" s="174" t="s">
        <v>1772</v>
      </c>
      <c r="C12" s="182" t="s">
        <v>1773</v>
      </c>
      <c r="D12" s="175" t="s">
        <v>209</v>
      </c>
      <c r="E12" s="176">
        <v>51.76</v>
      </c>
      <c r="F12" s="177"/>
      <c r="G12" s="178">
        <f>ROUND(E12*F12,2)</f>
        <v>0</v>
      </c>
      <c r="H12" s="177"/>
      <c r="I12" s="178">
        <f>ROUND(E12*H12,2)</f>
        <v>0</v>
      </c>
      <c r="J12" s="177"/>
      <c r="K12" s="178">
        <f>ROUND(E12*J12,2)</f>
        <v>0</v>
      </c>
      <c r="L12" s="178">
        <v>21</v>
      </c>
      <c r="M12" s="178">
        <f>G12*(1+L12/100)</f>
        <v>0</v>
      </c>
      <c r="N12" s="176">
        <v>2.3500000000000001E-3</v>
      </c>
      <c r="O12" s="176">
        <f>ROUND(E12*N12,2)</f>
        <v>0.12</v>
      </c>
      <c r="P12" s="176">
        <v>0</v>
      </c>
      <c r="Q12" s="176">
        <f>ROUND(E12*P12,2)</f>
        <v>0</v>
      </c>
      <c r="R12" s="178"/>
      <c r="S12" s="178" t="s">
        <v>276</v>
      </c>
      <c r="T12" s="179" t="s">
        <v>212</v>
      </c>
      <c r="U12" s="156">
        <v>2.3736999999999999</v>
      </c>
      <c r="V12" s="156">
        <f>ROUND(E12*U12,2)</f>
        <v>122.86</v>
      </c>
      <c r="W12" s="156"/>
      <c r="X12" s="156" t="s">
        <v>213</v>
      </c>
      <c r="Y12" s="156" t="s">
        <v>214</v>
      </c>
      <c r="Z12" s="146"/>
      <c r="AA12" s="146"/>
      <c r="AB12" s="146"/>
      <c r="AC12" s="146"/>
      <c r="AD12" s="146"/>
      <c r="AE12" s="146"/>
      <c r="AF12" s="146"/>
      <c r="AG12" s="146" t="s">
        <v>541</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x14ac:dyDescent="0.25">
      <c r="A13" s="158" t="s">
        <v>205</v>
      </c>
      <c r="B13" s="159" t="s">
        <v>108</v>
      </c>
      <c r="C13" s="180" t="s">
        <v>109</v>
      </c>
      <c r="D13" s="160"/>
      <c r="E13" s="161"/>
      <c r="F13" s="162"/>
      <c r="G13" s="162">
        <f>SUMIF(AG14:AG15,"&lt;&gt;NOR",G14:G15)</f>
        <v>0</v>
      </c>
      <c r="H13" s="162"/>
      <c r="I13" s="162">
        <f>SUM(I14:I15)</f>
        <v>0</v>
      </c>
      <c r="J13" s="162"/>
      <c r="K13" s="162">
        <f>SUM(K14:K15)</f>
        <v>0</v>
      </c>
      <c r="L13" s="162"/>
      <c r="M13" s="162">
        <f>SUM(M14:M15)</f>
        <v>0</v>
      </c>
      <c r="N13" s="161"/>
      <c r="O13" s="161">
        <f>SUM(O14:O15)</f>
        <v>22.09</v>
      </c>
      <c r="P13" s="161"/>
      <c r="Q13" s="161">
        <f>SUM(Q14:Q15)</f>
        <v>0</v>
      </c>
      <c r="R13" s="162"/>
      <c r="S13" s="162"/>
      <c r="T13" s="163"/>
      <c r="U13" s="157"/>
      <c r="V13" s="157">
        <f>SUM(V14:V15)</f>
        <v>33.07</v>
      </c>
      <c r="W13" s="157"/>
      <c r="X13" s="157"/>
      <c r="Y13" s="157"/>
      <c r="AG13" t="s">
        <v>206</v>
      </c>
    </row>
    <row r="14" spans="1:60" outlineLevel="1" x14ac:dyDescent="0.25">
      <c r="A14" s="165">
        <v>4</v>
      </c>
      <c r="B14" s="166" t="s">
        <v>547</v>
      </c>
      <c r="C14" s="181" t="s">
        <v>548</v>
      </c>
      <c r="D14" s="167" t="s">
        <v>209</v>
      </c>
      <c r="E14" s="168">
        <v>19.512</v>
      </c>
      <c r="F14" s="169"/>
      <c r="G14" s="170">
        <f>ROUND(E14*F14,2)</f>
        <v>0</v>
      </c>
      <c r="H14" s="169"/>
      <c r="I14" s="170">
        <f>ROUND(E14*H14,2)</f>
        <v>0</v>
      </c>
      <c r="J14" s="169"/>
      <c r="K14" s="170">
        <f>ROUND(E14*J14,2)</f>
        <v>0</v>
      </c>
      <c r="L14" s="170">
        <v>21</v>
      </c>
      <c r="M14" s="170">
        <f>G14*(1+L14/100)</f>
        <v>0</v>
      </c>
      <c r="N14" s="168">
        <v>1.1322000000000001</v>
      </c>
      <c r="O14" s="168">
        <f>ROUND(E14*N14,2)</f>
        <v>22.09</v>
      </c>
      <c r="P14" s="168">
        <v>0</v>
      </c>
      <c r="Q14" s="168">
        <f>ROUND(E14*P14,2)</f>
        <v>0</v>
      </c>
      <c r="R14" s="170" t="s">
        <v>549</v>
      </c>
      <c r="S14" s="170" t="s">
        <v>211</v>
      </c>
      <c r="T14" s="171" t="s">
        <v>212</v>
      </c>
      <c r="U14" s="156">
        <v>1.6950000000000001</v>
      </c>
      <c r="V14" s="156">
        <f>ROUND(E14*U14,2)</f>
        <v>33.07</v>
      </c>
      <c r="W14" s="156"/>
      <c r="X14" s="156" t="s">
        <v>213</v>
      </c>
      <c r="Y14" s="156" t="s">
        <v>214</v>
      </c>
      <c r="Z14" s="146"/>
      <c r="AA14" s="146"/>
      <c r="AB14" s="146"/>
      <c r="AC14" s="146"/>
      <c r="AD14" s="146"/>
      <c r="AE14" s="146"/>
      <c r="AF14" s="146"/>
      <c r="AG14" s="146" t="s">
        <v>541</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2" x14ac:dyDescent="0.25">
      <c r="A15" s="153"/>
      <c r="B15" s="154"/>
      <c r="C15" s="190" t="s">
        <v>550</v>
      </c>
      <c r="D15" s="191"/>
      <c r="E15" s="191"/>
      <c r="F15" s="191"/>
      <c r="G15" s="191"/>
      <c r="H15" s="156"/>
      <c r="I15" s="156"/>
      <c r="J15" s="156"/>
      <c r="K15" s="156"/>
      <c r="L15" s="156"/>
      <c r="M15" s="156"/>
      <c r="N15" s="155"/>
      <c r="O15" s="155"/>
      <c r="P15" s="155"/>
      <c r="Q15" s="155"/>
      <c r="R15" s="156"/>
      <c r="S15" s="156"/>
      <c r="T15" s="156"/>
      <c r="U15" s="156"/>
      <c r="V15" s="156"/>
      <c r="W15" s="156"/>
      <c r="X15" s="156"/>
      <c r="Y15" s="156"/>
      <c r="Z15" s="146"/>
      <c r="AA15" s="146"/>
      <c r="AB15" s="146"/>
      <c r="AC15" s="146"/>
      <c r="AD15" s="146"/>
      <c r="AE15" s="146"/>
      <c r="AF15" s="146"/>
      <c r="AG15" s="146" t="s">
        <v>217</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x14ac:dyDescent="0.25">
      <c r="A16" s="158" t="s">
        <v>205</v>
      </c>
      <c r="B16" s="159" t="s">
        <v>123</v>
      </c>
      <c r="C16" s="180" t="s">
        <v>124</v>
      </c>
      <c r="D16" s="160"/>
      <c r="E16" s="161"/>
      <c r="F16" s="162"/>
      <c r="G16" s="162">
        <f>SUMIF(AG17:AG37,"&lt;&gt;NOR",G17:G37)</f>
        <v>0</v>
      </c>
      <c r="H16" s="162"/>
      <c r="I16" s="162">
        <f>SUM(I17:I37)</f>
        <v>0</v>
      </c>
      <c r="J16" s="162"/>
      <c r="K16" s="162">
        <f>SUM(K17:K37)</f>
        <v>0</v>
      </c>
      <c r="L16" s="162"/>
      <c r="M16" s="162">
        <f>SUM(M17:M37)</f>
        <v>0</v>
      </c>
      <c r="N16" s="161"/>
      <c r="O16" s="161">
        <f>SUM(O17:O37)</f>
        <v>3.2799999999999994</v>
      </c>
      <c r="P16" s="161"/>
      <c r="Q16" s="161">
        <f>SUM(Q17:Q37)</f>
        <v>0</v>
      </c>
      <c r="R16" s="162"/>
      <c r="S16" s="162"/>
      <c r="T16" s="163"/>
      <c r="U16" s="157"/>
      <c r="V16" s="157">
        <f>SUM(V17:V37)</f>
        <v>15.420000000000002</v>
      </c>
      <c r="W16" s="157"/>
      <c r="X16" s="157"/>
      <c r="Y16" s="157"/>
      <c r="AG16" t="s">
        <v>206</v>
      </c>
    </row>
    <row r="17" spans="1:60" ht="20.399999999999999" outlineLevel="1" x14ac:dyDescent="0.25">
      <c r="A17" s="165">
        <v>5</v>
      </c>
      <c r="B17" s="166" t="s">
        <v>1774</v>
      </c>
      <c r="C17" s="181" t="s">
        <v>1775</v>
      </c>
      <c r="D17" s="167" t="s">
        <v>316</v>
      </c>
      <c r="E17" s="168">
        <v>55</v>
      </c>
      <c r="F17" s="169"/>
      <c r="G17" s="170">
        <f>ROUND(E17*F17,2)</f>
        <v>0</v>
      </c>
      <c r="H17" s="169"/>
      <c r="I17" s="170">
        <f>ROUND(E17*H17,2)</f>
        <v>0</v>
      </c>
      <c r="J17" s="169"/>
      <c r="K17" s="170">
        <f>ROUND(E17*J17,2)</f>
        <v>0</v>
      </c>
      <c r="L17" s="170">
        <v>21</v>
      </c>
      <c r="M17" s="170">
        <f>G17*(1+L17/100)</f>
        <v>0</v>
      </c>
      <c r="N17" s="168">
        <v>0</v>
      </c>
      <c r="O17" s="168">
        <f>ROUND(E17*N17,2)</f>
        <v>0</v>
      </c>
      <c r="P17" s="168">
        <v>0</v>
      </c>
      <c r="Q17" s="168">
        <f>ROUND(E17*P17,2)</f>
        <v>0</v>
      </c>
      <c r="R17" s="170" t="s">
        <v>549</v>
      </c>
      <c r="S17" s="170" t="s">
        <v>211</v>
      </c>
      <c r="T17" s="171" t="s">
        <v>212</v>
      </c>
      <c r="U17" s="156">
        <v>3.5999999999999997E-2</v>
      </c>
      <c r="V17" s="156">
        <f>ROUND(E17*U17,2)</f>
        <v>1.98</v>
      </c>
      <c r="W17" s="156"/>
      <c r="X17" s="156" t="s">
        <v>213</v>
      </c>
      <c r="Y17" s="156" t="s">
        <v>214</v>
      </c>
      <c r="Z17" s="146"/>
      <c r="AA17" s="146"/>
      <c r="AB17" s="146"/>
      <c r="AC17" s="146"/>
      <c r="AD17" s="146"/>
      <c r="AE17" s="146"/>
      <c r="AF17" s="146"/>
      <c r="AG17" s="146" t="s">
        <v>541</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2" x14ac:dyDescent="0.25">
      <c r="A18" s="153"/>
      <c r="B18" s="154"/>
      <c r="C18" s="190" t="s">
        <v>550</v>
      </c>
      <c r="D18" s="191"/>
      <c r="E18" s="191"/>
      <c r="F18" s="191"/>
      <c r="G18" s="191"/>
      <c r="H18" s="156"/>
      <c r="I18" s="156"/>
      <c r="J18" s="156"/>
      <c r="K18" s="156"/>
      <c r="L18" s="156"/>
      <c r="M18" s="156"/>
      <c r="N18" s="155"/>
      <c r="O18" s="155"/>
      <c r="P18" s="155"/>
      <c r="Q18" s="155"/>
      <c r="R18" s="156"/>
      <c r="S18" s="156"/>
      <c r="T18" s="156"/>
      <c r="U18" s="156"/>
      <c r="V18" s="156"/>
      <c r="W18" s="156"/>
      <c r="X18" s="156"/>
      <c r="Y18" s="156"/>
      <c r="Z18" s="146"/>
      <c r="AA18" s="146"/>
      <c r="AB18" s="146"/>
      <c r="AC18" s="146"/>
      <c r="AD18" s="146"/>
      <c r="AE18" s="146"/>
      <c r="AF18" s="146"/>
      <c r="AG18" s="146" t="s">
        <v>217</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65">
        <v>6</v>
      </c>
      <c r="B19" s="166" t="s">
        <v>1776</v>
      </c>
      <c r="C19" s="181" t="s">
        <v>1777</v>
      </c>
      <c r="D19" s="167" t="s">
        <v>257</v>
      </c>
      <c r="E19" s="168">
        <v>1</v>
      </c>
      <c r="F19" s="169"/>
      <c r="G19" s="170">
        <f>ROUND(E19*F19,2)</f>
        <v>0</v>
      </c>
      <c r="H19" s="169"/>
      <c r="I19" s="170">
        <f>ROUND(E19*H19,2)</f>
        <v>0</v>
      </c>
      <c r="J19" s="169"/>
      <c r="K19" s="170">
        <f>ROUND(E19*J19,2)</f>
        <v>0</v>
      </c>
      <c r="L19" s="170">
        <v>21</v>
      </c>
      <c r="M19" s="170">
        <f>G19*(1+L19/100)</f>
        <v>0</v>
      </c>
      <c r="N19" s="168">
        <v>0</v>
      </c>
      <c r="O19" s="168">
        <f>ROUND(E19*N19,2)</f>
        <v>0</v>
      </c>
      <c r="P19" s="168">
        <v>0</v>
      </c>
      <c r="Q19" s="168">
        <f>ROUND(E19*P19,2)</f>
        <v>0</v>
      </c>
      <c r="R19" s="170" t="s">
        <v>549</v>
      </c>
      <c r="S19" s="170" t="s">
        <v>211</v>
      </c>
      <c r="T19" s="171" t="s">
        <v>212</v>
      </c>
      <c r="U19" s="156">
        <v>0.17807999999999999</v>
      </c>
      <c r="V19" s="156">
        <f>ROUND(E19*U19,2)</f>
        <v>0.18</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2" x14ac:dyDescent="0.25">
      <c r="A20" s="153"/>
      <c r="B20" s="154"/>
      <c r="C20" s="190" t="s">
        <v>550</v>
      </c>
      <c r="D20" s="191"/>
      <c r="E20" s="191"/>
      <c r="F20" s="191"/>
      <c r="G20" s="191"/>
      <c r="H20" s="156"/>
      <c r="I20" s="156"/>
      <c r="J20" s="156"/>
      <c r="K20" s="156"/>
      <c r="L20" s="156"/>
      <c r="M20" s="156"/>
      <c r="N20" s="155"/>
      <c r="O20" s="155"/>
      <c r="P20" s="155"/>
      <c r="Q20" s="155"/>
      <c r="R20" s="156"/>
      <c r="S20" s="156"/>
      <c r="T20" s="156"/>
      <c r="U20" s="156"/>
      <c r="V20" s="156"/>
      <c r="W20" s="156"/>
      <c r="X20" s="156"/>
      <c r="Y20" s="156"/>
      <c r="Z20" s="146"/>
      <c r="AA20" s="146"/>
      <c r="AB20" s="146"/>
      <c r="AC20" s="146"/>
      <c r="AD20" s="146"/>
      <c r="AE20" s="146"/>
      <c r="AF20" s="146"/>
      <c r="AG20" s="146" t="s">
        <v>217</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65">
        <v>7</v>
      </c>
      <c r="B21" s="166" t="s">
        <v>1778</v>
      </c>
      <c r="C21" s="181" t="s">
        <v>1779</v>
      </c>
      <c r="D21" s="167" t="s">
        <v>257</v>
      </c>
      <c r="E21" s="168">
        <v>1</v>
      </c>
      <c r="F21" s="169"/>
      <c r="G21" s="170">
        <f>ROUND(E21*F21,2)</f>
        <v>0</v>
      </c>
      <c r="H21" s="169"/>
      <c r="I21" s="170">
        <f>ROUND(E21*H21,2)</f>
        <v>0</v>
      </c>
      <c r="J21" s="169"/>
      <c r="K21" s="170">
        <f>ROUND(E21*J21,2)</f>
        <v>0</v>
      </c>
      <c r="L21" s="170">
        <v>21</v>
      </c>
      <c r="M21" s="170">
        <f>G21*(1+L21/100)</f>
        <v>0</v>
      </c>
      <c r="N21" s="168">
        <v>0</v>
      </c>
      <c r="O21" s="168">
        <f>ROUND(E21*N21,2)</f>
        <v>0</v>
      </c>
      <c r="P21" s="168">
        <v>0</v>
      </c>
      <c r="Q21" s="168">
        <f>ROUND(E21*P21,2)</f>
        <v>0</v>
      </c>
      <c r="R21" s="170" t="s">
        <v>549</v>
      </c>
      <c r="S21" s="170" t="s">
        <v>211</v>
      </c>
      <c r="T21" s="171" t="s">
        <v>212</v>
      </c>
      <c r="U21" s="156">
        <v>0.19728000000000001</v>
      </c>
      <c r="V21" s="156">
        <f>ROUND(E21*U21,2)</f>
        <v>0.2</v>
      </c>
      <c r="W21" s="156"/>
      <c r="X21" s="156" t="s">
        <v>213</v>
      </c>
      <c r="Y21" s="156" t="s">
        <v>214</v>
      </c>
      <c r="Z21" s="146"/>
      <c r="AA21" s="146"/>
      <c r="AB21" s="146"/>
      <c r="AC21" s="146"/>
      <c r="AD21" s="146"/>
      <c r="AE21" s="146"/>
      <c r="AF21" s="146"/>
      <c r="AG21" s="146" t="s">
        <v>541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2" x14ac:dyDescent="0.25">
      <c r="A22" s="153"/>
      <c r="B22" s="154"/>
      <c r="C22" s="190" t="s">
        <v>550</v>
      </c>
      <c r="D22" s="191"/>
      <c r="E22" s="191"/>
      <c r="F22" s="191"/>
      <c r="G22" s="191"/>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217</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65">
        <v>8</v>
      </c>
      <c r="B23" s="166" t="s">
        <v>1780</v>
      </c>
      <c r="C23" s="181" t="s">
        <v>1781</v>
      </c>
      <c r="D23" s="167" t="s">
        <v>257</v>
      </c>
      <c r="E23" s="168">
        <v>1</v>
      </c>
      <c r="F23" s="169"/>
      <c r="G23" s="170">
        <f>ROUND(E23*F23,2)</f>
        <v>0</v>
      </c>
      <c r="H23" s="169"/>
      <c r="I23" s="170">
        <f>ROUND(E23*H23,2)</f>
        <v>0</v>
      </c>
      <c r="J23" s="169"/>
      <c r="K23" s="170">
        <f>ROUND(E23*J23,2)</f>
        <v>0</v>
      </c>
      <c r="L23" s="170">
        <v>21</v>
      </c>
      <c r="M23" s="170">
        <f>G23*(1+L23/100)</f>
        <v>0</v>
      </c>
      <c r="N23" s="168">
        <v>0</v>
      </c>
      <c r="O23" s="168">
        <f>ROUND(E23*N23,2)</f>
        <v>0</v>
      </c>
      <c r="P23" s="168">
        <v>0</v>
      </c>
      <c r="Q23" s="168">
        <f>ROUND(E23*P23,2)</f>
        <v>0</v>
      </c>
      <c r="R23" s="170" t="s">
        <v>549</v>
      </c>
      <c r="S23" s="170" t="s">
        <v>211</v>
      </c>
      <c r="T23" s="171" t="s">
        <v>212</v>
      </c>
      <c r="U23" s="156">
        <v>0.94599999999999995</v>
      </c>
      <c r="V23" s="156">
        <f>ROUND(E23*U23,2)</f>
        <v>0.95</v>
      </c>
      <c r="W23" s="156"/>
      <c r="X23" s="156" t="s">
        <v>213</v>
      </c>
      <c r="Y23" s="156" t="s">
        <v>214</v>
      </c>
      <c r="Z23" s="146"/>
      <c r="AA23" s="146"/>
      <c r="AB23" s="146"/>
      <c r="AC23" s="146"/>
      <c r="AD23" s="146"/>
      <c r="AE23" s="146"/>
      <c r="AF23" s="146"/>
      <c r="AG23" s="146" t="s">
        <v>541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2" x14ac:dyDescent="0.25">
      <c r="A24" s="153"/>
      <c r="B24" s="154"/>
      <c r="C24" s="190" t="s">
        <v>1782</v>
      </c>
      <c r="D24" s="191"/>
      <c r="E24" s="191"/>
      <c r="F24" s="191"/>
      <c r="G24" s="191"/>
      <c r="H24" s="156"/>
      <c r="I24" s="156"/>
      <c r="J24" s="156"/>
      <c r="K24" s="156"/>
      <c r="L24" s="156"/>
      <c r="M24" s="156"/>
      <c r="N24" s="155"/>
      <c r="O24" s="155"/>
      <c r="P24" s="155"/>
      <c r="Q24" s="155"/>
      <c r="R24" s="156"/>
      <c r="S24" s="156"/>
      <c r="T24" s="156"/>
      <c r="U24" s="156"/>
      <c r="V24" s="156"/>
      <c r="W24" s="156"/>
      <c r="X24" s="156"/>
      <c r="Y24" s="156"/>
      <c r="Z24" s="146"/>
      <c r="AA24" s="146"/>
      <c r="AB24" s="146"/>
      <c r="AC24" s="146"/>
      <c r="AD24" s="146"/>
      <c r="AE24" s="146"/>
      <c r="AF24" s="146"/>
      <c r="AG24" s="146" t="s">
        <v>217</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65">
        <v>9</v>
      </c>
      <c r="B25" s="166" t="s">
        <v>1783</v>
      </c>
      <c r="C25" s="181" t="s">
        <v>1784</v>
      </c>
      <c r="D25" s="167" t="s">
        <v>257</v>
      </c>
      <c r="E25" s="168">
        <v>1</v>
      </c>
      <c r="F25" s="169"/>
      <c r="G25" s="170">
        <f>ROUND(E25*F25,2)</f>
        <v>0</v>
      </c>
      <c r="H25" s="169"/>
      <c r="I25" s="170">
        <f>ROUND(E25*H25,2)</f>
        <v>0</v>
      </c>
      <c r="J25" s="169"/>
      <c r="K25" s="170">
        <f>ROUND(E25*J25,2)</f>
        <v>0</v>
      </c>
      <c r="L25" s="170">
        <v>21</v>
      </c>
      <c r="M25" s="170">
        <f>G25*(1+L25/100)</f>
        <v>0</v>
      </c>
      <c r="N25" s="168">
        <v>0</v>
      </c>
      <c r="O25" s="168">
        <f>ROUND(E25*N25,2)</f>
        <v>0</v>
      </c>
      <c r="P25" s="168">
        <v>0</v>
      </c>
      <c r="Q25" s="168">
        <f>ROUND(E25*P25,2)</f>
        <v>0</v>
      </c>
      <c r="R25" s="170" t="s">
        <v>549</v>
      </c>
      <c r="S25" s="170" t="s">
        <v>211</v>
      </c>
      <c r="T25" s="171" t="s">
        <v>212</v>
      </c>
      <c r="U25" s="156">
        <v>3.2519999999999998</v>
      </c>
      <c r="V25" s="156">
        <f>ROUND(E25*U25,2)</f>
        <v>3.25</v>
      </c>
      <c r="W25" s="156"/>
      <c r="X25" s="156" t="s">
        <v>213</v>
      </c>
      <c r="Y25" s="156" t="s">
        <v>214</v>
      </c>
      <c r="Z25" s="146"/>
      <c r="AA25" s="146"/>
      <c r="AB25" s="146"/>
      <c r="AC25" s="146"/>
      <c r="AD25" s="146"/>
      <c r="AE25" s="146"/>
      <c r="AF25" s="146"/>
      <c r="AG25" s="146" t="s">
        <v>541</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2" x14ac:dyDescent="0.25">
      <c r="A26" s="153"/>
      <c r="B26" s="154"/>
      <c r="C26" s="190" t="s">
        <v>1782</v>
      </c>
      <c r="D26" s="191"/>
      <c r="E26" s="191"/>
      <c r="F26" s="191"/>
      <c r="G26" s="191"/>
      <c r="H26" s="156"/>
      <c r="I26" s="156"/>
      <c r="J26" s="156"/>
      <c r="K26" s="156"/>
      <c r="L26" s="156"/>
      <c r="M26" s="156"/>
      <c r="N26" s="155"/>
      <c r="O26" s="155"/>
      <c r="P26" s="155"/>
      <c r="Q26" s="155"/>
      <c r="R26" s="156"/>
      <c r="S26" s="156"/>
      <c r="T26" s="156"/>
      <c r="U26" s="156"/>
      <c r="V26" s="156"/>
      <c r="W26" s="156"/>
      <c r="X26" s="156"/>
      <c r="Y26" s="156"/>
      <c r="Z26" s="146"/>
      <c r="AA26" s="146"/>
      <c r="AB26" s="146"/>
      <c r="AC26" s="146"/>
      <c r="AD26" s="146"/>
      <c r="AE26" s="146"/>
      <c r="AF26" s="146"/>
      <c r="AG26" s="146" t="s">
        <v>217</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10</v>
      </c>
      <c r="B27" s="174" t="s">
        <v>1785</v>
      </c>
      <c r="C27" s="182" t="s">
        <v>1786</v>
      </c>
      <c r="D27" s="175" t="s">
        <v>257</v>
      </c>
      <c r="E27" s="176">
        <v>1</v>
      </c>
      <c r="F27" s="177"/>
      <c r="G27" s="178">
        <f>ROUND(E27*F27,2)</f>
        <v>0</v>
      </c>
      <c r="H27" s="177"/>
      <c r="I27" s="178">
        <f>ROUND(E27*H27,2)</f>
        <v>0</v>
      </c>
      <c r="J27" s="177"/>
      <c r="K27" s="178">
        <f>ROUND(E27*J27,2)</f>
        <v>0</v>
      </c>
      <c r="L27" s="178">
        <v>21</v>
      </c>
      <c r="M27" s="178">
        <f>G27*(1+L27/100)</f>
        <v>0</v>
      </c>
      <c r="N27" s="176">
        <v>7.0200000000000002E-3</v>
      </c>
      <c r="O27" s="176">
        <f>ROUND(E27*N27,2)</f>
        <v>0.01</v>
      </c>
      <c r="P27" s="176">
        <v>0</v>
      </c>
      <c r="Q27" s="176">
        <f>ROUND(E27*P27,2)</f>
        <v>0</v>
      </c>
      <c r="R27" s="178" t="s">
        <v>549</v>
      </c>
      <c r="S27" s="178" t="s">
        <v>211</v>
      </c>
      <c r="T27" s="179" t="s">
        <v>212</v>
      </c>
      <c r="U27" s="156">
        <v>1.0940000000000001</v>
      </c>
      <c r="V27" s="156">
        <f>ROUND(E27*U27,2)</f>
        <v>1.0900000000000001</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11</v>
      </c>
      <c r="B28" s="174" t="s">
        <v>1787</v>
      </c>
      <c r="C28" s="182" t="s">
        <v>1788</v>
      </c>
      <c r="D28" s="175" t="s">
        <v>316</v>
      </c>
      <c r="E28" s="176">
        <v>55</v>
      </c>
      <c r="F28" s="177"/>
      <c r="G28" s="178">
        <f>ROUND(E28*F28,2)</f>
        <v>0</v>
      </c>
      <c r="H28" s="177"/>
      <c r="I28" s="178">
        <f>ROUND(E28*H28,2)</f>
        <v>0</v>
      </c>
      <c r="J28" s="177"/>
      <c r="K28" s="178">
        <f>ROUND(E28*J28,2)</f>
        <v>0</v>
      </c>
      <c r="L28" s="178">
        <v>21</v>
      </c>
      <c r="M28" s="178">
        <f>G28*(1+L28/100)</f>
        <v>0</v>
      </c>
      <c r="N28" s="176">
        <v>0</v>
      </c>
      <c r="O28" s="176">
        <f>ROUND(E28*N28,2)</f>
        <v>0</v>
      </c>
      <c r="P28" s="176">
        <v>0</v>
      </c>
      <c r="Q28" s="176">
        <f>ROUND(E28*P28,2)</f>
        <v>0</v>
      </c>
      <c r="R28" s="178" t="s">
        <v>549</v>
      </c>
      <c r="S28" s="178" t="s">
        <v>211</v>
      </c>
      <c r="T28" s="179" t="s">
        <v>212</v>
      </c>
      <c r="U28" s="156">
        <v>2.5999999999999999E-2</v>
      </c>
      <c r="V28" s="156">
        <f>ROUND(E28*U28,2)</f>
        <v>1.43</v>
      </c>
      <c r="W28" s="156"/>
      <c r="X28" s="156" t="s">
        <v>213</v>
      </c>
      <c r="Y28" s="156" t="s">
        <v>214</v>
      </c>
      <c r="Z28" s="146"/>
      <c r="AA28" s="146"/>
      <c r="AB28" s="146"/>
      <c r="AC28" s="146"/>
      <c r="AD28" s="146"/>
      <c r="AE28" s="146"/>
      <c r="AF28" s="146"/>
      <c r="AG28" s="146" t="s">
        <v>541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12</v>
      </c>
      <c r="B29" s="174" t="s">
        <v>675</v>
      </c>
      <c r="C29" s="182" t="s">
        <v>676</v>
      </c>
      <c r="D29" s="175" t="s">
        <v>316</v>
      </c>
      <c r="E29" s="176">
        <v>60.5</v>
      </c>
      <c r="F29" s="177"/>
      <c r="G29" s="178">
        <f>ROUND(E29*F29,2)</f>
        <v>0</v>
      </c>
      <c r="H29" s="177"/>
      <c r="I29" s="178">
        <f>ROUND(E29*H29,2)</f>
        <v>0</v>
      </c>
      <c r="J29" s="177"/>
      <c r="K29" s="178">
        <f>ROUND(E29*J29,2)</f>
        <v>0</v>
      </c>
      <c r="L29" s="178">
        <v>21</v>
      </c>
      <c r="M29" s="178">
        <f>G29*(1+L29/100)</f>
        <v>0</v>
      </c>
      <c r="N29" s="176">
        <v>8.0000000000000007E-5</v>
      </c>
      <c r="O29" s="176">
        <f>ROUND(E29*N29,2)</f>
        <v>0</v>
      </c>
      <c r="P29" s="176">
        <v>0</v>
      </c>
      <c r="Q29" s="176">
        <f>ROUND(E29*P29,2)</f>
        <v>0</v>
      </c>
      <c r="R29" s="178" t="s">
        <v>549</v>
      </c>
      <c r="S29" s="178" t="s">
        <v>211</v>
      </c>
      <c r="T29" s="179" t="s">
        <v>212</v>
      </c>
      <c r="U29" s="156">
        <v>3.4000000000000002E-2</v>
      </c>
      <c r="V29" s="156">
        <f>ROUND(E29*U29,2)</f>
        <v>2.06</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20.399999999999999" outlineLevel="1" x14ac:dyDescent="0.25">
      <c r="A30" s="165">
        <v>13</v>
      </c>
      <c r="B30" s="166" t="s">
        <v>87</v>
      </c>
      <c r="C30" s="181" t="s">
        <v>1789</v>
      </c>
      <c r="D30" s="167" t="s">
        <v>257</v>
      </c>
      <c r="E30" s="168">
        <v>1</v>
      </c>
      <c r="F30" s="169"/>
      <c r="G30" s="170">
        <f>ROUND(E30*F30,2)</f>
        <v>0</v>
      </c>
      <c r="H30" s="169"/>
      <c r="I30" s="170">
        <f>ROUND(E30*H30,2)</f>
        <v>0</v>
      </c>
      <c r="J30" s="169"/>
      <c r="K30" s="170">
        <f>ROUND(E30*J30,2)</f>
        <v>0</v>
      </c>
      <c r="L30" s="170">
        <v>21</v>
      </c>
      <c r="M30" s="170">
        <f>G30*(1+L30/100)</f>
        <v>0</v>
      </c>
      <c r="N30" s="168">
        <v>2.5704199999999999</v>
      </c>
      <c r="O30" s="168">
        <f>ROUND(E30*N30,2)</f>
        <v>2.57</v>
      </c>
      <c r="P30" s="168">
        <v>0</v>
      </c>
      <c r="Q30" s="168">
        <f>ROUND(E30*P30,2)</f>
        <v>0</v>
      </c>
      <c r="R30" s="170"/>
      <c r="S30" s="170" t="s">
        <v>276</v>
      </c>
      <c r="T30" s="171" t="s">
        <v>212</v>
      </c>
      <c r="U30" s="156">
        <v>2.1391</v>
      </c>
      <c r="V30" s="156">
        <f>ROUND(E30*U30,2)</f>
        <v>2.14</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2" x14ac:dyDescent="0.25">
      <c r="A31" s="153"/>
      <c r="B31" s="154"/>
      <c r="C31" s="254" t="s">
        <v>649</v>
      </c>
      <c r="D31" s="255"/>
      <c r="E31" s="255"/>
      <c r="F31" s="255"/>
      <c r="G31" s="255"/>
      <c r="H31" s="156"/>
      <c r="I31" s="156"/>
      <c r="J31" s="156"/>
      <c r="K31" s="156"/>
      <c r="L31" s="156"/>
      <c r="M31" s="156"/>
      <c r="N31" s="155"/>
      <c r="O31" s="155"/>
      <c r="P31" s="155"/>
      <c r="Q31" s="155"/>
      <c r="R31" s="156"/>
      <c r="S31" s="156"/>
      <c r="T31" s="156"/>
      <c r="U31" s="156"/>
      <c r="V31" s="156"/>
      <c r="W31" s="156"/>
      <c r="X31" s="156"/>
      <c r="Y31" s="156"/>
      <c r="Z31" s="146"/>
      <c r="AA31" s="146"/>
      <c r="AB31" s="146"/>
      <c r="AC31" s="146"/>
      <c r="AD31" s="146"/>
      <c r="AE31" s="146"/>
      <c r="AF31" s="146"/>
      <c r="AG31" s="146" t="s">
        <v>642</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65">
        <v>14</v>
      </c>
      <c r="B32" s="166" t="s">
        <v>93</v>
      </c>
      <c r="C32" s="181" t="s">
        <v>1790</v>
      </c>
      <c r="D32" s="167" t="s">
        <v>257</v>
      </c>
      <c r="E32" s="168">
        <v>1</v>
      </c>
      <c r="F32" s="169"/>
      <c r="G32" s="170">
        <f>ROUND(E32*F32,2)</f>
        <v>0</v>
      </c>
      <c r="H32" s="169"/>
      <c r="I32" s="170">
        <f>ROUND(E32*H32,2)</f>
        <v>0</v>
      </c>
      <c r="J32" s="169"/>
      <c r="K32" s="170">
        <f>ROUND(E32*J32,2)</f>
        <v>0</v>
      </c>
      <c r="L32" s="170">
        <v>21</v>
      </c>
      <c r="M32" s="170">
        <f>G32*(1+L32/100)</f>
        <v>0</v>
      </c>
      <c r="N32" s="168">
        <v>0.59</v>
      </c>
      <c r="O32" s="168">
        <f>ROUND(E32*N32,2)</f>
        <v>0.59</v>
      </c>
      <c r="P32" s="168">
        <v>0</v>
      </c>
      <c r="Q32" s="168">
        <f>ROUND(E32*P32,2)</f>
        <v>0</v>
      </c>
      <c r="R32" s="170"/>
      <c r="S32" s="170" t="s">
        <v>276</v>
      </c>
      <c r="T32" s="171" t="s">
        <v>212</v>
      </c>
      <c r="U32" s="156">
        <v>2.1391</v>
      </c>
      <c r="V32" s="156">
        <f>ROUND(E32*U32,2)</f>
        <v>2.14</v>
      </c>
      <c r="W32" s="156"/>
      <c r="X32" s="156" t="s">
        <v>213</v>
      </c>
      <c r="Y32" s="156" t="s">
        <v>214</v>
      </c>
      <c r="Z32" s="146"/>
      <c r="AA32" s="146"/>
      <c r="AB32" s="146"/>
      <c r="AC32" s="146"/>
      <c r="AD32" s="146"/>
      <c r="AE32" s="146"/>
      <c r="AF32" s="146"/>
      <c r="AG32" s="146" t="s">
        <v>541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2" x14ac:dyDescent="0.25">
      <c r="A33" s="153"/>
      <c r="B33" s="154"/>
      <c r="C33" s="254" t="s">
        <v>649</v>
      </c>
      <c r="D33" s="255"/>
      <c r="E33" s="255"/>
      <c r="F33" s="255"/>
      <c r="G33" s="255"/>
      <c r="H33" s="156"/>
      <c r="I33" s="156"/>
      <c r="J33" s="156"/>
      <c r="K33" s="156"/>
      <c r="L33" s="156"/>
      <c r="M33" s="156"/>
      <c r="N33" s="155"/>
      <c r="O33" s="155"/>
      <c r="P33" s="155"/>
      <c r="Q33" s="155"/>
      <c r="R33" s="156"/>
      <c r="S33" s="156"/>
      <c r="T33" s="156"/>
      <c r="U33" s="156"/>
      <c r="V33" s="156"/>
      <c r="W33" s="156"/>
      <c r="X33" s="156"/>
      <c r="Y33" s="156"/>
      <c r="Z33" s="146"/>
      <c r="AA33" s="146"/>
      <c r="AB33" s="146"/>
      <c r="AC33" s="146"/>
      <c r="AD33" s="146"/>
      <c r="AE33" s="146"/>
      <c r="AF33" s="146"/>
      <c r="AG33" s="146" t="s">
        <v>642</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15</v>
      </c>
      <c r="B34" s="174" t="s">
        <v>708</v>
      </c>
      <c r="C34" s="182" t="s">
        <v>709</v>
      </c>
      <c r="D34" s="175" t="s">
        <v>316</v>
      </c>
      <c r="E34" s="176">
        <v>55</v>
      </c>
      <c r="F34" s="177"/>
      <c r="G34" s="178">
        <f>ROUND(E34*F34,2)</f>
        <v>0</v>
      </c>
      <c r="H34" s="177"/>
      <c r="I34" s="178">
        <f>ROUND(E34*H34,2)</f>
        <v>0</v>
      </c>
      <c r="J34" s="177"/>
      <c r="K34" s="178">
        <f>ROUND(E34*J34,2)</f>
        <v>0</v>
      </c>
      <c r="L34" s="178">
        <v>21</v>
      </c>
      <c r="M34" s="178">
        <f>G34*(1+L34/100)</f>
        <v>0</v>
      </c>
      <c r="N34" s="176">
        <v>4.2999999999999999E-4</v>
      </c>
      <c r="O34" s="176">
        <f>ROUND(E34*N34,2)</f>
        <v>0.02</v>
      </c>
      <c r="P34" s="176">
        <v>0</v>
      </c>
      <c r="Q34" s="176">
        <f>ROUND(E34*P34,2)</f>
        <v>0</v>
      </c>
      <c r="R34" s="178" t="s">
        <v>450</v>
      </c>
      <c r="S34" s="178" t="s">
        <v>211</v>
      </c>
      <c r="T34" s="179" t="s">
        <v>212</v>
      </c>
      <c r="U34" s="156">
        <v>0</v>
      </c>
      <c r="V34" s="156">
        <f>ROUND(E34*U34,2)</f>
        <v>0</v>
      </c>
      <c r="W34" s="156"/>
      <c r="X34" s="156" t="s">
        <v>98</v>
      </c>
      <c r="Y34" s="156" t="s">
        <v>214</v>
      </c>
      <c r="Z34" s="146"/>
      <c r="AA34" s="146"/>
      <c r="AB34" s="146"/>
      <c r="AC34" s="146"/>
      <c r="AD34" s="146"/>
      <c r="AE34" s="146"/>
      <c r="AF34" s="146"/>
      <c r="AG34" s="146" t="s">
        <v>458</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20.399999999999999" outlineLevel="1" x14ac:dyDescent="0.25">
      <c r="A35" s="173">
        <v>16</v>
      </c>
      <c r="B35" s="174" t="s">
        <v>1791</v>
      </c>
      <c r="C35" s="182" t="s">
        <v>1792</v>
      </c>
      <c r="D35" s="175" t="s">
        <v>257</v>
      </c>
      <c r="E35" s="176">
        <v>1</v>
      </c>
      <c r="F35" s="177"/>
      <c r="G35" s="178">
        <f>ROUND(E35*F35,2)</f>
        <v>0</v>
      </c>
      <c r="H35" s="177"/>
      <c r="I35" s="178">
        <f>ROUND(E35*H35,2)</f>
        <v>0</v>
      </c>
      <c r="J35" s="177"/>
      <c r="K35" s="178">
        <f>ROUND(E35*J35,2)</f>
        <v>0</v>
      </c>
      <c r="L35" s="178">
        <v>21</v>
      </c>
      <c r="M35" s="178">
        <f>G35*(1+L35/100)</f>
        <v>0</v>
      </c>
      <c r="N35" s="176">
        <v>1.3999999999999999E-4</v>
      </c>
      <c r="O35" s="176">
        <f>ROUND(E35*N35,2)</f>
        <v>0</v>
      </c>
      <c r="P35" s="176">
        <v>0</v>
      </c>
      <c r="Q35" s="176">
        <f>ROUND(E35*P35,2)</f>
        <v>0</v>
      </c>
      <c r="R35" s="178" t="s">
        <v>450</v>
      </c>
      <c r="S35" s="178" t="s">
        <v>211</v>
      </c>
      <c r="T35" s="179" t="s">
        <v>212</v>
      </c>
      <c r="U35" s="156">
        <v>0</v>
      </c>
      <c r="V35" s="156">
        <f>ROUND(E35*U35,2)</f>
        <v>0</v>
      </c>
      <c r="W35" s="156"/>
      <c r="X35" s="156" t="s">
        <v>98</v>
      </c>
      <c r="Y35" s="156" t="s">
        <v>214</v>
      </c>
      <c r="Z35" s="146"/>
      <c r="AA35" s="146"/>
      <c r="AB35" s="146"/>
      <c r="AC35" s="146"/>
      <c r="AD35" s="146"/>
      <c r="AE35" s="146"/>
      <c r="AF35" s="146"/>
      <c r="AG35" s="146" t="s">
        <v>458</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ht="20.399999999999999" outlineLevel="1" x14ac:dyDescent="0.25">
      <c r="A36" s="173">
        <v>17</v>
      </c>
      <c r="B36" s="174" t="s">
        <v>1793</v>
      </c>
      <c r="C36" s="182" t="s">
        <v>1794</v>
      </c>
      <c r="D36" s="175" t="s">
        <v>257</v>
      </c>
      <c r="E36" s="176">
        <v>2</v>
      </c>
      <c r="F36" s="177"/>
      <c r="G36" s="178">
        <f>ROUND(E36*F36,2)</f>
        <v>0</v>
      </c>
      <c r="H36" s="177"/>
      <c r="I36" s="178">
        <f>ROUND(E36*H36,2)</f>
        <v>0</v>
      </c>
      <c r="J36" s="177"/>
      <c r="K36" s="178">
        <f>ROUND(E36*J36,2)</f>
        <v>0</v>
      </c>
      <c r="L36" s="178">
        <v>21</v>
      </c>
      <c r="M36" s="178">
        <f>G36*(1+L36/100)</f>
        <v>0</v>
      </c>
      <c r="N36" s="176">
        <v>0</v>
      </c>
      <c r="O36" s="176">
        <f>ROUND(E36*N36,2)</f>
        <v>0</v>
      </c>
      <c r="P36" s="176">
        <v>0</v>
      </c>
      <c r="Q36" s="176">
        <f>ROUND(E36*P36,2)</f>
        <v>0</v>
      </c>
      <c r="R36" s="178" t="s">
        <v>450</v>
      </c>
      <c r="S36" s="178" t="s">
        <v>211</v>
      </c>
      <c r="T36" s="179" t="s">
        <v>212</v>
      </c>
      <c r="U36" s="156">
        <v>0</v>
      </c>
      <c r="V36" s="156">
        <f>ROUND(E36*U36,2)</f>
        <v>0</v>
      </c>
      <c r="W36" s="156"/>
      <c r="X36" s="156" t="s">
        <v>98</v>
      </c>
      <c r="Y36" s="156" t="s">
        <v>214</v>
      </c>
      <c r="Z36" s="146"/>
      <c r="AA36" s="146"/>
      <c r="AB36" s="146"/>
      <c r="AC36" s="146"/>
      <c r="AD36" s="146"/>
      <c r="AE36" s="146"/>
      <c r="AF36" s="146"/>
      <c r="AG36" s="146" t="s">
        <v>458</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ht="20.399999999999999" outlineLevel="1" x14ac:dyDescent="0.25">
      <c r="A37" s="173">
        <v>18</v>
      </c>
      <c r="B37" s="174" t="s">
        <v>1795</v>
      </c>
      <c r="C37" s="182" t="s">
        <v>1796</v>
      </c>
      <c r="D37" s="175" t="s">
        <v>257</v>
      </c>
      <c r="E37" s="176">
        <v>1</v>
      </c>
      <c r="F37" s="177"/>
      <c r="G37" s="178">
        <f>ROUND(E37*F37,2)</f>
        <v>0</v>
      </c>
      <c r="H37" s="177"/>
      <c r="I37" s="178">
        <f>ROUND(E37*H37,2)</f>
        <v>0</v>
      </c>
      <c r="J37" s="177"/>
      <c r="K37" s="178">
        <f>ROUND(E37*J37,2)</f>
        <v>0</v>
      </c>
      <c r="L37" s="178">
        <v>21</v>
      </c>
      <c r="M37" s="178">
        <f>G37*(1+L37/100)</f>
        <v>0</v>
      </c>
      <c r="N37" s="176">
        <v>9.0999999999999998E-2</v>
      </c>
      <c r="O37" s="176">
        <f>ROUND(E37*N37,2)</f>
        <v>0.09</v>
      </c>
      <c r="P37" s="176">
        <v>0</v>
      </c>
      <c r="Q37" s="176">
        <f>ROUND(E37*P37,2)</f>
        <v>0</v>
      </c>
      <c r="R37" s="178" t="s">
        <v>450</v>
      </c>
      <c r="S37" s="178" t="s">
        <v>211</v>
      </c>
      <c r="T37" s="179" t="s">
        <v>212</v>
      </c>
      <c r="U37" s="156">
        <v>0</v>
      </c>
      <c r="V37" s="156">
        <f>ROUND(E37*U37,2)</f>
        <v>0</v>
      </c>
      <c r="W37" s="156"/>
      <c r="X37" s="156" t="s">
        <v>98</v>
      </c>
      <c r="Y37" s="156" t="s">
        <v>214</v>
      </c>
      <c r="Z37" s="146"/>
      <c r="AA37" s="146"/>
      <c r="AB37" s="146"/>
      <c r="AC37" s="146"/>
      <c r="AD37" s="146"/>
      <c r="AE37" s="146"/>
      <c r="AF37" s="146"/>
      <c r="AG37" s="146" t="s">
        <v>458</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x14ac:dyDescent="0.25">
      <c r="A38" s="158" t="s">
        <v>205</v>
      </c>
      <c r="B38" s="159" t="s">
        <v>135</v>
      </c>
      <c r="C38" s="180" t="s">
        <v>136</v>
      </c>
      <c r="D38" s="160"/>
      <c r="E38" s="161"/>
      <c r="F38" s="162"/>
      <c r="G38" s="162">
        <f>SUMIF(AG39:AG40,"&lt;&gt;NOR",G39:G40)</f>
        <v>0</v>
      </c>
      <c r="H38" s="162"/>
      <c r="I38" s="162">
        <f>SUM(I39:I40)</f>
        <v>0</v>
      </c>
      <c r="J38" s="162"/>
      <c r="K38" s="162">
        <f>SUM(K39:K40)</f>
        <v>0</v>
      </c>
      <c r="L38" s="162"/>
      <c r="M38" s="162">
        <f>SUM(M39:M40)</f>
        <v>0</v>
      </c>
      <c r="N38" s="161"/>
      <c r="O38" s="161">
        <f>SUM(O39:O40)</f>
        <v>0</v>
      </c>
      <c r="P38" s="161"/>
      <c r="Q38" s="161">
        <f>SUM(Q39:Q40)</f>
        <v>0</v>
      </c>
      <c r="R38" s="162"/>
      <c r="S38" s="162"/>
      <c r="T38" s="163"/>
      <c r="U38" s="157"/>
      <c r="V38" s="157">
        <f>SUM(V39:V40)</f>
        <v>0.7</v>
      </c>
      <c r="W38" s="157"/>
      <c r="X38" s="157"/>
      <c r="Y38" s="157"/>
      <c r="AG38" t="s">
        <v>206</v>
      </c>
    </row>
    <row r="39" spans="1:60" outlineLevel="1" x14ac:dyDescent="0.25">
      <c r="A39" s="165">
        <v>19</v>
      </c>
      <c r="B39" s="166" t="s">
        <v>1797</v>
      </c>
      <c r="C39" s="181" t="s">
        <v>1798</v>
      </c>
      <c r="D39" s="167" t="s">
        <v>261</v>
      </c>
      <c r="E39" s="168">
        <v>3.3</v>
      </c>
      <c r="F39" s="169"/>
      <c r="G39" s="170">
        <f>ROUND(E39*F39,2)</f>
        <v>0</v>
      </c>
      <c r="H39" s="169"/>
      <c r="I39" s="170">
        <f>ROUND(E39*H39,2)</f>
        <v>0</v>
      </c>
      <c r="J39" s="169"/>
      <c r="K39" s="170">
        <f>ROUND(E39*J39,2)</f>
        <v>0</v>
      </c>
      <c r="L39" s="170">
        <v>21</v>
      </c>
      <c r="M39" s="170">
        <f>G39*(1+L39/100)</f>
        <v>0</v>
      </c>
      <c r="N39" s="168">
        <v>0</v>
      </c>
      <c r="O39" s="168">
        <f>ROUND(E39*N39,2)</f>
        <v>0</v>
      </c>
      <c r="P39" s="168">
        <v>0</v>
      </c>
      <c r="Q39" s="168">
        <f>ROUND(E39*P39,2)</f>
        <v>0</v>
      </c>
      <c r="R39" s="170" t="s">
        <v>549</v>
      </c>
      <c r="S39" s="170" t="s">
        <v>211</v>
      </c>
      <c r="T39" s="171" t="s">
        <v>212</v>
      </c>
      <c r="U39" s="156">
        <v>0.21149999999999999</v>
      </c>
      <c r="V39" s="156">
        <f>ROUND(E39*U39,2)</f>
        <v>0.7</v>
      </c>
      <c r="W39" s="156"/>
      <c r="X39" s="156" t="s">
        <v>213</v>
      </c>
      <c r="Y39" s="156" t="s">
        <v>214</v>
      </c>
      <c r="Z39" s="146"/>
      <c r="AA39" s="146"/>
      <c r="AB39" s="146"/>
      <c r="AC39" s="146"/>
      <c r="AD39" s="146"/>
      <c r="AE39" s="146"/>
      <c r="AF39" s="146"/>
      <c r="AG39" s="146" t="s">
        <v>541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2" x14ac:dyDescent="0.25">
      <c r="A40" s="153"/>
      <c r="B40" s="154"/>
      <c r="C40" s="190" t="s">
        <v>1799</v>
      </c>
      <c r="D40" s="191"/>
      <c r="E40" s="191"/>
      <c r="F40" s="191"/>
      <c r="G40" s="191"/>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217</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x14ac:dyDescent="0.25">
      <c r="A41" s="158" t="s">
        <v>205</v>
      </c>
      <c r="B41" s="159" t="s">
        <v>143</v>
      </c>
      <c r="C41" s="180" t="s">
        <v>144</v>
      </c>
      <c r="D41" s="160"/>
      <c r="E41" s="161"/>
      <c r="F41" s="162"/>
      <c r="G41" s="162">
        <f>SUMIF(AG42:AG48,"&lt;&gt;NOR",G42:G48)</f>
        <v>0</v>
      </c>
      <c r="H41" s="162"/>
      <c r="I41" s="162">
        <f>SUM(I42:I48)</f>
        <v>0</v>
      </c>
      <c r="J41" s="162"/>
      <c r="K41" s="162">
        <f>SUM(K42:K48)</f>
        <v>0</v>
      </c>
      <c r="L41" s="162"/>
      <c r="M41" s="162">
        <f>SUM(M42:M48)</f>
        <v>0</v>
      </c>
      <c r="N41" s="161"/>
      <c r="O41" s="161">
        <f>SUM(O42:O48)</f>
        <v>0</v>
      </c>
      <c r="P41" s="161"/>
      <c r="Q41" s="161">
        <f>SUM(Q42:Q48)</f>
        <v>0</v>
      </c>
      <c r="R41" s="162"/>
      <c r="S41" s="162"/>
      <c r="T41" s="163"/>
      <c r="U41" s="157"/>
      <c r="V41" s="157">
        <f>SUM(V42:V48)</f>
        <v>2.96</v>
      </c>
      <c r="W41" s="157"/>
      <c r="X41" s="157"/>
      <c r="Y41" s="157"/>
      <c r="AG41" t="s">
        <v>206</v>
      </c>
    </row>
    <row r="42" spans="1:60" ht="20.399999999999999" outlineLevel="1" x14ac:dyDescent="0.25">
      <c r="A42" s="173">
        <v>20</v>
      </c>
      <c r="B42" s="174" t="s">
        <v>830</v>
      </c>
      <c r="C42" s="182" t="s">
        <v>831</v>
      </c>
      <c r="D42" s="175" t="s">
        <v>257</v>
      </c>
      <c r="E42" s="176">
        <v>2</v>
      </c>
      <c r="F42" s="177"/>
      <c r="G42" s="178">
        <f t="shared" ref="G42:G47" si="0">ROUND(E42*F42,2)</f>
        <v>0</v>
      </c>
      <c r="H42" s="177"/>
      <c r="I42" s="178">
        <f t="shared" ref="I42:I47" si="1">ROUND(E42*H42,2)</f>
        <v>0</v>
      </c>
      <c r="J42" s="177"/>
      <c r="K42" s="178">
        <f t="shared" ref="K42:K47" si="2">ROUND(E42*J42,2)</f>
        <v>0</v>
      </c>
      <c r="L42" s="178">
        <v>21</v>
      </c>
      <c r="M42" s="178">
        <f t="shared" ref="M42:M47" si="3">G42*(1+L42/100)</f>
        <v>0</v>
      </c>
      <c r="N42" s="176">
        <v>4.0000000000000002E-4</v>
      </c>
      <c r="O42" s="176">
        <f t="shared" ref="O42:O47" si="4">ROUND(E42*N42,2)</f>
        <v>0</v>
      </c>
      <c r="P42" s="176">
        <v>0</v>
      </c>
      <c r="Q42" s="176">
        <f t="shared" ref="Q42:Q47" si="5">ROUND(E42*P42,2)</f>
        <v>0</v>
      </c>
      <c r="R42" s="178" t="s">
        <v>588</v>
      </c>
      <c r="S42" s="178" t="s">
        <v>211</v>
      </c>
      <c r="T42" s="179" t="s">
        <v>212</v>
      </c>
      <c r="U42" s="156">
        <v>8.3000000000000004E-2</v>
      </c>
      <c r="V42" s="156">
        <f t="shared" ref="V42:V47" si="6">ROUND(E42*U42,2)</f>
        <v>0.17</v>
      </c>
      <c r="W42" s="156"/>
      <c r="X42" s="156" t="s">
        <v>213</v>
      </c>
      <c r="Y42" s="156" t="s">
        <v>214</v>
      </c>
      <c r="Z42" s="146"/>
      <c r="AA42" s="146"/>
      <c r="AB42" s="146"/>
      <c r="AC42" s="146"/>
      <c r="AD42" s="146"/>
      <c r="AE42" s="146"/>
      <c r="AF42" s="146"/>
      <c r="AG42" s="146" t="s">
        <v>541</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21</v>
      </c>
      <c r="B43" s="174" t="s">
        <v>1800</v>
      </c>
      <c r="C43" s="182" t="s">
        <v>1801</v>
      </c>
      <c r="D43" s="175" t="s">
        <v>257</v>
      </c>
      <c r="E43" s="176">
        <v>1</v>
      </c>
      <c r="F43" s="177"/>
      <c r="G43" s="178">
        <f t="shared" si="0"/>
        <v>0</v>
      </c>
      <c r="H43" s="177"/>
      <c r="I43" s="178">
        <f t="shared" si="1"/>
        <v>0</v>
      </c>
      <c r="J43" s="177"/>
      <c r="K43" s="178">
        <f t="shared" si="2"/>
        <v>0</v>
      </c>
      <c r="L43" s="178">
        <v>21</v>
      </c>
      <c r="M43" s="178">
        <f t="shared" si="3"/>
        <v>0</v>
      </c>
      <c r="N43" s="176">
        <v>4.8000000000000001E-4</v>
      </c>
      <c r="O43" s="176">
        <f t="shared" si="4"/>
        <v>0</v>
      </c>
      <c r="P43" s="176">
        <v>0</v>
      </c>
      <c r="Q43" s="176">
        <f t="shared" si="5"/>
        <v>0</v>
      </c>
      <c r="R43" s="178" t="s">
        <v>588</v>
      </c>
      <c r="S43" s="178" t="s">
        <v>211</v>
      </c>
      <c r="T43" s="179" t="s">
        <v>212</v>
      </c>
      <c r="U43" s="156">
        <v>0.26900000000000002</v>
      </c>
      <c r="V43" s="156">
        <f t="shared" si="6"/>
        <v>0.27</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73">
        <v>22</v>
      </c>
      <c r="B44" s="174" t="s">
        <v>751</v>
      </c>
      <c r="C44" s="182" t="s">
        <v>752</v>
      </c>
      <c r="D44" s="175" t="s">
        <v>257</v>
      </c>
      <c r="E44" s="176">
        <v>2</v>
      </c>
      <c r="F44" s="177"/>
      <c r="G44" s="178">
        <f t="shared" si="0"/>
        <v>0</v>
      </c>
      <c r="H44" s="177"/>
      <c r="I44" s="178">
        <f t="shared" si="1"/>
        <v>0</v>
      </c>
      <c r="J44" s="177"/>
      <c r="K44" s="178">
        <f t="shared" si="2"/>
        <v>0</v>
      </c>
      <c r="L44" s="178">
        <v>21</v>
      </c>
      <c r="M44" s="178">
        <f t="shared" si="3"/>
        <v>0</v>
      </c>
      <c r="N44" s="176">
        <v>5.1999999999999995E-4</v>
      </c>
      <c r="O44" s="176">
        <f t="shared" si="4"/>
        <v>0</v>
      </c>
      <c r="P44" s="176">
        <v>0</v>
      </c>
      <c r="Q44" s="176">
        <f t="shared" si="5"/>
        <v>0</v>
      </c>
      <c r="R44" s="178" t="s">
        <v>588</v>
      </c>
      <c r="S44" s="178" t="s">
        <v>211</v>
      </c>
      <c r="T44" s="179" t="s">
        <v>212</v>
      </c>
      <c r="U44" s="156">
        <v>0.26900000000000002</v>
      </c>
      <c r="V44" s="156">
        <f t="shared" si="6"/>
        <v>0.54</v>
      </c>
      <c r="W44" s="156"/>
      <c r="X44" s="156" t="s">
        <v>213</v>
      </c>
      <c r="Y44" s="156" t="s">
        <v>214</v>
      </c>
      <c r="Z44" s="146"/>
      <c r="AA44" s="146"/>
      <c r="AB44" s="146"/>
      <c r="AC44" s="146"/>
      <c r="AD44" s="146"/>
      <c r="AE44" s="146"/>
      <c r="AF44" s="146"/>
      <c r="AG44" s="146" t="s">
        <v>541</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73">
        <v>23</v>
      </c>
      <c r="B45" s="174" t="s">
        <v>1802</v>
      </c>
      <c r="C45" s="182" t="s">
        <v>1803</v>
      </c>
      <c r="D45" s="175" t="s">
        <v>257</v>
      </c>
      <c r="E45" s="176">
        <v>1</v>
      </c>
      <c r="F45" s="177"/>
      <c r="G45" s="178">
        <f t="shared" si="0"/>
        <v>0</v>
      </c>
      <c r="H45" s="177"/>
      <c r="I45" s="178">
        <f t="shared" si="1"/>
        <v>0</v>
      </c>
      <c r="J45" s="177"/>
      <c r="K45" s="178">
        <f t="shared" si="2"/>
        <v>0</v>
      </c>
      <c r="L45" s="178">
        <v>21</v>
      </c>
      <c r="M45" s="178">
        <f t="shared" si="3"/>
        <v>0</v>
      </c>
      <c r="N45" s="176">
        <v>5.9999999999999995E-4</v>
      </c>
      <c r="O45" s="176">
        <f t="shared" si="4"/>
        <v>0</v>
      </c>
      <c r="P45" s="176">
        <v>0</v>
      </c>
      <c r="Q45" s="176">
        <f t="shared" si="5"/>
        <v>0</v>
      </c>
      <c r="R45" s="178" t="s">
        <v>588</v>
      </c>
      <c r="S45" s="178" t="s">
        <v>211</v>
      </c>
      <c r="T45" s="179" t="s">
        <v>212</v>
      </c>
      <c r="U45" s="156">
        <v>0.26900000000000002</v>
      </c>
      <c r="V45" s="156">
        <f t="shared" si="6"/>
        <v>0.27</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1" x14ac:dyDescent="0.25">
      <c r="A46" s="173">
        <v>24</v>
      </c>
      <c r="B46" s="174" t="s">
        <v>1804</v>
      </c>
      <c r="C46" s="182" t="s">
        <v>1805</v>
      </c>
      <c r="D46" s="175" t="s">
        <v>316</v>
      </c>
      <c r="E46" s="176">
        <v>55</v>
      </c>
      <c r="F46" s="177"/>
      <c r="G46" s="178">
        <f t="shared" si="0"/>
        <v>0</v>
      </c>
      <c r="H46" s="177"/>
      <c r="I46" s="178">
        <f t="shared" si="1"/>
        <v>0</v>
      </c>
      <c r="J46" s="177"/>
      <c r="K46" s="178">
        <f t="shared" si="2"/>
        <v>0</v>
      </c>
      <c r="L46" s="178">
        <v>21</v>
      </c>
      <c r="M46" s="178">
        <f t="shared" si="3"/>
        <v>0</v>
      </c>
      <c r="N46" s="176">
        <v>0</v>
      </c>
      <c r="O46" s="176">
        <f t="shared" si="4"/>
        <v>0</v>
      </c>
      <c r="P46" s="176">
        <v>0</v>
      </c>
      <c r="Q46" s="176">
        <f t="shared" si="5"/>
        <v>0</v>
      </c>
      <c r="R46" s="178" t="s">
        <v>588</v>
      </c>
      <c r="S46" s="178" t="s">
        <v>211</v>
      </c>
      <c r="T46" s="179" t="s">
        <v>212</v>
      </c>
      <c r="U46" s="156">
        <v>3.1E-2</v>
      </c>
      <c r="V46" s="156">
        <f t="shared" si="6"/>
        <v>1.71</v>
      </c>
      <c r="W46" s="156"/>
      <c r="X46" s="156" t="s">
        <v>213</v>
      </c>
      <c r="Y46" s="156" t="s">
        <v>214</v>
      </c>
      <c r="Z46" s="146"/>
      <c r="AA46" s="146"/>
      <c r="AB46" s="146"/>
      <c r="AC46" s="146"/>
      <c r="AD46" s="146"/>
      <c r="AE46" s="146"/>
      <c r="AF46" s="146"/>
      <c r="AG46" s="146" t="s">
        <v>541</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1" x14ac:dyDescent="0.25">
      <c r="A47" s="165">
        <v>25</v>
      </c>
      <c r="B47" s="166" t="s">
        <v>101</v>
      </c>
      <c r="C47" s="181" t="s">
        <v>1806</v>
      </c>
      <c r="D47" s="167" t="s">
        <v>613</v>
      </c>
      <c r="E47" s="168">
        <v>1</v>
      </c>
      <c r="F47" s="169"/>
      <c r="G47" s="170">
        <f t="shared" si="0"/>
        <v>0</v>
      </c>
      <c r="H47" s="169"/>
      <c r="I47" s="170">
        <f t="shared" si="1"/>
        <v>0</v>
      </c>
      <c r="J47" s="169"/>
      <c r="K47" s="170">
        <f t="shared" si="2"/>
        <v>0</v>
      </c>
      <c r="L47" s="170">
        <v>21</v>
      </c>
      <c r="M47" s="170">
        <f t="shared" si="3"/>
        <v>0</v>
      </c>
      <c r="N47" s="168">
        <v>0</v>
      </c>
      <c r="O47" s="168">
        <f t="shared" si="4"/>
        <v>0</v>
      </c>
      <c r="P47" s="168">
        <v>0</v>
      </c>
      <c r="Q47" s="168">
        <f t="shared" si="5"/>
        <v>0</v>
      </c>
      <c r="R47" s="170"/>
      <c r="S47" s="170" t="s">
        <v>276</v>
      </c>
      <c r="T47" s="171" t="s">
        <v>212</v>
      </c>
      <c r="U47" s="156">
        <v>0</v>
      </c>
      <c r="V47" s="156">
        <f t="shared" si="6"/>
        <v>0</v>
      </c>
      <c r="W47" s="156"/>
      <c r="X47" s="156" t="s">
        <v>213</v>
      </c>
      <c r="Y47" s="156" t="s">
        <v>214</v>
      </c>
      <c r="Z47" s="146"/>
      <c r="AA47" s="146"/>
      <c r="AB47" s="146"/>
      <c r="AC47" s="146"/>
      <c r="AD47" s="146"/>
      <c r="AE47" s="146"/>
      <c r="AF47" s="146"/>
      <c r="AG47" s="146" t="s">
        <v>541</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2" x14ac:dyDescent="0.25">
      <c r="A48" s="153"/>
      <c r="B48" s="154"/>
      <c r="C48" s="254" t="s">
        <v>649</v>
      </c>
      <c r="D48" s="255"/>
      <c r="E48" s="255"/>
      <c r="F48" s="255"/>
      <c r="G48" s="255"/>
      <c r="H48" s="156"/>
      <c r="I48" s="156"/>
      <c r="J48" s="156"/>
      <c r="K48" s="156"/>
      <c r="L48" s="156"/>
      <c r="M48" s="156"/>
      <c r="N48" s="155"/>
      <c r="O48" s="155"/>
      <c r="P48" s="155"/>
      <c r="Q48" s="155"/>
      <c r="R48" s="156"/>
      <c r="S48" s="156"/>
      <c r="T48" s="156"/>
      <c r="U48" s="156"/>
      <c r="V48" s="156"/>
      <c r="W48" s="156"/>
      <c r="X48" s="156"/>
      <c r="Y48" s="156"/>
      <c r="Z48" s="146"/>
      <c r="AA48" s="146"/>
      <c r="AB48" s="146"/>
      <c r="AC48" s="146"/>
      <c r="AD48" s="146"/>
      <c r="AE48" s="146"/>
      <c r="AF48" s="146"/>
      <c r="AG48" s="146" t="s">
        <v>642</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x14ac:dyDescent="0.25">
      <c r="A49" s="158" t="s">
        <v>205</v>
      </c>
      <c r="B49" s="159" t="s">
        <v>174</v>
      </c>
      <c r="C49" s="180" t="s">
        <v>175</v>
      </c>
      <c r="D49" s="160"/>
      <c r="E49" s="161"/>
      <c r="F49" s="162"/>
      <c r="G49" s="162">
        <f>SUMIF(AG50:AG53,"&lt;&gt;NOR",G50:G53)</f>
        <v>0</v>
      </c>
      <c r="H49" s="162"/>
      <c r="I49" s="162">
        <f>SUM(I50:I53)</f>
        <v>0</v>
      </c>
      <c r="J49" s="162"/>
      <c r="K49" s="162">
        <f>SUM(K50:K53)</f>
        <v>0</v>
      </c>
      <c r="L49" s="162"/>
      <c r="M49" s="162">
        <f>SUM(M50:M53)</f>
        <v>0</v>
      </c>
      <c r="N49" s="161"/>
      <c r="O49" s="161">
        <f>SUM(O50:O53)</f>
        <v>3.04</v>
      </c>
      <c r="P49" s="161"/>
      <c r="Q49" s="161">
        <f>SUM(Q50:Q53)</f>
        <v>0</v>
      </c>
      <c r="R49" s="162"/>
      <c r="S49" s="162"/>
      <c r="T49" s="163"/>
      <c r="U49" s="157"/>
      <c r="V49" s="157">
        <f>SUM(V50:V53)</f>
        <v>23.84</v>
      </c>
      <c r="W49" s="157"/>
      <c r="X49" s="157"/>
      <c r="Y49" s="157"/>
      <c r="AG49" t="s">
        <v>206</v>
      </c>
    </row>
    <row r="50" spans="1:60" outlineLevel="1" x14ac:dyDescent="0.25">
      <c r="A50" s="173">
        <v>26</v>
      </c>
      <c r="B50" s="174" t="s">
        <v>669</v>
      </c>
      <c r="C50" s="182" t="s">
        <v>670</v>
      </c>
      <c r="D50" s="175" t="s">
        <v>209</v>
      </c>
      <c r="E50" s="176">
        <v>35.391849999999998</v>
      </c>
      <c r="F50" s="177"/>
      <c r="G50" s="178">
        <f>ROUND(E50*F50,2)</f>
        <v>0</v>
      </c>
      <c r="H50" s="177"/>
      <c r="I50" s="178">
        <f>ROUND(E50*H50,2)</f>
        <v>0</v>
      </c>
      <c r="J50" s="177"/>
      <c r="K50" s="178">
        <f>ROUND(E50*J50,2)</f>
        <v>0</v>
      </c>
      <c r="L50" s="178">
        <v>21</v>
      </c>
      <c r="M50" s="178">
        <f>G50*(1+L50/100)</f>
        <v>0</v>
      </c>
      <c r="N50" s="176">
        <v>0</v>
      </c>
      <c r="O50" s="176">
        <f>ROUND(E50*N50,2)</f>
        <v>0</v>
      </c>
      <c r="P50" s="176">
        <v>0</v>
      </c>
      <c r="Q50" s="176">
        <f>ROUND(E50*P50,2)</f>
        <v>0</v>
      </c>
      <c r="R50" s="178"/>
      <c r="S50" s="178" t="s">
        <v>211</v>
      </c>
      <c r="T50" s="179" t="s">
        <v>212</v>
      </c>
      <c r="U50" s="156">
        <v>0.66300000000000003</v>
      </c>
      <c r="V50" s="156">
        <f>ROUND(E50*U50,2)</f>
        <v>23.46</v>
      </c>
      <c r="W50" s="156"/>
      <c r="X50" s="156" t="s">
        <v>213</v>
      </c>
      <c r="Y50" s="156" t="s">
        <v>214</v>
      </c>
      <c r="Z50" s="146"/>
      <c r="AA50" s="146"/>
      <c r="AB50" s="146"/>
      <c r="AC50" s="146"/>
      <c r="AD50" s="146"/>
      <c r="AE50" s="146"/>
      <c r="AF50" s="146"/>
      <c r="AG50" s="146" t="s">
        <v>541</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1" x14ac:dyDescent="0.25">
      <c r="A51" s="173">
        <v>27</v>
      </c>
      <c r="B51" s="174" t="s">
        <v>671</v>
      </c>
      <c r="C51" s="182" t="s">
        <v>672</v>
      </c>
      <c r="D51" s="175" t="s">
        <v>209</v>
      </c>
      <c r="E51" s="176">
        <v>1061.7555</v>
      </c>
      <c r="F51" s="177"/>
      <c r="G51" s="178">
        <f>ROUND(E51*F51,2)</f>
        <v>0</v>
      </c>
      <c r="H51" s="177"/>
      <c r="I51" s="178">
        <f>ROUND(E51*H51,2)</f>
        <v>0</v>
      </c>
      <c r="J51" s="177"/>
      <c r="K51" s="178">
        <f>ROUND(E51*J51,2)</f>
        <v>0</v>
      </c>
      <c r="L51" s="178">
        <v>21</v>
      </c>
      <c r="M51" s="178">
        <f>G51*(1+L51/100)</f>
        <v>0</v>
      </c>
      <c r="N51" s="176">
        <v>0</v>
      </c>
      <c r="O51" s="176">
        <f>ROUND(E51*N51,2)</f>
        <v>0</v>
      </c>
      <c r="P51" s="176">
        <v>0</v>
      </c>
      <c r="Q51" s="176">
        <f>ROUND(E51*P51,2)</f>
        <v>0</v>
      </c>
      <c r="R51" s="178"/>
      <c r="S51" s="178" t="s">
        <v>211</v>
      </c>
      <c r="T51" s="179" t="s">
        <v>212</v>
      </c>
      <c r="U51" s="156">
        <v>0</v>
      </c>
      <c r="V51" s="156">
        <f>ROUND(E51*U51,2)</f>
        <v>0</v>
      </c>
      <c r="W51" s="156"/>
      <c r="X51" s="156" t="s">
        <v>213</v>
      </c>
      <c r="Y51" s="156" t="s">
        <v>214</v>
      </c>
      <c r="Z51" s="146"/>
      <c r="AA51" s="146"/>
      <c r="AB51" s="146"/>
      <c r="AC51" s="146"/>
      <c r="AD51" s="146"/>
      <c r="AE51" s="146"/>
      <c r="AF51" s="146"/>
      <c r="AG51" s="146" t="s">
        <v>541</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73">
        <v>28</v>
      </c>
      <c r="B52" s="174" t="s">
        <v>1807</v>
      </c>
      <c r="C52" s="182" t="s">
        <v>1808</v>
      </c>
      <c r="D52" s="175" t="s">
        <v>209</v>
      </c>
      <c r="E52" s="176">
        <v>0.92664000000000002</v>
      </c>
      <c r="F52" s="177"/>
      <c r="G52" s="178">
        <f>ROUND(E52*F52,2)</f>
        <v>0</v>
      </c>
      <c r="H52" s="177"/>
      <c r="I52" s="178">
        <f>ROUND(E52*H52,2)</f>
        <v>0</v>
      </c>
      <c r="J52" s="177"/>
      <c r="K52" s="178">
        <f>ROUND(E52*J52,2)</f>
        <v>0</v>
      </c>
      <c r="L52" s="178">
        <v>21</v>
      </c>
      <c r="M52" s="178">
        <f>G52*(1+L52/100)</f>
        <v>0</v>
      </c>
      <c r="N52" s="176">
        <v>1.6859999999999999</v>
      </c>
      <c r="O52" s="176">
        <f>ROUND(E52*N52,2)</f>
        <v>1.56</v>
      </c>
      <c r="P52" s="176">
        <v>0</v>
      </c>
      <c r="Q52" s="176">
        <f>ROUND(E52*P52,2)</f>
        <v>0</v>
      </c>
      <c r="R52" s="178"/>
      <c r="S52" s="178" t="s">
        <v>211</v>
      </c>
      <c r="T52" s="179" t="s">
        <v>212</v>
      </c>
      <c r="U52" s="156">
        <v>0.41199999999999998</v>
      </c>
      <c r="V52" s="156">
        <f>ROUND(E52*U52,2)</f>
        <v>0.38</v>
      </c>
      <c r="W52" s="156"/>
      <c r="X52" s="156" t="s">
        <v>213</v>
      </c>
      <c r="Y52" s="156" t="s">
        <v>214</v>
      </c>
      <c r="Z52" s="146"/>
      <c r="AA52" s="146"/>
      <c r="AB52" s="146"/>
      <c r="AC52" s="146"/>
      <c r="AD52" s="146"/>
      <c r="AE52" s="146"/>
      <c r="AF52" s="146"/>
      <c r="AG52" s="146" t="s">
        <v>541</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65">
        <v>29</v>
      </c>
      <c r="B53" s="166" t="s">
        <v>1809</v>
      </c>
      <c r="C53" s="181" t="s">
        <v>1810</v>
      </c>
      <c r="D53" s="167" t="s">
        <v>261</v>
      </c>
      <c r="E53" s="168">
        <v>1.48262</v>
      </c>
      <c r="F53" s="169"/>
      <c r="G53" s="170">
        <f>ROUND(E53*F53,2)</f>
        <v>0</v>
      </c>
      <c r="H53" s="169"/>
      <c r="I53" s="170">
        <f>ROUND(E53*H53,2)</f>
        <v>0</v>
      </c>
      <c r="J53" s="169"/>
      <c r="K53" s="170">
        <f>ROUND(E53*J53,2)</f>
        <v>0</v>
      </c>
      <c r="L53" s="170">
        <v>21</v>
      </c>
      <c r="M53" s="170">
        <f>G53*(1+L53/100)</f>
        <v>0</v>
      </c>
      <c r="N53" s="168">
        <v>1</v>
      </c>
      <c r="O53" s="168">
        <f>ROUND(E53*N53,2)</f>
        <v>1.48</v>
      </c>
      <c r="P53" s="168">
        <v>0</v>
      </c>
      <c r="Q53" s="168">
        <f>ROUND(E53*P53,2)</f>
        <v>0</v>
      </c>
      <c r="R53" s="170" t="s">
        <v>450</v>
      </c>
      <c r="S53" s="170" t="s">
        <v>211</v>
      </c>
      <c r="T53" s="171" t="s">
        <v>212</v>
      </c>
      <c r="U53" s="156">
        <v>0</v>
      </c>
      <c r="V53" s="156">
        <f>ROUND(E53*U53,2)</f>
        <v>0</v>
      </c>
      <c r="W53" s="156"/>
      <c r="X53" s="156" t="s">
        <v>98</v>
      </c>
      <c r="Y53" s="156" t="s">
        <v>214</v>
      </c>
      <c r="Z53" s="146"/>
      <c r="AA53" s="146"/>
      <c r="AB53" s="146"/>
      <c r="AC53" s="146"/>
      <c r="AD53" s="146"/>
      <c r="AE53" s="146"/>
      <c r="AF53" s="146"/>
      <c r="AG53" s="146" t="s">
        <v>458</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x14ac:dyDescent="0.25">
      <c r="A54" s="3"/>
      <c r="B54" s="4"/>
      <c r="C54" s="183"/>
      <c r="D54" s="6"/>
      <c r="E54" s="3"/>
      <c r="F54" s="3"/>
      <c r="G54" s="3"/>
      <c r="H54" s="3"/>
      <c r="I54" s="3"/>
      <c r="J54" s="3"/>
      <c r="K54" s="3"/>
      <c r="L54" s="3"/>
      <c r="M54" s="3"/>
      <c r="N54" s="3"/>
      <c r="O54" s="3"/>
      <c r="P54" s="3"/>
      <c r="Q54" s="3"/>
      <c r="R54" s="3"/>
      <c r="S54" s="3"/>
      <c r="T54" s="3"/>
      <c r="U54" s="3"/>
      <c r="V54" s="3"/>
      <c r="W54" s="3"/>
      <c r="X54" s="3"/>
      <c r="Y54" s="3"/>
      <c r="AE54">
        <v>12</v>
      </c>
      <c r="AF54">
        <v>21</v>
      </c>
      <c r="AG54" t="s">
        <v>191</v>
      </c>
    </row>
    <row r="55" spans="1:60" x14ac:dyDescent="0.25">
      <c r="A55" s="149"/>
      <c r="B55" s="150" t="s">
        <v>29</v>
      </c>
      <c r="C55" s="184"/>
      <c r="D55" s="151"/>
      <c r="E55" s="152"/>
      <c r="F55" s="152"/>
      <c r="G55" s="164">
        <f>G8+G13+G16+G38+G41+G49</f>
        <v>0</v>
      </c>
      <c r="H55" s="3"/>
      <c r="I55" s="3"/>
      <c r="J55" s="3"/>
      <c r="K55" s="3"/>
      <c r="L55" s="3"/>
      <c r="M55" s="3"/>
      <c r="N55" s="3"/>
      <c r="O55" s="3"/>
      <c r="P55" s="3"/>
      <c r="Q55" s="3"/>
      <c r="R55" s="3"/>
      <c r="S55" s="3"/>
      <c r="T55" s="3"/>
      <c r="U55" s="3"/>
      <c r="V55" s="3"/>
      <c r="W55" s="3"/>
      <c r="X55" s="3"/>
      <c r="Y55" s="3"/>
      <c r="AE55">
        <f>SUMIF(L7:L53,AE54,G7:G53)</f>
        <v>0</v>
      </c>
      <c r="AF55">
        <f>SUMIF(L7:L53,AF54,G7:G53)</f>
        <v>0</v>
      </c>
      <c r="AG55" t="s">
        <v>520</v>
      </c>
    </row>
    <row r="56" spans="1:60" x14ac:dyDescent="0.25">
      <c r="C56" s="185"/>
      <c r="D56" s="10"/>
      <c r="AG56" t="s">
        <v>521</v>
      </c>
    </row>
    <row r="57" spans="1:60" x14ac:dyDescent="0.25">
      <c r="D57" s="10"/>
    </row>
    <row r="58" spans="1:60" x14ac:dyDescent="0.25">
      <c r="D58" s="10"/>
    </row>
    <row r="59" spans="1:60" x14ac:dyDescent="0.25">
      <c r="D59" s="10"/>
    </row>
    <row r="60" spans="1:60" x14ac:dyDescent="0.25">
      <c r="D60" s="10"/>
    </row>
    <row r="61" spans="1:60" x14ac:dyDescent="0.25">
      <c r="D61" s="10"/>
    </row>
    <row r="62" spans="1:60" x14ac:dyDescent="0.25">
      <c r="D62" s="10"/>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5">
    <mergeCell ref="C15:G15"/>
    <mergeCell ref="A1:G1"/>
    <mergeCell ref="C2:G2"/>
    <mergeCell ref="C3:G3"/>
    <mergeCell ref="C4:G4"/>
    <mergeCell ref="C10:G10"/>
    <mergeCell ref="C33:G33"/>
    <mergeCell ref="C40:G40"/>
    <mergeCell ref="C48:G48"/>
    <mergeCell ref="C18:G18"/>
    <mergeCell ref="C20:G20"/>
    <mergeCell ref="C22:G22"/>
    <mergeCell ref="C24:G24"/>
    <mergeCell ref="C26:G26"/>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AEFD8-AB16-4178-8FF9-AAF949970778}">
  <sheetPr>
    <outlinePr summaryBelow="0"/>
  </sheetPr>
  <dimension ref="A1:BH5000"/>
  <sheetViews>
    <sheetView workbookViewId="0">
      <pane ySplit="7" topLeftCell="A20"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74</v>
      </c>
      <c r="C3" s="193" t="s">
        <v>75</v>
      </c>
      <c r="D3" s="194"/>
      <c r="E3" s="194"/>
      <c r="F3" s="194"/>
      <c r="G3" s="195"/>
      <c r="AC3" s="120" t="s">
        <v>180</v>
      </c>
      <c r="AG3" t="s">
        <v>181</v>
      </c>
    </row>
    <row r="4" spans="1:60" ht="24.9" customHeight="1" x14ac:dyDescent="0.25">
      <c r="A4" s="139" t="s">
        <v>9</v>
      </c>
      <c r="B4" s="140" t="s">
        <v>76</v>
      </c>
      <c r="C4" s="196" t="s">
        <v>75</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SUMIF(AG9:AG12,"&lt;&gt;NOR",G9:G12)</f>
        <v>0</v>
      </c>
      <c r="H8" s="162"/>
      <c r="I8" s="162">
        <f>SUM(I9:I12)</f>
        <v>0</v>
      </c>
      <c r="J8" s="162"/>
      <c r="K8" s="162">
        <f>SUM(K9:K12)</f>
        <v>0</v>
      </c>
      <c r="L8" s="162"/>
      <c r="M8" s="162">
        <f>SUM(M9:M12)</f>
        <v>0</v>
      </c>
      <c r="N8" s="161"/>
      <c r="O8" s="161">
        <f>SUM(O9:O12)</f>
        <v>0.05</v>
      </c>
      <c r="P8" s="161"/>
      <c r="Q8" s="161">
        <f>SUM(Q9:Q12)</f>
        <v>0</v>
      </c>
      <c r="R8" s="162"/>
      <c r="S8" s="162"/>
      <c r="T8" s="163"/>
      <c r="U8" s="157"/>
      <c r="V8" s="157">
        <f>SUM(V9:V12)</f>
        <v>148.62</v>
      </c>
      <c r="W8" s="157"/>
      <c r="X8" s="157"/>
      <c r="Y8" s="157"/>
      <c r="AG8" t="s">
        <v>206</v>
      </c>
    </row>
    <row r="9" spans="1:60" outlineLevel="1" x14ac:dyDescent="0.25">
      <c r="A9" s="165">
        <v>1</v>
      </c>
      <c r="B9" s="166" t="s">
        <v>539</v>
      </c>
      <c r="C9" s="181" t="s">
        <v>540</v>
      </c>
      <c r="D9" s="167" t="s">
        <v>209</v>
      </c>
      <c r="E9" s="168">
        <v>41.064639999999997</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8.3000000000000007</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2</v>
      </c>
      <c r="B11" s="174" t="s">
        <v>1770</v>
      </c>
      <c r="C11" s="182" t="s">
        <v>1811</v>
      </c>
      <c r="D11" s="175" t="s">
        <v>209</v>
      </c>
      <c r="E11" s="176">
        <v>60.406080000000003</v>
      </c>
      <c r="F11" s="177"/>
      <c r="G11" s="178">
        <f>ROUND(E11*F11,2)</f>
        <v>0</v>
      </c>
      <c r="H11" s="177"/>
      <c r="I11" s="178">
        <f>ROUND(E11*H11,2)</f>
        <v>0</v>
      </c>
      <c r="J11" s="177"/>
      <c r="K11" s="178">
        <f>ROUND(E11*J11,2)</f>
        <v>0</v>
      </c>
      <c r="L11" s="178">
        <v>21</v>
      </c>
      <c r="M11" s="178">
        <f>G11*(1+L11/100)</f>
        <v>0</v>
      </c>
      <c r="N11" s="176">
        <v>6.2E-4</v>
      </c>
      <c r="O11" s="176">
        <f>ROUND(E11*N11,2)</f>
        <v>0.04</v>
      </c>
      <c r="P11" s="176">
        <v>0</v>
      </c>
      <c r="Q11" s="176">
        <f>ROUND(E11*P11,2)</f>
        <v>0</v>
      </c>
      <c r="R11" s="178" t="s">
        <v>545</v>
      </c>
      <c r="S11" s="178" t="s">
        <v>211</v>
      </c>
      <c r="T11" s="179" t="s">
        <v>212</v>
      </c>
      <c r="U11" s="156">
        <v>2.1096400000000002</v>
      </c>
      <c r="V11" s="156">
        <f>ROUND(E11*U11,2)</f>
        <v>127.44</v>
      </c>
      <c r="W11" s="156"/>
      <c r="X11" s="156" t="s">
        <v>434</v>
      </c>
      <c r="Y11" s="156" t="s">
        <v>214</v>
      </c>
      <c r="Z11" s="146"/>
      <c r="AA11" s="146"/>
      <c r="AB11" s="146"/>
      <c r="AC11" s="146"/>
      <c r="AD11" s="146"/>
      <c r="AE11" s="146"/>
      <c r="AF11" s="146"/>
      <c r="AG11" s="146" t="s">
        <v>546</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20.399999999999999" outlineLevel="1" x14ac:dyDescent="0.25">
      <c r="A12" s="173">
        <v>3</v>
      </c>
      <c r="B12" s="174" t="s">
        <v>1772</v>
      </c>
      <c r="C12" s="182" t="s">
        <v>1812</v>
      </c>
      <c r="D12" s="175" t="s">
        <v>209</v>
      </c>
      <c r="E12" s="176">
        <v>5.4359999999999999</v>
      </c>
      <c r="F12" s="177"/>
      <c r="G12" s="178">
        <f>ROUND(E12*F12,2)</f>
        <v>0</v>
      </c>
      <c r="H12" s="177"/>
      <c r="I12" s="178">
        <f>ROUND(E12*H12,2)</f>
        <v>0</v>
      </c>
      <c r="J12" s="177"/>
      <c r="K12" s="178">
        <f>ROUND(E12*J12,2)</f>
        <v>0</v>
      </c>
      <c r="L12" s="178">
        <v>21</v>
      </c>
      <c r="M12" s="178">
        <f>G12*(1+L12/100)</f>
        <v>0</v>
      </c>
      <c r="N12" s="176">
        <v>2.33E-3</v>
      </c>
      <c r="O12" s="176">
        <f>ROUND(E12*N12,2)</f>
        <v>0.01</v>
      </c>
      <c r="P12" s="176">
        <v>0</v>
      </c>
      <c r="Q12" s="176">
        <f>ROUND(E12*P12,2)</f>
        <v>0</v>
      </c>
      <c r="R12" s="178" t="s">
        <v>545</v>
      </c>
      <c r="S12" s="178" t="s">
        <v>211</v>
      </c>
      <c r="T12" s="179" t="s">
        <v>212</v>
      </c>
      <c r="U12" s="156">
        <v>2.3696999999999999</v>
      </c>
      <c r="V12" s="156">
        <f>ROUND(E12*U12,2)</f>
        <v>12.88</v>
      </c>
      <c r="W12" s="156"/>
      <c r="X12" s="156" t="s">
        <v>434</v>
      </c>
      <c r="Y12" s="156" t="s">
        <v>214</v>
      </c>
      <c r="Z12" s="146"/>
      <c r="AA12" s="146"/>
      <c r="AB12" s="146"/>
      <c r="AC12" s="146"/>
      <c r="AD12" s="146"/>
      <c r="AE12" s="146"/>
      <c r="AF12" s="146"/>
      <c r="AG12" s="146" t="s">
        <v>546</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x14ac:dyDescent="0.25">
      <c r="A13" s="158" t="s">
        <v>205</v>
      </c>
      <c r="B13" s="159" t="s">
        <v>93</v>
      </c>
      <c r="C13" s="180" t="s">
        <v>94</v>
      </c>
      <c r="D13" s="160"/>
      <c r="E13" s="161"/>
      <c r="F13" s="162"/>
      <c r="G13" s="162">
        <f>SUMIF(AG14:AG22,"&lt;&gt;NOR",G14:G22)</f>
        <v>0</v>
      </c>
      <c r="H13" s="162"/>
      <c r="I13" s="162">
        <f>SUM(I14:I22)</f>
        <v>0</v>
      </c>
      <c r="J13" s="162"/>
      <c r="K13" s="162">
        <f>SUM(K14:K22)</f>
        <v>0</v>
      </c>
      <c r="L13" s="162"/>
      <c r="M13" s="162">
        <f>SUM(M14:M22)</f>
        <v>0</v>
      </c>
      <c r="N13" s="161"/>
      <c r="O13" s="161">
        <f>SUM(O14:O22)</f>
        <v>12.719999999999999</v>
      </c>
      <c r="P13" s="161"/>
      <c r="Q13" s="161">
        <f>SUM(Q14:Q22)</f>
        <v>0</v>
      </c>
      <c r="R13" s="162"/>
      <c r="S13" s="162"/>
      <c r="T13" s="163"/>
      <c r="U13" s="157"/>
      <c r="V13" s="157">
        <f>SUM(V14:V22)</f>
        <v>0</v>
      </c>
      <c r="W13" s="157"/>
      <c r="X13" s="157"/>
      <c r="Y13" s="157"/>
      <c r="AG13" t="s">
        <v>206</v>
      </c>
    </row>
    <row r="14" spans="1:60" outlineLevel="1" x14ac:dyDescent="0.25">
      <c r="A14" s="165">
        <v>4</v>
      </c>
      <c r="B14" s="166" t="s">
        <v>87</v>
      </c>
      <c r="C14" s="181" t="s">
        <v>1813</v>
      </c>
      <c r="D14" s="167" t="s">
        <v>257</v>
      </c>
      <c r="E14" s="168">
        <v>1</v>
      </c>
      <c r="F14" s="169"/>
      <c r="G14" s="170">
        <f>ROUND(E14*F14,2)</f>
        <v>0</v>
      </c>
      <c r="H14" s="169"/>
      <c r="I14" s="170">
        <f>ROUND(E14*H14,2)</f>
        <v>0</v>
      </c>
      <c r="J14" s="169"/>
      <c r="K14" s="170">
        <f>ROUND(E14*J14,2)</f>
        <v>0</v>
      </c>
      <c r="L14" s="170">
        <v>21</v>
      </c>
      <c r="M14" s="170">
        <f>G14*(1+L14/100)</f>
        <v>0</v>
      </c>
      <c r="N14" s="168">
        <v>7.25</v>
      </c>
      <c r="O14" s="168">
        <f>ROUND(E14*N14,2)</f>
        <v>7.25</v>
      </c>
      <c r="P14" s="168">
        <v>0</v>
      </c>
      <c r="Q14" s="168">
        <f>ROUND(E14*P14,2)</f>
        <v>0</v>
      </c>
      <c r="R14" s="170"/>
      <c r="S14" s="170" t="s">
        <v>276</v>
      </c>
      <c r="T14" s="171" t="s">
        <v>212</v>
      </c>
      <c r="U14" s="156">
        <v>0</v>
      </c>
      <c r="V14" s="156">
        <f>ROUND(E14*U14,2)</f>
        <v>0</v>
      </c>
      <c r="W14" s="156"/>
      <c r="X14" s="156" t="s">
        <v>98</v>
      </c>
      <c r="Y14" s="156" t="s">
        <v>214</v>
      </c>
      <c r="Z14" s="146"/>
      <c r="AA14" s="146"/>
      <c r="AB14" s="146"/>
      <c r="AC14" s="146"/>
      <c r="AD14" s="146"/>
      <c r="AE14" s="146"/>
      <c r="AF14" s="146"/>
      <c r="AG14" s="146" t="s">
        <v>458</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2" x14ac:dyDescent="0.25">
      <c r="A15" s="153"/>
      <c r="B15" s="154"/>
      <c r="C15" s="254" t="s">
        <v>649</v>
      </c>
      <c r="D15" s="255"/>
      <c r="E15" s="255"/>
      <c r="F15" s="255"/>
      <c r="G15" s="255"/>
      <c r="H15" s="156"/>
      <c r="I15" s="156"/>
      <c r="J15" s="156"/>
      <c r="K15" s="156"/>
      <c r="L15" s="156"/>
      <c r="M15" s="156"/>
      <c r="N15" s="155"/>
      <c r="O15" s="155"/>
      <c r="P15" s="155"/>
      <c r="Q15" s="155"/>
      <c r="R15" s="156"/>
      <c r="S15" s="156"/>
      <c r="T15" s="156"/>
      <c r="U15" s="156"/>
      <c r="V15" s="156"/>
      <c r="W15" s="156"/>
      <c r="X15" s="156"/>
      <c r="Y15" s="156"/>
      <c r="Z15" s="146"/>
      <c r="AA15" s="146"/>
      <c r="AB15" s="146"/>
      <c r="AC15" s="146"/>
      <c r="AD15" s="146"/>
      <c r="AE15" s="146"/>
      <c r="AF15" s="146"/>
      <c r="AG15" s="146" t="s">
        <v>642</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65">
        <v>5</v>
      </c>
      <c r="B16" s="166" t="s">
        <v>93</v>
      </c>
      <c r="C16" s="181" t="s">
        <v>1814</v>
      </c>
      <c r="D16" s="167" t="s">
        <v>257</v>
      </c>
      <c r="E16" s="168">
        <v>1</v>
      </c>
      <c r="F16" s="169"/>
      <c r="G16" s="170">
        <f>ROUND(E16*F16,2)</f>
        <v>0</v>
      </c>
      <c r="H16" s="169"/>
      <c r="I16" s="170">
        <f>ROUND(E16*H16,2)</f>
        <v>0</v>
      </c>
      <c r="J16" s="169"/>
      <c r="K16" s="170">
        <f>ROUND(E16*J16,2)</f>
        <v>0</v>
      </c>
      <c r="L16" s="170">
        <v>21</v>
      </c>
      <c r="M16" s="170">
        <f>G16*(1+L16/100)</f>
        <v>0</v>
      </c>
      <c r="N16" s="168">
        <v>2.29</v>
      </c>
      <c r="O16" s="168">
        <f>ROUND(E16*N16,2)</f>
        <v>2.29</v>
      </c>
      <c r="P16" s="168">
        <v>0</v>
      </c>
      <c r="Q16" s="168">
        <f>ROUND(E16*P16,2)</f>
        <v>0</v>
      </c>
      <c r="R16" s="170"/>
      <c r="S16" s="170" t="s">
        <v>276</v>
      </c>
      <c r="T16" s="171" t="s">
        <v>212</v>
      </c>
      <c r="U16" s="156">
        <v>0</v>
      </c>
      <c r="V16" s="156">
        <f>ROUND(E16*U16,2)</f>
        <v>0</v>
      </c>
      <c r="W16" s="156"/>
      <c r="X16" s="156" t="s">
        <v>98</v>
      </c>
      <c r="Y16" s="156" t="s">
        <v>214</v>
      </c>
      <c r="Z16" s="146"/>
      <c r="AA16" s="146"/>
      <c r="AB16" s="146"/>
      <c r="AC16" s="146"/>
      <c r="AD16" s="146"/>
      <c r="AE16" s="146"/>
      <c r="AF16" s="146"/>
      <c r="AG16" s="146" t="s">
        <v>458</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2" x14ac:dyDescent="0.25">
      <c r="A17" s="153"/>
      <c r="B17" s="154"/>
      <c r="C17" s="254" t="s">
        <v>649</v>
      </c>
      <c r="D17" s="255"/>
      <c r="E17" s="255"/>
      <c r="F17" s="255"/>
      <c r="G17" s="255"/>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642</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65">
        <v>6</v>
      </c>
      <c r="B18" s="166" t="s">
        <v>101</v>
      </c>
      <c r="C18" s="181" t="s">
        <v>1815</v>
      </c>
      <c r="D18" s="167" t="s">
        <v>613</v>
      </c>
      <c r="E18" s="168">
        <v>1</v>
      </c>
      <c r="F18" s="169"/>
      <c r="G18" s="170">
        <f>ROUND(E18*F18,2)</f>
        <v>0</v>
      </c>
      <c r="H18" s="169"/>
      <c r="I18" s="170">
        <f>ROUND(E18*H18,2)</f>
        <v>0</v>
      </c>
      <c r="J18" s="169"/>
      <c r="K18" s="170">
        <f>ROUND(E18*J18,2)</f>
        <v>0</v>
      </c>
      <c r="L18" s="170">
        <v>21</v>
      </c>
      <c r="M18" s="170">
        <f>G18*(1+L18/100)</f>
        <v>0</v>
      </c>
      <c r="N18" s="168">
        <v>2.29</v>
      </c>
      <c r="O18" s="168">
        <f>ROUND(E18*N18,2)</f>
        <v>2.29</v>
      </c>
      <c r="P18" s="168">
        <v>0</v>
      </c>
      <c r="Q18" s="168">
        <f>ROUND(E18*P18,2)</f>
        <v>0</v>
      </c>
      <c r="R18" s="170"/>
      <c r="S18" s="170" t="s">
        <v>276</v>
      </c>
      <c r="T18" s="171" t="s">
        <v>212</v>
      </c>
      <c r="U18" s="156">
        <v>0</v>
      </c>
      <c r="V18" s="156">
        <f>ROUND(E18*U18,2)</f>
        <v>0</v>
      </c>
      <c r="W18" s="156"/>
      <c r="X18" s="156" t="s">
        <v>98</v>
      </c>
      <c r="Y18" s="156" t="s">
        <v>214</v>
      </c>
      <c r="Z18" s="146"/>
      <c r="AA18" s="146"/>
      <c r="AB18" s="146"/>
      <c r="AC18" s="146"/>
      <c r="AD18" s="146"/>
      <c r="AE18" s="146"/>
      <c r="AF18" s="146"/>
      <c r="AG18" s="146" t="s">
        <v>458</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2" x14ac:dyDescent="0.25">
      <c r="A19" s="153"/>
      <c r="B19" s="154"/>
      <c r="C19" s="254" t="s">
        <v>649</v>
      </c>
      <c r="D19" s="255"/>
      <c r="E19" s="255"/>
      <c r="F19" s="255"/>
      <c r="G19" s="255"/>
      <c r="H19" s="156"/>
      <c r="I19" s="156"/>
      <c r="J19" s="156"/>
      <c r="K19" s="156"/>
      <c r="L19" s="156"/>
      <c r="M19" s="156"/>
      <c r="N19" s="155"/>
      <c r="O19" s="155"/>
      <c r="P19" s="155"/>
      <c r="Q19" s="155"/>
      <c r="R19" s="156"/>
      <c r="S19" s="156"/>
      <c r="T19" s="156"/>
      <c r="U19" s="156"/>
      <c r="V19" s="156"/>
      <c r="W19" s="156"/>
      <c r="X19" s="156"/>
      <c r="Y19" s="156"/>
      <c r="Z19" s="146"/>
      <c r="AA19" s="146"/>
      <c r="AB19" s="146"/>
      <c r="AC19" s="146"/>
      <c r="AD19" s="146"/>
      <c r="AE19" s="146"/>
      <c r="AF19" s="146"/>
      <c r="AG19" s="146" t="s">
        <v>642</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7</v>
      </c>
      <c r="B20" s="174" t="s">
        <v>1816</v>
      </c>
      <c r="C20" s="182" t="s">
        <v>1817</v>
      </c>
      <c r="D20" s="175" t="s">
        <v>257</v>
      </c>
      <c r="E20" s="176">
        <v>1</v>
      </c>
      <c r="F20" s="177"/>
      <c r="G20" s="178">
        <f>ROUND(E20*F20,2)</f>
        <v>0</v>
      </c>
      <c r="H20" s="177"/>
      <c r="I20" s="178">
        <f>ROUND(E20*H20,2)</f>
        <v>0</v>
      </c>
      <c r="J20" s="177"/>
      <c r="K20" s="178">
        <f>ROUND(E20*J20,2)</f>
        <v>0</v>
      </c>
      <c r="L20" s="178">
        <v>21</v>
      </c>
      <c r="M20" s="178">
        <f>G20*(1+L20/100)</f>
        <v>0</v>
      </c>
      <c r="N20" s="176">
        <v>5.3999999999999999E-2</v>
      </c>
      <c r="O20" s="176">
        <f>ROUND(E20*N20,2)</f>
        <v>0.05</v>
      </c>
      <c r="P20" s="176">
        <v>0</v>
      </c>
      <c r="Q20" s="176">
        <f>ROUND(E20*P20,2)</f>
        <v>0</v>
      </c>
      <c r="R20" s="178" t="s">
        <v>450</v>
      </c>
      <c r="S20" s="178" t="s">
        <v>211</v>
      </c>
      <c r="T20" s="179" t="s">
        <v>212</v>
      </c>
      <c r="U20" s="156">
        <v>0</v>
      </c>
      <c r="V20" s="156">
        <f>ROUND(E20*U20,2)</f>
        <v>0</v>
      </c>
      <c r="W20" s="156"/>
      <c r="X20" s="156" t="s">
        <v>98</v>
      </c>
      <c r="Y20" s="156" t="s">
        <v>214</v>
      </c>
      <c r="Z20" s="146"/>
      <c r="AA20" s="146"/>
      <c r="AB20" s="146"/>
      <c r="AC20" s="146"/>
      <c r="AD20" s="146"/>
      <c r="AE20" s="146"/>
      <c r="AF20" s="146"/>
      <c r="AG20" s="146" t="s">
        <v>458</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ht="20.399999999999999" outlineLevel="1" x14ac:dyDescent="0.25">
      <c r="A21" s="173">
        <v>8</v>
      </c>
      <c r="B21" s="174" t="s">
        <v>1818</v>
      </c>
      <c r="C21" s="182" t="s">
        <v>1819</v>
      </c>
      <c r="D21" s="175" t="s">
        <v>257</v>
      </c>
      <c r="E21" s="176">
        <v>1</v>
      </c>
      <c r="F21" s="177"/>
      <c r="G21" s="178">
        <f>ROUND(E21*F21,2)</f>
        <v>0</v>
      </c>
      <c r="H21" s="177"/>
      <c r="I21" s="178">
        <f>ROUND(E21*H21,2)</f>
        <v>0</v>
      </c>
      <c r="J21" s="177"/>
      <c r="K21" s="178">
        <f>ROUND(E21*J21,2)</f>
        <v>0</v>
      </c>
      <c r="L21" s="178">
        <v>21</v>
      </c>
      <c r="M21" s="178">
        <f>G21*(1+L21/100)</f>
        <v>0</v>
      </c>
      <c r="N21" s="176">
        <v>0.58499999999999996</v>
      </c>
      <c r="O21" s="176">
        <f>ROUND(E21*N21,2)</f>
        <v>0.59</v>
      </c>
      <c r="P21" s="176">
        <v>0</v>
      </c>
      <c r="Q21" s="176">
        <f>ROUND(E21*P21,2)</f>
        <v>0</v>
      </c>
      <c r="R21" s="178" t="s">
        <v>450</v>
      </c>
      <c r="S21" s="178" t="s">
        <v>211</v>
      </c>
      <c r="T21" s="179" t="s">
        <v>212</v>
      </c>
      <c r="U21" s="156">
        <v>0</v>
      </c>
      <c r="V21" s="156">
        <f>ROUND(E21*U21,2)</f>
        <v>0</v>
      </c>
      <c r="W21" s="156"/>
      <c r="X21" s="156" t="s">
        <v>98</v>
      </c>
      <c r="Y21" s="156" t="s">
        <v>214</v>
      </c>
      <c r="Z21" s="146"/>
      <c r="AA21" s="146"/>
      <c r="AB21" s="146"/>
      <c r="AC21" s="146"/>
      <c r="AD21" s="146"/>
      <c r="AE21" s="146"/>
      <c r="AF21" s="146"/>
      <c r="AG21" s="146" t="s">
        <v>458</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20.399999999999999" outlineLevel="1" x14ac:dyDescent="0.25">
      <c r="A22" s="173">
        <v>9</v>
      </c>
      <c r="B22" s="174" t="s">
        <v>1820</v>
      </c>
      <c r="C22" s="182" t="s">
        <v>1821</v>
      </c>
      <c r="D22" s="175" t="s">
        <v>257</v>
      </c>
      <c r="E22" s="176">
        <v>1</v>
      </c>
      <c r="F22" s="177"/>
      <c r="G22" s="178">
        <f>ROUND(E22*F22,2)</f>
        <v>0</v>
      </c>
      <c r="H22" s="177"/>
      <c r="I22" s="178">
        <f>ROUND(E22*H22,2)</f>
        <v>0</v>
      </c>
      <c r="J22" s="177"/>
      <c r="K22" s="178">
        <f>ROUND(E22*J22,2)</f>
        <v>0</v>
      </c>
      <c r="L22" s="178">
        <v>21</v>
      </c>
      <c r="M22" s="178">
        <f>G22*(1+L22/100)</f>
        <v>0</v>
      </c>
      <c r="N22" s="176">
        <v>0.25</v>
      </c>
      <c r="O22" s="176">
        <f>ROUND(E22*N22,2)</f>
        <v>0.25</v>
      </c>
      <c r="P22" s="176">
        <v>0</v>
      </c>
      <c r="Q22" s="176">
        <f>ROUND(E22*P22,2)</f>
        <v>0</v>
      </c>
      <c r="R22" s="178" t="s">
        <v>450</v>
      </c>
      <c r="S22" s="178" t="s">
        <v>211</v>
      </c>
      <c r="T22" s="179" t="s">
        <v>212</v>
      </c>
      <c r="U22" s="156">
        <v>0</v>
      </c>
      <c r="V22" s="156">
        <f>ROUND(E22*U22,2)</f>
        <v>0</v>
      </c>
      <c r="W22" s="156"/>
      <c r="X22" s="156" t="s">
        <v>98</v>
      </c>
      <c r="Y22" s="156" t="s">
        <v>214</v>
      </c>
      <c r="Z22" s="146"/>
      <c r="AA22" s="146"/>
      <c r="AB22" s="146"/>
      <c r="AC22" s="146"/>
      <c r="AD22" s="146"/>
      <c r="AE22" s="146"/>
      <c r="AF22" s="146"/>
      <c r="AG22" s="146" t="s">
        <v>458</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x14ac:dyDescent="0.25">
      <c r="A23" s="158" t="s">
        <v>205</v>
      </c>
      <c r="B23" s="159" t="s">
        <v>108</v>
      </c>
      <c r="C23" s="180" t="s">
        <v>109</v>
      </c>
      <c r="D23" s="160"/>
      <c r="E23" s="161"/>
      <c r="F23" s="162"/>
      <c r="G23" s="162">
        <f>SUMIF(AG24:AG25,"&lt;&gt;NOR",G24:G25)</f>
        <v>0</v>
      </c>
      <c r="H23" s="162"/>
      <c r="I23" s="162">
        <f>SUM(I24:I25)</f>
        <v>0</v>
      </c>
      <c r="J23" s="162"/>
      <c r="K23" s="162">
        <f>SUM(K24:K25)</f>
        <v>0</v>
      </c>
      <c r="L23" s="162"/>
      <c r="M23" s="162">
        <f>SUM(M24:M25)</f>
        <v>0</v>
      </c>
      <c r="N23" s="161"/>
      <c r="O23" s="161">
        <f>SUM(O24:O25)</f>
        <v>2.4500000000000002</v>
      </c>
      <c r="P23" s="161"/>
      <c r="Q23" s="161">
        <f>SUM(Q24:Q25)</f>
        <v>0</v>
      </c>
      <c r="R23" s="162"/>
      <c r="S23" s="162"/>
      <c r="T23" s="163"/>
      <c r="U23" s="157"/>
      <c r="V23" s="157">
        <f>SUM(V24:V25)</f>
        <v>3.67</v>
      </c>
      <c r="W23" s="157"/>
      <c r="X23" s="157"/>
      <c r="Y23" s="157"/>
      <c r="AG23" t="s">
        <v>206</v>
      </c>
    </row>
    <row r="24" spans="1:60" outlineLevel="1" x14ac:dyDescent="0.25">
      <c r="A24" s="165">
        <v>10</v>
      </c>
      <c r="B24" s="166" t="s">
        <v>547</v>
      </c>
      <c r="C24" s="181" t="s">
        <v>548</v>
      </c>
      <c r="D24" s="167" t="s">
        <v>209</v>
      </c>
      <c r="E24" s="168">
        <v>2.1623999999999999</v>
      </c>
      <c r="F24" s="169"/>
      <c r="G24" s="170">
        <f>ROUND(E24*F24,2)</f>
        <v>0</v>
      </c>
      <c r="H24" s="169"/>
      <c r="I24" s="170">
        <f>ROUND(E24*H24,2)</f>
        <v>0</v>
      </c>
      <c r="J24" s="169"/>
      <c r="K24" s="170">
        <f>ROUND(E24*J24,2)</f>
        <v>0</v>
      </c>
      <c r="L24" s="170">
        <v>21</v>
      </c>
      <c r="M24" s="170">
        <f>G24*(1+L24/100)</f>
        <v>0</v>
      </c>
      <c r="N24" s="168">
        <v>1.1322000000000001</v>
      </c>
      <c r="O24" s="168">
        <f>ROUND(E24*N24,2)</f>
        <v>2.4500000000000002</v>
      </c>
      <c r="P24" s="168">
        <v>0</v>
      </c>
      <c r="Q24" s="168">
        <f>ROUND(E24*P24,2)</f>
        <v>0</v>
      </c>
      <c r="R24" s="170" t="s">
        <v>549</v>
      </c>
      <c r="S24" s="170" t="s">
        <v>211</v>
      </c>
      <c r="T24" s="171" t="s">
        <v>212</v>
      </c>
      <c r="U24" s="156">
        <v>1.6950000000000001</v>
      </c>
      <c r="V24" s="156">
        <f>ROUND(E24*U24,2)</f>
        <v>3.67</v>
      </c>
      <c r="W24" s="156"/>
      <c r="X24" s="156" t="s">
        <v>213</v>
      </c>
      <c r="Y24" s="156" t="s">
        <v>214</v>
      </c>
      <c r="Z24" s="146"/>
      <c r="AA24" s="146"/>
      <c r="AB24" s="146"/>
      <c r="AC24" s="146"/>
      <c r="AD24" s="146"/>
      <c r="AE24" s="146"/>
      <c r="AF24" s="146"/>
      <c r="AG24" s="146" t="s">
        <v>541</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2" x14ac:dyDescent="0.25">
      <c r="A25" s="153"/>
      <c r="B25" s="154"/>
      <c r="C25" s="190" t="s">
        <v>550</v>
      </c>
      <c r="D25" s="191"/>
      <c r="E25" s="191"/>
      <c r="F25" s="191"/>
      <c r="G25" s="191"/>
      <c r="H25" s="156"/>
      <c r="I25" s="156"/>
      <c r="J25" s="156"/>
      <c r="K25" s="156"/>
      <c r="L25" s="156"/>
      <c r="M25" s="156"/>
      <c r="N25" s="155"/>
      <c r="O25" s="155"/>
      <c r="P25" s="155"/>
      <c r="Q25" s="155"/>
      <c r="R25" s="156"/>
      <c r="S25" s="156"/>
      <c r="T25" s="156"/>
      <c r="U25" s="156"/>
      <c r="V25" s="156"/>
      <c r="W25" s="156"/>
      <c r="X25" s="156"/>
      <c r="Y25" s="156"/>
      <c r="Z25" s="146"/>
      <c r="AA25" s="146"/>
      <c r="AB25" s="146"/>
      <c r="AC25" s="146"/>
      <c r="AD25" s="146"/>
      <c r="AE25" s="146"/>
      <c r="AF25" s="146"/>
      <c r="AG25" s="146" t="s">
        <v>217</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x14ac:dyDescent="0.25">
      <c r="A26" s="158" t="s">
        <v>205</v>
      </c>
      <c r="B26" s="159" t="s">
        <v>123</v>
      </c>
      <c r="C26" s="180" t="s">
        <v>124</v>
      </c>
      <c r="D26" s="160"/>
      <c r="E26" s="161"/>
      <c r="F26" s="162"/>
      <c r="G26" s="162">
        <f>SUMIF(AG27:AG29,"&lt;&gt;NOR",G27:G29)</f>
        <v>0</v>
      </c>
      <c r="H26" s="162"/>
      <c r="I26" s="162">
        <f>SUM(I27:I29)</f>
        <v>0</v>
      </c>
      <c r="J26" s="162"/>
      <c r="K26" s="162">
        <f>SUM(K27:K29)</f>
        <v>0</v>
      </c>
      <c r="L26" s="162"/>
      <c r="M26" s="162">
        <f>SUM(M27:M29)</f>
        <v>0</v>
      </c>
      <c r="N26" s="161"/>
      <c r="O26" s="161">
        <f>SUM(O27:O29)</f>
        <v>0</v>
      </c>
      <c r="P26" s="161"/>
      <c r="Q26" s="161">
        <f>SUM(Q27:Q29)</f>
        <v>0</v>
      </c>
      <c r="R26" s="162"/>
      <c r="S26" s="162"/>
      <c r="T26" s="163"/>
      <c r="U26" s="157"/>
      <c r="V26" s="157">
        <f>SUM(V27:V29)</f>
        <v>3.5999999999999996</v>
      </c>
      <c r="W26" s="157"/>
      <c r="X26" s="157"/>
      <c r="Y26" s="157"/>
      <c r="AG26" t="s">
        <v>206</v>
      </c>
    </row>
    <row r="27" spans="1:60" outlineLevel="1" x14ac:dyDescent="0.25">
      <c r="A27" s="165">
        <v>11</v>
      </c>
      <c r="B27" s="166" t="s">
        <v>1780</v>
      </c>
      <c r="C27" s="181" t="s">
        <v>1781</v>
      </c>
      <c r="D27" s="167" t="s">
        <v>257</v>
      </c>
      <c r="E27" s="168">
        <v>3</v>
      </c>
      <c r="F27" s="169"/>
      <c r="G27" s="170">
        <f>ROUND(E27*F27,2)</f>
        <v>0</v>
      </c>
      <c r="H27" s="169"/>
      <c r="I27" s="170">
        <f>ROUND(E27*H27,2)</f>
        <v>0</v>
      </c>
      <c r="J27" s="169"/>
      <c r="K27" s="170">
        <f>ROUND(E27*J27,2)</f>
        <v>0</v>
      </c>
      <c r="L27" s="170">
        <v>21</v>
      </c>
      <c r="M27" s="170">
        <f>G27*(1+L27/100)</f>
        <v>0</v>
      </c>
      <c r="N27" s="168">
        <v>0</v>
      </c>
      <c r="O27" s="168">
        <f>ROUND(E27*N27,2)</f>
        <v>0</v>
      </c>
      <c r="P27" s="168">
        <v>0</v>
      </c>
      <c r="Q27" s="168">
        <f>ROUND(E27*P27,2)</f>
        <v>0</v>
      </c>
      <c r="R27" s="170" t="s">
        <v>549</v>
      </c>
      <c r="S27" s="170" t="s">
        <v>211</v>
      </c>
      <c r="T27" s="171" t="s">
        <v>212</v>
      </c>
      <c r="U27" s="156">
        <v>0.94599999999999995</v>
      </c>
      <c r="V27" s="156">
        <f>ROUND(E27*U27,2)</f>
        <v>2.84</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2" x14ac:dyDescent="0.25">
      <c r="A28" s="153"/>
      <c r="B28" s="154"/>
      <c r="C28" s="190" t="s">
        <v>1782</v>
      </c>
      <c r="D28" s="191"/>
      <c r="E28" s="191"/>
      <c r="F28" s="191"/>
      <c r="G28" s="191"/>
      <c r="H28" s="156"/>
      <c r="I28" s="156"/>
      <c r="J28" s="156"/>
      <c r="K28" s="156"/>
      <c r="L28" s="156"/>
      <c r="M28" s="156"/>
      <c r="N28" s="155"/>
      <c r="O28" s="155"/>
      <c r="P28" s="155"/>
      <c r="Q28" s="155"/>
      <c r="R28" s="156"/>
      <c r="S28" s="156"/>
      <c r="T28" s="156"/>
      <c r="U28" s="156"/>
      <c r="V28" s="156"/>
      <c r="W28" s="156"/>
      <c r="X28" s="156"/>
      <c r="Y28" s="156"/>
      <c r="Z28" s="146"/>
      <c r="AA28" s="146"/>
      <c r="AB28" s="146"/>
      <c r="AC28" s="146"/>
      <c r="AD28" s="146"/>
      <c r="AE28" s="146"/>
      <c r="AF28" s="146"/>
      <c r="AG28" s="146" t="s">
        <v>217</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12</v>
      </c>
      <c r="B29" s="174" t="s">
        <v>1822</v>
      </c>
      <c r="C29" s="182" t="s">
        <v>1823</v>
      </c>
      <c r="D29" s="175" t="s">
        <v>257</v>
      </c>
      <c r="E29" s="176">
        <v>1</v>
      </c>
      <c r="F29" s="177"/>
      <c r="G29" s="178">
        <f>ROUND(E29*F29,2)</f>
        <v>0</v>
      </c>
      <c r="H29" s="177"/>
      <c r="I29" s="178">
        <f>ROUND(E29*H29,2)</f>
        <v>0</v>
      </c>
      <c r="J29" s="177"/>
      <c r="K29" s="178">
        <f>ROUND(E29*J29,2)</f>
        <v>0</v>
      </c>
      <c r="L29" s="178">
        <v>21</v>
      </c>
      <c r="M29" s="178">
        <f>G29*(1+L29/100)</f>
        <v>0</v>
      </c>
      <c r="N29" s="176">
        <v>4.6800000000000001E-3</v>
      </c>
      <c r="O29" s="176">
        <f>ROUND(E29*N29,2)</f>
        <v>0</v>
      </c>
      <c r="P29" s="176">
        <v>0</v>
      </c>
      <c r="Q29" s="176">
        <f>ROUND(E29*P29,2)</f>
        <v>0</v>
      </c>
      <c r="R29" s="178"/>
      <c r="S29" s="178" t="s">
        <v>211</v>
      </c>
      <c r="T29" s="179" t="s">
        <v>212</v>
      </c>
      <c r="U29" s="156">
        <v>0.76</v>
      </c>
      <c r="V29" s="156">
        <f>ROUND(E29*U29,2)</f>
        <v>0.76</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x14ac:dyDescent="0.25">
      <c r="A30" s="158" t="s">
        <v>205</v>
      </c>
      <c r="B30" s="159" t="s">
        <v>141</v>
      </c>
      <c r="C30" s="180" t="s">
        <v>142</v>
      </c>
      <c r="D30" s="160"/>
      <c r="E30" s="161"/>
      <c r="F30" s="162"/>
      <c r="G30" s="162">
        <f>SUMIF(AG31:AG39,"&lt;&gt;NOR",G31:G39)</f>
        <v>0</v>
      </c>
      <c r="H30" s="162"/>
      <c r="I30" s="162">
        <f>SUM(I31:I39)</f>
        <v>0</v>
      </c>
      <c r="J30" s="162"/>
      <c r="K30" s="162">
        <f>SUM(K31:K39)</f>
        <v>0</v>
      </c>
      <c r="L30" s="162"/>
      <c r="M30" s="162">
        <f>SUM(M31:M39)</f>
        <v>0</v>
      </c>
      <c r="N30" s="161"/>
      <c r="O30" s="161">
        <f>SUM(O31:O39)</f>
        <v>0.11</v>
      </c>
      <c r="P30" s="161"/>
      <c r="Q30" s="161">
        <f>SUM(Q31:Q39)</f>
        <v>0</v>
      </c>
      <c r="R30" s="162"/>
      <c r="S30" s="162"/>
      <c r="T30" s="163"/>
      <c r="U30" s="157"/>
      <c r="V30" s="157">
        <f>SUM(V31:V39)</f>
        <v>5.6700000000000008</v>
      </c>
      <c r="W30" s="157"/>
      <c r="X30" s="157"/>
      <c r="Y30" s="157"/>
      <c r="AG30" t="s">
        <v>206</v>
      </c>
    </row>
    <row r="31" spans="1:60" ht="20.399999999999999" outlineLevel="1" x14ac:dyDescent="0.25">
      <c r="A31" s="165">
        <v>13</v>
      </c>
      <c r="B31" s="166" t="s">
        <v>583</v>
      </c>
      <c r="C31" s="181" t="s">
        <v>584</v>
      </c>
      <c r="D31" s="167" t="s">
        <v>316</v>
      </c>
      <c r="E31" s="168">
        <v>6.12</v>
      </c>
      <c r="F31" s="169"/>
      <c r="G31" s="170">
        <f>ROUND(E31*F31,2)</f>
        <v>0</v>
      </c>
      <c r="H31" s="169"/>
      <c r="I31" s="170">
        <f>ROUND(E31*H31,2)</f>
        <v>0</v>
      </c>
      <c r="J31" s="169"/>
      <c r="K31" s="170">
        <f>ROUND(E31*J31,2)</f>
        <v>0</v>
      </c>
      <c r="L31" s="170">
        <v>21</v>
      </c>
      <c r="M31" s="170">
        <f>G31*(1+L31/100)</f>
        <v>0</v>
      </c>
      <c r="N31" s="168">
        <v>0</v>
      </c>
      <c r="O31" s="168">
        <f>ROUND(E31*N31,2)</f>
        <v>0</v>
      </c>
      <c r="P31" s="168">
        <v>0</v>
      </c>
      <c r="Q31" s="168">
        <f>ROUND(E31*P31,2)</f>
        <v>0</v>
      </c>
      <c r="R31" s="170" t="s">
        <v>549</v>
      </c>
      <c r="S31" s="170" t="s">
        <v>211</v>
      </c>
      <c r="T31" s="171" t="s">
        <v>212</v>
      </c>
      <c r="U31" s="156">
        <v>7.9000000000000001E-2</v>
      </c>
      <c r="V31" s="156">
        <f>ROUND(E31*U31,2)</f>
        <v>0.48</v>
      </c>
      <c r="W31" s="156"/>
      <c r="X31" s="156" t="s">
        <v>213</v>
      </c>
      <c r="Y31" s="156" t="s">
        <v>214</v>
      </c>
      <c r="Z31" s="146"/>
      <c r="AA31" s="146"/>
      <c r="AB31" s="146"/>
      <c r="AC31" s="146"/>
      <c r="AD31" s="146"/>
      <c r="AE31" s="146"/>
      <c r="AF31" s="146"/>
      <c r="AG31" s="146" t="s">
        <v>541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2" x14ac:dyDescent="0.25">
      <c r="A32" s="153"/>
      <c r="B32" s="154"/>
      <c r="C32" s="190" t="s">
        <v>585</v>
      </c>
      <c r="D32" s="191"/>
      <c r="E32" s="191"/>
      <c r="F32" s="191"/>
      <c r="G32" s="191"/>
      <c r="H32" s="156"/>
      <c r="I32" s="156"/>
      <c r="J32" s="156"/>
      <c r="K32" s="156"/>
      <c r="L32" s="156"/>
      <c r="M32" s="156"/>
      <c r="N32" s="155"/>
      <c r="O32" s="155"/>
      <c r="P32" s="155"/>
      <c r="Q32" s="155"/>
      <c r="R32" s="156"/>
      <c r="S32" s="156"/>
      <c r="T32" s="156"/>
      <c r="U32" s="156"/>
      <c r="V32" s="156"/>
      <c r="W32" s="156"/>
      <c r="X32" s="156"/>
      <c r="Y32" s="156"/>
      <c r="Z32" s="146"/>
      <c r="AA32" s="146"/>
      <c r="AB32" s="146"/>
      <c r="AC32" s="146"/>
      <c r="AD32" s="146"/>
      <c r="AE32" s="146"/>
      <c r="AF32" s="146"/>
      <c r="AG32" s="146" t="s">
        <v>217</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65">
        <v>14</v>
      </c>
      <c r="B33" s="166" t="s">
        <v>602</v>
      </c>
      <c r="C33" s="181" t="s">
        <v>603</v>
      </c>
      <c r="D33" s="167" t="s">
        <v>316</v>
      </c>
      <c r="E33" s="168">
        <v>6.12</v>
      </c>
      <c r="F33" s="169"/>
      <c r="G33" s="170">
        <f>ROUND(E33*F33,2)</f>
        <v>0</v>
      </c>
      <c r="H33" s="169"/>
      <c r="I33" s="170">
        <f>ROUND(E33*H33,2)</f>
        <v>0</v>
      </c>
      <c r="J33" s="169"/>
      <c r="K33" s="170">
        <f>ROUND(E33*J33,2)</f>
        <v>0</v>
      </c>
      <c r="L33" s="170">
        <v>21</v>
      </c>
      <c r="M33" s="170">
        <f>G33*(1+L33/100)</f>
        <v>0</v>
      </c>
      <c r="N33" s="168">
        <v>2.5200000000000001E-3</v>
      </c>
      <c r="O33" s="168">
        <f>ROUND(E33*N33,2)</f>
        <v>0.02</v>
      </c>
      <c r="P33" s="168">
        <v>0</v>
      </c>
      <c r="Q33" s="168">
        <f>ROUND(E33*P33,2)</f>
        <v>0</v>
      </c>
      <c r="R33" s="170" t="s">
        <v>588</v>
      </c>
      <c r="S33" s="170" t="s">
        <v>211</v>
      </c>
      <c r="T33" s="171" t="s">
        <v>212</v>
      </c>
      <c r="U33" s="156">
        <v>0.8</v>
      </c>
      <c r="V33" s="156">
        <f>ROUND(E33*U33,2)</f>
        <v>4.9000000000000004</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2" x14ac:dyDescent="0.25">
      <c r="A34" s="153"/>
      <c r="B34" s="154"/>
      <c r="C34" s="190" t="s">
        <v>589</v>
      </c>
      <c r="D34" s="191"/>
      <c r="E34" s="191"/>
      <c r="F34" s="191"/>
      <c r="G34" s="191"/>
      <c r="H34" s="156"/>
      <c r="I34" s="156"/>
      <c r="J34" s="156"/>
      <c r="K34" s="156"/>
      <c r="L34" s="156"/>
      <c r="M34" s="156"/>
      <c r="N34" s="155"/>
      <c r="O34" s="155"/>
      <c r="P34" s="155"/>
      <c r="Q34" s="155"/>
      <c r="R34" s="156"/>
      <c r="S34" s="156"/>
      <c r="T34" s="156"/>
      <c r="U34" s="156"/>
      <c r="V34" s="156"/>
      <c r="W34" s="156"/>
      <c r="X34" s="156"/>
      <c r="Y34" s="156"/>
      <c r="Z34" s="146"/>
      <c r="AA34" s="146"/>
      <c r="AB34" s="146"/>
      <c r="AC34" s="146"/>
      <c r="AD34" s="146"/>
      <c r="AE34" s="146"/>
      <c r="AF34" s="146"/>
      <c r="AG34" s="146" t="s">
        <v>217</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65">
        <v>15</v>
      </c>
      <c r="B35" s="166" t="s">
        <v>1824</v>
      </c>
      <c r="C35" s="181" t="s">
        <v>1825</v>
      </c>
      <c r="D35" s="167" t="s">
        <v>261</v>
      </c>
      <c r="E35" s="168">
        <v>0.2</v>
      </c>
      <c r="F35" s="169"/>
      <c r="G35" s="170">
        <f>ROUND(E35*F35,2)</f>
        <v>0</v>
      </c>
      <c r="H35" s="169"/>
      <c r="I35" s="170">
        <f>ROUND(E35*H35,2)</f>
        <v>0</v>
      </c>
      <c r="J35" s="169"/>
      <c r="K35" s="170">
        <f>ROUND(E35*J35,2)</f>
        <v>0</v>
      </c>
      <c r="L35" s="170">
        <v>21</v>
      </c>
      <c r="M35" s="170">
        <f>G35*(1+L35/100)</f>
        <v>0</v>
      </c>
      <c r="N35" s="168">
        <v>0</v>
      </c>
      <c r="O35" s="168">
        <f>ROUND(E35*N35,2)</f>
        <v>0</v>
      </c>
      <c r="P35" s="168">
        <v>0</v>
      </c>
      <c r="Q35" s="168">
        <f>ROUND(E35*P35,2)</f>
        <v>0</v>
      </c>
      <c r="R35" s="170" t="s">
        <v>588</v>
      </c>
      <c r="S35" s="170" t="s">
        <v>211</v>
      </c>
      <c r="T35" s="171" t="s">
        <v>212</v>
      </c>
      <c r="U35" s="156">
        <v>1.47</v>
      </c>
      <c r="V35" s="156">
        <f>ROUND(E35*U35,2)</f>
        <v>0.28999999999999998</v>
      </c>
      <c r="W35" s="156"/>
      <c r="X35" s="156" t="s">
        <v>213</v>
      </c>
      <c r="Y35" s="156" t="s">
        <v>214</v>
      </c>
      <c r="Z35" s="146"/>
      <c r="AA35" s="146"/>
      <c r="AB35" s="146"/>
      <c r="AC35" s="146"/>
      <c r="AD35" s="146"/>
      <c r="AE35" s="146"/>
      <c r="AF35" s="146"/>
      <c r="AG35" s="146" t="s">
        <v>541</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2" x14ac:dyDescent="0.25">
      <c r="A36" s="153"/>
      <c r="B36" s="154"/>
      <c r="C36" s="190" t="s">
        <v>608</v>
      </c>
      <c r="D36" s="191"/>
      <c r="E36" s="191"/>
      <c r="F36" s="191"/>
      <c r="G36" s="191"/>
      <c r="H36" s="156"/>
      <c r="I36" s="156"/>
      <c r="J36" s="156"/>
      <c r="K36" s="156"/>
      <c r="L36" s="156"/>
      <c r="M36" s="156"/>
      <c r="N36" s="155"/>
      <c r="O36" s="155"/>
      <c r="P36" s="155"/>
      <c r="Q36" s="155"/>
      <c r="R36" s="156"/>
      <c r="S36" s="156"/>
      <c r="T36" s="156"/>
      <c r="U36" s="156"/>
      <c r="V36" s="156"/>
      <c r="W36" s="156"/>
      <c r="X36" s="156"/>
      <c r="Y36" s="156"/>
      <c r="Z36" s="146"/>
      <c r="AA36" s="146"/>
      <c r="AB36" s="146"/>
      <c r="AC36" s="146"/>
      <c r="AD36" s="146"/>
      <c r="AE36" s="146"/>
      <c r="AF36" s="146"/>
      <c r="AG36" s="146" t="s">
        <v>217</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65">
        <v>16</v>
      </c>
      <c r="B37" s="166" t="s">
        <v>108</v>
      </c>
      <c r="C37" s="181" t="s">
        <v>650</v>
      </c>
      <c r="D37" s="167" t="s">
        <v>613</v>
      </c>
      <c r="E37" s="168">
        <v>1</v>
      </c>
      <c r="F37" s="169"/>
      <c r="G37" s="170">
        <f>ROUND(E37*F37,2)</f>
        <v>0</v>
      </c>
      <c r="H37" s="169"/>
      <c r="I37" s="170">
        <f>ROUND(E37*H37,2)</f>
        <v>0</v>
      </c>
      <c r="J37" s="169"/>
      <c r="K37" s="170">
        <f>ROUND(E37*J37,2)</f>
        <v>0</v>
      </c>
      <c r="L37" s="170">
        <v>21</v>
      </c>
      <c r="M37" s="170">
        <f>G37*(1+L37/100)</f>
        <v>0</v>
      </c>
      <c r="N37" s="168">
        <v>0</v>
      </c>
      <c r="O37" s="168">
        <f>ROUND(E37*N37,2)</f>
        <v>0</v>
      </c>
      <c r="P37" s="168">
        <v>0</v>
      </c>
      <c r="Q37" s="168">
        <f>ROUND(E37*P37,2)</f>
        <v>0</v>
      </c>
      <c r="R37" s="170"/>
      <c r="S37" s="170" t="s">
        <v>276</v>
      </c>
      <c r="T37" s="171" t="s">
        <v>212</v>
      </c>
      <c r="U37" s="156">
        <v>0</v>
      </c>
      <c r="V37" s="156">
        <f>ROUND(E37*U37,2)</f>
        <v>0</v>
      </c>
      <c r="W37" s="156"/>
      <c r="X37" s="156" t="s">
        <v>213</v>
      </c>
      <c r="Y37" s="156" t="s">
        <v>214</v>
      </c>
      <c r="Z37" s="146"/>
      <c r="AA37" s="146"/>
      <c r="AB37" s="146"/>
      <c r="AC37" s="146"/>
      <c r="AD37" s="146"/>
      <c r="AE37" s="146"/>
      <c r="AF37" s="146"/>
      <c r="AG37" s="146" t="s">
        <v>541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2" x14ac:dyDescent="0.25">
      <c r="A38" s="153"/>
      <c r="B38" s="154"/>
      <c r="C38" s="254" t="s">
        <v>649</v>
      </c>
      <c r="D38" s="255"/>
      <c r="E38" s="255"/>
      <c r="F38" s="255"/>
      <c r="G38" s="255"/>
      <c r="H38" s="156"/>
      <c r="I38" s="156"/>
      <c r="J38" s="156"/>
      <c r="K38" s="156"/>
      <c r="L38" s="156"/>
      <c r="M38" s="156"/>
      <c r="N38" s="155"/>
      <c r="O38" s="155"/>
      <c r="P38" s="155"/>
      <c r="Q38" s="155"/>
      <c r="R38" s="156"/>
      <c r="S38" s="156"/>
      <c r="T38" s="156"/>
      <c r="U38" s="156"/>
      <c r="V38" s="156"/>
      <c r="W38" s="156"/>
      <c r="X38" s="156"/>
      <c r="Y38" s="156"/>
      <c r="Z38" s="146"/>
      <c r="AA38" s="146"/>
      <c r="AB38" s="146"/>
      <c r="AC38" s="146"/>
      <c r="AD38" s="146"/>
      <c r="AE38" s="146"/>
      <c r="AF38" s="146"/>
      <c r="AG38" s="146" t="s">
        <v>642</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ht="20.399999999999999" outlineLevel="1" x14ac:dyDescent="0.25">
      <c r="A39" s="173">
        <v>17</v>
      </c>
      <c r="B39" s="174" t="s">
        <v>1826</v>
      </c>
      <c r="C39" s="182" t="s">
        <v>1827</v>
      </c>
      <c r="D39" s="175" t="s">
        <v>257</v>
      </c>
      <c r="E39" s="176">
        <v>1</v>
      </c>
      <c r="F39" s="177"/>
      <c r="G39" s="178">
        <f>ROUND(E39*F39,2)</f>
        <v>0</v>
      </c>
      <c r="H39" s="177"/>
      <c r="I39" s="178">
        <f>ROUND(E39*H39,2)</f>
        <v>0</v>
      </c>
      <c r="J39" s="177"/>
      <c r="K39" s="178">
        <f>ROUND(E39*J39,2)</f>
        <v>0</v>
      </c>
      <c r="L39" s="178">
        <v>21</v>
      </c>
      <c r="M39" s="178">
        <f>G39*(1+L39/100)</f>
        <v>0</v>
      </c>
      <c r="N39" s="176">
        <v>8.7999999999999995E-2</v>
      </c>
      <c r="O39" s="176">
        <f>ROUND(E39*N39,2)</f>
        <v>0.09</v>
      </c>
      <c r="P39" s="176">
        <v>0</v>
      </c>
      <c r="Q39" s="176">
        <f>ROUND(E39*P39,2)</f>
        <v>0</v>
      </c>
      <c r="R39" s="178" t="s">
        <v>450</v>
      </c>
      <c r="S39" s="178" t="s">
        <v>211</v>
      </c>
      <c r="T39" s="179" t="s">
        <v>212</v>
      </c>
      <c r="U39" s="156">
        <v>0</v>
      </c>
      <c r="V39" s="156">
        <f>ROUND(E39*U39,2)</f>
        <v>0</v>
      </c>
      <c r="W39" s="156"/>
      <c r="X39" s="156" t="s">
        <v>98</v>
      </c>
      <c r="Y39" s="156" t="s">
        <v>214</v>
      </c>
      <c r="Z39" s="146"/>
      <c r="AA39" s="146"/>
      <c r="AB39" s="146"/>
      <c r="AC39" s="146"/>
      <c r="AD39" s="146"/>
      <c r="AE39" s="146"/>
      <c r="AF39" s="146"/>
      <c r="AG39" s="146" t="s">
        <v>458</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x14ac:dyDescent="0.25">
      <c r="A40" s="158" t="s">
        <v>205</v>
      </c>
      <c r="B40" s="159" t="s">
        <v>174</v>
      </c>
      <c r="C40" s="180" t="s">
        <v>175</v>
      </c>
      <c r="D40" s="160"/>
      <c r="E40" s="161"/>
      <c r="F40" s="162"/>
      <c r="G40" s="162">
        <f>SUMIF(AG41:AG44,"&lt;&gt;NOR",G41:G44)</f>
        <v>0</v>
      </c>
      <c r="H40" s="162"/>
      <c r="I40" s="162">
        <f>SUM(I41:I44)</f>
        <v>0</v>
      </c>
      <c r="J40" s="162"/>
      <c r="K40" s="162">
        <f>SUM(K41:K44)</f>
        <v>0</v>
      </c>
      <c r="L40" s="162"/>
      <c r="M40" s="162">
        <f>SUM(M41:M44)</f>
        <v>0</v>
      </c>
      <c r="N40" s="161"/>
      <c r="O40" s="161">
        <f>SUM(O41:O44)</f>
        <v>12.11</v>
      </c>
      <c r="P40" s="161"/>
      <c r="Q40" s="161">
        <f>SUM(Q41:Q44)</f>
        <v>0</v>
      </c>
      <c r="R40" s="162"/>
      <c r="S40" s="162"/>
      <c r="T40" s="163"/>
      <c r="U40" s="157"/>
      <c r="V40" s="157">
        <f>SUM(V41:V44)</f>
        <v>22.83</v>
      </c>
      <c r="W40" s="157"/>
      <c r="X40" s="157"/>
      <c r="Y40" s="157"/>
      <c r="AG40" t="s">
        <v>206</v>
      </c>
    </row>
    <row r="41" spans="1:60" outlineLevel="1" x14ac:dyDescent="0.25">
      <c r="A41" s="173">
        <v>18</v>
      </c>
      <c r="B41" s="174" t="s">
        <v>669</v>
      </c>
      <c r="C41" s="182" t="s">
        <v>670</v>
      </c>
      <c r="D41" s="175" t="s">
        <v>209</v>
      </c>
      <c r="E41" s="176">
        <v>32.21067</v>
      </c>
      <c r="F41" s="177"/>
      <c r="G41" s="178">
        <f>ROUND(E41*F41,2)</f>
        <v>0</v>
      </c>
      <c r="H41" s="177"/>
      <c r="I41" s="178">
        <f>ROUND(E41*H41,2)</f>
        <v>0</v>
      </c>
      <c r="J41" s="177"/>
      <c r="K41" s="178">
        <f>ROUND(E41*J41,2)</f>
        <v>0</v>
      </c>
      <c r="L41" s="178">
        <v>21</v>
      </c>
      <c r="M41" s="178">
        <f>G41*(1+L41/100)</f>
        <v>0</v>
      </c>
      <c r="N41" s="176">
        <v>0</v>
      </c>
      <c r="O41" s="176">
        <f>ROUND(E41*N41,2)</f>
        <v>0</v>
      </c>
      <c r="P41" s="176">
        <v>0</v>
      </c>
      <c r="Q41" s="176">
        <f>ROUND(E41*P41,2)</f>
        <v>0</v>
      </c>
      <c r="R41" s="178"/>
      <c r="S41" s="178" t="s">
        <v>211</v>
      </c>
      <c r="T41" s="179" t="s">
        <v>212</v>
      </c>
      <c r="U41" s="156">
        <v>0.66300000000000003</v>
      </c>
      <c r="V41" s="156">
        <f>ROUND(E41*U41,2)</f>
        <v>21.36</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73">
        <v>19</v>
      </c>
      <c r="B42" s="174" t="s">
        <v>671</v>
      </c>
      <c r="C42" s="182" t="s">
        <v>672</v>
      </c>
      <c r="D42" s="175" t="s">
        <v>209</v>
      </c>
      <c r="E42" s="176">
        <v>966.32015999999999</v>
      </c>
      <c r="F42" s="177"/>
      <c r="G42" s="178">
        <f>ROUND(E42*F42,2)</f>
        <v>0</v>
      </c>
      <c r="H42" s="177"/>
      <c r="I42" s="178">
        <f>ROUND(E42*H42,2)</f>
        <v>0</v>
      </c>
      <c r="J42" s="177"/>
      <c r="K42" s="178">
        <f>ROUND(E42*J42,2)</f>
        <v>0</v>
      </c>
      <c r="L42" s="178">
        <v>21</v>
      </c>
      <c r="M42" s="178">
        <f>G42*(1+L42/100)</f>
        <v>0</v>
      </c>
      <c r="N42" s="176">
        <v>0</v>
      </c>
      <c r="O42" s="176">
        <f>ROUND(E42*N42,2)</f>
        <v>0</v>
      </c>
      <c r="P42" s="176">
        <v>0</v>
      </c>
      <c r="Q42" s="176">
        <f>ROUND(E42*P42,2)</f>
        <v>0</v>
      </c>
      <c r="R42" s="178"/>
      <c r="S42" s="178" t="s">
        <v>211</v>
      </c>
      <c r="T42" s="179" t="s">
        <v>212</v>
      </c>
      <c r="U42" s="156">
        <v>0</v>
      </c>
      <c r="V42" s="156">
        <f>ROUND(E42*U42,2)</f>
        <v>0</v>
      </c>
      <c r="W42" s="156"/>
      <c r="X42" s="156" t="s">
        <v>213</v>
      </c>
      <c r="Y42" s="156" t="s">
        <v>214</v>
      </c>
      <c r="Z42" s="146"/>
      <c r="AA42" s="146"/>
      <c r="AB42" s="146"/>
      <c r="AC42" s="146"/>
      <c r="AD42" s="146"/>
      <c r="AE42" s="146"/>
      <c r="AF42" s="146"/>
      <c r="AG42" s="146" t="s">
        <v>541</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20</v>
      </c>
      <c r="B43" s="174" t="s">
        <v>1807</v>
      </c>
      <c r="C43" s="182" t="s">
        <v>1808</v>
      </c>
      <c r="D43" s="175" t="s">
        <v>209</v>
      </c>
      <c r="E43" s="176">
        <v>3.5754000000000001</v>
      </c>
      <c r="F43" s="177"/>
      <c r="G43" s="178">
        <f>ROUND(E43*F43,2)</f>
        <v>0</v>
      </c>
      <c r="H43" s="177"/>
      <c r="I43" s="178">
        <f>ROUND(E43*H43,2)</f>
        <v>0</v>
      </c>
      <c r="J43" s="177"/>
      <c r="K43" s="178">
        <f>ROUND(E43*J43,2)</f>
        <v>0</v>
      </c>
      <c r="L43" s="178">
        <v>21</v>
      </c>
      <c r="M43" s="178">
        <f>G43*(1+L43/100)</f>
        <v>0</v>
      </c>
      <c r="N43" s="176">
        <v>1.6859999999999999</v>
      </c>
      <c r="O43" s="176">
        <f>ROUND(E43*N43,2)</f>
        <v>6.03</v>
      </c>
      <c r="P43" s="176">
        <v>0</v>
      </c>
      <c r="Q43" s="176">
        <f>ROUND(E43*P43,2)</f>
        <v>0</v>
      </c>
      <c r="R43" s="178"/>
      <c r="S43" s="178" t="s">
        <v>211</v>
      </c>
      <c r="T43" s="179" t="s">
        <v>212</v>
      </c>
      <c r="U43" s="156">
        <v>0.41199999999999998</v>
      </c>
      <c r="V43" s="156">
        <f>ROUND(E43*U43,2)</f>
        <v>1.47</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65">
        <v>21</v>
      </c>
      <c r="B44" s="166" t="s">
        <v>1809</v>
      </c>
      <c r="C44" s="181" t="s">
        <v>1810</v>
      </c>
      <c r="D44" s="167" t="s">
        <v>261</v>
      </c>
      <c r="E44" s="168">
        <v>6.0781799999999997</v>
      </c>
      <c r="F44" s="169"/>
      <c r="G44" s="170">
        <f>ROUND(E44*F44,2)</f>
        <v>0</v>
      </c>
      <c r="H44" s="169"/>
      <c r="I44" s="170">
        <f>ROUND(E44*H44,2)</f>
        <v>0</v>
      </c>
      <c r="J44" s="169"/>
      <c r="K44" s="170">
        <f>ROUND(E44*J44,2)</f>
        <v>0</v>
      </c>
      <c r="L44" s="170">
        <v>21</v>
      </c>
      <c r="M44" s="170">
        <f>G44*(1+L44/100)</f>
        <v>0</v>
      </c>
      <c r="N44" s="168">
        <v>1</v>
      </c>
      <c r="O44" s="168">
        <f>ROUND(E44*N44,2)</f>
        <v>6.08</v>
      </c>
      <c r="P44" s="168">
        <v>0</v>
      </c>
      <c r="Q44" s="168">
        <f>ROUND(E44*P44,2)</f>
        <v>0</v>
      </c>
      <c r="R44" s="170" t="s">
        <v>450</v>
      </c>
      <c r="S44" s="170" t="s">
        <v>211</v>
      </c>
      <c r="T44" s="171" t="s">
        <v>212</v>
      </c>
      <c r="U44" s="156">
        <v>0</v>
      </c>
      <c r="V44" s="156">
        <f>ROUND(E44*U44,2)</f>
        <v>0</v>
      </c>
      <c r="W44" s="156"/>
      <c r="X44" s="156" t="s">
        <v>98</v>
      </c>
      <c r="Y44" s="156" t="s">
        <v>214</v>
      </c>
      <c r="Z44" s="146"/>
      <c r="AA44" s="146"/>
      <c r="AB44" s="146"/>
      <c r="AC44" s="146"/>
      <c r="AD44" s="146"/>
      <c r="AE44" s="146"/>
      <c r="AF44" s="146"/>
      <c r="AG44" s="146" t="s">
        <v>458</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x14ac:dyDescent="0.25">
      <c r="A45" s="3"/>
      <c r="B45" s="4"/>
      <c r="C45" s="183"/>
      <c r="D45" s="6"/>
      <c r="E45" s="3"/>
      <c r="F45" s="3"/>
      <c r="G45" s="3"/>
      <c r="H45" s="3"/>
      <c r="I45" s="3"/>
      <c r="J45" s="3"/>
      <c r="K45" s="3"/>
      <c r="L45" s="3"/>
      <c r="M45" s="3"/>
      <c r="N45" s="3"/>
      <c r="O45" s="3"/>
      <c r="P45" s="3"/>
      <c r="Q45" s="3"/>
      <c r="R45" s="3"/>
      <c r="S45" s="3"/>
      <c r="T45" s="3"/>
      <c r="U45" s="3"/>
      <c r="V45" s="3"/>
      <c r="W45" s="3"/>
      <c r="X45" s="3"/>
      <c r="Y45" s="3"/>
      <c r="AE45">
        <v>12</v>
      </c>
      <c r="AF45">
        <v>21</v>
      </c>
      <c r="AG45" t="s">
        <v>191</v>
      </c>
    </row>
    <row r="46" spans="1:60" x14ac:dyDescent="0.25">
      <c r="A46" s="149"/>
      <c r="B46" s="150" t="s">
        <v>29</v>
      </c>
      <c r="C46" s="184"/>
      <c r="D46" s="151"/>
      <c r="E46" s="152"/>
      <c r="F46" s="152"/>
      <c r="G46" s="164">
        <f>G8+G13+G23+G26+G30+G40</f>
        <v>0</v>
      </c>
      <c r="H46" s="3"/>
      <c r="I46" s="3"/>
      <c r="J46" s="3"/>
      <c r="K46" s="3"/>
      <c r="L46" s="3"/>
      <c r="M46" s="3"/>
      <c r="N46" s="3"/>
      <c r="O46" s="3"/>
      <c r="P46" s="3"/>
      <c r="Q46" s="3"/>
      <c r="R46" s="3"/>
      <c r="S46" s="3"/>
      <c r="T46" s="3"/>
      <c r="U46" s="3"/>
      <c r="V46" s="3"/>
      <c r="W46" s="3"/>
      <c r="X46" s="3"/>
      <c r="Y46" s="3"/>
      <c r="AE46">
        <f>SUMIF(L7:L44,AE45,G7:G44)</f>
        <v>0</v>
      </c>
      <c r="AF46">
        <f>SUMIF(L7:L44,AF45,G7:G44)</f>
        <v>0</v>
      </c>
      <c r="AG46" t="s">
        <v>520</v>
      </c>
    </row>
    <row r="47" spans="1:60" x14ac:dyDescent="0.25">
      <c r="C47" s="185"/>
      <c r="D47" s="10"/>
      <c r="AG47" t="s">
        <v>521</v>
      </c>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4">
    <mergeCell ref="C15:G15"/>
    <mergeCell ref="A1:G1"/>
    <mergeCell ref="C2:G2"/>
    <mergeCell ref="C3:G3"/>
    <mergeCell ref="C4:G4"/>
    <mergeCell ref="C10:G10"/>
    <mergeCell ref="C36:G36"/>
    <mergeCell ref="C38:G38"/>
    <mergeCell ref="C17:G17"/>
    <mergeCell ref="C19:G19"/>
    <mergeCell ref="C25:G25"/>
    <mergeCell ref="C28:G28"/>
    <mergeCell ref="C32:G32"/>
    <mergeCell ref="C34:G3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BFDB-FA68-4A62-B1F5-DFB5E4040EAF}">
  <sheetPr>
    <outlinePr summaryBelow="0"/>
  </sheetPr>
  <dimension ref="A1:BH5000"/>
  <sheetViews>
    <sheetView workbookViewId="0">
      <pane ySplit="7" topLeftCell="A8" activePane="bottomLeft" state="frozen"/>
      <selection pane="bottomLeft" activeCell="R1" sqref="R1:Z1048576"/>
    </sheetView>
  </sheetViews>
  <sheetFormatPr defaultRowHeight="13.2" outlineLevelRow="1"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6"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77</v>
      </c>
      <c r="C3" s="193" t="s">
        <v>78</v>
      </c>
      <c r="D3" s="194"/>
      <c r="E3" s="194"/>
      <c r="F3" s="194"/>
      <c r="G3" s="195"/>
      <c r="AC3" s="120" t="s">
        <v>180</v>
      </c>
      <c r="AG3" t="s">
        <v>181</v>
      </c>
    </row>
    <row r="4" spans="1:60" ht="24.9" customHeight="1" x14ac:dyDescent="0.25">
      <c r="A4" s="139" t="s">
        <v>9</v>
      </c>
      <c r="B4" s="140" t="s">
        <v>79</v>
      </c>
      <c r="C4" s="196" t="s">
        <v>78</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169</v>
      </c>
      <c r="C8" s="180" t="s">
        <v>158</v>
      </c>
      <c r="D8" s="160"/>
      <c r="E8" s="161"/>
      <c r="F8" s="162"/>
      <c r="G8" s="162">
        <f>SUMIF(AG9:AG9,"&lt;&gt;NOR",G9:G9)</f>
        <v>0</v>
      </c>
      <c r="H8" s="162"/>
      <c r="I8" s="162">
        <f>SUM(I9:I9)</f>
        <v>0</v>
      </c>
      <c r="J8" s="162"/>
      <c r="K8" s="162">
        <f>SUM(K9:K9)</f>
        <v>0</v>
      </c>
      <c r="L8" s="162"/>
      <c r="M8" s="162">
        <f>SUM(M9:M9)</f>
        <v>0</v>
      </c>
      <c r="N8" s="161"/>
      <c r="O8" s="161">
        <f>SUM(O9:O9)</f>
        <v>0</v>
      </c>
      <c r="P8" s="161"/>
      <c r="Q8" s="161">
        <f>SUM(Q9:Q9)</f>
        <v>0</v>
      </c>
      <c r="R8" s="162"/>
      <c r="S8" s="162"/>
      <c r="T8" s="163"/>
      <c r="U8" s="157"/>
      <c r="V8" s="157">
        <f>SUM(V9:V9)</f>
        <v>0</v>
      </c>
      <c r="W8" s="157"/>
      <c r="X8" s="157"/>
      <c r="Y8" s="157"/>
      <c r="AG8" t="s">
        <v>206</v>
      </c>
    </row>
    <row r="9" spans="1:60" outlineLevel="1" x14ac:dyDescent="0.25">
      <c r="A9" s="165">
        <v>1</v>
      </c>
      <c r="B9" s="166" t="s">
        <v>1828</v>
      </c>
      <c r="C9" s="181" t="s">
        <v>1829</v>
      </c>
      <c r="D9" s="167" t="s">
        <v>257</v>
      </c>
      <c r="E9" s="168">
        <v>1</v>
      </c>
      <c r="F9" s="169"/>
      <c r="G9" s="170">
        <f>ROUND(E9*F9,2)</f>
        <v>0</v>
      </c>
      <c r="H9" s="169"/>
      <c r="I9" s="170">
        <f>ROUND(E9*H9,2)</f>
        <v>0</v>
      </c>
      <c r="J9" s="169"/>
      <c r="K9" s="170">
        <f>ROUND(E9*J9,2)</f>
        <v>0</v>
      </c>
      <c r="L9" s="170">
        <v>21</v>
      </c>
      <c r="M9" s="170">
        <f>G9*(1+L9/100)</f>
        <v>0</v>
      </c>
      <c r="N9" s="168">
        <v>0</v>
      </c>
      <c r="O9" s="168">
        <f>ROUND(E9*N9,2)</f>
        <v>0</v>
      </c>
      <c r="P9" s="168">
        <v>0</v>
      </c>
      <c r="Q9" s="168">
        <f>ROUND(E9*P9,2)</f>
        <v>0</v>
      </c>
      <c r="R9" s="170"/>
      <c r="S9" s="170" t="s">
        <v>276</v>
      </c>
      <c r="T9" s="171" t="s">
        <v>1830</v>
      </c>
      <c r="U9" s="156">
        <v>0</v>
      </c>
      <c r="V9" s="156">
        <f>ROUND(E9*U9,2)</f>
        <v>0</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x14ac:dyDescent="0.25">
      <c r="A10" s="3"/>
      <c r="B10" s="4"/>
      <c r="C10" s="183"/>
      <c r="D10" s="6"/>
      <c r="E10" s="3"/>
      <c r="F10" s="3"/>
      <c r="G10" s="3"/>
      <c r="H10" s="3"/>
      <c r="I10" s="3"/>
      <c r="J10" s="3"/>
      <c r="K10" s="3"/>
      <c r="L10" s="3"/>
      <c r="M10" s="3"/>
      <c r="N10" s="3"/>
      <c r="O10" s="3"/>
      <c r="P10" s="3"/>
      <c r="Q10" s="3"/>
      <c r="R10" s="3"/>
      <c r="S10" s="3"/>
      <c r="T10" s="3"/>
      <c r="U10" s="3"/>
      <c r="V10" s="3"/>
      <c r="W10" s="3"/>
      <c r="X10" s="3"/>
      <c r="Y10" s="3"/>
      <c r="AE10">
        <v>12</v>
      </c>
      <c r="AF10">
        <v>21</v>
      </c>
      <c r="AG10" t="s">
        <v>191</v>
      </c>
    </row>
    <row r="11" spans="1:60" x14ac:dyDescent="0.25">
      <c r="A11" s="149"/>
      <c r="B11" s="150" t="s">
        <v>29</v>
      </c>
      <c r="C11" s="184"/>
      <c r="D11" s="151"/>
      <c r="E11" s="152"/>
      <c r="F11" s="152"/>
      <c r="G11" s="164">
        <f>G8</f>
        <v>0</v>
      </c>
      <c r="H11" s="3"/>
      <c r="I11" s="3"/>
      <c r="J11" s="3"/>
      <c r="K11" s="3"/>
      <c r="L11" s="3"/>
      <c r="M11" s="3"/>
      <c r="N11" s="3"/>
      <c r="O11" s="3"/>
      <c r="P11" s="3"/>
      <c r="Q11" s="3"/>
      <c r="R11" s="3"/>
      <c r="S11" s="3"/>
      <c r="T11" s="3"/>
      <c r="U11" s="3"/>
      <c r="V11" s="3"/>
      <c r="W11" s="3"/>
      <c r="X11" s="3"/>
      <c r="Y11" s="3"/>
      <c r="AE11">
        <f>SUMIF(L7:L9,AE10,G7:G9)</f>
        <v>0</v>
      </c>
      <c r="AF11">
        <f>SUMIF(L7:L9,AF10,G7:G9)</f>
        <v>0</v>
      </c>
      <c r="AG11" t="s">
        <v>520</v>
      </c>
    </row>
    <row r="12" spans="1:60" x14ac:dyDescent="0.25">
      <c r="C12" s="185"/>
      <c r="D12" s="10"/>
      <c r="AG12" t="s">
        <v>521</v>
      </c>
    </row>
    <row r="13" spans="1:60" x14ac:dyDescent="0.25">
      <c r="D13" s="10"/>
    </row>
    <row r="14" spans="1:60" x14ac:dyDescent="0.25">
      <c r="D14" s="10"/>
    </row>
    <row r="15" spans="1:60" x14ac:dyDescent="0.25">
      <c r="D15" s="10"/>
    </row>
    <row r="16" spans="1:60" x14ac:dyDescent="0.25">
      <c r="D16" s="10"/>
    </row>
    <row r="17" spans="4:4" x14ac:dyDescent="0.25">
      <c r="D17" s="10"/>
    </row>
    <row r="18" spans="4:4" x14ac:dyDescent="0.25">
      <c r="D18" s="10"/>
    </row>
    <row r="19" spans="4:4" x14ac:dyDescent="0.25">
      <c r="D19" s="10"/>
    </row>
    <row r="20" spans="4:4" x14ac:dyDescent="0.25">
      <c r="D20" s="10"/>
    </row>
    <row r="21" spans="4:4" x14ac:dyDescent="0.25">
      <c r="D21" s="10"/>
    </row>
    <row r="22" spans="4:4" x14ac:dyDescent="0.25">
      <c r="D22" s="10"/>
    </row>
    <row r="23" spans="4:4" x14ac:dyDescent="0.25">
      <c r="D23" s="10"/>
    </row>
    <row r="24" spans="4:4" x14ac:dyDescent="0.25">
      <c r="D24" s="10"/>
    </row>
    <row r="25" spans="4:4" x14ac:dyDescent="0.25">
      <c r="D25" s="10"/>
    </row>
    <row r="26" spans="4:4" x14ac:dyDescent="0.25">
      <c r="D26" s="10"/>
    </row>
    <row r="27" spans="4:4" x14ac:dyDescent="0.25">
      <c r="D27" s="10"/>
    </row>
    <row r="28" spans="4:4" x14ac:dyDescent="0.25">
      <c r="D28" s="10"/>
    </row>
    <row r="29" spans="4:4" x14ac:dyDescent="0.25">
      <c r="D29" s="10"/>
    </row>
    <row r="30" spans="4:4" x14ac:dyDescent="0.25">
      <c r="D30" s="10"/>
    </row>
    <row r="31" spans="4:4" x14ac:dyDescent="0.25">
      <c r="D31" s="10"/>
    </row>
    <row r="32" spans="4:4"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A701-C6DA-44FF-BFF0-46E7DA4BE70D}">
  <sheetPr>
    <outlinePr summaryBelow="0"/>
  </sheetPr>
  <dimension ref="A1:BH5000"/>
  <sheetViews>
    <sheetView workbookViewId="0">
      <pane ySplit="7" topLeftCell="A8" activePane="bottomLeft" state="frozen"/>
      <selection pane="bottomLeft" activeCell="AA25" sqref="AA25"/>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1871</v>
      </c>
      <c r="D2" s="194"/>
      <c r="E2" s="194"/>
      <c r="F2" s="194"/>
      <c r="G2" s="195"/>
      <c r="AG2" t="s">
        <v>180</v>
      </c>
    </row>
    <row r="3" spans="1:60" ht="24.9" customHeight="1" x14ac:dyDescent="0.25">
      <c r="A3" s="50" t="s">
        <v>8</v>
      </c>
      <c r="B3" s="49" t="s">
        <v>80</v>
      </c>
      <c r="C3" s="193" t="s">
        <v>81</v>
      </c>
      <c r="D3" s="194"/>
      <c r="E3" s="194"/>
      <c r="F3" s="194"/>
      <c r="G3" s="195"/>
      <c r="AC3" s="120" t="s">
        <v>180</v>
      </c>
      <c r="AG3" t="s">
        <v>181</v>
      </c>
    </row>
    <row r="4" spans="1:60" ht="24.9" customHeight="1" x14ac:dyDescent="0.25">
      <c r="A4" s="139" t="s">
        <v>9</v>
      </c>
      <c r="B4" s="140" t="s">
        <v>80</v>
      </c>
      <c r="C4" s="196" t="s">
        <v>82</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SUMIF(AG9:AG14,"&lt;&gt;NOR",G9:G14)</f>
        <v>0</v>
      </c>
      <c r="H8" s="162"/>
      <c r="I8" s="162">
        <f>SUM(I9:I14)</f>
        <v>0</v>
      </c>
      <c r="J8" s="162"/>
      <c r="K8" s="162">
        <f>SUM(K9:K14)</f>
        <v>0</v>
      </c>
      <c r="L8" s="162"/>
      <c r="M8" s="162">
        <f>SUM(M9:M14)</f>
        <v>0</v>
      </c>
      <c r="N8" s="161"/>
      <c r="O8" s="161">
        <f>SUM(O9:O14)</f>
        <v>38.56</v>
      </c>
      <c r="P8" s="161"/>
      <c r="Q8" s="161">
        <f>SUM(Q9:Q14)</f>
        <v>0</v>
      </c>
      <c r="R8" s="162"/>
      <c r="S8" s="162"/>
      <c r="T8" s="163"/>
      <c r="U8" s="157"/>
      <c r="V8" s="157">
        <f>SUM(V9:V14)</f>
        <v>303.44</v>
      </c>
      <c r="W8" s="157"/>
      <c r="X8" s="157"/>
      <c r="Y8" s="157"/>
      <c r="AG8" t="s">
        <v>206</v>
      </c>
    </row>
    <row r="9" spans="1:60" outlineLevel="1" x14ac:dyDescent="0.25">
      <c r="A9" s="165">
        <v>1</v>
      </c>
      <c r="B9" s="166" t="s">
        <v>539</v>
      </c>
      <c r="C9" s="181" t="s">
        <v>540</v>
      </c>
      <c r="D9" s="167" t="s">
        <v>209</v>
      </c>
      <c r="E9" s="168">
        <v>69.561999999999998</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14.05</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outlineLevel="1" x14ac:dyDescent="0.25">
      <c r="A11" s="173">
        <v>2</v>
      </c>
      <c r="B11" s="174" t="s">
        <v>1831</v>
      </c>
      <c r="C11" s="182" t="s">
        <v>1832</v>
      </c>
      <c r="D11" s="175" t="s">
        <v>209</v>
      </c>
      <c r="E11" s="176">
        <v>23.025600000000001</v>
      </c>
      <c r="F11" s="177"/>
      <c r="G11" s="178">
        <f>ROUND(E11*F11,2)</f>
        <v>0</v>
      </c>
      <c r="H11" s="177"/>
      <c r="I11" s="178">
        <f>ROUND(E11*H11,2)</f>
        <v>0</v>
      </c>
      <c r="J11" s="177"/>
      <c r="K11" s="178">
        <f>ROUND(E11*J11,2)</f>
        <v>0</v>
      </c>
      <c r="L11" s="178">
        <v>21</v>
      </c>
      <c r="M11" s="178">
        <f>G11*(1+L11/100)</f>
        <v>0</v>
      </c>
      <c r="N11" s="176">
        <v>1.67</v>
      </c>
      <c r="O11" s="176">
        <f>ROUND(E11*N11,2)</f>
        <v>38.450000000000003</v>
      </c>
      <c r="P11" s="176">
        <v>0</v>
      </c>
      <c r="Q11" s="176">
        <f>ROUND(E11*P11,2)</f>
        <v>0</v>
      </c>
      <c r="R11" s="178"/>
      <c r="S11" s="178" t="s">
        <v>276</v>
      </c>
      <c r="T11" s="179" t="s">
        <v>212</v>
      </c>
      <c r="U11" s="156">
        <v>0.21299999999999999</v>
      </c>
      <c r="V11" s="156">
        <f>ROUND(E11*U11,2)</f>
        <v>4.9000000000000004</v>
      </c>
      <c r="W11" s="156"/>
      <c r="X11" s="156" t="s">
        <v>213</v>
      </c>
      <c r="Y11" s="156" t="s">
        <v>214</v>
      </c>
      <c r="Z11" s="146"/>
      <c r="AA11" s="146"/>
      <c r="AB11" s="146"/>
      <c r="AC11" s="146"/>
      <c r="AD11" s="146"/>
      <c r="AE11" s="146"/>
      <c r="AF11" s="146"/>
      <c r="AG11" s="146" t="s">
        <v>541</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outlineLevel="1" x14ac:dyDescent="0.25">
      <c r="A12" s="173">
        <v>3</v>
      </c>
      <c r="B12" s="174" t="s">
        <v>1770</v>
      </c>
      <c r="C12" s="182" t="s">
        <v>1811</v>
      </c>
      <c r="D12" s="175" t="s">
        <v>209</v>
      </c>
      <c r="E12" s="176">
        <v>81.633600000000001</v>
      </c>
      <c r="F12" s="177"/>
      <c r="G12" s="178">
        <f>ROUND(E12*F12,2)</f>
        <v>0</v>
      </c>
      <c r="H12" s="177"/>
      <c r="I12" s="178">
        <f>ROUND(E12*H12,2)</f>
        <v>0</v>
      </c>
      <c r="J12" s="177"/>
      <c r="K12" s="178">
        <f>ROUND(E12*J12,2)</f>
        <v>0</v>
      </c>
      <c r="L12" s="178">
        <v>21</v>
      </c>
      <c r="M12" s="178">
        <f>G12*(1+L12/100)</f>
        <v>0</v>
      </c>
      <c r="N12" s="176">
        <v>6.2E-4</v>
      </c>
      <c r="O12" s="176">
        <f>ROUND(E12*N12,2)</f>
        <v>0.05</v>
      </c>
      <c r="P12" s="176">
        <v>0</v>
      </c>
      <c r="Q12" s="176">
        <f>ROUND(E12*P12,2)</f>
        <v>0</v>
      </c>
      <c r="R12" s="178" t="s">
        <v>545</v>
      </c>
      <c r="S12" s="178" t="s">
        <v>211</v>
      </c>
      <c r="T12" s="179" t="s">
        <v>212</v>
      </c>
      <c r="U12" s="156">
        <v>2.1096400000000002</v>
      </c>
      <c r="V12" s="156">
        <f>ROUND(E12*U12,2)</f>
        <v>172.22</v>
      </c>
      <c r="W12" s="156"/>
      <c r="X12" s="156" t="s">
        <v>434</v>
      </c>
      <c r="Y12" s="156" t="s">
        <v>214</v>
      </c>
      <c r="Z12" s="146"/>
      <c r="AA12" s="146"/>
      <c r="AB12" s="146"/>
      <c r="AC12" s="146"/>
      <c r="AD12" s="146"/>
      <c r="AE12" s="146"/>
      <c r="AF12" s="146"/>
      <c r="AG12" s="146" t="s">
        <v>546</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20.399999999999999" outlineLevel="1" x14ac:dyDescent="0.25">
      <c r="A13" s="173">
        <v>4</v>
      </c>
      <c r="B13" s="174" t="s">
        <v>543</v>
      </c>
      <c r="C13" s="182" t="s">
        <v>544</v>
      </c>
      <c r="D13" s="175" t="s">
        <v>209</v>
      </c>
      <c r="E13" s="176">
        <v>64.135999999999996</v>
      </c>
      <c r="F13" s="177"/>
      <c r="G13" s="178">
        <f>ROUND(E13*F13,2)</f>
        <v>0</v>
      </c>
      <c r="H13" s="177"/>
      <c r="I13" s="178">
        <f>ROUND(E13*H13,2)</f>
        <v>0</v>
      </c>
      <c r="J13" s="177"/>
      <c r="K13" s="178">
        <f>ROUND(E13*J13,2)</f>
        <v>0</v>
      </c>
      <c r="L13" s="178">
        <v>21</v>
      </c>
      <c r="M13" s="178">
        <f>G13*(1+L13/100)</f>
        <v>0</v>
      </c>
      <c r="N13" s="176">
        <v>0</v>
      </c>
      <c r="O13" s="176">
        <f>ROUND(E13*N13,2)</f>
        <v>0</v>
      </c>
      <c r="P13" s="176">
        <v>0</v>
      </c>
      <c r="Q13" s="176">
        <f>ROUND(E13*P13,2)</f>
        <v>0</v>
      </c>
      <c r="R13" s="178" t="s">
        <v>545</v>
      </c>
      <c r="S13" s="178" t="s">
        <v>211</v>
      </c>
      <c r="T13" s="179" t="s">
        <v>212</v>
      </c>
      <c r="U13" s="156">
        <v>0.73829999999999996</v>
      </c>
      <c r="V13" s="156">
        <f>ROUND(E13*U13,2)</f>
        <v>47.35</v>
      </c>
      <c r="W13" s="156"/>
      <c r="X13" s="156" t="s">
        <v>434</v>
      </c>
      <c r="Y13" s="156" t="s">
        <v>214</v>
      </c>
      <c r="Z13" s="146"/>
      <c r="AA13" s="146"/>
      <c r="AB13" s="146"/>
      <c r="AC13" s="146"/>
      <c r="AD13" s="146"/>
      <c r="AE13" s="146"/>
      <c r="AF13" s="146"/>
      <c r="AG13" s="146" t="s">
        <v>546</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20.399999999999999" outlineLevel="1" x14ac:dyDescent="0.25">
      <c r="A14" s="173">
        <v>5</v>
      </c>
      <c r="B14" s="174" t="s">
        <v>1772</v>
      </c>
      <c r="C14" s="182" t="s">
        <v>1812</v>
      </c>
      <c r="D14" s="175" t="s">
        <v>209</v>
      </c>
      <c r="E14" s="176">
        <v>27.396000000000001</v>
      </c>
      <c r="F14" s="177"/>
      <c r="G14" s="178">
        <f>ROUND(E14*F14,2)</f>
        <v>0</v>
      </c>
      <c r="H14" s="177"/>
      <c r="I14" s="178">
        <f>ROUND(E14*H14,2)</f>
        <v>0</v>
      </c>
      <c r="J14" s="177"/>
      <c r="K14" s="178">
        <f>ROUND(E14*J14,2)</f>
        <v>0</v>
      </c>
      <c r="L14" s="178">
        <v>21</v>
      </c>
      <c r="M14" s="178">
        <f>G14*(1+L14/100)</f>
        <v>0</v>
      </c>
      <c r="N14" s="176">
        <v>2.33E-3</v>
      </c>
      <c r="O14" s="176">
        <f>ROUND(E14*N14,2)</f>
        <v>0.06</v>
      </c>
      <c r="P14" s="176">
        <v>0</v>
      </c>
      <c r="Q14" s="176">
        <f>ROUND(E14*P14,2)</f>
        <v>0</v>
      </c>
      <c r="R14" s="178" t="s">
        <v>545</v>
      </c>
      <c r="S14" s="178" t="s">
        <v>211</v>
      </c>
      <c r="T14" s="179" t="s">
        <v>212</v>
      </c>
      <c r="U14" s="156">
        <v>2.3696999999999999</v>
      </c>
      <c r="V14" s="156">
        <f>ROUND(E14*U14,2)</f>
        <v>64.92</v>
      </c>
      <c r="W14" s="156"/>
      <c r="X14" s="156" t="s">
        <v>434</v>
      </c>
      <c r="Y14" s="156" t="s">
        <v>214</v>
      </c>
      <c r="Z14" s="146"/>
      <c r="AA14" s="146"/>
      <c r="AB14" s="146"/>
      <c r="AC14" s="146"/>
      <c r="AD14" s="146"/>
      <c r="AE14" s="146"/>
      <c r="AF14" s="146"/>
      <c r="AG14" s="146" t="s">
        <v>546</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x14ac:dyDescent="0.25">
      <c r="A15" s="158" t="s">
        <v>205</v>
      </c>
      <c r="B15" s="159" t="s">
        <v>93</v>
      </c>
      <c r="C15" s="180" t="s">
        <v>94</v>
      </c>
      <c r="D15" s="160"/>
      <c r="E15" s="161"/>
      <c r="F15" s="162"/>
      <c r="G15" s="162">
        <f>SUMIF(AG16:AG25,"&lt;&gt;NOR",G16:G25)</f>
        <v>0</v>
      </c>
      <c r="H15" s="162"/>
      <c r="I15" s="162">
        <f>SUM(I16:I25)</f>
        <v>0</v>
      </c>
      <c r="J15" s="162"/>
      <c r="K15" s="162">
        <f>SUM(K16:K25)</f>
        <v>0</v>
      </c>
      <c r="L15" s="162"/>
      <c r="M15" s="162">
        <f>SUM(M16:M25)</f>
        <v>0</v>
      </c>
      <c r="N15" s="161"/>
      <c r="O15" s="161">
        <f>SUM(O16:O25)</f>
        <v>2.59</v>
      </c>
      <c r="P15" s="161"/>
      <c r="Q15" s="161">
        <f>SUM(Q16:Q25)</f>
        <v>0</v>
      </c>
      <c r="R15" s="162"/>
      <c r="S15" s="162"/>
      <c r="T15" s="163"/>
      <c r="U15" s="157"/>
      <c r="V15" s="157">
        <f>SUM(V16:V25)</f>
        <v>13.54</v>
      </c>
      <c r="W15" s="157"/>
      <c r="X15" s="157"/>
      <c r="Y15" s="157"/>
      <c r="AG15" t="s">
        <v>206</v>
      </c>
    </row>
    <row r="16" spans="1:60" outlineLevel="1" x14ac:dyDescent="0.25">
      <c r="A16" s="173">
        <v>6</v>
      </c>
      <c r="B16" s="174" t="s">
        <v>1833</v>
      </c>
      <c r="C16" s="182" t="s">
        <v>1834</v>
      </c>
      <c r="D16" s="175" t="s">
        <v>237</v>
      </c>
      <c r="E16" s="176">
        <v>117.6</v>
      </c>
      <c r="F16" s="177"/>
      <c r="G16" s="178">
        <f>ROUND(E16*F16,2)</f>
        <v>0</v>
      </c>
      <c r="H16" s="177"/>
      <c r="I16" s="178">
        <f>ROUND(E16*H16,2)</f>
        <v>0</v>
      </c>
      <c r="J16" s="177"/>
      <c r="K16" s="178">
        <f>ROUND(E16*J16,2)</f>
        <v>0</v>
      </c>
      <c r="L16" s="178">
        <v>21</v>
      </c>
      <c r="M16" s="178">
        <f>G16*(1+L16/100)</f>
        <v>0</v>
      </c>
      <c r="N16" s="176">
        <v>4.0000000000000003E-5</v>
      </c>
      <c r="O16" s="176">
        <f>ROUND(E16*N16,2)</f>
        <v>0</v>
      </c>
      <c r="P16" s="176">
        <v>0</v>
      </c>
      <c r="Q16" s="176">
        <f>ROUND(E16*P16,2)</f>
        <v>0</v>
      </c>
      <c r="R16" s="178" t="s">
        <v>549</v>
      </c>
      <c r="S16" s="178" t="s">
        <v>211</v>
      </c>
      <c r="T16" s="179" t="s">
        <v>212</v>
      </c>
      <c r="U16" s="156">
        <v>0.06</v>
      </c>
      <c r="V16" s="156">
        <f>ROUND(E16*U16,2)</f>
        <v>7.06</v>
      </c>
      <c r="W16" s="156"/>
      <c r="X16" s="156" t="s">
        <v>213</v>
      </c>
      <c r="Y16" s="156" t="s">
        <v>214</v>
      </c>
      <c r="Z16" s="146"/>
      <c r="AA16" s="146"/>
      <c r="AB16" s="146"/>
      <c r="AC16" s="146"/>
      <c r="AD16" s="146"/>
      <c r="AE16" s="146"/>
      <c r="AF16" s="146"/>
      <c r="AG16" s="146" t="s">
        <v>541</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65">
        <v>7</v>
      </c>
      <c r="B17" s="166" t="s">
        <v>87</v>
      </c>
      <c r="C17" s="181" t="s">
        <v>1835</v>
      </c>
      <c r="D17" s="167" t="s">
        <v>257</v>
      </c>
      <c r="E17" s="168">
        <v>24</v>
      </c>
      <c r="F17" s="169"/>
      <c r="G17" s="170">
        <f>ROUND(E17*F17,2)</f>
        <v>0</v>
      </c>
      <c r="H17" s="169"/>
      <c r="I17" s="170">
        <f>ROUND(E17*H17,2)</f>
        <v>0</v>
      </c>
      <c r="J17" s="169"/>
      <c r="K17" s="170">
        <f>ROUND(E17*J17,2)</f>
        <v>0</v>
      </c>
      <c r="L17" s="170">
        <v>21</v>
      </c>
      <c r="M17" s="170">
        <f>G17*(1+L17/100)</f>
        <v>0</v>
      </c>
      <c r="N17" s="168">
        <v>1.0500000000000001E-2</v>
      </c>
      <c r="O17" s="168">
        <f>ROUND(E17*N17,2)</f>
        <v>0.25</v>
      </c>
      <c r="P17" s="168">
        <v>0</v>
      </c>
      <c r="Q17" s="168">
        <f>ROUND(E17*P17,2)</f>
        <v>0</v>
      </c>
      <c r="R17" s="170"/>
      <c r="S17" s="170" t="s">
        <v>276</v>
      </c>
      <c r="T17" s="171" t="s">
        <v>212</v>
      </c>
      <c r="U17" s="156">
        <v>0</v>
      </c>
      <c r="V17" s="156">
        <f>ROUND(E17*U17,2)</f>
        <v>0</v>
      </c>
      <c r="W17" s="156"/>
      <c r="X17" s="156" t="s">
        <v>213</v>
      </c>
      <c r="Y17" s="156" t="s">
        <v>214</v>
      </c>
      <c r="Z17" s="146"/>
      <c r="AA17" s="146"/>
      <c r="AB17" s="146"/>
      <c r="AC17" s="146"/>
      <c r="AD17" s="146"/>
      <c r="AE17" s="146"/>
      <c r="AF17" s="146"/>
      <c r="AG17" s="146" t="s">
        <v>541</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2" x14ac:dyDescent="0.25">
      <c r="A18" s="153"/>
      <c r="B18" s="154"/>
      <c r="C18" s="254" t="s">
        <v>649</v>
      </c>
      <c r="D18" s="255"/>
      <c r="E18" s="255"/>
      <c r="F18" s="255"/>
      <c r="G18" s="255"/>
      <c r="H18" s="156"/>
      <c r="I18" s="156"/>
      <c r="J18" s="156"/>
      <c r="K18" s="156"/>
      <c r="L18" s="156"/>
      <c r="M18" s="156"/>
      <c r="N18" s="155"/>
      <c r="O18" s="155"/>
      <c r="P18" s="155"/>
      <c r="Q18" s="155"/>
      <c r="R18" s="156"/>
      <c r="S18" s="156"/>
      <c r="T18" s="156"/>
      <c r="U18" s="156"/>
      <c r="V18" s="156"/>
      <c r="W18" s="156"/>
      <c r="X18" s="156"/>
      <c r="Y18" s="156"/>
      <c r="Z18" s="146"/>
      <c r="AA18" s="146"/>
      <c r="AB18" s="146"/>
      <c r="AC18" s="146"/>
      <c r="AD18" s="146"/>
      <c r="AE18" s="146"/>
      <c r="AF18" s="146"/>
      <c r="AG18" s="146" t="s">
        <v>642</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65">
        <v>8</v>
      </c>
      <c r="B19" s="166" t="s">
        <v>93</v>
      </c>
      <c r="C19" s="181" t="s">
        <v>1836</v>
      </c>
      <c r="D19" s="167" t="s">
        <v>257</v>
      </c>
      <c r="E19" s="168">
        <v>24</v>
      </c>
      <c r="F19" s="169"/>
      <c r="G19" s="170">
        <f>ROUND(E19*F19,2)</f>
        <v>0</v>
      </c>
      <c r="H19" s="169"/>
      <c r="I19" s="170">
        <f>ROUND(E19*H19,2)</f>
        <v>0</v>
      </c>
      <c r="J19" s="169"/>
      <c r="K19" s="170">
        <f>ROUND(E19*J19,2)</f>
        <v>0</v>
      </c>
      <c r="L19" s="170">
        <v>21</v>
      </c>
      <c r="M19" s="170">
        <f>G19*(1+L19/100)</f>
        <v>0</v>
      </c>
      <c r="N19" s="168">
        <v>0</v>
      </c>
      <c r="O19" s="168">
        <f>ROUND(E19*N19,2)</f>
        <v>0</v>
      </c>
      <c r="P19" s="168">
        <v>0</v>
      </c>
      <c r="Q19" s="168">
        <f>ROUND(E19*P19,2)</f>
        <v>0</v>
      </c>
      <c r="R19" s="170"/>
      <c r="S19" s="170" t="s">
        <v>276</v>
      </c>
      <c r="T19" s="171" t="s">
        <v>212</v>
      </c>
      <c r="U19" s="156">
        <v>0.27</v>
      </c>
      <c r="V19" s="156">
        <f>ROUND(E19*U19,2)</f>
        <v>6.48</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2" x14ac:dyDescent="0.25">
      <c r="A20" s="153"/>
      <c r="B20" s="154"/>
      <c r="C20" s="254" t="s">
        <v>649</v>
      </c>
      <c r="D20" s="255"/>
      <c r="E20" s="255"/>
      <c r="F20" s="255"/>
      <c r="G20" s="255"/>
      <c r="H20" s="156"/>
      <c r="I20" s="156"/>
      <c r="J20" s="156"/>
      <c r="K20" s="156"/>
      <c r="L20" s="156"/>
      <c r="M20" s="156"/>
      <c r="N20" s="155"/>
      <c r="O20" s="155"/>
      <c r="P20" s="155"/>
      <c r="Q20" s="155"/>
      <c r="R20" s="156"/>
      <c r="S20" s="156"/>
      <c r="T20" s="156"/>
      <c r="U20" s="156"/>
      <c r="V20" s="156"/>
      <c r="W20" s="156"/>
      <c r="X20" s="156"/>
      <c r="Y20" s="156"/>
      <c r="Z20" s="146"/>
      <c r="AA20" s="146"/>
      <c r="AB20" s="146"/>
      <c r="AC20" s="146"/>
      <c r="AD20" s="146"/>
      <c r="AE20" s="146"/>
      <c r="AF20" s="146"/>
      <c r="AG20" s="146" t="s">
        <v>642</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9</v>
      </c>
      <c r="B21" s="174" t="s">
        <v>1837</v>
      </c>
      <c r="C21" s="182" t="s">
        <v>1838</v>
      </c>
      <c r="D21" s="175" t="s">
        <v>257</v>
      </c>
      <c r="E21" s="176">
        <v>2</v>
      </c>
      <c r="F21" s="177"/>
      <c r="G21" s="178">
        <f>ROUND(E21*F21,2)</f>
        <v>0</v>
      </c>
      <c r="H21" s="177"/>
      <c r="I21" s="178">
        <f>ROUND(E21*H21,2)</f>
        <v>0</v>
      </c>
      <c r="J21" s="177"/>
      <c r="K21" s="178">
        <f>ROUND(E21*J21,2)</f>
        <v>0</v>
      </c>
      <c r="L21" s="178">
        <v>21</v>
      </c>
      <c r="M21" s="178">
        <f>G21*(1+L21/100)</f>
        <v>0</v>
      </c>
      <c r="N21" s="176">
        <v>3.0000000000000001E-3</v>
      </c>
      <c r="O21" s="176">
        <f>ROUND(E21*N21,2)</f>
        <v>0.01</v>
      </c>
      <c r="P21" s="176">
        <v>0</v>
      </c>
      <c r="Q21" s="176">
        <f>ROUND(E21*P21,2)</f>
        <v>0</v>
      </c>
      <c r="R21" s="178" t="s">
        <v>450</v>
      </c>
      <c r="S21" s="178" t="s">
        <v>211</v>
      </c>
      <c r="T21" s="179" t="s">
        <v>212</v>
      </c>
      <c r="U21" s="156">
        <v>0</v>
      </c>
      <c r="V21" s="156">
        <f>ROUND(E21*U21,2)</f>
        <v>0</v>
      </c>
      <c r="W21" s="156"/>
      <c r="X21" s="156" t="s">
        <v>98</v>
      </c>
      <c r="Y21" s="156" t="s">
        <v>214</v>
      </c>
      <c r="Z21" s="146"/>
      <c r="AA21" s="146"/>
      <c r="AB21" s="146"/>
      <c r="AC21" s="146"/>
      <c r="AD21" s="146"/>
      <c r="AE21" s="146"/>
      <c r="AF21" s="146"/>
      <c r="AG21" s="146" t="s">
        <v>458</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65">
        <v>10</v>
      </c>
      <c r="B22" s="166" t="s">
        <v>101</v>
      </c>
      <c r="C22" s="181" t="s">
        <v>1839</v>
      </c>
      <c r="D22" s="167" t="s">
        <v>237</v>
      </c>
      <c r="E22" s="168">
        <v>117.6</v>
      </c>
      <c r="F22" s="169"/>
      <c r="G22" s="170">
        <f>ROUND(E22*F22,2)</f>
        <v>0</v>
      </c>
      <c r="H22" s="169"/>
      <c r="I22" s="170">
        <f>ROUND(E22*H22,2)</f>
        <v>0</v>
      </c>
      <c r="J22" s="169"/>
      <c r="K22" s="170">
        <f>ROUND(E22*J22,2)</f>
        <v>0</v>
      </c>
      <c r="L22" s="170">
        <v>21</v>
      </c>
      <c r="M22" s="170">
        <f>G22*(1+L22/100)</f>
        <v>0</v>
      </c>
      <c r="N22" s="168">
        <v>3.3E-4</v>
      </c>
      <c r="O22" s="168">
        <f>ROUND(E22*N22,2)</f>
        <v>0.04</v>
      </c>
      <c r="P22" s="168">
        <v>0</v>
      </c>
      <c r="Q22" s="168">
        <f>ROUND(E22*P22,2)</f>
        <v>0</v>
      </c>
      <c r="R22" s="170"/>
      <c r="S22" s="170" t="s">
        <v>276</v>
      </c>
      <c r="T22" s="171" t="s">
        <v>212</v>
      </c>
      <c r="U22" s="156">
        <v>0</v>
      </c>
      <c r="V22" s="156">
        <f>ROUND(E22*U22,2)</f>
        <v>0</v>
      </c>
      <c r="W22" s="156"/>
      <c r="X22" s="156" t="s">
        <v>98</v>
      </c>
      <c r="Y22" s="156" t="s">
        <v>214</v>
      </c>
      <c r="Z22" s="146"/>
      <c r="AA22" s="146"/>
      <c r="AB22" s="146"/>
      <c r="AC22" s="146"/>
      <c r="AD22" s="146"/>
      <c r="AE22" s="146"/>
      <c r="AF22" s="146"/>
      <c r="AG22" s="146" t="s">
        <v>458</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2" x14ac:dyDescent="0.25">
      <c r="A23" s="153"/>
      <c r="B23" s="154"/>
      <c r="C23" s="254" t="s">
        <v>649</v>
      </c>
      <c r="D23" s="255"/>
      <c r="E23" s="255"/>
      <c r="F23" s="255"/>
      <c r="G23" s="255"/>
      <c r="H23" s="156"/>
      <c r="I23" s="156"/>
      <c r="J23" s="156"/>
      <c r="K23" s="156"/>
      <c r="L23" s="156"/>
      <c r="M23" s="156"/>
      <c r="N23" s="155"/>
      <c r="O23" s="155"/>
      <c r="P23" s="155"/>
      <c r="Q23" s="155"/>
      <c r="R23" s="156"/>
      <c r="S23" s="156"/>
      <c r="T23" s="156"/>
      <c r="U23" s="156"/>
      <c r="V23" s="156"/>
      <c r="W23" s="156"/>
      <c r="X23" s="156"/>
      <c r="Y23" s="156"/>
      <c r="Z23" s="146"/>
      <c r="AA23" s="146"/>
      <c r="AB23" s="146"/>
      <c r="AC23" s="146"/>
      <c r="AD23" s="146"/>
      <c r="AE23" s="146"/>
      <c r="AF23" s="146"/>
      <c r="AG23" s="146" t="s">
        <v>642</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65">
        <v>11</v>
      </c>
      <c r="B24" s="166" t="s">
        <v>108</v>
      </c>
      <c r="C24" s="181" t="s">
        <v>1840</v>
      </c>
      <c r="D24" s="167" t="s">
        <v>613</v>
      </c>
      <c r="E24" s="168">
        <v>1</v>
      </c>
      <c r="F24" s="169"/>
      <c r="G24" s="170">
        <f>ROUND(E24*F24,2)</f>
        <v>0</v>
      </c>
      <c r="H24" s="169"/>
      <c r="I24" s="170">
        <f>ROUND(E24*H24,2)</f>
        <v>0</v>
      </c>
      <c r="J24" s="169"/>
      <c r="K24" s="170">
        <f>ROUND(E24*J24,2)</f>
        <v>0</v>
      </c>
      <c r="L24" s="170">
        <v>21</v>
      </c>
      <c r="M24" s="170">
        <f>G24*(1+L24/100)</f>
        <v>0</v>
      </c>
      <c r="N24" s="168">
        <v>2.29</v>
      </c>
      <c r="O24" s="168">
        <f>ROUND(E24*N24,2)</f>
        <v>2.29</v>
      </c>
      <c r="P24" s="168">
        <v>0</v>
      </c>
      <c r="Q24" s="168">
        <f>ROUND(E24*P24,2)</f>
        <v>0</v>
      </c>
      <c r="R24" s="170"/>
      <c r="S24" s="170" t="s">
        <v>276</v>
      </c>
      <c r="T24" s="171" t="s">
        <v>212</v>
      </c>
      <c r="U24" s="156">
        <v>0</v>
      </c>
      <c r="V24" s="156">
        <f>ROUND(E24*U24,2)</f>
        <v>0</v>
      </c>
      <c r="W24" s="156"/>
      <c r="X24" s="156" t="s">
        <v>98</v>
      </c>
      <c r="Y24" s="156" t="s">
        <v>214</v>
      </c>
      <c r="Z24" s="146"/>
      <c r="AA24" s="146"/>
      <c r="AB24" s="146"/>
      <c r="AC24" s="146"/>
      <c r="AD24" s="146"/>
      <c r="AE24" s="146"/>
      <c r="AF24" s="146"/>
      <c r="AG24" s="146" t="s">
        <v>458</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2" x14ac:dyDescent="0.25">
      <c r="A25" s="153"/>
      <c r="B25" s="154"/>
      <c r="C25" s="254" t="s">
        <v>649</v>
      </c>
      <c r="D25" s="255"/>
      <c r="E25" s="255"/>
      <c r="F25" s="255"/>
      <c r="G25" s="255"/>
      <c r="H25" s="156"/>
      <c r="I25" s="156"/>
      <c r="J25" s="156"/>
      <c r="K25" s="156"/>
      <c r="L25" s="156"/>
      <c r="M25" s="156"/>
      <c r="N25" s="155"/>
      <c r="O25" s="155"/>
      <c r="P25" s="155"/>
      <c r="Q25" s="155"/>
      <c r="R25" s="156"/>
      <c r="S25" s="156"/>
      <c r="T25" s="156"/>
      <c r="U25" s="156"/>
      <c r="V25" s="156"/>
      <c r="W25" s="156"/>
      <c r="X25" s="156"/>
      <c r="Y25" s="156"/>
      <c r="Z25" s="146"/>
      <c r="AA25" s="146"/>
      <c r="AB25" s="146"/>
      <c r="AC25" s="146"/>
      <c r="AD25" s="146"/>
      <c r="AE25" s="146"/>
      <c r="AF25" s="146"/>
      <c r="AG25" s="146" t="s">
        <v>642</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x14ac:dyDescent="0.25">
      <c r="A26" s="158" t="s">
        <v>205</v>
      </c>
      <c r="B26" s="159" t="s">
        <v>108</v>
      </c>
      <c r="C26" s="180" t="s">
        <v>109</v>
      </c>
      <c r="D26" s="160"/>
      <c r="E26" s="161"/>
      <c r="F26" s="162"/>
      <c r="G26" s="162">
        <f>SUMIF(AG27:AG28,"&lt;&gt;NOR",G27:G28)</f>
        <v>0</v>
      </c>
      <c r="H26" s="162"/>
      <c r="I26" s="162">
        <f>SUM(I27:I28)</f>
        <v>0</v>
      </c>
      <c r="J26" s="162"/>
      <c r="K26" s="162">
        <f>SUM(K27:K28)</f>
        <v>0</v>
      </c>
      <c r="L26" s="162"/>
      <c r="M26" s="162">
        <f>SUM(M27:M28)</f>
        <v>0</v>
      </c>
      <c r="N26" s="161"/>
      <c r="O26" s="161">
        <f>SUM(O27:O28)</f>
        <v>59.17</v>
      </c>
      <c r="P26" s="161"/>
      <c r="Q26" s="161">
        <f>SUM(Q27:Q28)</f>
        <v>0</v>
      </c>
      <c r="R26" s="162"/>
      <c r="S26" s="162"/>
      <c r="T26" s="163"/>
      <c r="U26" s="157"/>
      <c r="V26" s="157">
        <f>SUM(V27:V28)</f>
        <v>88.58</v>
      </c>
      <c r="W26" s="157"/>
      <c r="X26" s="157"/>
      <c r="Y26" s="157"/>
      <c r="AG26" t="s">
        <v>206</v>
      </c>
    </row>
    <row r="27" spans="1:60" outlineLevel="1" x14ac:dyDescent="0.25">
      <c r="A27" s="165">
        <v>12</v>
      </c>
      <c r="B27" s="166" t="s">
        <v>547</v>
      </c>
      <c r="C27" s="181" t="s">
        <v>548</v>
      </c>
      <c r="D27" s="167" t="s">
        <v>209</v>
      </c>
      <c r="E27" s="168">
        <v>52.26</v>
      </c>
      <c r="F27" s="169"/>
      <c r="G27" s="170">
        <f>ROUND(E27*F27,2)</f>
        <v>0</v>
      </c>
      <c r="H27" s="169"/>
      <c r="I27" s="170">
        <f>ROUND(E27*H27,2)</f>
        <v>0</v>
      </c>
      <c r="J27" s="169"/>
      <c r="K27" s="170">
        <f>ROUND(E27*J27,2)</f>
        <v>0</v>
      </c>
      <c r="L27" s="170">
        <v>21</v>
      </c>
      <c r="M27" s="170">
        <f>G27*(1+L27/100)</f>
        <v>0</v>
      </c>
      <c r="N27" s="168">
        <v>1.1322000000000001</v>
      </c>
      <c r="O27" s="168">
        <f>ROUND(E27*N27,2)</f>
        <v>59.17</v>
      </c>
      <c r="P27" s="168">
        <v>0</v>
      </c>
      <c r="Q27" s="168">
        <f>ROUND(E27*P27,2)</f>
        <v>0</v>
      </c>
      <c r="R27" s="170" t="s">
        <v>549</v>
      </c>
      <c r="S27" s="170" t="s">
        <v>211</v>
      </c>
      <c r="T27" s="171" t="s">
        <v>212</v>
      </c>
      <c r="U27" s="156">
        <v>1.6950000000000001</v>
      </c>
      <c r="V27" s="156">
        <f>ROUND(E27*U27,2)</f>
        <v>88.58</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2" x14ac:dyDescent="0.25">
      <c r="A28" s="153"/>
      <c r="B28" s="154"/>
      <c r="C28" s="190" t="s">
        <v>550</v>
      </c>
      <c r="D28" s="191"/>
      <c r="E28" s="191"/>
      <c r="F28" s="191"/>
      <c r="G28" s="191"/>
      <c r="H28" s="156"/>
      <c r="I28" s="156"/>
      <c r="J28" s="156"/>
      <c r="K28" s="156"/>
      <c r="L28" s="156"/>
      <c r="M28" s="156"/>
      <c r="N28" s="155"/>
      <c r="O28" s="155"/>
      <c r="P28" s="155"/>
      <c r="Q28" s="155"/>
      <c r="R28" s="156"/>
      <c r="S28" s="156"/>
      <c r="T28" s="156"/>
      <c r="U28" s="156"/>
      <c r="V28" s="156"/>
      <c r="W28" s="156"/>
      <c r="X28" s="156"/>
      <c r="Y28" s="156"/>
      <c r="Z28" s="146"/>
      <c r="AA28" s="146"/>
      <c r="AB28" s="146"/>
      <c r="AC28" s="146"/>
      <c r="AD28" s="146"/>
      <c r="AE28" s="146"/>
      <c r="AF28" s="146"/>
      <c r="AG28" s="146" t="s">
        <v>217</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x14ac:dyDescent="0.25">
      <c r="A29" s="158" t="s">
        <v>205</v>
      </c>
      <c r="B29" s="159" t="s">
        <v>123</v>
      </c>
      <c r="C29" s="180" t="s">
        <v>124</v>
      </c>
      <c r="D29" s="160"/>
      <c r="E29" s="161"/>
      <c r="F29" s="162"/>
      <c r="G29" s="162">
        <f>SUMIF(AG30:AG33,"&lt;&gt;NOR",G30:G33)</f>
        <v>0</v>
      </c>
      <c r="H29" s="162"/>
      <c r="I29" s="162">
        <f>SUM(I30:I33)</f>
        <v>0</v>
      </c>
      <c r="J29" s="162"/>
      <c r="K29" s="162">
        <f>SUM(K30:K33)</f>
        <v>0</v>
      </c>
      <c r="L29" s="162"/>
      <c r="M29" s="162">
        <f>SUM(M30:M33)</f>
        <v>0</v>
      </c>
      <c r="N29" s="161"/>
      <c r="O29" s="161">
        <f>SUM(O30:O33)</f>
        <v>0</v>
      </c>
      <c r="P29" s="161"/>
      <c r="Q29" s="161">
        <f>SUM(Q30:Q33)</f>
        <v>0</v>
      </c>
      <c r="R29" s="162"/>
      <c r="S29" s="162"/>
      <c r="T29" s="163"/>
      <c r="U29" s="157"/>
      <c r="V29" s="157">
        <f>SUM(V30:V33)</f>
        <v>2.95</v>
      </c>
      <c r="W29" s="157"/>
      <c r="X29" s="157"/>
      <c r="Y29" s="157"/>
      <c r="AG29" t="s">
        <v>206</v>
      </c>
    </row>
    <row r="30" spans="1:60" outlineLevel="1" x14ac:dyDescent="0.25">
      <c r="A30" s="165">
        <v>13</v>
      </c>
      <c r="B30" s="166" t="s">
        <v>1841</v>
      </c>
      <c r="C30" s="181" t="s">
        <v>1842</v>
      </c>
      <c r="D30" s="167" t="s">
        <v>257</v>
      </c>
      <c r="E30" s="168">
        <v>1</v>
      </c>
      <c r="F30" s="169"/>
      <c r="G30" s="170">
        <f>ROUND(E30*F30,2)</f>
        <v>0</v>
      </c>
      <c r="H30" s="169"/>
      <c r="I30" s="170">
        <f>ROUND(E30*H30,2)</f>
        <v>0</v>
      </c>
      <c r="J30" s="169"/>
      <c r="K30" s="170">
        <f>ROUND(E30*J30,2)</f>
        <v>0</v>
      </c>
      <c r="L30" s="170">
        <v>21</v>
      </c>
      <c r="M30" s="170">
        <f>G30*(1+L30/100)</f>
        <v>0</v>
      </c>
      <c r="N30" s="168">
        <v>0</v>
      </c>
      <c r="O30" s="168">
        <f>ROUND(E30*N30,2)</f>
        <v>0</v>
      </c>
      <c r="P30" s="168">
        <v>0</v>
      </c>
      <c r="Q30" s="168">
        <f>ROUND(E30*P30,2)</f>
        <v>0</v>
      </c>
      <c r="R30" s="170" t="s">
        <v>549</v>
      </c>
      <c r="S30" s="170" t="s">
        <v>211</v>
      </c>
      <c r="T30" s="171" t="s">
        <v>212</v>
      </c>
      <c r="U30" s="156">
        <v>0.79</v>
      </c>
      <c r="V30" s="156">
        <f>ROUND(E30*U30,2)</f>
        <v>0.79</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2" x14ac:dyDescent="0.25">
      <c r="A31" s="153"/>
      <c r="B31" s="154"/>
      <c r="C31" s="190" t="s">
        <v>1782</v>
      </c>
      <c r="D31" s="191"/>
      <c r="E31" s="191"/>
      <c r="F31" s="191"/>
      <c r="G31" s="191"/>
      <c r="H31" s="156"/>
      <c r="I31" s="156"/>
      <c r="J31" s="156"/>
      <c r="K31" s="156"/>
      <c r="L31" s="156"/>
      <c r="M31" s="156"/>
      <c r="N31" s="155"/>
      <c r="O31" s="155"/>
      <c r="P31" s="155"/>
      <c r="Q31" s="155"/>
      <c r="R31" s="156"/>
      <c r="S31" s="156"/>
      <c r="T31" s="156"/>
      <c r="U31" s="156"/>
      <c r="V31" s="156"/>
      <c r="W31" s="156"/>
      <c r="X31" s="156"/>
      <c r="Y31" s="156"/>
      <c r="Z31" s="146"/>
      <c r="AA31" s="146"/>
      <c r="AB31" s="146"/>
      <c r="AC31" s="146"/>
      <c r="AD31" s="146"/>
      <c r="AE31" s="146"/>
      <c r="AF31" s="146"/>
      <c r="AG31" s="146" t="s">
        <v>217</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14</v>
      </c>
      <c r="B32" s="174" t="s">
        <v>1843</v>
      </c>
      <c r="C32" s="182" t="s">
        <v>1844</v>
      </c>
      <c r="D32" s="175" t="s">
        <v>257</v>
      </c>
      <c r="E32" s="176">
        <v>1</v>
      </c>
      <c r="F32" s="177"/>
      <c r="G32" s="178">
        <f>ROUND(E32*F32,2)</f>
        <v>0</v>
      </c>
      <c r="H32" s="177"/>
      <c r="I32" s="178">
        <f>ROUND(E32*H32,2)</f>
        <v>0</v>
      </c>
      <c r="J32" s="177"/>
      <c r="K32" s="178">
        <f>ROUND(E32*J32,2)</f>
        <v>0</v>
      </c>
      <c r="L32" s="178">
        <v>21</v>
      </c>
      <c r="M32" s="178">
        <f>G32*(1+L32/100)</f>
        <v>0</v>
      </c>
      <c r="N32" s="176">
        <v>0</v>
      </c>
      <c r="O32" s="176">
        <f>ROUND(E32*N32,2)</f>
        <v>0</v>
      </c>
      <c r="P32" s="176">
        <v>0</v>
      </c>
      <c r="Q32" s="176">
        <f>ROUND(E32*P32,2)</f>
        <v>0</v>
      </c>
      <c r="R32" s="178" t="s">
        <v>549</v>
      </c>
      <c r="S32" s="178" t="s">
        <v>211</v>
      </c>
      <c r="T32" s="179" t="s">
        <v>212</v>
      </c>
      <c r="U32" s="156">
        <v>1.4</v>
      </c>
      <c r="V32" s="156">
        <f>ROUND(E32*U32,2)</f>
        <v>1.4</v>
      </c>
      <c r="W32" s="156"/>
      <c r="X32" s="156" t="s">
        <v>213</v>
      </c>
      <c r="Y32" s="156" t="s">
        <v>214</v>
      </c>
      <c r="Z32" s="146"/>
      <c r="AA32" s="146"/>
      <c r="AB32" s="146"/>
      <c r="AC32" s="146"/>
      <c r="AD32" s="146"/>
      <c r="AE32" s="146"/>
      <c r="AF32" s="146"/>
      <c r="AG32" s="146" t="s">
        <v>541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15</v>
      </c>
      <c r="B33" s="174" t="s">
        <v>1822</v>
      </c>
      <c r="C33" s="182" t="s">
        <v>1823</v>
      </c>
      <c r="D33" s="175" t="s">
        <v>257</v>
      </c>
      <c r="E33" s="176">
        <v>1</v>
      </c>
      <c r="F33" s="177"/>
      <c r="G33" s="178">
        <f>ROUND(E33*F33,2)</f>
        <v>0</v>
      </c>
      <c r="H33" s="177"/>
      <c r="I33" s="178">
        <f>ROUND(E33*H33,2)</f>
        <v>0</v>
      </c>
      <c r="J33" s="177"/>
      <c r="K33" s="178">
        <f>ROUND(E33*J33,2)</f>
        <v>0</v>
      </c>
      <c r="L33" s="178">
        <v>21</v>
      </c>
      <c r="M33" s="178">
        <f>G33*(1+L33/100)</f>
        <v>0</v>
      </c>
      <c r="N33" s="176">
        <v>4.6800000000000001E-3</v>
      </c>
      <c r="O33" s="176">
        <f>ROUND(E33*N33,2)</f>
        <v>0</v>
      </c>
      <c r="P33" s="176">
        <v>0</v>
      </c>
      <c r="Q33" s="176">
        <f>ROUND(E33*P33,2)</f>
        <v>0</v>
      </c>
      <c r="R33" s="178"/>
      <c r="S33" s="178" t="s">
        <v>211</v>
      </c>
      <c r="T33" s="179" t="s">
        <v>212</v>
      </c>
      <c r="U33" s="156">
        <v>0.76</v>
      </c>
      <c r="V33" s="156">
        <f>ROUND(E33*U33,2)</f>
        <v>0.76</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x14ac:dyDescent="0.25">
      <c r="A34" s="158" t="s">
        <v>205</v>
      </c>
      <c r="B34" s="159" t="s">
        <v>141</v>
      </c>
      <c r="C34" s="180" t="s">
        <v>142</v>
      </c>
      <c r="D34" s="160"/>
      <c r="E34" s="161"/>
      <c r="F34" s="162"/>
      <c r="G34" s="162">
        <f>SUMIF(AG35:AG56,"&lt;&gt;NOR",G35:G56)</f>
        <v>0</v>
      </c>
      <c r="H34" s="162"/>
      <c r="I34" s="162">
        <f>SUM(I35:I56)</f>
        <v>0</v>
      </c>
      <c r="J34" s="162"/>
      <c r="K34" s="162">
        <f>SUM(K35:K56)</f>
        <v>0</v>
      </c>
      <c r="L34" s="162"/>
      <c r="M34" s="162">
        <f>SUM(M35:M56)</f>
        <v>0</v>
      </c>
      <c r="N34" s="161"/>
      <c r="O34" s="161">
        <f>SUM(O35:O56)</f>
        <v>0.94</v>
      </c>
      <c r="P34" s="161"/>
      <c r="Q34" s="161">
        <f>SUM(Q35:Q56)</f>
        <v>0</v>
      </c>
      <c r="R34" s="162"/>
      <c r="S34" s="162"/>
      <c r="T34" s="163"/>
      <c r="U34" s="157"/>
      <c r="V34" s="157">
        <f>SUM(V35:V56)</f>
        <v>130.99</v>
      </c>
      <c r="W34" s="157"/>
      <c r="X34" s="157"/>
      <c r="Y34" s="157"/>
      <c r="AG34" t="s">
        <v>206</v>
      </c>
    </row>
    <row r="35" spans="1:60" ht="20.399999999999999" outlineLevel="1" x14ac:dyDescent="0.25">
      <c r="A35" s="165">
        <v>16</v>
      </c>
      <c r="B35" s="166" t="s">
        <v>583</v>
      </c>
      <c r="C35" s="181" t="s">
        <v>584</v>
      </c>
      <c r="D35" s="167" t="s">
        <v>316</v>
      </c>
      <c r="E35" s="168">
        <v>171</v>
      </c>
      <c r="F35" s="169"/>
      <c r="G35" s="170">
        <f>ROUND(E35*F35,2)</f>
        <v>0</v>
      </c>
      <c r="H35" s="169"/>
      <c r="I35" s="170">
        <f>ROUND(E35*H35,2)</f>
        <v>0</v>
      </c>
      <c r="J35" s="169"/>
      <c r="K35" s="170">
        <f>ROUND(E35*J35,2)</f>
        <v>0</v>
      </c>
      <c r="L35" s="170">
        <v>21</v>
      </c>
      <c r="M35" s="170">
        <f>G35*(1+L35/100)</f>
        <v>0</v>
      </c>
      <c r="N35" s="168">
        <v>0</v>
      </c>
      <c r="O35" s="168">
        <f>ROUND(E35*N35,2)</f>
        <v>0</v>
      </c>
      <c r="P35" s="168">
        <v>0</v>
      </c>
      <c r="Q35" s="168">
        <f>ROUND(E35*P35,2)</f>
        <v>0</v>
      </c>
      <c r="R35" s="170" t="s">
        <v>549</v>
      </c>
      <c r="S35" s="170" t="s">
        <v>211</v>
      </c>
      <c r="T35" s="171" t="s">
        <v>212</v>
      </c>
      <c r="U35" s="156">
        <v>7.9000000000000001E-2</v>
      </c>
      <c r="V35" s="156">
        <f>ROUND(E35*U35,2)</f>
        <v>13.51</v>
      </c>
      <c r="W35" s="156"/>
      <c r="X35" s="156" t="s">
        <v>213</v>
      </c>
      <c r="Y35" s="156" t="s">
        <v>214</v>
      </c>
      <c r="Z35" s="146"/>
      <c r="AA35" s="146"/>
      <c r="AB35" s="146"/>
      <c r="AC35" s="146"/>
      <c r="AD35" s="146"/>
      <c r="AE35" s="146"/>
      <c r="AF35" s="146"/>
      <c r="AG35" s="146" t="s">
        <v>541</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2" x14ac:dyDescent="0.25">
      <c r="A36" s="153"/>
      <c r="B36" s="154"/>
      <c r="C36" s="190" t="s">
        <v>585</v>
      </c>
      <c r="D36" s="191"/>
      <c r="E36" s="191"/>
      <c r="F36" s="191"/>
      <c r="G36" s="191"/>
      <c r="H36" s="156"/>
      <c r="I36" s="156"/>
      <c r="J36" s="156"/>
      <c r="K36" s="156"/>
      <c r="L36" s="156"/>
      <c r="M36" s="156"/>
      <c r="N36" s="155"/>
      <c r="O36" s="155"/>
      <c r="P36" s="155"/>
      <c r="Q36" s="155"/>
      <c r="R36" s="156"/>
      <c r="S36" s="156"/>
      <c r="T36" s="156"/>
      <c r="U36" s="156"/>
      <c r="V36" s="156"/>
      <c r="W36" s="156"/>
      <c r="X36" s="156"/>
      <c r="Y36" s="156"/>
      <c r="Z36" s="146"/>
      <c r="AA36" s="146"/>
      <c r="AB36" s="146"/>
      <c r="AC36" s="146"/>
      <c r="AD36" s="146"/>
      <c r="AE36" s="146"/>
      <c r="AF36" s="146"/>
      <c r="AG36" s="146" t="s">
        <v>217</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65">
        <v>17</v>
      </c>
      <c r="B37" s="166" t="s">
        <v>600</v>
      </c>
      <c r="C37" s="181" t="s">
        <v>601</v>
      </c>
      <c r="D37" s="167" t="s">
        <v>316</v>
      </c>
      <c r="E37" s="168">
        <v>9.6</v>
      </c>
      <c r="F37" s="169"/>
      <c r="G37" s="170">
        <f>ROUND(E37*F37,2)</f>
        <v>0</v>
      </c>
      <c r="H37" s="169"/>
      <c r="I37" s="170">
        <f>ROUND(E37*H37,2)</f>
        <v>0</v>
      </c>
      <c r="J37" s="169"/>
      <c r="K37" s="170">
        <f>ROUND(E37*J37,2)</f>
        <v>0</v>
      </c>
      <c r="L37" s="170">
        <v>21</v>
      </c>
      <c r="M37" s="170">
        <f>G37*(1+L37/100)</f>
        <v>0</v>
      </c>
      <c r="N37" s="168">
        <v>2.0999999999999999E-3</v>
      </c>
      <c r="O37" s="168">
        <f>ROUND(E37*N37,2)</f>
        <v>0.02</v>
      </c>
      <c r="P37" s="168">
        <v>0</v>
      </c>
      <c r="Q37" s="168">
        <f>ROUND(E37*P37,2)</f>
        <v>0</v>
      </c>
      <c r="R37" s="170" t="s">
        <v>588</v>
      </c>
      <c r="S37" s="170" t="s">
        <v>211</v>
      </c>
      <c r="T37" s="171" t="s">
        <v>212</v>
      </c>
      <c r="U37" s="156">
        <v>0.8</v>
      </c>
      <c r="V37" s="156">
        <f>ROUND(E37*U37,2)</f>
        <v>7.68</v>
      </c>
      <c r="W37" s="156"/>
      <c r="X37" s="156" t="s">
        <v>213</v>
      </c>
      <c r="Y37" s="156" t="s">
        <v>214</v>
      </c>
      <c r="Z37" s="146"/>
      <c r="AA37" s="146"/>
      <c r="AB37" s="146"/>
      <c r="AC37" s="146"/>
      <c r="AD37" s="146"/>
      <c r="AE37" s="146"/>
      <c r="AF37" s="146"/>
      <c r="AG37" s="146" t="s">
        <v>541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2" x14ac:dyDescent="0.25">
      <c r="A38" s="153"/>
      <c r="B38" s="154"/>
      <c r="C38" s="190" t="s">
        <v>589</v>
      </c>
      <c r="D38" s="191"/>
      <c r="E38" s="191"/>
      <c r="F38" s="191"/>
      <c r="G38" s="191"/>
      <c r="H38" s="156"/>
      <c r="I38" s="156"/>
      <c r="J38" s="156"/>
      <c r="K38" s="156"/>
      <c r="L38" s="156"/>
      <c r="M38" s="156"/>
      <c r="N38" s="155"/>
      <c r="O38" s="155"/>
      <c r="P38" s="155"/>
      <c r="Q38" s="155"/>
      <c r="R38" s="156"/>
      <c r="S38" s="156"/>
      <c r="T38" s="156"/>
      <c r="U38" s="156"/>
      <c r="V38" s="156"/>
      <c r="W38" s="156"/>
      <c r="X38" s="156"/>
      <c r="Y38" s="156"/>
      <c r="Z38" s="146"/>
      <c r="AA38" s="146"/>
      <c r="AB38" s="146"/>
      <c r="AC38" s="146"/>
      <c r="AD38" s="146"/>
      <c r="AE38" s="146"/>
      <c r="AF38" s="146"/>
      <c r="AG38" s="146" t="s">
        <v>217</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65">
        <v>18</v>
      </c>
      <c r="B39" s="166" t="s">
        <v>602</v>
      </c>
      <c r="C39" s="181" t="s">
        <v>603</v>
      </c>
      <c r="D39" s="167" t="s">
        <v>316</v>
      </c>
      <c r="E39" s="168">
        <v>73.8</v>
      </c>
      <c r="F39" s="169"/>
      <c r="G39" s="170">
        <f>ROUND(E39*F39,2)</f>
        <v>0</v>
      </c>
      <c r="H39" s="169"/>
      <c r="I39" s="170">
        <f>ROUND(E39*H39,2)</f>
        <v>0</v>
      </c>
      <c r="J39" s="169"/>
      <c r="K39" s="170">
        <f>ROUND(E39*J39,2)</f>
        <v>0</v>
      </c>
      <c r="L39" s="170">
        <v>21</v>
      </c>
      <c r="M39" s="170">
        <f>G39*(1+L39/100)</f>
        <v>0</v>
      </c>
      <c r="N39" s="168">
        <v>2.5200000000000001E-3</v>
      </c>
      <c r="O39" s="168">
        <f>ROUND(E39*N39,2)</f>
        <v>0.19</v>
      </c>
      <c r="P39" s="168">
        <v>0</v>
      </c>
      <c r="Q39" s="168">
        <f>ROUND(E39*P39,2)</f>
        <v>0</v>
      </c>
      <c r="R39" s="170" t="s">
        <v>588</v>
      </c>
      <c r="S39" s="170" t="s">
        <v>211</v>
      </c>
      <c r="T39" s="171" t="s">
        <v>212</v>
      </c>
      <c r="U39" s="156">
        <v>0.8</v>
      </c>
      <c r="V39" s="156">
        <f>ROUND(E39*U39,2)</f>
        <v>59.04</v>
      </c>
      <c r="W39" s="156"/>
      <c r="X39" s="156" t="s">
        <v>213</v>
      </c>
      <c r="Y39" s="156" t="s">
        <v>214</v>
      </c>
      <c r="Z39" s="146"/>
      <c r="AA39" s="146"/>
      <c r="AB39" s="146"/>
      <c r="AC39" s="146"/>
      <c r="AD39" s="146"/>
      <c r="AE39" s="146"/>
      <c r="AF39" s="146"/>
      <c r="AG39" s="146" t="s">
        <v>541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2" x14ac:dyDescent="0.25">
      <c r="A40" s="153"/>
      <c r="B40" s="154"/>
      <c r="C40" s="190" t="s">
        <v>589</v>
      </c>
      <c r="D40" s="191"/>
      <c r="E40" s="191"/>
      <c r="F40" s="191"/>
      <c r="G40" s="191"/>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217</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65">
        <v>19</v>
      </c>
      <c r="B41" s="166" t="s">
        <v>1845</v>
      </c>
      <c r="C41" s="181" t="s">
        <v>1846</v>
      </c>
      <c r="D41" s="167" t="s">
        <v>316</v>
      </c>
      <c r="E41" s="168">
        <v>68.400000000000006</v>
      </c>
      <c r="F41" s="169"/>
      <c r="G41" s="170">
        <f>ROUND(E41*F41,2)</f>
        <v>0</v>
      </c>
      <c r="H41" s="169"/>
      <c r="I41" s="170">
        <f>ROUND(E41*H41,2)</f>
        <v>0</v>
      </c>
      <c r="J41" s="169"/>
      <c r="K41" s="170">
        <f>ROUND(E41*J41,2)</f>
        <v>0</v>
      </c>
      <c r="L41" s="170">
        <v>21</v>
      </c>
      <c r="M41" s="170">
        <f>G41*(1+L41/100)</f>
        <v>0</v>
      </c>
      <c r="N41" s="168">
        <v>3.5699999999999998E-3</v>
      </c>
      <c r="O41" s="168">
        <f>ROUND(E41*N41,2)</f>
        <v>0.24</v>
      </c>
      <c r="P41" s="168">
        <v>0</v>
      </c>
      <c r="Q41" s="168">
        <f>ROUND(E41*P41,2)</f>
        <v>0</v>
      </c>
      <c r="R41" s="170" t="s">
        <v>588</v>
      </c>
      <c r="S41" s="170" t="s">
        <v>211</v>
      </c>
      <c r="T41" s="171" t="s">
        <v>212</v>
      </c>
      <c r="U41" s="156">
        <v>0.55000000000000004</v>
      </c>
      <c r="V41" s="156">
        <f>ROUND(E41*U41,2)</f>
        <v>37.619999999999997</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2" x14ac:dyDescent="0.25">
      <c r="A42" s="153"/>
      <c r="B42" s="154"/>
      <c r="C42" s="190" t="s">
        <v>589</v>
      </c>
      <c r="D42" s="191"/>
      <c r="E42" s="191"/>
      <c r="F42" s="191"/>
      <c r="G42" s="191"/>
      <c r="H42" s="156"/>
      <c r="I42" s="156"/>
      <c r="J42" s="156"/>
      <c r="K42" s="156"/>
      <c r="L42" s="156"/>
      <c r="M42" s="156"/>
      <c r="N42" s="155"/>
      <c r="O42" s="155"/>
      <c r="P42" s="155"/>
      <c r="Q42" s="155"/>
      <c r="R42" s="156"/>
      <c r="S42" s="156"/>
      <c r="T42" s="156"/>
      <c r="U42" s="156"/>
      <c r="V42" s="156"/>
      <c r="W42" s="156"/>
      <c r="X42" s="156"/>
      <c r="Y42" s="156"/>
      <c r="Z42" s="146"/>
      <c r="AA42" s="146"/>
      <c r="AB42" s="146"/>
      <c r="AC42" s="146"/>
      <c r="AD42" s="146"/>
      <c r="AE42" s="146"/>
      <c r="AF42" s="146"/>
      <c r="AG42" s="146" t="s">
        <v>217</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65">
        <v>20</v>
      </c>
      <c r="B43" s="166" t="s">
        <v>1847</v>
      </c>
      <c r="C43" s="181" t="s">
        <v>1848</v>
      </c>
      <c r="D43" s="167" t="s">
        <v>316</v>
      </c>
      <c r="E43" s="168">
        <v>19.2</v>
      </c>
      <c r="F43" s="169"/>
      <c r="G43" s="170">
        <f>ROUND(E43*F43,2)</f>
        <v>0</v>
      </c>
      <c r="H43" s="169"/>
      <c r="I43" s="170">
        <f>ROUND(E43*H43,2)</f>
        <v>0</v>
      </c>
      <c r="J43" s="169"/>
      <c r="K43" s="170">
        <f>ROUND(E43*J43,2)</f>
        <v>0</v>
      </c>
      <c r="L43" s="170">
        <v>21</v>
      </c>
      <c r="M43" s="170">
        <f>G43*(1+L43/100)</f>
        <v>0</v>
      </c>
      <c r="N43" s="168">
        <v>4.0299999999999997E-3</v>
      </c>
      <c r="O43" s="168">
        <f>ROUND(E43*N43,2)</f>
        <v>0.08</v>
      </c>
      <c r="P43" s="168">
        <v>0</v>
      </c>
      <c r="Q43" s="168">
        <f>ROUND(E43*P43,2)</f>
        <v>0</v>
      </c>
      <c r="R43" s="170" t="s">
        <v>588</v>
      </c>
      <c r="S43" s="170" t="s">
        <v>211</v>
      </c>
      <c r="T43" s="171" t="s">
        <v>212</v>
      </c>
      <c r="U43" s="156">
        <v>0.6</v>
      </c>
      <c r="V43" s="156">
        <f>ROUND(E43*U43,2)</f>
        <v>11.52</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2" x14ac:dyDescent="0.25">
      <c r="A44" s="153"/>
      <c r="B44" s="154"/>
      <c r="C44" s="190" t="s">
        <v>589</v>
      </c>
      <c r="D44" s="191"/>
      <c r="E44" s="191"/>
      <c r="F44" s="191"/>
      <c r="G44" s="191"/>
      <c r="H44" s="156"/>
      <c r="I44" s="156"/>
      <c r="J44" s="156"/>
      <c r="K44" s="156"/>
      <c r="L44" s="156"/>
      <c r="M44" s="156"/>
      <c r="N44" s="155"/>
      <c r="O44" s="155"/>
      <c r="P44" s="155"/>
      <c r="Q44" s="155"/>
      <c r="R44" s="156"/>
      <c r="S44" s="156"/>
      <c r="T44" s="156"/>
      <c r="U44" s="156"/>
      <c r="V44" s="156"/>
      <c r="W44" s="156"/>
      <c r="X44" s="156"/>
      <c r="Y44" s="156"/>
      <c r="Z44" s="146"/>
      <c r="AA44" s="146"/>
      <c r="AB44" s="146"/>
      <c r="AC44" s="146"/>
      <c r="AD44" s="146"/>
      <c r="AE44" s="146"/>
      <c r="AF44" s="146"/>
      <c r="AG44" s="146" t="s">
        <v>217</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65">
        <v>21</v>
      </c>
      <c r="B45" s="166" t="s">
        <v>1824</v>
      </c>
      <c r="C45" s="181" t="s">
        <v>1825</v>
      </c>
      <c r="D45" s="167" t="s">
        <v>261</v>
      </c>
      <c r="E45" s="168">
        <v>1.1000000000000001</v>
      </c>
      <c r="F45" s="169"/>
      <c r="G45" s="170">
        <f>ROUND(E45*F45,2)</f>
        <v>0</v>
      </c>
      <c r="H45" s="169"/>
      <c r="I45" s="170">
        <f>ROUND(E45*H45,2)</f>
        <v>0</v>
      </c>
      <c r="J45" s="169"/>
      <c r="K45" s="170">
        <f>ROUND(E45*J45,2)</f>
        <v>0</v>
      </c>
      <c r="L45" s="170">
        <v>21</v>
      </c>
      <c r="M45" s="170">
        <f>G45*(1+L45/100)</f>
        <v>0</v>
      </c>
      <c r="N45" s="168">
        <v>0</v>
      </c>
      <c r="O45" s="168">
        <f>ROUND(E45*N45,2)</f>
        <v>0</v>
      </c>
      <c r="P45" s="168">
        <v>0</v>
      </c>
      <c r="Q45" s="168">
        <f>ROUND(E45*P45,2)</f>
        <v>0</v>
      </c>
      <c r="R45" s="170" t="s">
        <v>588</v>
      </c>
      <c r="S45" s="170" t="s">
        <v>211</v>
      </c>
      <c r="T45" s="171" t="s">
        <v>212</v>
      </c>
      <c r="U45" s="156">
        <v>1.47</v>
      </c>
      <c r="V45" s="156">
        <f>ROUND(E45*U45,2)</f>
        <v>1.62</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2" x14ac:dyDescent="0.25">
      <c r="A46" s="153"/>
      <c r="B46" s="154"/>
      <c r="C46" s="190" t="s">
        <v>608</v>
      </c>
      <c r="D46" s="191"/>
      <c r="E46" s="191"/>
      <c r="F46" s="191"/>
      <c r="G46" s="191"/>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217</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1" x14ac:dyDescent="0.25">
      <c r="A47" s="173">
        <v>22</v>
      </c>
      <c r="B47" s="174" t="s">
        <v>1849</v>
      </c>
      <c r="C47" s="182" t="s">
        <v>1850</v>
      </c>
      <c r="D47" s="175" t="s">
        <v>257</v>
      </c>
      <c r="E47" s="176">
        <v>2</v>
      </c>
      <c r="F47" s="177"/>
      <c r="G47" s="178">
        <f t="shared" ref="G47:G56" si="0">ROUND(E47*F47,2)</f>
        <v>0</v>
      </c>
      <c r="H47" s="177"/>
      <c r="I47" s="178">
        <f t="shared" ref="I47:I56" si="1">ROUND(E47*H47,2)</f>
        <v>0</v>
      </c>
      <c r="J47" s="177"/>
      <c r="K47" s="178">
        <f t="shared" ref="K47:K56" si="2">ROUND(E47*J47,2)</f>
        <v>0</v>
      </c>
      <c r="L47" s="178">
        <v>21</v>
      </c>
      <c r="M47" s="178">
        <f t="shared" ref="M47:M56" si="3">G47*(1+L47/100)</f>
        <v>0</v>
      </c>
      <c r="N47" s="176">
        <v>2E-3</v>
      </c>
      <c r="O47" s="176">
        <f t="shared" ref="O47:O56" si="4">ROUND(E47*N47,2)</f>
        <v>0</v>
      </c>
      <c r="P47" s="176">
        <v>0</v>
      </c>
      <c r="Q47" s="176">
        <f t="shared" ref="Q47:Q56" si="5">ROUND(E47*P47,2)</f>
        <v>0</v>
      </c>
      <c r="R47" s="178" t="s">
        <v>450</v>
      </c>
      <c r="S47" s="178" t="s">
        <v>211</v>
      </c>
      <c r="T47" s="179" t="s">
        <v>212</v>
      </c>
      <c r="U47" s="156">
        <v>0</v>
      </c>
      <c r="V47" s="156">
        <f t="shared" ref="V47:V56" si="6">ROUND(E47*U47,2)</f>
        <v>0</v>
      </c>
      <c r="W47" s="156"/>
      <c r="X47" s="156" t="s">
        <v>98</v>
      </c>
      <c r="Y47" s="156" t="s">
        <v>214</v>
      </c>
      <c r="Z47" s="146"/>
      <c r="AA47" s="146"/>
      <c r="AB47" s="146"/>
      <c r="AC47" s="146"/>
      <c r="AD47" s="146"/>
      <c r="AE47" s="146"/>
      <c r="AF47" s="146"/>
      <c r="AG47" s="146" t="s">
        <v>458</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1" x14ac:dyDescent="0.25">
      <c r="A48" s="173">
        <v>23</v>
      </c>
      <c r="B48" s="174" t="s">
        <v>1851</v>
      </c>
      <c r="C48" s="182" t="s">
        <v>1852</v>
      </c>
      <c r="D48" s="175" t="s">
        <v>257</v>
      </c>
      <c r="E48" s="176">
        <v>1</v>
      </c>
      <c r="F48" s="177"/>
      <c r="G48" s="178">
        <f t="shared" si="0"/>
        <v>0</v>
      </c>
      <c r="H48" s="177"/>
      <c r="I48" s="178">
        <f t="shared" si="1"/>
        <v>0</v>
      </c>
      <c r="J48" s="177"/>
      <c r="K48" s="178">
        <f t="shared" si="2"/>
        <v>0</v>
      </c>
      <c r="L48" s="178">
        <v>21</v>
      </c>
      <c r="M48" s="178">
        <f t="shared" si="3"/>
        <v>0</v>
      </c>
      <c r="N48" s="176">
        <v>2.8E-3</v>
      </c>
      <c r="O48" s="176">
        <f t="shared" si="4"/>
        <v>0</v>
      </c>
      <c r="P48" s="176">
        <v>0</v>
      </c>
      <c r="Q48" s="176">
        <f t="shared" si="5"/>
        <v>0</v>
      </c>
      <c r="R48" s="178" t="s">
        <v>450</v>
      </c>
      <c r="S48" s="178" t="s">
        <v>211</v>
      </c>
      <c r="T48" s="179" t="s">
        <v>212</v>
      </c>
      <c r="U48" s="156">
        <v>0</v>
      </c>
      <c r="V48" s="156">
        <f t="shared" si="6"/>
        <v>0</v>
      </c>
      <c r="W48" s="156"/>
      <c r="X48" s="156" t="s">
        <v>98</v>
      </c>
      <c r="Y48" s="156" t="s">
        <v>214</v>
      </c>
      <c r="Z48" s="146"/>
      <c r="AA48" s="146"/>
      <c r="AB48" s="146"/>
      <c r="AC48" s="146"/>
      <c r="AD48" s="146"/>
      <c r="AE48" s="146"/>
      <c r="AF48" s="146"/>
      <c r="AG48" s="146" t="s">
        <v>458</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20.399999999999999" outlineLevel="1" x14ac:dyDescent="0.25">
      <c r="A49" s="173">
        <v>24</v>
      </c>
      <c r="B49" s="174" t="s">
        <v>1853</v>
      </c>
      <c r="C49" s="182" t="s">
        <v>1854</v>
      </c>
      <c r="D49" s="175" t="s">
        <v>257</v>
      </c>
      <c r="E49" s="176">
        <v>1</v>
      </c>
      <c r="F49" s="177"/>
      <c r="G49" s="178">
        <f t="shared" si="0"/>
        <v>0</v>
      </c>
      <c r="H49" s="177"/>
      <c r="I49" s="178">
        <f t="shared" si="1"/>
        <v>0</v>
      </c>
      <c r="J49" s="177"/>
      <c r="K49" s="178">
        <f t="shared" si="2"/>
        <v>0</v>
      </c>
      <c r="L49" s="178">
        <v>21</v>
      </c>
      <c r="M49" s="178">
        <f t="shared" si="3"/>
        <v>0</v>
      </c>
      <c r="N49" s="176">
        <v>3.9300000000000002E-2</v>
      </c>
      <c r="O49" s="176">
        <f t="shared" si="4"/>
        <v>0.04</v>
      </c>
      <c r="P49" s="176">
        <v>0</v>
      </c>
      <c r="Q49" s="176">
        <f t="shared" si="5"/>
        <v>0</v>
      </c>
      <c r="R49" s="178" t="s">
        <v>450</v>
      </c>
      <c r="S49" s="178" t="s">
        <v>211</v>
      </c>
      <c r="T49" s="179" t="s">
        <v>212</v>
      </c>
      <c r="U49" s="156">
        <v>0</v>
      </c>
      <c r="V49" s="156">
        <f t="shared" si="6"/>
        <v>0</v>
      </c>
      <c r="W49" s="156"/>
      <c r="X49" s="156" t="s">
        <v>98</v>
      </c>
      <c r="Y49" s="156" t="s">
        <v>214</v>
      </c>
      <c r="Z49" s="146"/>
      <c r="AA49" s="146"/>
      <c r="AB49" s="146"/>
      <c r="AC49" s="146"/>
      <c r="AD49" s="146"/>
      <c r="AE49" s="146"/>
      <c r="AF49" s="146"/>
      <c r="AG49" s="146" t="s">
        <v>458</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1" x14ac:dyDescent="0.25">
      <c r="A50" s="173">
        <v>25</v>
      </c>
      <c r="B50" s="174" t="s">
        <v>1855</v>
      </c>
      <c r="C50" s="182" t="s">
        <v>1856</v>
      </c>
      <c r="D50" s="175" t="s">
        <v>257</v>
      </c>
      <c r="E50" s="176">
        <v>1</v>
      </c>
      <c r="F50" s="177"/>
      <c r="G50" s="178">
        <f t="shared" si="0"/>
        <v>0</v>
      </c>
      <c r="H50" s="177"/>
      <c r="I50" s="178">
        <f t="shared" si="1"/>
        <v>0</v>
      </c>
      <c r="J50" s="177"/>
      <c r="K50" s="178">
        <f t="shared" si="2"/>
        <v>0</v>
      </c>
      <c r="L50" s="178">
        <v>21</v>
      </c>
      <c r="M50" s="178">
        <f t="shared" si="3"/>
        <v>0</v>
      </c>
      <c r="N50" s="176">
        <v>0.02</v>
      </c>
      <c r="O50" s="176">
        <f t="shared" si="4"/>
        <v>0.02</v>
      </c>
      <c r="P50" s="176">
        <v>0</v>
      </c>
      <c r="Q50" s="176">
        <f t="shared" si="5"/>
        <v>0</v>
      </c>
      <c r="R50" s="178" t="s">
        <v>450</v>
      </c>
      <c r="S50" s="178" t="s">
        <v>211</v>
      </c>
      <c r="T50" s="179" t="s">
        <v>212</v>
      </c>
      <c r="U50" s="156">
        <v>0</v>
      </c>
      <c r="V50" s="156">
        <f t="shared" si="6"/>
        <v>0</v>
      </c>
      <c r="W50" s="156"/>
      <c r="X50" s="156" t="s">
        <v>98</v>
      </c>
      <c r="Y50" s="156" t="s">
        <v>214</v>
      </c>
      <c r="Z50" s="146"/>
      <c r="AA50" s="146"/>
      <c r="AB50" s="146"/>
      <c r="AC50" s="146"/>
      <c r="AD50" s="146"/>
      <c r="AE50" s="146"/>
      <c r="AF50" s="146"/>
      <c r="AG50" s="146" t="s">
        <v>458</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1" x14ac:dyDescent="0.25">
      <c r="A51" s="173">
        <v>26</v>
      </c>
      <c r="B51" s="174" t="s">
        <v>1857</v>
      </c>
      <c r="C51" s="182" t="s">
        <v>1858</v>
      </c>
      <c r="D51" s="175" t="s">
        <v>257</v>
      </c>
      <c r="E51" s="176">
        <v>1</v>
      </c>
      <c r="F51" s="177"/>
      <c r="G51" s="178">
        <f t="shared" si="0"/>
        <v>0</v>
      </c>
      <c r="H51" s="177"/>
      <c r="I51" s="178">
        <f t="shared" si="1"/>
        <v>0</v>
      </c>
      <c r="J51" s="177"/>
      <c r="K51" s="178">
        <f t="shared" si="2"/>
        <v>0</v>
      </c>
      <c r="L51" s="178">
        <v>21</v>
      </c>
      <c r="M51" s="178">
        <f t="shared" si="3"/>
        <v>0</v>
      </c>
      <c r="N51" s="176">
        <v>1.5E-3</v>
      </c>
      <c r="O51" s="176">
        <f t="shared" si="4"/>
        <v>0</v>
      </c>
      <c r="P51" s="176">
        <v>0</v>
      </c>
      <c r="Q51" s="176">
        <f t="shared" si="5"/>
        <v>0</v>
      </c>
      <c r="R51" s="178" t="s">
        <v>450</v>
      </c>
      <c r="S51" s="178" t="s">
        <v>211</v>
      </c>
      <c r="T51" s="179" t="s">
        <v>212</v>
      </c>
      <c r="U51" s="156">
        <v>0</v>
      </c>
      <c r="V51" s="156">
        <f t="shared" si="6"/>
        <v>0</v>
      </c>
      <c r="W51" s="156"/>
      <c r="X51" s="156" t="s">
        <v>98</v>
      </c>
      <c r="Y51" s="156" t="s">
        <v>214</v>
      </c>
      <c r="Z51" s="146"/>
      <c r="AA51" s="146"/>
      <c r="AB51" s="146"/>
      <c r="AC51" s="146"/>
      <c r="AD51" s="146"/>
      <c r="AE51" s="146"/>
      <c r="AF51" s="146"/>
      <c r="AG51" s="146" t="s">
        <v>458</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73">
        <v>27</v>
      </c>
      <c r="B52" s="174" t="s">
        <v>1859</v>
      </c>
      <c r="C52" s="182" t="s">
        <v>1860</v>
      </c>
      <c r="D52" s="175" t="s">
        <v>257</v>
      </c>
      <c r="E52" s="176">
        <v>1</v>
      </c>
      <c r="F52" s="177"/>
      <c r="G52" s="178">
        <f t="shared" si="0"/>
        <v>0</v>
      </c>
      <c r="H52" s="177"/>
      <c r="I52" s="178">
        <f t="shared" si="1"/>
        <v>0</v>
      </c>
      <c r="J52" s="177"/>
      <c r="K52" s="178">
        <f t="shared" si="2"/>
        <v>0</v>
      </c>
      <c r="L52" s="178">
        <v>21</v>
      </c>
      <c r="M52" s="178">
        <f t="shared" si="3"/>
        <v>0</v>
      </c>
      <c r="N52" s="176">
        <v>1.2E-2</v>
      </c>
      <c r="O52" s="176">
        <f t="shared" si="4"/>
        <v>0.01</v>
      </c>
      <c r="P52" s="176">
        <v>0</v>
      </c>
      <c r="Q52" s="176">
        <f t="shared" si="5"/>
        <v>0</v>
      </c>
      <c r="R52" s="178" t="s">
        <v>450</v>
      </c>
      <c r="S52" s="178" t="s">
        <v>211</v>
      </c>
      <c r="T52" s="179" t="s">
        <v>212</v>
      </c>
      <c r="U52" s="156">
        <v>0</v>
      </c>
      <c r="V52" s="156">
        <f t="shared" si="6"/>
        <v>0</v>
      </c>
      <c r="W52" s="156"/>
      <c r="X52" s="156" t="s">
        <v>98</v>
      </c>
      <c r="Y52" s="156" t="s">
        <v>214</v>
      </c>
      <c r="Z52" s="146"/>
      <c r="AA52" s="146"/>
      <c r="AB52" s="146"/>
      <c r="AC52" s="146"/>
      <c r="AD52" s="146"/>
      <c r="AE52" s="146"/>
      <c r="AF52" s="146"/>
      <c r="AG52" s="146" t="s">
        <v>458</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73">
        <v>28</v>
      </c>
      <c r="B53" s="174" t="s">
        <v>1861</v>
      </c>
      <c r="C53" s="182" t="s">
        <v>1862</v>
      </c>
      <c r="D53" s="175" t="s">
        <v>257</v>
      </c>
      <c r="E53" s="176">
        <v>1</v>
      </c>
      <c r="F53" s="177"/>
      <c r="G53" s="178">
        <f t="shared" si="0"/>
        <v>0</v>
      </c>
      <c r="H53" s="177"/>
      <c r="I53" s="178">
        <f t="shared" si="1"/>
        <v>0</v>
      </c>
      <c r="J53" s="177"/>
      <c r="K53" s="178">
        <f t="shared" si="2"/>
        <v>0</v>
      </c>
      <c r="L53" s="178">
        <v>21</v>
      </c>
      <c r="M53" s="178">
        <f t="shared" si="3"/>
        <v>0</v>
      </c>
      <c r="N53" s="176">
        <v>8.0999999999999996E-3</v>
      </c>
      <c r="O53" s="176">
        <f t="shared" si="4"/>
        <v>0.01</v>
      </c>
      <c r="P53" s="176">
        <v>0</v>
      </c>
      <c r="Q53" s="176">
        <f t="shared" si="5"/>
        <v>0</v>
      </c>
      <c r="R53" s="178" t="s">
        <v>450</v>
      </c>
      <c r="S53" s="178" t="s">
        <v>211</v>
      </c>
      <c r="T53" s="179" t="s">
        <v>212</v>
      </c>
      <c r="U53" s="156">
        <v>0</v>
      </c>
      <c r="V53" s="156">
        <f t="shared" si="6"/>
        <v>0</v>
      </c>
      <c r="W53" s="156"/>
      <c r="X53" s="156" t="s">
        <v>98</v>
      </c>
      <c r="Y53" s="156" t="s">
        <v>214</v>
      </c>
      <c r="Z53" s="146"/>
      <c r="AA53" s="146"/>
      <c r="AB53" s="146"/>
      <c r="AC53" s="146"/>
      <c r="AD53" s="146"/>
      <c r="AE53" s="146"/>
      <c r="AF53" s="146"/>
      <c r="AG53" s="146" t="s">
        <v>458</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1" x14ac:dyDescent="0.25">
      <c r="A54" s="173">
        <v>29</v>
      </c>
      <c r="B54" s="174" t="s">
        <v>1863</v>
      </c>
      <c r="C54" s="182" t="s">
        <v>1864</v>
      </c>
      <c r="D54" s="175" t="s">
        <v>257</v>
      </c>
      <c r="E54" s="176">
        <v>9</v>
      </c>
      <c r="F54" s="177"/>
      <c r="G54" s="178">
        <f t="shared" si="0"/>
        <v>0</v>
      </c>
      <c r="H54" s="177"/>
      <c r="I54" s="178">
        <f t="shared" si="1"/>
        <v>0</v>
      </c>
      <c r="J54" s="177"/>
      <c r="K54" s="178">
        <f t="shared" si="2"/>
        <v>0</v>
      </c>
      <c r="L54" s="178">
        <v>21</v>
      </c>
      <c r="M54" s="178">
        <f t="shared" si="3"/>
        <v>0</v>
      </c>
      <c r="N54" s="176">
        <v>8.8000000000000005E-3</v>
      </c>
      <c r="O54" s="176">
        <f t="shared" si="4"/>
        <v>0.08</v>
      </c>
      <c r="P54" s="176">
        <v>0</v>
      </c>
      <c r="Q54" s="176">
        <f t="shared" si="5"/>
        <v>0</v>
      </c>
      <c r="R54" s="178" t="s">
        <v>450</v>
      </c>
      <c r="S54" s="178" t="s">
        <v>211</v>
      </c>
      <c r="T54" s="179" t="s">
        <v>212</v>
      </c>
      <c r="U54" s="156">
        <v>0</v>
      </c>
      <c r="V54" s="156">
        <f t="shared" si="6"/>
        <v>0</v>
      </c>
      <c r="W54" s="156"/>
      <c r="X54" s="156" t="s">
        <v>98</v>
      </c>
      <c r="Y54" s="156" t="s">
        <v>214</v>
      </c>
      <c r="Z54" s="146"/>
      <c r="AA54" s="146"/>
      <c r="AB54" s="146"/>
      <c r="AC54" s="146"/>
      <c r="AD54" s="146"/>
      <c r="AE54" s="146"/>
      <c r="AF54" s="146"/>
      <c r="AG54" s="146" t="s">
        <v>458</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20.399999999999999" outlineLevel="1" x14ac:dyDescent="0.25">
      <c r="A55" s="173">
        <v>30</v>
      </c>
      <c r="B55" s="174" t="s">
        <v>1865</v>
      </c>
      <c r="C55" s="182" t="s">
        <v>1866</v>
      </c>
      <c r="D55" s="175" t="s">
        <v>257</v>
      </c>
      <c r="E55" s="176">
        <v>1</v>
      </c>
      <c r="F55" s="177"/>
      <c r="G55" s="178">
        <f t="shared" si="0"/>
        <v>0</v>
      </c>
      <c r="H55" s="177"/>
      <c r="I55" s="178">
        <f t="shared" si="1"/>
        <v>0</v>
      </c>
      <c r="J55" s="177"/>
      <c r="K55" s="178">
        <f t="shared" si="2"/>
        <v>0</v>
      </c>
      <c r="L55" s="178">
        <v>21</v>
      </c>
      <c r="M55" s="178">
        <f t="shared" si="3"/>
        <v>0</v>
      </c>
      <c r="N55" s="176">
        <v>0.16900000000000001</v>
      </c>
      <c r="O55" s="176">
        <f t="shared" si="4"/>
        <v>0.17</v>
      </c>
      <c r="P55" s="176">
        <v>0</v>
      </c>
      <c r="Q55" s="176">
        <f t="shared" si="5"/>
        <v>0</v>
      </c>
      <c r="R55" s="178" t="s">
        <v>450</v>
      </c>
      <c r="S55" s="178" t="s">
        <v>211</v>
      </c>
      <c r="T55" s="179" t="s">
        <v>212</v>
      </c>
      <c r="U55" s="156">
        <v>0</v>
      </c>
      <c r="V55" s="156">
        <f t="shared" si="6"/>
        <v>0</v>
      </c>
      <c r="W55" s="156"/>
      <c r="X55" s="156" t="s">
        <v>98</v>
      </c>
      <c r="Y55" s="156" t="s">
        <v>214</v>
      </c>
      <c r="Z55" s="146"/>
      <c r="AA55" s="146"/>
      <c r="AB55" s="146"/>
      <c r="AC55" s="146"/>
      <c r="AD55" s="146"/>
      <c r="AE55" s="146"/>
      <c r="AF55" s="146"/>
      <c r="AG55" s="146" t="s">
        <v>458</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1" x14ac:dyDescent="0.25">
      <c r="A56" s="173">
        <v>31</v>
      </c>
      <c r="B56" s="174" t="s">
        <v>1867</v>
      </c>
      <c r="C56" s="182" t="s">
        <v>1868</v>
      </c>
      <c r="D56" s="175" t="s">
        <v>257</v>
      </c>
      <c r="E56" s="176">
        <v>1</v>
      </c>
      <c r="F56" s="177"/>
      <c r="G56" s="178">
        <f t="shared" si="0"/>
        <v>0</v>
      </c>
      <c r="H56" s="177"/>
      <c r="I56" s="178">
        <f t="shared" si="1"/>
        <v>0</v>
      </c>
      <c r="J56" s="177"/>
      <c r="K56" s="178">
        <f t="shared" si="2"/>
        <v>0</v>
      </c>
      <c r="L56" s="178">
        <v>21</v>
      </c>
      <c r="M56" s="178">
        <f t="shared" si="3"/>
        <v>0</v>
      </c>
      <c r="N56" s="176">
        <v>7.4999999999999997E-2</v>
      </c>
      <c r="O56" s="176">
        <f t="shared" si="4"/>
        <v>0.08</v>
      </c>
      <c r="P56" s="176">
        <v>0</v>
      </c>
      <c r="Q56" s="176">
        <f t="shared" si="5"/>
        <v>0</v>
      </c>
      <c r="R56" s="178" t="s">
        <v>450</v>
      </c>
      <c r="S56" s="178" t="s">
        <v>211</v>
      </c>
      <c r="T56" s="179" t="s">
        <v>212</v>
      </c>
      <c r="U56" s="156">
        <v>0</v>
      </c>
      <c r="V56" s="156">
        <f t="shared" si="6"/>
        <v>0</v>
      </c>
      <c r="W56" s="156"/>
      <c r="X56" s="156" t="s">
        <v>98</v>
      </c>
      <c r="Y56" s="156" t="s">
        <v>214</v>
      </c>
      <c r="Z56" s="146"/>
      <c r="AA56" s="146"/>
      <c r="AB56" s="146"/>
      <c r="AC56" s="146"/>
      <c r="AD56" s="146"/>
      <c r="AE56" s="146"/>
      <c r="AF56" s="146"/>
      <c r="AG56" s="146" t="s">
        <v>458</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x14ac:dyDescent="0.25">
      <c r="A57" s="158" t="s">
        <v>205</v>
      </c>
      <c r="B57" s="159" t="s">
        <v>174</v>
      </c>
      <c r="C57" s="180" t="s">
        <v>175</v>
      </c>
      <c r="D57" s="160"/>
      <c r="E57" s="161"/>
      <c r="F57" s="162"/>
      <c r="G57" s="162">
        <f>SUMIF(AG58:AG61,"&lt;&gt;NOR",G58:G61)</f>
        <v>0</v>
      </c>
      <c r="H57" s="162"/>
      <c r="I57" s="162">
        <f>SUM(I58:I61)</f>
        <v>0</v>
      </c>
      <c r="J57" s="162"/>
      <c r="K57" s="162">
        <f>SUM(K58:K61)</f>
        <v>0</v>
      </c>
      <c r="L57" s="162"/>
      <c r="M57" s="162">
        <f>SUM(M58:M61)</f>
        <v>0</v>
      </c>
      <c r="N57" s="161"/>
      <c r="O57" s="161">
        <f>SUM(O58:O61)</f>
        <v>51.150000000000006</v>
      </c>
      <c r="P57" s="161"/>
      <c r="Q57" s="161">
        <f>SUM(Q58:Q61)</f>
        <v>0</v>
      </c>
      <c r="R57" s="162"/>
      <c r="S57" s="162"/>
      <c r="T57" s="163"/>
      <c r="U57" s="157"/>
      <c r="V57" s="157">
        <f>SUM(V58:V61)</f>
        <v>91.09</v>
      </c>
      <c r="W57" s="157"/>
      <c r="X57" s="157"/>
      <c r="Y57" s="157"/>
      <c r="AG57" t="s">
        <v>206</v>
      </c>
    </row>
    <row r="58" spans="1:60" outlineLevel="1" x14ac:dyDescent="0.25">
      <c r="A58" s="173">
        <v>32</v>
      </c>
      <c r="B58" s="174" t="s">
        <v>669</v>
      </c>
      <c r="C58" s="182" t="s">
        <v>670</v>
      </c>
      <c r="D58" s="175" t="s">
        <v>209</v>
      </c>
      <c r="E58" s="176">
        <v>134.68467999999999</v>
      </c>
      <c r="F58" s="177"/>
      <c r="G58" s="178">
        <f>ROUND(E58*F58,2)</f>
        <v>0</v>
      </c>
      <c r="H58" s="177"/>
      <c r="I58" s="178">
        <f>ROUND(E58*H58,2)</f>
        <v>0</v>
      </c>
      <c r="J58" s="177"/>
      <c r="K58" s="178">
        <f>ROUND(E58*J58,2)</f>
        <v>0</v>
      </c>
      <c r="L58" s="178">
        <v>21</v>
      </c>
      <c r="M58" s="178">
        <f>G58*(1+L58/100)</f>
        <v>0</v>
      </c>
      <c r="N58" s="176">
        <v>0</v>
      </c>
      <c r="O58" s="176">
        <f>ROUND(E58*N58,2)</f>
        <v>0</v>
      </c>
      <c r="P58" s="176">
        <v>0</v>
      </c>
      <c r="Q58" s="176">
        <f>ROUND(E58*P58,2)</f>
        <v>0</v>
      </c>
      <c r="R58" s="178"/>
      <c r="S58" s="178" t="s">
        <v>211</v>
      </c>
      <c r="T58" s="179" t="s">
        <v>212</v>
      </c>
      <c r="U58" s="156">
        <v>0.66300000000000003</v>
      </c>
      <c r="V58" s="156">
        <f>ROUND(E58*U58,2)</f>
        <v>89.3</v>
      </c>
      <c r="W58" s="156"/>
      <c r="X58" s="156" t="s">
        <v>213</v>
      </c>
      <c r="Y58" s="156" t="s">
        <v>214</v>
      </c>
      <c r="Z58" s="146"/>
      <c r="AA58" s="146"/>
      <c r="AB58" s="146"/>
      <c r="AC58" s="146"/>
      <c r="AD58" s="146"/>
      <c r="AE58" s="146"/>
      <c r="AF58" s="146"/>
      <c r="AG58" s="146" t="s">
        <v>541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1" x14ac:dyDescent="0.25">
      <c r="A59" s="173">
        <v>33</v>
      </c>
      <c r="B59" s="174" t="s">
        <v>671</v>
      </c>
      <c r="C59" s="182" t="s">
        <v>672</v>
      </c>
      <c r="D59" s="175" t="s">
        <v>209</v>
      </c>
      <c r="E59" s="176">
        <v>4040.5403999999999</v>
      </c>
      <c r="F59" s="177"/>
      <c r="G59" s="178">
        <f>ROUND(E59*F59,2)</f>
        <v>0</v>
      </c>
      <c r="H59" s="177"/>
      <c r="I59" s="178">
        <f>ROUND(E59*H59,2)</f>
        <v>0</v>
      </c>
      <c r="J59" s="177"/>
      <c r="K59" s="178">
        <f>ROUND(E59*J59,2)</f>
        <v>0</v>
      </c>
      <c r="L59" s="178">
        <v>21</v>
      </c>
      <c r="M59" s="178">
        <f>G59*(1+L59/100)</f>
        <v>0</v>
      </c>
      <c r="N59" s="176">
        <v>0</v>
      </c>
      <c r="O59" s="176">
        <f>ROUND(E59*N59,2)</f>
        <v>0</v>
      </c>
      <c r="P59" s="176">
        <v>0</v>
      </c>
      <c r="Q59" s="176">
        <f>ROUND(E59*P59,2)</f>
        <v>0</v>
      </c>
      <c r="R59" s="178"/>
      <c r="S59" s="178" t="s">
        <v>211</v>
      </c>
      <c r="T59" s="179" t="s">
        <v>212</v>
      </c>
      <c r="U59" s="156">
        <v>0</v>
      </c>
      <c r="V59" s="156">
        <f>ROUND(E59*U59,2)</f>
        <v>0</v>
      </c>
      <c r="W59" s="156"/>
      <c r="X59" s="156" t="s">
        <v>213</v>
      </c>
      <c r="Y59" s="156" t="s">
        <v>214</v>
      </c>
      <c r="Z59" s="146"/>
      <c r="AA59" s="146"/>
      <c r="AB59" s="146"/>
      <c r="AC59" s="146"/>
      <c r="AD59" s="146"/>
      <c r="AE59" s="146"/>
      <c r="AF59" s="146"/>
      <c r="AG59" s="146" t="s">
        <v>541</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outlineLevel="1" x14ac:dyDescent="0.25">
      <c r="A60" s="173">
        <v>34</v>
      </c>
      <c r="B60" s="174" t="s">
        <v>1807</v>
      </c>
      <c r="C60" s="182" t="s">
        <v>1808</v>
      </c>
      <c r="D60" s="175" t="s">
        <v>209</v>
      </c>
      <c r="E60" s="176">
        <v>4.3559999999999999</v>
      </c>
      <c r="F60" s="177"/>
      <c r="G60" s="178">
        <f>ROUND(E60*F60,2)</f>
        <v>0</v>
      </c>
      <c r="H60" s="177"/>
      <c r="I60" s="178">
        <f>ROUND(E60*H60,2)</f>
        <v>0</v>
      </c>
      <c r="J60" s="177"/>
      <c r="K60" s="178">
        <f>ROUND(E60*J60,2)</f>
        <v>0</v>
      </c>
      <c r="L60" s="178">
        <v>21</v>
      </c>
      <c r="M60" s="178">
        <f>G60*(1+L60/100)</f>
        <v>0</v>
      </c>
      <c r="N60" s="176">
        <v>1.6859999999999999</v>
      </c>
      <c r="O60" s="176">
        <f>ROUND(E60*N60,2)</f>
        <v>7.34</v>
      </c>
      <c r="P60" s="176">
        <v>0</v>
      </c>
      <c r="Q60" s="176">
        <f>ROUND(E60*P60,2)</f>
        <v>0</v>
      </c>
      <c r="R60" s="178"/>
      <c r="S60" s="178" t="s">
        <v>211</v>
      </c>
      <c r="T60" s="179" t="s">
        <v>212</v>
      </c>
      <c r="U60" s="156">
        <v>0.41199999999999998</v>
      </c>
      <c r="V60" s="156">
        <f>ROUND(E60*U60,2)</f>
        <v>1.79</v>
      </c>
      <c r="W60" s="156"/>
      <c r="X60" s="156" t="s">
        <v>213</v>
      </c>
      <c r="Y60" s="156" t="s">
        <v>214</v>
      </c>
      <c r="Z60" s="146"/>
      <c r="AA60" s="146"/>
      <c r="AB60" s="146"/>
      <c r="AC60" s="146"/>
      <c r="AD60" s="146"/>
      <c r="AE60" s="146"/>
      <c r="AF60" s="146"/>
      <c r="AG60" s="146" t="s">
        <v>541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outlineLevel="1" x14ac:dyDescent="0.25">
      <c r="A61" s="165">
        <v>35</v>
      </c>
      <c r="B61" s="166" t="s">
        <v>1869</v>
      </c>
      <c r="C61" s="181" t="s">
        <v>1870</v>
      </c>
      <c r="D61" s="167" t="s">
        <v>261</v>
      </c>
      <c r="E61" s="168">
        <v>43.810560000000002</v>
      </c>
      <c r="F61" s="169"/>
      <c r="G61" s="170">
        <f>ROUND(E61*F61,2)</f>
        <v>0</v>
      </c>
      <c r="H61" s="169"/>
      <c r="I61" s="170">
        <f>ROUND(E61*H61,2)</f>
        <v>0</v>
      </c>
      <c r="J61" s="169"/>
      <c r="K61" s="170">
        <f>ROUND(E61*J61,2)</f>
        <v>0</v>
      </c>
      <c r="L61" s="170">
        <v>21</v>
      </c>
      <c r="M61" s="170">
        <f>G61*(1+L61/100)</f>
        <v>0</v>
      </c>
      <c r="N61" s="168">
        <v>1</v>
      </c>
      <c r="O61" s="168">
        <f>ROUND(E61*N61,2)</f>
        <v>43.81</v>
      </c>
      <c r="P61" s="168">
        <v>0</v>
      </c>
      <c r="Q61" s="168">
        <f>ROUND(E61*P61,2)</f>
        <v>0</v>
      </c>
      <c r="R61" s="170" t="s">
        <v>450</v>
      </c>
      <c r="S61" s="170" t="s">
        <v>211</v>
      </c>
      <c r="T61" s="171" t="s">
        <v>212</v>
      </c>
      <c r="U61" s="156">
        <v>0</v>
      </c>
      <c r="V61" s="156">
        <f>ROUND(E61*U61,2)</f>
        <v>0</v>
      </c>
      <c r="W61" s="156"/>
      <c r="X61" s="156" t="s">
        <v>98</v>
      </c>
      <c r="Y61" s="156" t="s">
        <v>214</v>
      </c>
      <c r="Z61" s="146"/>
      <c r="AA61" s="146"/>
      <c r="AB61" s="146"/>
      <c r="AC61" s="146"/>
      <c r="AD61" s="146"/>
      <c r="AE61" s="146"/>
      <c r="AF61" s="146"/>
      <c r="AG61" s="146" t="s">
        <v>458</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x14ac:dyDescent="0.25">
      <c r="A62" s="3"/>
      <c r="B62" s="4"/>
      <c r="C62" s="183"/>
      <c r="D62" s="6"/>
      <c r="E62" s="3"/>
      <c r="F62" s="3"/>
      <c r="G62" s="3"/>
      <c r="H62" s="3"/>
      <c r="I62" s="3"/>
      <c r="J62" s="3"/>
      <c r="K62" s="3"/>
      <c r="L62" s="3"/>
      <c r="M62" s="3"/>
      <c r="N62" s="3"/>
      <c r="O62" s="3"/>
      <c r="P62" s="3"/>
      <c r="Q62" s="3"/>
      <c r="R62" s="3"/>
      <c r="S62" s="3"/>
      <c r="T62" s="3"/>
      <c r="U62" s="3"/>
      <c r="V62" s="3"/>
      <c r="W62" s="3"/>
      <c r="X62" s="3"/>
      <c r="Y62" s="3"/>
      <c r="AE62">
        <v>12</v>
      </c>
      <c r="AF62">
        <v>21</v>
      </c>
      <c r="AG62" t="s">
        <v>191</v>
      </c>
    </row>
    <row r="63" spans="1:60" x14ac:dyDescent="0.25">
      <c r="A63" s="149"/>
      <c r="B63" s="150" t="s">
        <v>29</v>
      </c>
      <c r="C63" s="184"/>
      <c r="D63" s="151"/>
      <c r="E63" s="152"/>
      <c r="F63" s="152"/>
      <c r="G63" s="164">
        <f>G8+G15+G26+G29+G34+G57</f>
        <v>0</v>
      </c>
      <c r="H63" s="3"/>
      <c r="I63" s="3"/>
      <c r="J63" s="3"/>
      <c r="K63" s="3"/>
      <c r="L63" s="3"/>
      <c r="M63" s="3"/>
      <c r="N63" s="3"/>
      <c r="O63" s="3"/>
      <c r="P63" s="3"/>
      <c r="Q63" s="3"/>
      <c r="R63" s="3"/>
      <c r="S63" s="3"/>
      <c r="T63" s="3"/>
      <c r="U63" s="3"/>
      <c r="V63" s="3"/>
      <c r="W63" s="3"/>
      <c r="X63" s="3"/>
      <c r="Y63" s="3"/>
      <c r="AE63">
        <f>SUMIF(L7:L61,AE62,G7:G61)</f>
        <v>0</v>
      </c>
      <c r="AF63">
        <f>SUMIF(L7:L61,AF62,G7:G61)</f>
        <v>0</v>
      </c>
      <c r="AG63" t="s">
        <v>520</v>
      </c>
    </row>
    <row r="64" spans="1:60" x14ac:dyDescent="0.25">
      <c r="C64" s="185"/>
      <c r="D64" s="10"/>
      <c r="AG64" t="s">
        <v>521</v>
      </c>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7">
    <mergeCell ref="C36:G36"/>
    <mergeCell ref="A1:G1"/>
    <mergeCell ref="C2:G2"/>
    <mergeCell ref="C3:G3"/>
    <mergeCell ref="C4:G4"/>
    <mergeCell ref="C10:G10"/>
    <mergeCell ref="C18:G18"/>
    <mergeCell ref="C20:G20"/>
    <mergeCell ref="C23:G23"/>
    <mergeCell ref="C25:G25"/>
    <mergeCell ref="C28:G28"/>
    <mergeCell ref="C31:G31"/>
    <mergeCell ref="C38:G38"/>
    <mergeCell ref="C40:G40"/>
    <mergeCell ref="C42:G42"/>
    <mergeCell ref="C44:G44"/>
    <mergeCell ref="C46:G4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250" t="s">
        <v>6</v>
      </c>
      <c r="B1" s="250"/>
      <c r="C1" s="251"/>
      <c r="D1" s="250"/>
      <c r="E1" s="250"/>
      <c r="F1" s="250"/>
      <c r="G1" s="250"/>
    </row>
    <row r="2" spans="1:7" ht="24.9" customHeight="1" x14ac:dyDescent="0.25">
      <c r="A2" s="50" t="s">
        <v>7</v>
      </c>
      <c r="B2" s="49"/>
      <c r="C2" s="252"/>
      <c r="D2" s="252"/>
      <c r="E2" s="252"/>
      <c r="F2" s="252"/>
      <c r="G2" s="253"/>
    </row>
    <row r="3" spans="1:7" ht="24.9" customHeight="1" x14ac:dyDescent="0.25">
      <c r="A3" s="50" t="s">
        <v>8</v>
      </c>
      <c r="B3" s="49"/>
      <c r="C3" s="252"/>
      <c r="D3" s="252"/>
      <c r="E3" s="252"/>
      <c r="F3" s="252"/>
      <c r="G3" s="253"/>
    </row>
    <row r="4" spans="1:7" ht="24.9" customHeight="1" x14ac:dyDescent="0.25">
      <c r="A4" s="50" t="s">
        <v>9</v>
      </c>
      <c r="B4" s="49"/>
      <c r="C4" s="252"/>
      <c r="D4" s="252"/>
      <c r="E4" s="252"/>
      <c r="F4" s="252"/>
      <c r="G4" s="253"/>
    </row>
    <row r="5" spans="1:7" x14ac:dyDescent="0.25">
      <c r="B5" s="4"/>
      <c r="C5" s="5"/>
      <c r="D5" s="6"/>
    </row>
  </sheetData>
  <sheetProtection algorithmName="SHA-512" hashValue="OOMshWeg4wTvd798pFJpgDNYf7lCQhdjPgn4Fbg0goEXuAFp51IY1I2IyxlBWk6k6o3E1lmu0UGIe+vsvRAH3A==" saltValue="FLn7r9eaMJuRCMFZP5tYe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E7547-8181-4C7B-9415-26624369FF21}">
  <sheetPr>
    <outlinePr summaryBelow="0"/>
  </sheetPr>
  <dimension ref="A1:BH5000"/>
  <sheetViews>
    <sheetView tabSelected="1" workbookViewId="0">
      <pane ySplit="7" topLeftCell="A8" activePane="bottomLeft" state="frozen"/>
      <selection pane="bottomLeft" activeCell="AD182" sqref="AD182"/>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1871</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45</v>
      </c>
      <c r="C4" s="196" t="s">
        <v>46</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SUMIF(AG9:AG25,"&lt;&gt;NOR",G9:G25)</f>
        <v>0</v>
      </c>
      <c r="H8" s="162"/>
      <c r="I8" s="162">
        <f>SUM(I9:I25)</f>
        <v>0</v>
      </c>
      <c r="J8" s="162"/>
      <c r="K8" s="162">
        <f>SUM(K9:K25)</f>
        <v>0</v>
      </c>
      <c r="L8" s="162"/>
      <c r="M8" s="162">
        <f>SUM(M9:M25)</f>
        <v>0</v>
      </c>
      <c r="N8" s="161"/>
      <c r="O8" s="161">
        <f>SUM(O9:O25)</f>
        <v>0</v>
      </c>
      <c r="P8" s="161"/>
      <c r="Q8" s="161">
        <f>SUM(Q9:Q25)</f>
        <v>0</v>
      </c>
      <c r="R8" s="162"/>
      <c r="S8" s="162"/>
      <c r="T8" s="163"/>
      <c r="U8" s="157"/>
      <c r="V8" s="157">
        <f>SUM(V9:V25)</f>
        <v>895.34</v>
      </c>
      <c r="W8" s="157"/>
      <c r="X8" s="157"/>
      <c r="Y8" s="157"/>
      <c r="AG8" t="s">
        <v>206</v>
      </c>
    </row>
    <row r="9" spans="1:60" outlineLevel="1" x14ac:dyDescent="0.25">
      <c r="A9" s="165">
        <v>1</v>
      </c>
      <c r="B9" s="166" t="s">
        <v>207</v>
      </c>
      <c r="C9" s="181" t="s">
        <v>208</v>
      </c>
      <c r="D9" s="167" t="s">
        <v>209</v>
      </c>
      <c r="E9" s="168">
        <v>407.09913</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0.155</v>
      </c>
      <c r="V9" s="156">
        <f>ROUND(E9*U9,2)</f>
        <v>63.1</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1" outlineLevel="2" x14ac:dyDescent="0.25">
      <c r="A10" s="153"/>
      <c r="B10" s="154"/>
      <c r="C10" s="190" t="s">
        <v>216</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72"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6"/>
      <c r="BC10" s="146"/>
      <c r="BD10" s="146"/>
      <c r="BE10" s="146"/>
      <c r="BF10" s="146"/>
      <c r="BG10" s="146"/>
      <c r="BH10" s="146"/>
    </row>
    <row r="11" spans="1:60" outlineLevel="1" x14ac:dyDescent="0.25">
      <c r="A11" s="165">
        <v>2</v>
      </c>
      <c r="B11" s="166" t="s">
        <v>218</v>
      </c>
      <c r="C11" s="181" t="s">
        <v>219</v>
      </c>
      <c r="D11" s="167" t="s">
        <v>209</v>
      </c>
      <c r="E11" s="168">
        <v>203.54956000000001</v>
      </c>
      <c r="F11" s="169"/>
      <c r="G11" s="170">
        <f>ROUND(E11*F11,2)</f>
        <v>0</v>
      </c>
      <c r="H11" s="169"/>
      <c r="I11" s="170">
        <f>ROUND(E11*H11,2)</f>
        <v>0</v>
      </c>
      <c r="J11" s="169"/>
      <c r="K11" s="170">
        <f>ROUND(E11*J11,2)</f>
        <v>0</v>
      </c>
      <c r="L11" s="170">
        <v>21</v>
      </c>
      <c r="M11" s="170">
        <f>G11*(1+L11/100)</f>
        <v>0</v>
      </c>
      <c r="N11" s="168">
        <v>0</v>
      </c>
      <c r="O11" s="168">
        <f>ROUND(E11*N11,2)</f>
        <v>0</v>
      </c>
      <c r="P11" s="168">
        <v>0</v>
      </c>
      <c r="Q11" s="168">
        <f>ROUND(E11*P11,2)</f>
        <v>0</v>
      </c>
      <c r="R11" s="170" t="s">
        <v>210</v>
      </c>
      <c r="S11" s="170" t="s">
        <v>211</v>
      </c>
      <c r="T11" s="171" t="s">
        <v>212</v>
      </c>
      <c r="U11" s="156">
        <v>0.1024</v>
      </c>
      <c r="V11" s="156">
        <f>ROUND(E11*U11,2)</f>
        <v>20.84</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21" outlineLevel="2" x14ac:dyDescent="0.25">
      <c r="A12" s="153"/>
      <c r="B12" s="154"/>
      <c r="C12" s="190" t="s">
        <v>216</v>
      </c>
      <c r="D12" s="191"/>
      <c r="E12" s="191"/>
      <c r="F12" s="191"/>
      <c r="G12" s="191"/>
      <c r="H12" s="156"/>
      <c r="I12" s="156"/>
      <c r="J12" s="156"/>
      <c r="K12" s="156"/>
      <c r="L12" s="156"/>
      <c r="M12" s="156"/>
      <c r="N12" s="155"/>
      <c r="O12" s="155"/>
      <c r="P12" s="155"/>
      <c r="Q12" s="155"/>
      <c r="R12" s="156"/>
      <c r="S12" s="156"/>
      <c r="T12" s="156"/>
      <c r="U12" s="156"/>
      <c r="V12" s="156"/>
      <c r="W12" s="156"/>
      <c r="X12" s="156"/>
      <c r="Y12" s="156"/>
      <c r="Z12" s="146"/>
      <c r="AA12" s="146"/>
      <c r="AB12" s="146"/>
      <c r="AC12" s="146"/>
      <c r="AD12" s="146"/>
      <c r="AE12" s="146"/>
      <c r="AF12" s="146"/>
      <c r="AG12" s="146" t="s">
        <v>217</v>
      </c>
      <c r="AH12" s="146"/>
      <c r="AI12" s="146"/>
      <c r="AJ12" s="146"/>
      <c r="AK12" s="146"/>
      <c r="AL12" s="146"/>
      <c r="AM12" s="146"/>
      <c r="AN12" s="146"/>
      <c r="AO12" s="146"/>
      <c r="AP12" s="146"/>
      <c r="AQ12" s="146"/>
      <c r="AR12" s="146"/>
      <c r="AS12" s="146"/>
      <c r="AT12" s="146"/>
      <c r="AU12" s="146"/>
      <c r="AV12" s="146"/>
      <c r="AW12" s="146"/>
      <c r="AX12" s="146"/>
      <c r="AY12" s="146"/>
      <c r="AZ12" s="146"/>
      <c r="BA12" s="172" t="str">
        <f>C12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2" s="146"/>
      <c r="BC12" s="146"/>
      <c r="BD12" s="146"/>
      <c r="BE12" s="146"/>
      <c r="BF12" s="146"/>
      <c r="BG12" s="146"/>
      <c r="BH12" s="146"/>
    </row>
    <row r="13" spans="1:60" outlineLevel="1" x14ac:dyDescent="0.25">
      <c r="A13" s="165">
        <v>3</v>
      </c>
      <c r="B13" s="166" t="s">
        <v>220</v>
      </c>
      <c r="C13" s="181" t="s">
        <v>221</v>
      </c>
      <c r="D13" s="167" t="s">
        <v>209</v>
      </c>
      <c r="E13" s="168">
        <v>23.234200000000001</v>
      </c>
      <c r="F13" s="169"/>
      <c r="G13" s="170">
        <f>ROUND(E13*F13,2)</f>
        <v>0</v>
      </c>
      <c r="H13" s="169"/>
      <c r="I13" s="170">
        <f>ROUND(E13*H13,2)</f>
        <v>0</v>
      </c>
      <c r="J13" s="169"/>
      <c r="K13" s="170">
        <f>ROUND(E13*J13,2)</f>
        <v>0</v>
      </c>
      <c r="L13" s="170">
        <v>21</v>
      </c>
      <c r="M13" s="170">
        <f>G13*(1+L13/100)</f>
        <v>0</v>
      </c>
      <c r="N13" s="168">
        <v>0</v>
      </c>
      <c r="O13" s="168">
        <f>ROUND(E13*N13,2)</f>
        <v>0</v>
      </c>
      <c r="P13" s="168">
        <v>0</v>
      </c>
      <c r="Q13" s="168">
        <f>ROUND(E13*P13,2)</f>
        <v>0</v>
      </c>
      <c r="R13" s="170" t="s">
        <v>210</v>
      </c>
      <c r="S13" s="170" t="s">
        <v>211</v>
      </c>
      <c r="T13" s="171" t="s">
        <v>212</v>
      </c>
      <c r="U13" s="156">
        <v>0.495</v>
      </c>
      <c r="V13" s="156">
        <f>ROUND(E13*U13,2)</f>
        <v>11.5</v>
      </c>
      <c r="W13" s="156"/>
      <c r="X13" s="156" t="s">
        <v>213</v>
      </c>
      <c r="Y13" s="156" t="s">
        <v>214</v>
      </c>
      <c r="Z13" s="146"/>
      <c r="AA13" s="146"/>
      <c r="AB13" s="146"/>
      <c r="AC13" s="146"/>
      <c r="AD13" s="146"/>
      <c r="AE13" s="146"/>
      <c r="AF13" s="146"/>
      <c r="AG13" s="146" t="s">
        <v>215</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21" outlineLevel="2" x14ac:dyDescent="0.25">
      <c r="A14" s="153"/>
      <c r="B14" s="154"/>
      <c r="C14" s="190" t="s">
        <v>222</v>
      </c>
      <c r="D14" s="191"/>
      <c r="E14" s="191"/>
      <c r="F14" s="191"/>
      <c r="G14" s="191"/>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217</v>
      </c>
      <c r="AH14" s="146"/>
      <c r="AI14" s="146"/>
      <c r="AJ14" s="146"/>
      <c r="AK14" s="146"/>
      <c r="AL14" s="146"/>
      <c r="AM14" s="146"/>
      <c r="AN14" s="146"/>
      <c r="AO14" s="146"/>
      <c r="AP14" s="146"/>
      <c r="AQ14" s="146"/>
      <c r="AR14" s="146"/>
      <c r="AS14" s="146"/>
      <c r="AT14" s="146"/>
      <c r="AU14" s="146"/>
      <c r="AV14" s="146"/>
      <c r="AW14" s="146"/>
      <c r="AX14" s="146"/>
      <c r="AY14" s="146"/>
      <c r="AZ14" s="146"/>
      <c r="BA14" s="172" t="str">
        <f>C14</f>
        <v>zapažených i nezapažených s urovnáním dna do předepsaného profilu a spádu, s přehozením výkopku na přilehlém terénu na vzdálenost do 3 m od podélné osy rýhy nebo s naložením výkopku na dopravní prostředek.</v>
      </c>
      <c r="BB14" s="146"/>
      <c r="BC14" s="146"/>
      <c r="BD14" s="146"/>
      <c r="BE14" s="146"/>
      <c r="BF14" s="146"/>
      <c r="BG14" s="146"/>
      <c r="BH14" s="146"/>
    </row>
    <row r="15" spans="1:60" outlineLevel="1" x14ac:dyDescent="0.25">
      <c r="A15" s="165">
        <v>4</v>
      </c>
      <c r="B15" s="166" t="s">
        <v>223</v>
      </c>
      <c r="C15" s="181" t="s">
        <v>224</v>
      </c>
      <c r="D15" s="167" t="s">
        <v>209</v>
      </c>
      <c r="E15" s="168">
        <v>11.617100000000001</v>
      </c>
      <c r="F15" s="169"/>
      <c r="G15" s="170">
        <f>ROUND(E15*F15,2)</f>
        <v>0</v>
      </c>
      <c r="H15" s="169"/>
      <c r="I15" s="170">
        <f>ROUND(E15*H15,2)</f>
        <v>0</v>
      </c>
      <c r="J15" s="169"/>
      <c r="K15" s="170">
        <f>ROUND(E15*J15,2)</f>
        <v>0</v>
      </c>
      <c r="L15" s="170">
        <v>21</v>
      </c>
      <c r="M15" s="170">
        <f>G15*(1+L15/100)</f>
        <v>0</v>
      </c>
      <c r="N15" s="168">
        <v>0</v>
      </c>
      <c r="O15" s="168">
        <f>ROUND(E15*N15,2)</f>
        <v>0</v>
      </c>
      <c r="P15" s="168">
        <v>0</v>
      </c>
      <c r="Q15" s="168">
        <f>ROUND(E15*P15,2)</f>
        <v>0</v>
      </c>
      <c r="R15" s="170" t="s">
        <v>210</v>
      </c>
      <c r="S15" s="170" t="s">
        <v>211</v>
      </c>
      <c r="T15" s="171" t="s">
        <v>212</v>
      </c>
      <c r="U15" s="156">
        <v>2.06</v>
      </c>
      <c r="V15" s="156">
        <f>ROUND(E15*U15,2)</f>
        <v>23.93</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21" outlineLevel="2" x14ac:dyDescent="0.25">
      <c r="A16" s="153"/>
      <c r="B16" s="154"/>
      <c r="C16" s="190" t="s">
        <v>222</v>
      </c>
      <c r="D16" s="191"/>
      <c r="E16" s="191"/>
      <c r="F16" s="191"/>
      <c r="G16" s="191"/>
      <c r="H16" s="156"/>
      <c r="I16" s="156"/>
      <c r="J16" s="156"/>
      <c r="K16" s="156"/>
      <c r="L16" s="156"/>
      <c r="M16" s="156"/>
      <c r="N16" s="155"/>
      <c r="O16" s="155"/>
      <c r="P16" s="155"/>
      <c r="Q16" s="155"/>
      <c r="R16" s="156"/>
      <c r="S16" s="156"/>
      <c r="T16" s="156"/>
      <c r="U16" s="156"/>
      <c r="V16" s="156"/>
      <c r="W16" s="156"/>
      <c r="X16" s="156"/>
      <c r="Y16" s="156"/>
      <c r="Z16" s="146"/>
      <c r="AA16" s="146"/>
      <c r="AB16" s="146"/>
      <c r="AC16" s="146"/>
      <c r="AD16" s="146"/>
      <c r="AE16" s="146"/>
      <c r="AF16" s="146"/>
      <c r="AG16" s="146" t="s">
        <v>217</v>
      </c>
      <c r="AH16" s="146"/>
      <c r="AI16" s="146"/>
      <c r="AJ16" s="146"/>
      <c r="AK16" s="146"/>
      <c r="AL16" s="146"/>
      <c r="AM16" s="146"/>
      <c r="AN16" s="146"/>
      <c r="AO16" s="146"/>
      <c r="AP16" s="146"/>
      <c r="AQ16" s="146"/>
      <c r="AR16" s="146"/>
      <c r="AS16" s="146"/>
      <c r="AT16" s="146"/>
      <c r="AU16" s="146"/>
      <c r="AV16" s="146"/>
      <c r="AW16" s="146"/>
      <c r="AX16" s="146"/>
      <c r="AY16" s="146"/>
      <c r="AZ16" s="146"/>
      <c r="BA16" s="172" t="str">
        <f>C16</f>
        <v>zapažených i nezapažených s urovnáním dna do předepsaného profilu a spádu, s přehozením výkopku na přilehlém terénu na vzdálenost do 3 m od podélné osy rýhy nebo s naložením výkopku na dopravní prostředek.</v>
      </c>
      <c r="BB16" s="146"/>
      <c r="BC16" s="146"/>
      <c r="BD16" s="146"/>
      <c r="BE16" s="146"/>
      <c r="BF16" s="146"/>
      <c r="BG16" s="146"/>
      <c r="BH16" s="146"/>
    </row>
    <row r="17" spans="1:60" outlineLevel="1" x14ac:dyDescent="0.25">
      <c r="A17" s="165">
        <v>5</v>
      </c>
      <c r="B17" s="166" t="s">
        <v>225</v>
      </c>
      <c r="C17" s="181" t="s">
        <v>226</v>
      </c>
      <c r="D17" s="167" t="s">
        <v>209</v>
      </c>
      <c r="E17" s="168">
        <v>598.04533000000004</v>
      </c>
      <c r="F17" s="169"/>
      <c r="G17" s="170">
        <f>ROUND(E17*F17,2)</f>
        <v>0</v>
      </c>
      <c r="H17" s="169"/>
      <c r="I17" s="170">
        <f>ROUND(E17*H17,2)</f>
        <v>0</v>
      </c>
      <c r="J17" s="169"/>
      <c r="K17" s="170">
        <f>ROUND(E17*J17,2)</f>
        <v>0</v>
      </c>
      <c r="L17" s="170">
        <v>21</v>
      </c>
      <c r="M17" s="170">
        <f>G17*(1+L17/100)</f>
        <v>0</v>
      </c>
      <c r="N17" s="168">
        <v>0</v>
      </c>
      <c r="O17" s="168">
        <f>ROUND(E17*N17,2)</f>
        <v>0</v>
      </c>
      <c r="P17" s="168">
        <v>0</v>
      </c>
      <c r="Q17" s="168">
        <f>ROUND(E17*P17,2)</f>
        <v>0</v>
      </c>
      <c r="R17" s="170" t="s">
        <v>210</v>
      </c>
      <c r="S17" s="170" t="s">
        <v>211</v>
      </c>
      <c r="T17" s="171" t="s">
        <v>212</v>
      </c>
      <c r="U17" s="156">
        <v>1.0999999999999999E-2</v>
      </c>
      <c r="V17" s="156">
        <f>ROUND(E17*U17,2)</f>
        <v>6.58</v>
      </c>
      <c r="W17" s="156"/>
      <c r="X17" s="156" t="s">
        <v>213</v>
      </c>
      <c r="Y17" s="156" t="s">
        <v>214</v>
      </c>
      <c r="Z17" s="146"/>
      <c r="AA17" s="146"/>
      <c r="AB17" s="146"/>
      <c r="AC17" s="146"/>
      <c r="AD17" s="146"/>
      <c r="AE17" s="146"/>
      <c r="AF17" s="146"/>
      <c r="AG17" s="146" t="s">
        <v>215</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2" x14ac:dyDescent="0.25">
      <c r="A18" s="153"/>
      <c r="B18" s="154"/>
      <c r="C18" s="190" t="s">
        <v>227</v>
      </c>
      <c r="D18" s="191"/>
      <c r="E18" s="191"/>
      <c r="F18" s="191"/>
      <c r="G18" s="191"/>
      <c r="H18" s="156"/>
      <c r="I18" s="156"/>
      <c r="J18" s="156"/>
      <c r="K18" s="156"/>
      <c r="L18" s="156"/>
      <c r="M18" s="156"/>
      <c r="N18" s="155"/>
      <c r="O18" s="155"/>
      <c r="P18" s="155"/>
      <c r="Q18" s="155"/>
      <c r="R18" s="156"/>
      <c r="S18" s="156"/>
      <c r="T18" s="156"/>
      <c r="U18" s="156"/>
      <c r="V18" s="156"/>
      <c r="W18" s="156"/>
      <c r="X18" s="156"/>
      <c r="Y18" s="156"/>
      <c r="Z18" s="146"/>
      <c r="AA18" s="146"/>
      <c r="AB18" s="146"/>
      <c r="AC18" s="146"/>
      <c r="AD18" s="146"/>
      <c r="AE18" s="146"/>
      <c r="AF18" s="146"/>
      <c r="AG18" s="146" t="s">
        <v>217</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ht="20.399999999999999" outlineLevel="1" x14ac:dyDescent="0.25">
      <c r="A19" s="173">
        <v>6</v>
      </c>
      <c r="B19" s="174" t="s">
        <v>228</v>
      </c>
      <c r="C19" s="182" t="s">
        <v>229</v>
      </c>
      <c r="D19" s="175" t="s">
        <v>209</v>
      </c>
      <c r="E19" s="176">
        <v>167.71199999999999</v>
      </c>
      <c r="F19" s="177"/>
      <c r="G19" s="178">
        <f>ROUND(E19*F19,2)</f>
        <v>0</v>
      </c>
      <c r="H19" s="177"/>
      <c r="I19" s="178">
        <f>ROUND(E19*H19,2)</f>
        <v>0</v>
      </c>
      <c r="J19" s="177"/>
      <c r="K19" s="178">
        <f>ROUND(E19*J19,2)</f>
        <v>0</v>
      </c>
      <c r="L19" s="178">
        <v>21</v>
      </c>
      <c r="M19" s="178">
        <f>G19*(1+L19/100)</f>
        <v>0</v>
      </c>
      <c r="N19" s="176">
        <v>0</v>
      </c>
      <c r="O19" s="176">
        <f>ROUND(E19*N19,2)</f>
        <v>0</v>
      </c>
      <c r="P19" s="176">
        <v>0</v>
      </c>
      <c r="Q19" s="176">
        <f>ROUND(E19*P19,2)</f>
        <v>0</v>
      </c>
      <c r="R19" s="178" t="s">
        <v>210</v>
      </c>
      <c r="S19" s="178" t="s">
        <v>211</v>
      </c>
      <c r="T19" s="179" t="s">
        <v>212</v>
      </c>
      <c r="U19" s="156">
        <v>0.65200000000000002</v>
      </c>
      <c r="V19" s="156">
        <f>ROUND(E19*U19,2)</f>
        <v>109.35</v>
      </c>
      <c r="W19" s="156"/>
      <c r="X19" s="156" t="s">
        <v>213</v>
      </c>
      <c r="Y19" s="156" t="s">
        <v>214</v>
      </c>
      <c r="Z19" s="146"/>
      <c r="AA19" s="146"/>
      <c r="AB19" s="146"/>
      <c r="AC19" s="146"/>
      <c r="AD19" s="146"/>
      <c r="AE19" s="146"/>
      <c r="AF19" s="146"/>
      <c r="AG19" s="146" t="s">
        <v>215</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7</v>
      </c>
      <c r="B20" s="174" t="s">
        <v>230</v>
      </c>
      <c r="C20" s="182" t="s">
        <v>231</v>
      </c>
      <c r="D20" s="175" t="s">
        <v>209</v>
      </c>
      <c r="E20" s="176">
        <v>239.38713000000001</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t="s">
        <v>210</v>
      </c>
      <c r="S20" s="178" t="s">
        <v>211</v>
      </c>
      <c r="T20" s="179" t="s">
        <v>212</v>
      </c>
      <c r="U20" s="156">
        <v>3.1E-2</v>
      </c>
      <c r="V20" s="156">
        <f>ROUND(E20*U20,2)</f>
        <v>7.42</v>
      </c>
      <c r="W20" s="156"/>
      <c r="X20" s="156" t="s">
        <v>213</v>
      </c>
      <c r="Y20" s="156" t="s">
        <v>214</v>
      </c>
      <c r="Z20" s="146"/>
      <c r="AA20" s="146"/>
      <c r="AB20" s="146"/>
      <c r="AC20" s="146"/>
      <c r="AD20" s="146"/>
      <c r="AE20" s="146"/>
      <c r="AF20" s="146"/>
      <c r="AG20" s="146" t="s">
        <v>215</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65">
        <v>8</v>
      </c>
      <c r="B21" s="166" t="s">
        <v>232</v>
      </c>
      <c r="C21" s="181" t="s">
        <v>233</v>
      </c>
      <c r="D21" s="167" t="s">
        <v>209</v>
      </c>
      <c r="E21" s="168">
        <v>167.71199999999999</v>
      </c>
      <c r="F21" s="169"/>
      <c r="G21" s="170">
        <f>ROUND(E21*F21,2)</f>
        <v>0</v>
      </c>
      <c r="H21" s="169"/>
      <c r="I21" s="170">
        <f>ROUND(E21*H21,2)</f>
        <v>0</v>
      </c>
      <c r="J21" s="169"/>
      <c r="K21" s="170">
        <f>ROUND(E21*J21,2)</f>
        <v>0</v>
      </c>
      <c r="L21" s="170">
        <v>21</v>
      </c>
      <c r="M21" s="170">
        <f>G21*(1+L21/100)</f>
        <v>0</v>
      </c>
      <c r="N21" s="168">
        <v>0</v>
      </c>
      <c r="O21" s="168">
        <f>ROUND(E21*N21,2)</f>
        <v>0</v>
      </c>
      <c r="P21" s="168">
        <v>0</v>
      </c>
      <c r="Q21" s="168">
        <f>ROUND(E21*P21,2)</f>
        <v>0</v>
      </c>
      <c r="R21" s="170" t="s">
        <v>210</v>
      </c>
      <c r="S21" s="170" t="s">
        <v>211</v>
      </c>
      <c r="T21" s="171" t="s">
        <v>212</v>
      </c>
      <c r="U21" s="156">
        <v>2.1949999999999998</v>
      </c>
      <c r="V21" s="156">
        <f>ROUND(E21*U21,2)</f>
        <v>368.13</v>
      </c>
      <c r="W21" s="156"/>
      <c r="X21" s="156" t="s">
        <v>213</v>
      </c>
      <c r="Y21" s="156" t="s">
        <v>214</v>
      </c>
      <c r="Z21" s="146"/>
      <c r="AA21" s="146"/>
      <c r="AB21" s="146"/>
      <c r="AC21" s="146"/>
      <c r="AD21" s="146"/>
      <c r="AE21" s="146"/>
      <c r="AF21" s="146"/>
      <c r="AG21" s="146" t="s">
        <v>215</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2" x14ac:dyDescent="0.25">
      <c r="A22" s="153"/>
      <c r="B22" s="154"/>
      <c r="C22" s="190" t="s">
        <v>234</v>
      </c>
      <c r="D22" s="191"/>
      <c r="E22" s="191"/>
      <c r="F22" s="191"/>
      <c r="G22" s="191"/>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217</v>
      </c>
      <c r="AH22" s="146"/>
      <c r="AI22" s="146"/>
      <c r="AJ22" s="146"/>
      <c r="AK22" s="146"/>
      <c r="AL22" s="146"/>
      <c r="AM22" s="146"/>
      <c r="AN22" s="146"/>
      <c r="AO22" s="146"/>
      <c r="AP22" s="146"/>
      <c r="AQ22" s="146"/>
      <c r="AR22" s="146"/>
      <c r="AS22" s="146"/>
      <c r="AT22" s="146"/>
      <c r="AU22" s="146"/>
      <c r="AV22" s="146"/>
      <c r="AW22" s="146"/>
      <c r="AX22" s="146"/>
      <c r="AY22" s="146"/>
      <c r="AZ22" s="146"/>
      <c r="BA22" s="172" t="str">
        <f>C22</f>
        <v>sypaninou z vhodných hornin tř. 1 - 4 nebo materiálem, uloženým ve vzdálenosti do 30 m od vnějšího kraje objektu, pro jakoukoliv míru zhutnění,</v>
      </c>
      <c r="BB22" s="146"/>
      <c r="BC22" s="146"/>
      <c r="BD22" s="146"/>
      <c r="BE22" s="146"/>
      <c r="BF22" s="146"/>
      <c r="BG22" s="146"/>
      <c r="BH22" s="146"/>
    </row>
    <row r="23" spans="1:60" outlineLevel="1" x14ac:dyDescent="0.25">
      <c r="A23" s="165">
        <v>9</v>
      </c>
      <c r="B23" s="166" t="s">
        <v>235</v>
      </c>
      <c r="C23" s="181" t="s">
        <v>236</v>
      </c>
      <c r="D23" s="167" t="s">
        <v>237</v>
      </c>
      <c r="E23" s="168">
        <v>956.92449999999997</v>
      </c>
      <c r="F23" s="169"/>
      <c r="G23" s="170">
        <f>ROUND(E23*F23,2)</f>
        <v>0</v>
      </c>
      <c r="H23" s="169"/>
      <c r="I23" s="170">
        <f>ROUND(E23*H23,2)</f>
        <v>0</v>
      </c>
      <c r="J23" s="169"/>
      <c r="K23" s="170">
        <f>ROUND(E23*J23,2)</f>
        <v>0</v>
      </c>
      <c r="L23" s="170">
        <v>21</v>
      </c>
      <c r="M23" s="170">
        <f>G23*(1+L23/100)</f>
        <v>0</v>
      </c>
      <c r="N23" s="168">
        <v>0</v>
      </c>
      <c r="O23" s="168">
        <f>ROUND(E23*N23,2)</f>
        <v>0</v>
      </c>
      <c r="P23" s="168">
        <v>0</v>
      </c>
      <c r="Q23" s="168">
        <f>ROUND(E23*P23,2)</f>
        <v>0</v>
      </c>
      <c r="R23" s="170" t="s">
        <v>210</v>
      </c>
      <c r="S23" s="170" t="s">
        <v>211</v>
      </c>
      <c r="T23" s="171" t="s">
        <v>212</v>
      </c>
      <c r="U23" s="156">
        <v>1.7999999999999999E-2</v>
      </c>
      <c r="V23" s="156">
        <f>ROUND(E23*U23,2)</f>
        <v>17.22</v>
      </c>
      <c r="W23" s="156"/>
      <c r="X23" s="156" t="s">
        <v>213</v>
      </c>
      <c r="Y23" s="156" t="s">
        <v>214</v>
      </c>
      <c r="Z23" s="146"/>
      <c r="AA23" s="146"/>
      <c r="AB23" s="146"/>
      <c r="AC23" s="146"/>
      <c r="AD23" s="146"/>
      <c r="AE23" s="146"/>
      <c r="AF23" s="146"/>
      <c r="AG23" s="146" t="s">
        <v>215</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2" x14ac:dyDescent="0.25">
      <c r="A24" s="153"/>
      <c r="B24" s="154"/>
      <c r="C24" s="190" t="s">
        <v>238</v>
      </c>
      <c r="D24" s="191"/>
      <c r="E24" s="191"/>
      <c r="F24" s="191"/>
      <c r="G24" s="191"/>
      <c r="H24" s="156"/>
      <c r="I24" s="156"/>
      <c r="J24" s="156"/>
      <c r="K24" s="156"/>
      <c r="L24" s="156"/>
      <c r="M24" s="156"/>
      <c r="N24" s="155"/>
      <c r="O24" s="155"/>
      <c r="P24" s="155"/>
      <c r="Q24" s="155"/>
      <c r="R24" s="156"/>
      <c r="S24" s="156"/>
      <c r="T24" s="156"/>
      <c r="U24" s="156"/>
      <c r="V24" s="156"/>
      <c r="W24" s="156"/>
      <c r="X24" s="156"/>
      <c r="Y24" s="156"/>
      <c r="Z24" s="146"/>
      <c r="AA24" s="146"/>
      <c r="AB24" s="146"/>
      <c r="AC24" s="146"/>
      <c r="AD24" s="146"/>
      <c r="AE24" s="146"/>
      <c r="AF24" s="146"/>
      <c r="AG24" s="146" t="s">
        <v>217</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10</v>
      </c>
      <c r="B25" s="174" t="s">
        <v>239</v>
      </c>
      <c r="C25" s="182" t="s">
        <v>240</v>
      </c>
      <c r="D25" s="175" t="s">
        <v>209</v>
      </c>
      <c r="E25" s="176">
        <v>287.07735000000002</v>
      </c>
      <c r="F25" s="177"/>
      <c r="G25" s="178">
        <f>ROUND(E25*F25,2)</f>
        <v>0</v>
      </c>
      <c r="H25" s="177"/>
      <c r="I25" s="178">
        <f>ROUND(E25*H25,2)</f>
        <v>0</v>
      </c>
      <c r="J25" s="177"/>
      <c r="K25" s="178">
        <f>ROUND(E25*J25,2)</f>
        <v>0</v>
      </c>
      <c r="L25" s="178">
        <v>21</v>
      </c>
      <c r="M25" s="178">
        <f>G25*(1+L25/100)</f>
        <v>0</v>
      </c>
      <c r="N25" s="176">
        <v>0</v>
      </c>
      <c r="O25" s="176">
        <f>ROUND(E25*N25,2)</f>
        <v>0</v>
      </c>
      <c r="P25" s="176">
        <v>0</v>
      </c>
      <c r="Q25" s="176">
        <f>ROUND(E25*P25,2)</f>
        <v>0</v>
      </c>
      <c r="R25" s="178"/>
      <c r="S25" s="178" t="s">
        <v>211</v>
      </c>
      <c r="T25" s="179" t="s">
        <v>212</v>
      </c>
      <c r="U25" s="156">
        <v>0.93100000000000005</v>
      </c>
      <c r="V25" s="156">
        <f>ROUND(E25*U25,2)</f>
        <v>267.27</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x14ac:dyDescent="0.25">
      <c r="A26" s="158" t="s">
        <v>205</v>
      </c>
      <c r="B26" s="159" t="s">
        <v>93</v>
      </c>
      <c r="C26" s="180" t="s">
        <v>95</v>
      </c>
      <c r="D26" s="160"/>
      <c r="E26" s="161"/>
      <c r="F26" s="162"/>
      <c r="G26" s="162">
        <f>SUMIF(AG27:AG43,"&lt;&gt;NOR",G27:G43)</f>
        <v>0</v>
      </c>
      <c r="H26" s="162"/>
      <c r="I26" s="162">
        <f>SUM(I27:I43)</f>
        <v>0</v>
      </c>
      <c r="J26" s="162"/>
      <c r="K26" s="162">
        <f>SUM(K27:K43)</f>
        <v>0</v>
      </c>
      <c r="L26" s="162"/>
      <c r="M26" s="162">
        <f>SUM(M27:M43)</f>
        <v>0</v>
      </c>
      <c r="N26" s="161"/>
      <c r="O26" s="161">
        <f>SUM(O27:O43)</f>
        <v>1107.23</v>
      </c>
      <c r="P26" s="161"/>
      <c r="Q26" s="161">
        <f>SUM(Q27:Q43)</f>
        <v>0</v>
      </c>
      <c r="R26" s="162"/>
      <c r="S26" s="162"/>
      <c r="T26" s="163"/>
      <c r="U26" s="157"/>
      <c r="V26" s="157">
        <f>SUM(V27:V43)</f>
        <v>1011.7499999999999</v>
      </c>
      <c r="W26" s="157"/>
      <c r="X26" s="157"/>
      <c r="Y26" s="157"/>
      <c r="AG26" t="s">
        <v>206</v>
      </c>
    </row>
    <row r="27" spans="1:60" outlineLevel="1" x14ac:dyDescent="0.25">
      <c r="A27" s="173">
        <v>11</v>
      </c>
      <c r="B27" s="174" t="s">
        <v>241</v>
      </c>
      <c r="C27" s="182" t="s">
        <v>242</v>
      </c>
      <c r="D27" s="175" t="s">
        <v>209</v>
      </c>
      <c r="E27" s="176">
        <v>165.42529999999999</v>
      </c>
      <c r="F27" s="177"/>
      <c r="G27" s="178">
        <f>ROUND(E27*F27,2)</f>
        <v>0</v>
      </c>
      <c r="H27" s="177"/>
      <c r="I27" s="178">
        <f>ROUND(E27*H27,2)</f>
        <v>0</v>
      </c>
      <c r="J27" s="177"/>
      <c r="K27" s="178">
        <f>ROUND(E27*J27,2)</f>
        <v>0</v>
      </c>
      <c r="L27" s="178">
        <v>21</v>
      </c>
      <c r="M27" s="178">
        <f>G27*(1+L27/100)</f>
        <v>0</v>
      </c>
      <c r="N27" s="176">
        <v>1.8180000000000001</v>
      </c>
      <c r="O27" s="176">
        <f>ROUND(E27*N27,2)</f>
        <v>300.74</v>
      </c>
      <c r="P27" s="176">
        <v>0</v>
      </c>
      <c r="Q27" s="176">
        <f>ROUND(E27*P27,2)</f>
        <v>0</v>
      </c>
      <c r="R27" s="178" t="s">
        <v>243</v>
      </c>
      <c r="S27" s="178" t="s">
        <v>211</v>
      </c>
      <c r="T27" s="179" t="s">
        <v>212</v>
      </c>
      <c r="U27" s="156">
        <v>1.085</v>
      </c>
      <c r="V27" s="156">
        <f>ROUND(E27*U27,2)</f>
        <v>179.49</v>
      </c>
      <c r="W27" s="156"/>
      <c r="X27" s="156" t="s">
        <v>213</v>
      </c>
      <c r="Y27" s="156" t="s">
        <v>214</v>
      </c>
      <c r="Z27" s="146"/>
      <c r="AA27" s="146"/>
      <c r="AB27" s="146"/>
      <c r="AC27" s="146"/>
      <c r="AD27" s="146"/>
      <c r="AE27" s="146"/>
      <c r="AF27" s="146"/>
      <c r="AG27" s="146" t="s">
        <v>215</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12</v>
      </c>
      <c r="B28" s="174" t="s">
        <v>244</v>
      </c>
      <c r="C28" s="182" t="s">
        <v>245</v>
      </c>
      <c r="D28" s="175" t="s">
        <v>209</v>
      </c>
      <c r="E28" s="176">
        <v>18.954000000000001</v>
      </c>
      <c r="F28" s="177"/>
      <c r="G28" s="178">
        <f>ROUND(E28*F28,2)</f>
        <v>0</v>
      </c>
      <c r="H28" s="177"/>
      <c r="I28" s="178">
        <f>ROUND(E28*H28,2)</f>
        <v>0</v>
      </c>
      <c r="J28" s="177"/>
      <c r="K28" s="178">
        <f>ROUND(E28*J28,2)</f>
        <v>0</v>
      </c>
      <c r="L28" s="178">
        <v>21</v>
      </c>
      <c r="M28" s="178">
        <f>G28*(1+L28/100)</f>
        <v>0</v>
      </c>
      <c r="N28" s="176">
        <v>2.5249999999999999</v>
      </c>
      <c r="O28" s="176">
        <f>ROUND(E28*N28,2)</f>
        <v>47.86</v>
      </c>
      <c r="P28" s="176">
        <v>0</v>
      </c>
      <c r="Q28" s="176">
        <f>ROUND(E28*P28,2)</f>
        <v>0</v>
      </c>
      <c r="R28" s="178" t="s">
        <v>246</v>
      </c>
      <c r="S28" s="178" t="s">
        <v>211</v>
      </c>
      <c r="T28" s="179" t="s">
        <v>212</v>
      </c>
      <c r="U28" s="156">
        <v>0.47699999999999998</v>
      </c>
      <c r="V28" s="156">
        <f>ROUND(E28*U28,2)</f>
        <v>9.0399999999999991</v>
      </c>
      <c r="W28" s="156"/>
      <c r="X28" s="156" t="s">
        <v>213</v>
      </c>
      <c r="Y28" s="156" t="s">
        <v>214</v>
      </c>
      <c r="Z28" s="146"/>
      <c r="AA28" s="146"/>
      <c r="AB28" s="146"/>
      <c r="AC28" s="146"/>
      <c r="AD28" s="146"/>
      <c r="AE28" s="146"/>
      <c r="AF28" s="146"/>
      <c r="AG28" s="146" t="s">
        <v>215</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13</v>
      </c>
      <c r="B29" s="174" t="s">
        <v>247</v>
      </c>
      <c r="C29" s="182" t="s">
        <v>248</v>
      </c>
      <c r="D29" s="175" t="s">
        <v>209</v>
      </c>
      <c r="E29" s="176">
        <v>55.510260000000002</v>
      </c>
      <c r="F29" s="177"/>
      <c r="G29" s="178">
        <f>ROUND(E29*F29,2)</f>
        <v>0</v>
      </c>
      <c r="H29" s="177"/>
      <c r="I29" s="178">
        <f>ROUND(E29*H29,2)</f>
        <v>0</v>
      </c>
      <c r="J29" s="177"/>
      <c r="K29" s="178">
        <f>ROUND(E29*J29,2)</f>
        <v>0</v>
      </c>
      <c r="L29" s="178">
        <v>21</v>
      </c>
      <c r="M29" s="178">
        <f>G29*(1+L29/100)</f>
        <v>0</v>
      </c>
      <c r="N29" s="176">
        <v>2.5249999999999999</v>
      </c>
      <c r="O29" s="176">
        <f>ROUND(E29*N29,2)</f>
        <v>140.16</v>
      </c>
      <c r="P29" s="176">
        <v>0</v>
      </c>
      <c r="Q29" s="176">
        <f>ROUND(E29*P29,2)</f>
        <v>0</v>
      </c>
      <c r="R29" s="178" t="s">
        <v>246</v>
      </c>
      <c r="S29" s="178" t="s">
        <v>211</v>
      </c>
      <c r="T29" s="179" t="s">
        <v>212</v>
      </c>
      <c r="U29" s="156">
        <v>0.47699999999999998</v>
      </c>
      <c r="V29" s="156">
        <f>ROUND(E29*U29,2)</f>
        <v>26.48</v>
      </c>
      <c r="W29" s="156"/>
      <c r="X29" s="156" t="s">
        <v>213</v>
      </c>
      <c r="Y29" s="156" t="s">
        <v>214</v>
      </c>
      <c r="Z29" s="146"/>
      <c r="AA29" s="146"/>
      <c r="AB29" s="146"/>
      <c r="AC29" s="146"/>
      <c r="AD29" s="146"/>
      <c r="AE29" s="146"/>
      <c r="AF29" s="146"/>
      <c r="AG29" s="146" t="s">
        <v>215</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65">
        <v>14</v>
      </c>
      <c r="B30" s="166" t="s">
        <v>249</v>
      </c>
      <c r="C30" s="181" t="s">
        <v>250</v>
      </c>
      <c r="D30" s="167" t="s">
        <v>237</v>
      </c>
      <c r="E30" s="168">
        <v>314.09976</v>
      </c>
      <c r="F30" s="169"/>
      <c r="G30" s="170">
        <f>ROUND(E30*F30,2)</f>
        <v>0</v>
      </c>
      <c r="H30" s="169"/>
      <c r="I30" s="170">
        <f>ROUND(E30*H30,2)</f>
        <v>0</v>
      </c>
      <c r="J30" s="169"/>
      <c r="K30" s="170">
        <f>ROUND(E30*J30,2)</f>
        <v>0</v>
      </c>
      <c r="L30" s="170">
        <v>21</v>
      </c>
      <c r="M30" s="170">
        <f>G30*(1+L30/100)</f>
        <v>0</v>
      </c>
      <c r="N30" s="168">
        <v>3.9149999999999997E-2</v>
      </c>
      <c r="O30" s="168">
        <f>ROUND(E30*N30,2)</f>
        <v>12.3</v>
      </c>
      <c r="P30" s="168">
        <v>0</v>
      </c>
      <c r="Q30" s="168">
        <f>ROUND(E30*P30,2)</f>
        <v>0</v>
      </c>
      <c r="R30" s="170" t="s">
        <v>246</v>
      </c>
      <c r="S30" s="170" t="s">
        <v>211</v>
      </c>
      <c r="T30" s="171" t="s">
        <v>251</v>
      </c>
      <c r="U30" s="156">
        <v>1.05</v>
      </c>
      <c r="V30" s="156">
        <f>ROUND(E30*U30,2)</f>
        <v>329.8</v>
      </c>
      <c r="W30" s="156"/>
      <c r="X30" s="156" t="s">
        <v>213</v>
      </c>
      <c r="Y30" s="156" t="s">
        <v>214</v>
      </c>
      <c r="Z30" s="146"/>
      <c r="AA30" s="146"/>
      <c r="AB30" s="146"/>
      <c r="AC30" s="146"/>
      <c r="AD30" s="146"/>
      <c r="AE30" s="146"/>
      <c r="AF30" s="146"/>
      <c r="AG30" s="146" t="s">
        <v>215</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21" outlineLevel="2" x14ac:dyDescent="0.25">
      <c r="A31" s="153"/>
      <c r="B31" s="154"/>
      <c r="C31" s="190" t="s">
        <v>252</v>
      </c>
      <c r="D31" s="191"/>
      <c r="E31" s="191"/>
      <c r="F31" s="191"/>
      <c r="G31" s="191"/>
      <c r="H31" s="156"/>
      <c r="I31" s="156"/>
      <c r="J31" s="156"/>
      <c r="K31" s="156"/>
      <c r="L31" s="156"/>
      <c r="M31" s="156"/>
      <c r="N31" s="155"/>
      <c r="O31" s="155"/>
      <c r="P31" s="155"/>
      <c r="Q31" s="155"/>
      <c r="R31" s="156"/>
      <c r="S31" s="156"/>
      <c r="T31" s="156"/>
      <c r="U31" s="156"/>
      <c r="V31" s="156"/>
      <c r="W31" s="156"/>
      <c r="X31" s="156"/>
      <c r="Y31" s="156"/>
      <c r="Z31" s="146"/>
      <c r="AA31" s="146"/>
      <c r="AB31" s="146"/>
      <c r="AC31" s="146"/>
      <c r="AD31" s="146"/>
      <c r="AE31" s="146"/>
      <c r="AF31" s="146"/>
      <c r="AG31" s="146" t="s">
        <v>217</v>
      </c>
      <c r="AH31" s="146"/>
      <c r="AI31" s="146"/>
      <c r="AJ31" s="146"/>
      <c r="AK31" s="146"/>
      <c r="AL31" s="146"/>
      <c r="AM31" s="146"/>
      <c r="AN31" s="146"/>
      <c r="AO31" s="146"/>
      <c r="AP31" s="146"/>
      <c r="AQ31" s="146"/>
      <c r="AR31" s="146"/>
      <c r="AS31" s="146"/>
      <c r="AT31" s="146"/>
      <c r="AU31" s="146"/>
      <c r="AV31" s="146"/>
      <c r="AW31" s="146"/>
      <c r="AX31" s="146"/>
      <c r="AY31" s="146"/>
      <c r="AZ31" s="146"/>
      <c r="BA31" s="172" t="str">
        <f>C31</f>
        <v>svislé nebo šikmé (odkloněné), půdorysně přímé nebo zalomené, stěn základových pasů ve volných nebo zapažených jámách, rýhách, šachtách, včetně případných vzpěr,</v>
      </c>
      <c r="BB31" s="146"/>
      <c r="BC31" s="146"/>
      <c r="BD31" s="146"/>
      <c r="BE31" s="146"/>
      <c r="BF31" s="146"/>
      <c r="BG31" s="146"/>
      <c r="BH31" s="146"/>
    </row>
    <row r="32" spans="1:60" outlineLevel="1" x14ac:dyDescent="0.25">
      <c r="A32" s="165">
        <v>15</v>
      </c>
      <c r="B32" s="166" t="s">
        <v>253</v>
      </c>
      <c r="C32" s="181" t="s">
        <v>254</v>
      </c>
      <c r="D32" s="167" t="s">
        <v>237</v>
      </c>
      <c r="E32" s="168">
        <v>314.09976</v>
      </c>
      <c r="F32" s="169"/>
      <c r="G32" s="170">
        <f>ROUND(E32*F32,2)</f>
        <v>0</v>
      </c>
      <c r="H32" s="169"/>
      <c r="I32" s="170">
        <f>ROUND(E32*H32,2)</f>
        <v>0</v>
      </c>
      <c r="J32" s="169"/>
      <c r="K32" s="170">
        <f>ROUND(E32*J32,2)</f>
        <v>0</v>
      </c>
      <c r="L32" s="170">
        <v>21</v>
      </c>
      <c r="M32" s="170">
        <f>G32*(1+L32/100)</f>
        <v>0</v>
      </c>
      <c r="N32" s="168">
        <v>0</v>
      </c>
      <c r="O32" s="168">
        <f>ROUND(E32*N32,2)</f>
        <v>0</v>
      </c>
      <c r="P32" s="168">
        <v>0</v>
      </c>
      <c r="Q32" s="168">
        <f>ROUND(E32*P32,2)</f>
        <v>0</v>
      </c>
      <c r="R32" s="170" t="s">
        <v>246</v>
      </c>
      <c r="S32" s="170" t="s">
        <v>211</v>
      </c>
      <c r="T32" s="171" t="s">
        <v>251</v>
      </c>
      <c r="U32" s="156">
        <v>0.32</v>
      </c>
      <c r="V32" s="156">
        <f>ROUND(E32*U32,2)</f>
        <v>100.51</v>
      </c>
      <c r="W32" s="156"/>
      <c r="X32" s="156" t="s">
        <v>213</v>
      </c>
      <c r="Y32" s="156" t="s">
        <v>214</v>
      </c>
      <c r="Z32" s="146"/>
      <c r="AA32" s="146"/>
      <c r="AB32" s="146"/>
      <c r="AC32" s="146"/>
      <c r="AD32" s="146"/>
      <c r="AE32" s="146"/>
      <c r="AF32" s="146"/>
      <c r="AG32" s="146" t="s">
        <v>215</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21" outlineLevel="2" x14ac:dyDescent="0.25">
      <c r="A33" s="153"/>
      <c r="B33" s="154"/>
      <c r="C33" s="190" t="s">
        <v>252</v>
      </c>
      <c r="D33" s="191"/>
      <c r="E33" s="191"/>
      <c r="F33" s="191"/>
      <c r="G33" s="191"/>
      <c r="H33" s="156"/>
      <c r="I33" s="156"/>
      <c r="J33" s="156"/>
      <c r="K33" s="156"/>
      <c r="L33" s="156"/>
      <c r="M33" s="156"/>
      <c r="N33" s="155"/>
      <c r="O33" s="155"/>
      <c r="P33" s="155"/>
      <c r="Q33" s="155"/>
      <c r="R33" s="156"/>
      <c r="S33" s="156"/>
      <c r="T33" s="156"/>
      <c r="U33" s="156"/>
      <c r="V33" s="156"/>
      <c r="W33" s="156"/>
      <c r="X33" s="156"/>
      <c r="Y33" s="156"/>
      <c r="Z33" s="146"/>
      <c r="AA33" s="146"/>
      <c r="AB33" s="146"/>
      <c r="AC33" s="146"/>
      <c r="AD33" s="146"/>
      <c r="AE33" s="146"/>
      <c r="AF33" s="146"/>
      <c r="AG33" s="146" t="s">
        <v>217</v>
      </c>
      <c r="AH33" s="146"/>
      <c r="AI33" s="146"/>
      <c r="AJ33" s="146"/>
      <c r="AK33" s="146"/>
      <c r="AL33" s="146"/>
      <c r="AM33" s="146"/>
      <c r="AN33" s="146"/>
      <c r="AO33" s="146"/>
      <c r="AP33" s="146"/>
      <c r="AQ33" s="146"/>
      <c r="AR33" s="146"/>
      <c r="AS33" s="146"/>
      <c r="AT33" s="146"/>
      <c r="AU33" s="146"/>
      <c r="AV33" s="146"/>
      <c r="AW33" s="146"/>
      <c r="AX33" s="146"/>
      <c r="AY33" s="146"/>
      <c r="AZ33" s="146"/>
      <c r="BA33" s="172" t="str">
        <f>C33</f>
        <v>svislé nebo šikmé (odkloněné), půdorysně přímé nebo zalomené, stěn základových pasů ve volných nebo zapažených jámách, rýhách, šachtách, včetně případných vzpěr,</v>
      </c>
      <c r="BB33" s="146"/>
      <c r="BC33" s="146"/>
      <c r="BD33" s="146"/>
      <c r="BE33" s="146"/>
      <c r="BF33" s="146"/>
      <c r="BG33" s="146"/>
      <c r="BH33" s="146"/>
    </row>
    <row r="34" spans="1:60" ht="20.399999999999999" outlineLevel="1" x14ac:dyDescent="0.25">
      <c r="A34" s="165">
        <v>16</v>
      </c>
      <c r="B34" s="166" t="s">
        <v>255</v>
      </c>
      <c r="C34" s="181" t="s">
        <v>256</v>
      </c>
      <c r="D34" s="167" t="s">
        <v>257</v>
      </c>
      <c r="E34" s="168">
        <v>5</v>
      </c>
      <c r="F34" s="169"/>
      <c r="G34" s="170">
        <f>ROUND(E34*F34,2)</f>
        <v>0</v>
      </c>
      <c r="H34" s="169"/>
      <c r="I34" s="170">
        <f>ROUND(E34*H34,2)</f>
        <v>0</v>
      </c>
      <c r="J34" s="169"/>
      <c r="K34" s="170">
        <f>ROUND(E34*J34,2)</f>
        <v>0</v>
      </c>
      <c r="L34" s="170">
        <v>21</v>
      </c>
      <c r="M34" s="170">
        <f>G34*(1+L34/100)</f>
        <v>0</v>
      </c>
      <c r="N34" s="168">
        <v>2.4199999999999998E-3</v>
      </c>
      <c r="O34" s="168">
        <f>ROUND(E34*N34,2)</f>
        <v>0.01</v>
      </c>
      <c r="P34" s="168">
        <v>0</v>
      </c>
      <c r="Q34" s="168">
        <f>ROUND(E34*P34,2)</f>
        <v>0</v>
      </c>
      <c r="R34" s="170" t="s">
        <v>246</v>
      </c>
      <c r="S34" s="170" t="s">
        <v>211</v>
      </c>
      <c r="T34" s="171" t="s">
        <v>251</v>
      </c>
      <c r="U34" s="156">
        <v>0.4</v>
      </c>
      <c r="V34" s="156">
        <f>ROUND(E34*U34,2)</f>
        <v>2</v>
      </c>
      <c r="W34" s="156"/>
      <c r="X34" s="156" t="s">
        <v>213</v>
      </c>
      <c r="Y34" s="156" t="s">
        <v>214</v>
      </c>
      <c r="Z34" s="146"/>
      <c r="AA34" s="146"/>
      <c r="AB34" s="146"/>
      <c r="AC34" s="146"/>
      <c r="AD34" s="146"/>
      <c r="AE34" s="146"/>
      <c r="AF34" s="146"/>
      <c r="AG34" s="146" t="s">
        <v>215</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21" outlineLevel="2" x14ac:dyDescent="0.25">
      <c r="A35" s="153"/>
      <c r="B35" s="154"/>
      <c r="C35" s="190" t="s">
        <v>258</v>
      </c>
      <c r="D35" s="191"/>
      <c r="E35" s="191"/>
      <c r="F35" s="191"/>
      <c r="G35" s="191"/>
      <c r="H35" s="156"/>
      <c r="I35" s="156"/>
      <c r="J35" s="156"/>
      <c r="K35" s="156"/>
      <c r="L35" s="156"/>
      <c r="M35" s="156"/>
      <c r="N35" s="155"/>
      <c r="O35" s="155"/>
      <c r="P35" s="155"/>
      <c r="Q35" s="155"/>
      <c r="R35" s="156"/>
      <c r="S35" s="156"/>
      <c r="T35" s="156"/>
      <c r="U35" s="156"/>
      <c r="V35" s="156"/>
      <c r="W35" s="156"/>
      <c r="X35" s="156"/>
      <c r="Y35" s="156"/>
      <c r="Z35" s="146"/>
      <c r="AA35" s="146"/>
      <c r="AB35" s="146"/>
      <c r="AC35" s="146"/>
      <c r="AD35" s="146"/>
      <c r="AE35" s="146"/>
      <c r="AF35" s="146"/>
      <c r="AG35" s="146" t="s">
        <v>217</v>
      </c>
      <c r="AH35" s="146"/>
      <c r="AI35" s="146"/>
      <c r="AJ35" s="146"/>
      <c r="AK35" s="146"/>
      <c r="AL35" s="146"/>
      <c r="AM35" s="146"/>
      <c r="AN35" s="146"/>
      <c r="AO35" s="146"/>
      <c r="AP35" s="146"/>
      <c r="AQ35" s="146"/>
      <c r="AR35" s="146"/>
      <c r="AS35" s="146"/>
      <c r="AT35" s="146"/>
      <c r="AU35" s="146"/>
      <c r="AV35" s="146"/>
      <c r="AW35" s="146"/>
      <c r="AX35" s="146"/>
      <c r="AY35" s="146"/>
      <c r="AZ35" s="146"/>
      <c r="BA35" s="172" t="str">
        <f>C35</f>
        <v>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v>
      </c>
      <c r="BB35" s="146"/>
      <c r="BC35" s="146"/>
      <c r="BD35" s="146"/>
      <c r="BE35" s="146"/>
      <c r="BF35" s="146"/>
      <c r="BG35" s="146"/>
      <c r="BH35" s="146"/>
    </row>
    <row r="36" spans="1:60" outlineLevel="1" x14ac:dyDescent="0.25">
      <c r="A36" s="173">
        <v>17</v>
      </c>
      <c r="B36" s="174" t="s">
        <v>259</v>
      </c>
      <c r="C36" s="182" t="s">
        <v>260</v>
      </c>
      <c r="D36" s="175" t="s">
        <v>261</v>
      </c>
      <c r="E36" s="176">
        <v>3.0056799999999999</v>
      </c>
      <c r="F36" s="177"/>
      <c r="G36" s="178">
        <f>ROUND(E36*F36,2)</f>
        <v>0</v>
      </c>
      <c r="H36" s="177"/>
      <c r="I36" s="178">
        <f>ROUND(E36*H36,2)</f>
        <v>0</v>
      </c>
      <c r="J36" s="177"/>
      <c r="K36" s="178">
        <f>ROUND(E36*J36,2)</f>
        <v>0</v>
      </c>
      <c r="L36" s="178">
        <v>21</v>
      </c>
      <c r="M36" s="178">
        <f>G36*(1+L36/100)</f>
        <v>0</v>
      </c>
      <c r="N36" s="176">
        <v>1.0249299999999999</v>
      </c>
      <c r="O36" s="176">
        <f>ROUND(E36*N36,2)</f>
        <v>3.08</v>
      </c>
      <c r="P36" s="176">
        <v>0</v>
      </c>
      <c r="Q36" s="176">
        <f>ROUND(E36*P36,2)</f>
        <v>0</v>
      </c>
      <c r="R36" s="178" t="s">
        <v>262</v>
      </c>
      <c r="S36" s="178" t="s">
        <v>211</v>
      </c>
      <c r="T36" s="179" t="s">
        <v>212</v>
      </c>
      <c r="U36" s="156">
        <v>23.530999999999999</v>
      </c>
      <c r="V36" s="156">
        <f>ROUND(E36*U36,2)</f>
        <v>70.73</v>
      </c>
      <c r="W36" s="156"/>
      <c r="X36" s="156" t="s">
        <v>213</v>
      </c>
      <c r="Y36" s="156" t="s">
        <v>214</v>
      </c>
      <c r="Z36" s="146"/>
      <c r="AA36" s="146"/>
      <c r="AB36" s="146"/>
      <c r="AC36" s="146"/>
      <c r="AD36" s="146"/>
      <c r="AE36" s="146"/>
      <c r="AF36" s="146"/>
      <c r="AG36" s="146" t="s">
        <v>215</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73">
        <v>18</v>
      </c>
      <c r="B37" s="174" t="s">
        <v>263</v>
      </c>
      <c r="C37" s="182" t="s">
        <v>264</v>
      </c>
      <c r="D37" s="175" t="s">
        <v>209</v>
      </c>
      <c r="E37" s="176">
        <v>73.775999999999996</v>
      </c>
      <c r="F37" s="177"/>
      <c r="G37" s="178">
        <f>ROUND(E37*F37,2)</f>
        <v>0</v>
      </c>
      <c r="H37" s="177"/>
      <c r="I37" s="178">
        <f>ROUND(E37*H37,2)</f>
        <v>0</v>
      </c>
      <c r="J37" s="177"/>
      <c r="K37" s="178">
        <f>ROUND(E37*J37,2)</f>
        <v>0</v>
      </c>
      <c r="L37" s="178">
        <v>21</v>
      </c>
      <c r="M37" s="178">
        <f>G37*(1+L37/100)</f>
        <v>0</v>
      </c>
      <c r="N37" s="176">
        <v>2.5249999999999999</v>
      </c>
      <c r="O37" s="176">
        <f>ROUND(E37*N37,2)</f>
        <v>186.28</v>
      </c>
      <c r="P37" s="176">
        <v>0</v>
      </c>
      <c r="Q37" s="176">
        <f>ROUND(E37*P37,2)</f>
        <v>0</v>
      </c>
      <c r="R37" s="178" t="s">
        <v>246</v>
      </c>
      <c r="S37" s="178" t="s">
        <v>211</v>
      </c>
      <c r="T37" s="179" t="s">
        <v>212</v>
      </c>
      <c r="U37" s="156">
        <v>0.47699999999999998</v>
      </c>
      <c r="V37" s="156">
        <f>ROUND(E37*U37,2)</f>
        <v>35.19</v>
      </c>
      <c r="W37" s="156"/>
      <c r="X37" s="156" t="s">
        <v>213</v>
      </c>
      <c r="Y37" s="156" t="s">
        <v>214</v>
      </c>
      <c r="Z37" s="146"/>
      <c r="AA37" s="146"/>
      <c r="AB37" s="146"/>
      <c r="AC37" s="146"/>
      <c r="AD37" s="146"/>
      <c r="AE37" s="146"/>
      <c r="AF37" s="146"/>
      <c r="AG37" s="146" t="s">
        <v>215</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1" x14ac:dyDescent="0.25">
      <c r="A38" s="165">
        <v>19</v>
      </c>
      <c r="B38" s="166" t="s">
        <v>265</v>
      </c>
      <c r="C38" s="181" t="s">
        <v>266</v>
      </c>
      <c r="D38" s="167" t="s">
        <v>209</v>
      </c>
      <c r="E38" s="168">
        <v>164.66399999999999</v>
      </c>
      <c r="F38" s="169"/>
      <c r="G38" s="170">
        <f>ROUND(E38*F38,2)</f>
        <v>0</v>
      </c>
      <c r="H38" s="169"/>
      <c r="I38" s="170">
        <f>ROUND(E38*H38,2)</f>
        <v>0</v>
      </c>
      <c r="J38" s="169"/>
      <c r="K38" s="170">
        <f>ROUND(E38*J38,2)</f>
        <v>0</v>
      </c>
      <c r="L38" s="170">
        <v>21</v>
      </c>
      <c r="M38" s="170">
        <f>G38*(1+L38/100)</f>
        <v>0</v>
      </c>
      <c r="N38" s="168">
        <v>2.5249999999999999</v>
      </c>
      <c r="O38" s="168">
        <f>ROUND(E38*N38,2)</f>
        <v>415.78</v>
      </c>
      <c r="P38" s="168">
        <v>0</v>
      </c>
      <c r="Q38" s="168">
        <f>ROUND(E38*P38,2)</f>
        <v>0</v>
      </c>
      <c r="R38" s="170" t="s">
        <v>246</v>
      </c>
      <c r="S38" s="170" t="s">
        <v>211</v>
      </c>
      <c r="T38" s="171" t="s">
        <v>212</v>
      </c>
      <c r="U38" s="156">
        <v>0.48</v>
      </c>
      <c r="V38" s="156">
        <f>ROUND(E38*U38,2)</f>
        <v>79.040000000000006</v>
      </c>
      <c r="W38" s="156"/>
      <c r="X38" s="156" t="s">
        <v>213</v>
      </c>
      <c r="Y38" s="156" t="s">
        <v>214</v>
      </c>
      <c r="Z38" s="146"/>
      <c r="AA38" s="146"/>
      <c r="AB38" s="146"/>
      <c r="AC38" s="146"/>
      <c r="AD38" s="146"/>
      <c r="AE38" s="146"/>
      <c r="AF38" s="146"/>
      <c r="AG38" s="146" t="s">
        <v>215</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2" x14ac:dyDescent="0.25">
      <c r="A39" s="153"/>
      <c r="B39" s="154"/>
      <c r="C39" s="190" t="s">
        <v>267</v>
      </c>
      <c r="D39" s="191"/>
      <c r="E39" s="191"/>
      <c r="F39" s="191"/>
      <c r="G39" s="191"/>
      <c r="H39" s="156"/>
      <c r="I39" s="156"/>
      <c r="J39" s="156"/>
      <c r="K39" s="156"/>
      <c r="L39" s="156"/>
      <c r="M39" s="156"/>
      <c r="N39" s="155"/>
      <c r="O39" s="155"/>
      <c r="P39" s="155"/>
      <c r="Q39" s="155"/>
      <c r="R39" s="156"/>
      <c r="S39" s="156"/>
      <c r="T39" s="156"/>
      <c r="U39" s="156"/>
      <c r="V39" s="156"/>
      <c r="W39" s="156"/>
      <c r="X39" s="156"/>
      <c r="Y39" s="156"/>
      <c r="Z39" s="146"/>
      <c r="AA39" s="146"/>
      <c r="AB39" s="146"/>
      <c r="AC39" s="146"/>
      <c r="AD39" s="146"/>
      <c r="AE39" s="146"/>
      <c r="AF39" s="146"/>
      <c r="AG39" s="146" t="s">
        <v>217</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1" x14ac:dyDescent="0.25">
      <c r="A40" s="173">
        <v>20</v>
      </c>
      <c r="B40" s="174" t="s">
        <v>268</v>
      </c>
      <c r="C40" s="182" t="s">
        <v>269</v>
      </c>
      <c r="D40" s="175" t="s">
        <v>237</v>
      </c>
      <c r="E40" s="176">
        <v>204</v>
      </c>
      <c r="F40" s="177"/>
      <c r="G40" s="178">
        <f>ROUND(E40*F40,2)</f>
        <v>0</v>
      </c>
      <c r="H40" s="177"/>
      <c r="I40" s="178">
        <f>ROUND(E40*H40,2)</f>
        <v>0</v>
      </c>
      <c r="J40" s="177"/>
      <c r="K40" s="178">
        <f>ROUND(E40*J40,2)</f>
        <v>0</v>
      </c>
      <c r="L40" s="178">
        <v>21</v>
      </c>
      <c r="M40" s="178">
        <f>G40*(1+L40/100)</f>
        <v>0</v>
      </c>
      <c r="N40" s="176">
        <v>1.9000000000000001E-4</v>
      </c>
      <c r="O40" s="176">
        <f>ROUND(E40*N40,2)</f>
        <v>0.04</v>
      </c>
      <c r="P40" s="176">
        <v>0</v>
      </c>
      <c r="Q40" s="176">
        <f>ROUND(E40*P40,2)</f>
        <v>0</v>
      </c>
      <c r="R40" s="178" t="s">
        <v>262</v>
      </c>
      <c r="S40" s="178" t="s">
        <v>211</v>
      </c>
      <c r="T40" s="179" t="s">
        <v>251</v>
      </c>
      <c r="U40" s="156">
        <v>0.45</v>
      </c>
      <c r="V40" s="156">
        <f>ROUND(E40*U40,2)</f>
        <v>91.8</v>
      </c>
      <c r="W40" s="156"/>
      <c r="X40" s="156" t="s">
        <v>213</v>
      </c>
      <c r="Y40" s="156" t="s">
        <v>214</v>
      </c>
      <c r="Z40" s="146"/>
      <c r="AA40" s="146"/>
      <c r="AB40" s="146"/>
      <c r="AC40" s="146"/>
      <c r="AD40" s="146"/>
      <c r="AE40" s="146"/>
      <c r="AF40" s="146"/>
      <c r="AG40" s="146" t="s">
        <v>215</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73">
        <v>21</v>
      </c>
      <c r="B41" s="174" t="s">
        <v>270</v>
      </c>
      <c r="C41" s="182" t="s">
        <v>271</v>
      </c>
      <c r="D41" s="175" t="s">
        <v>237</v>
      </c>
      <c r="E41" s="176">
        <v>204</v>
      </c>
      <c r="F41" s="177"/>
      <c r="G41" s="178">
        <f>ROUND(E41*F41,2)</f>
        <v>0</v>
      </c>
      <c r="H41" s="177"/>
      <c r="I41" s="178">
        <f>ROUND(E41*H41,2)</f>
        <v>0</v>
      </c>
      <c r="J41" s="177"/>
      <c r="K41" s="178">
        <f>ROUND(E41*J41,2)</f>
        <v>0</v>
      </c>
      <c r="L41" s="178">
        <v>21</v>
      </c>
      <c r="M41" s="178">
        <f>G41*(1+L41/100)</f>
        <v>0</v>
      </c>
      <c r="N41" s="176">
        <v>0</v>
      </c>
      <c r="O41" s="176">
        <f>ROUND(E41*N41,2)</f>
        <v>0</v>
      </c>
      <c r="P41" s="176">
        <v>0</v>
      </c>
      <c r="Q41" s="176">
        <f>ROUND(E41*P41,2)</f>
        <v>0</v>
      </c>
      <c r="R41" s="178" t="s">
        <v>262</v>
      </c>
      <c r="S41" s="178" t="s">
        <v>211</v>
      </c>
      <c r="T41" s="179" t="s">
        <v>251</v>
      </c>
      <c r="U41" s="156">
        <v>0.32</v>
      </c>
      <c r="V41" s="156">
        <f>ROUND(E41*U41,2)</f>
        <v>65.28</v>
      </c>
      <c r="W41" s="156"/>
      <c r="X41" s="156" t="s">
        <v>213</v>
      </c>
      <c r="Y41" s="156" t="s">
        <v>214</v>
      </c>
      <c r="Z41" s="146"/>
      <c r="AA41" s="146"/>
      <c r="AB41" s="146"/>
      <c r="AC41" s="146"/>
      <c r="AD41" s="146"/>
      <c r="AE41" s="146"/>
      <c r="AF41" s="146"/>
      <c r="AG41" s="146" t="s">
        <v>215</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73">
        <v>22</v>
      </c>
      <c r="B42" s="174" t="s">
        <v>272</v>
      </c>
      <c r="C42" s="182" t="s">
        <v>273</v>
      </c>
      <c r="D42" s="175" t="s">
        <v>261</v>
      </c>
      <c r="E42" s="176">
        <v>0.95154000000000005</v>
      </c>
      <c r="F42" s="177"/>
      <c r="G42" s="178">
        <f>ROUND(E42*F42,2)</f>
        <v>0</v>
      </c>
      <c r="H42" s="177"/>
      <c r="I42" s="178">
        <f>ROUND(E42*H42,2)</f>
        <v>0</v>
      </c>
      <c r="J42" s="177"/>
      <c r="K42" s="178">
        <f>ROUND(E42*J42,2)</f>
        <v>0</v>
      </c>
      <c r="L42" s="178">
        <v>21</v>
      </c>
      <c r="M42" s="178">
        <f>G42*(1+L42/100)</f>
        <v>0</v>
      </c>
      <c r="N42" s="176">
        <v>1.0249299999999999</v>
      </c>
      <c r="O42" s="176">
        <f>ROUND(E42*N42,2)</f>
        <v>0.98</v>
      </c>
      <c r="P42" s="176">
        <v>0</v>
      </c>
      <c r="Q42" s="176">
        <f>ROUND(E42*P42,2)</f>
        <v>0</v>
      </c>
      <c r="R42" s="178" t="s">
        <v>262</v>
      </c>
      <c r="S42" s="178" t="s">
        <v>211</v>
      </c>
      <c r="T42" s="179" t="s">
        <v>212</v>
      </c>
      <c r="U42" s="156">
        <v>23.530999999999999</v>
      </c>
      <c r="V42" s="156">
        <f>ROUND(E42*U42,2)</f>
        <v>22.39</v>
      </c>
      <c r="W42" s="156"/>
      <c r="X42" s="156" t="s">
        <v>213</v>
      </c>
      <c r="Y42" s="156" t="s">
        <v>214</v>
      </c>
      <c r="Z42" s="146"/>
      <c r="AA42" s="146"/>
      <c r="AB42" s="146"/>
      <c r="AC42" s="146"/>
      <c r="AD42" s="146"/>
      <c r="AE42" s="146"/>
      <c r="AF42" s="146"/>
      <c r="AG42" s="146" t="s">
        <v>215</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23</v>
      </c>
      <c r="B43" s="174" t="s">
        <v>274</v>
      </c>
      <c r="C43" s="182" t="s">
        <v>275</v>
      </c>
      <c r="D43" s="175" t="s">
        <v>257</v>
      </c>
      <c r="E43" s="176">
        <v>12</v>
      </c>
      <c r="F43" s="177"/>
      <c r="G43" s="178">
        <f>ROUND(E43*F43,2)</f>
        <v>0</v>
      </c>
      <c r="H43" s="177"/>
      <c r="I43" s="178">
        <f>ROUND(E43*H43,2)</f>
        <v>0</v>
      </c>
      <c r="J43" s="177"/>
      <c r="K43" s="178">
        <f>ROUND(E43*J43,2)</f>
        <v>0</v>
      </c>
      <c r="L43" s="178">
        <v>21</v>
      </c>
      <c r="M43" s="178">
        <f>G43*(1+L43/100)</f>
        <v>0</v>
      </c>
      <c r="N43" s="176">
        <v>0</v>
      </c>
      <c r="O43" s="176">
        <f>ROUND(E43*N43,2)</f>
        <v>0</v>
      </c>
      <c r="P43" s="176">
        <v>0</v>
      </c>
      <c r="Q43" s="176">
        <f>ROUND(E43*P43,2)</f>
        <v>0</v>
      </c>
      <c r="R43" s="178"/>
      <c r="S43" s="178" t="s">
        <v>276</v>
      </c>
      <c r="T43" s="179" t="s">
        <v>212</v>
      </c>
      <c r="U43" s="156">
        <v>0</v>
      </c>
      <c r="V43" s="156">
        <f>ROUND(E43*U43,2)</f>
        <v>0</v>
      </c>
      <c r="W43" s="156"/>
      <c r="X43" s="156" t="s">
        <v>277</v>
      </c>
      <c r="Y43" s="156" t="s">
        <v>214</v>
      </c>
      <c r="Z43" s="146"/>
      <c r="AA43" s="146"/>
      <c r="AB43" s="146"/>
      <c r="AC43" s="146"/>
      <c r="AD43" s="146"/>
      <c r="AE43" s="146"/>
      <c r="AF43" s="146"/>
      <c r="AG43" s="146" t="s">
        <v>278</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x14ac:dyDescent="0.25">
      <c r="A44" s="158" t="s">
        <v>205</v>
      </c>
      <c r="B44" s="159" t="s">
        <v>101</v>
      </c>
      <c r="C44" s="180" t="s">
        <v>102</v>
      </c>
      <c r="D44" s="160"/>
      <c r="E44" s="161"/>
      <c r="F44" s="162"/>
      <c r="G44" s="162">
        <f>SUMIF(AG45:AG62,"&lt;&gt;NOR",G45:G62)</f>
        <v>0</v>
      </c>
      <c r="H44" s="162"/>
      <c r="I44" s="162">
        <f>SUM(I45:I62)</f>
        <v>0</v>
      </c>
      <c r="J44" s="162"/>
      <c r="K44" s="162">
        <f>SUM(K45:K62)</f>
        <v>0</v>
      </c>
      <c r="L44" s="162"/>
      <c r="M44" s="162">
        <f>SUM(M45:M62)</f>
        <v>0</v>
      </c>
      <c r="N44" s="161"/>
      <c r="O44" s="161">
        <f>SUM(O45:O62)</f>
        <v>106.69000000000001</v>
      </c>
      <c r="P44" s="161"/>
      <c r="Q44" s="161">
        <f>SUM(Q45:Q62)</f>
        <v>0</v>
      </c>
      <c r="R44" s="162"/>
      <c r="S44" s="162"/>
      <c r="T44" s="163"/>
      <c r="U44" s="157"/>
      <c r="V44" s="157">
        <f>SUM(V45:V62)</f>
        <v>625.07999999999993</v>
      </c>
      <c r="W44" s="157"/>
      <c r="X44" s="157"/>
      <c r="Y44" s="157"/>
      <c r="AG44" t="s">
        <v>206</v>
      </c>
    </row>
    <row r="45" spans="1:60" outlineLevel="1" x14ac:dyDescent="0.25">
      <c r="A45" s="165">
        <v>24</v>
      </c>
      <c r="B45" s="166" t="s">
        <v>279</v>
      </c>
      <c r="C45" s="181" t="s">
        <v>280</v>
      </c>
      <c r="D45" s="167" t="s">
        <v>209</v>
      </c>
      <c r="E45" s="168">
        <v>26.750720000000001</v>
      </c>
      <c r="F45" s="169"/>
      <c r="G45" s="170">
        <f>ROUND(E45*F45,2)</f>
        <v>0</v>
      </c>
      <c r="H45" s="169"/>
      <c r="I45" s="170">
        <f>ROUND(E45*H45,2)</f>
        <v>0</v>
      </c>
      <c r="J45" s="169"/>
      <c r="K45" s="170">
        <f>ROUND(E45*J45,2)</f>
        <v>0</v>
      </c>
      <c r="L45" s="170">
        <v>21</v>
      </c>
      <c r="M45" s="170">
        <f>G45*(1+L45/100)</f>
        <v>0</v>
      </c>
      <c r="N45" s="168">
        <v>2.5276700000000001</v>
      </c>
      <c r="O45" s="168">
        <f>ROUND(E45*N45,2)</f>
        <v>67.62</v>
      </c>
      <c r="P45" s="168">
        <v>0</v>
      </c>
      <c r="Q45" s="168">
        <f>ROUND(E45*P45,2)</f>
        <v>0</v>
      </c>
      <c r="R45" s="170" t="s">
        <v>246</v>
      </c>
      <c r="S45" s="170" t="s">
        <v>211</v>
      </c>
      <c r="T45" s="171" t="s">
        <v>212</v>
      </c>
      <c r="U45" s="156">
        <v>1.093</v>
      </c>
      <c r="V45" s="156">
        <f>ROUND(E45*U45,2)</f>
        <v>29.24</v>
      </c>
      <c r="W45" s="156"/>
      <c r="X45" s="156" t="s">
        <v>213</v>
      </c>
      <c r="Y45" s="156" t="s">
        <v>214</v>
      </c>
      <c r="Z45" s="146"/>
      <c r="AA45" s="146"/>
      <c r="AB45" s="146"/>
      <c r="AC45" s="146"/>
      <c r="AD45" s="146"/>
      <c r="AE45" s="146"/>
      <c r="AF45" s="146"/>
      <c r="AG45" s="146" t="s">
        <v>215</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21" outlineLevel="2" x14ac:dyDescent="0.25">
      <c r="A46" s="153"/>
      <c r="B46" s="154"/>
      <c r="C46" s="190" t="s">
        <v>281</v>
      </c>
      <c r="D46" s="191"/>
      <c r="E46" s="191"/>
      <c r="F46" s="191"/>
      <c r="G46" s="191"/>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217</v>
      </c>
      <c r="AH46" s="146"/>
      <c r="AI46" s="146"/>
      <c r="AJ46" s="146"/>
      <c r="AK46" s="146"/>
      <c r="AL46" s="146"/>
      <c r="AM46" s="146"/>
      <c r="AN46" s="146"/>
      <c r="AO46" s="146"/>
      <c r="AP46" s="146"/>
      <c r="AQ46" s="146"/>
      <c r="AR46" s="146"/>
      <c r="AS46" s="146"/>
      <c r="AT46" s="146"/>
      <c r="AU46" s="146"/>
      <c r="AV46" s="146"/>
      <c r="AW46" s="146"/>
      <c r="AX46" s="146"/>
      <c r="AY46" s="146"/>
      <c r="AZ46" s="146"/>
      <c r="BA46" s="172" t="str">
        <f>C46</f>
        <v>nosných, výplňových, obkladových, půdních, štítových, poprsních apod. (bez výztuže), s pomocným lešením o výšce podlahy do 1900 mm a pro zatížení 1,5 kPa,</v>
      </c>
      <c r="BB46" s="146"/>
      <c r="BC46" s="146"/>
      <c r="BD46" s="146"/>
      <c r="BE46" s="146"/>
      <c r="BF46" s="146"/>
      <c r="BG46" s="146"/>
      <c r="BH46" s="146"/>
    </row>
    <row r="47" spans="1:60" outlineLevel="1" x14ac:dyDescent="0.25">
      <c r="A47" s="165">
        <v>25</v>
      </c>
      <c r="B47" s="166" t="s">
        <v>282</v>
      </c>
      <c r="C47" s="181" t="s">
        <v>283</v>
      </c>
      <c r="D47" s="167" t="s">
        <v>237</v>
      </c>
      <c r="E47" s="168">
        <v>366.28719999999998</v>
      </c>
      <c r="F47" s="169"/>
      <c r="G47" s="170">
        <f>ROUND(E47*F47,2)</f>
        <v>0</v>
      </c>
      <c r="H47" s="169"/>
      <c r="I47" s="170">
        <f>ROUND(E47*H47,2)</f>
        <v>0</v>
      </c>
      <c r="J47" s="169"/>
      <c r="K47" s="170">
        <f>ROUND(E47*J47,2)</f>
        <v>0</v>
      </c>
      <c r="L47" s="170">
        <v>21</v>
      </c>
      <c r="M47" s="170">
        <f>G47*(1+L47/100)</f>
        <v>0</v>
      </c>
      <c r="N47" s="168">
        <v>3.9309999999999998E-2</v>
      </c>
      <c r="O47" s="168">
        <f>ROUND(E47*N47,2)</f>
        <v>14.4</v>
      </c>
      <c r="P47" s="168">
        <v>0</v>
      </c>
      <c r="Q47" s="168">
        <f>ROUND(E47*P47,2)</f>
        <v>0</v>
      </c>
      <c r="R47" s="170" t="s">
        <v>246</v>
      </c>
      <c r="S47" s="170" t="s">
        <v>211</v>
      </c>
      <c r="T47" s="171" t="s">
        <v>251</v>
      </c>
      <c r="U47" s="156">
        <v>0.65</v>
      </c>
      <c r="V47" s="156">
        <f>ROUND(E47*U47,2)</f>
        <v>238.09</v>
      </c>
      <c r="W47" s="156"/>
      <c r="X47" s="156" t="s">
        <v>213</v>
      </c>
      <c r="Y47" s="156" t="s">
        <v>214</v>
      </c>
      <c r="Z47" s="146"/>
      <c r="AA47" s="146"/>
      <c r="AB47" s="146"/>
      <c r="AC47" s="146"/>
      <c r="AD47" s="146"/>
      <c r="AE47" s="146"/>
      <c r="AF47" s="146"/>
      <c r="AG47" s="146" t="s">
        <v>215</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21" outlineLevel="2" x14ac:dyDescent="0.25">
      <c r="A48" s="153"/>
      <c r="B48" s="154"/>
      <c r="C48" s="190" t="s">
        <v>284</v>
      </c>
      <c r="D48" s="191"/>
      <c r="E48" s="191"/>
      <c r="F48" s="191"/>
      <c r="G48" s="191"/>
      <c r="H48" s="156"/>
      <c r="I48" s="156"/>
      <c r="J48" s="156"/>
      <c r="K48" s="156"/>
      <c r="L48" s="156"/>
      <c r="M48" s="156"/>
      <c r="N48" s="155"/>
      <c r="O48" s="155"/>
      <c r="P48" s="155"/>
      <c r="Q48" s="155"/>
      <c r="R48" s="156"/>
      <c r="S48" s="156"/>
      <c r="T48" s="156"/>
      <c r="U48" s="156"/>
      <c r="V48" s="156"/>
      <c r="W48" s="156"/>
      <c r="X48" s="156"/>
      <c r="Y48" s="156"/>
      <c r="Z48" s="146"/>
      <c r="AA48" s="146"/>
      <c r="AB48" s="146"/>
      <c r="AC48" s="146"/>
      <c r="AD48" s="146"/>
      <c r="AE48" s="146"/>
      <c r="AF48" s="146"/>
      <c r="AG48" s="146" t="s">
        <v>217</v>
      </c>
      <c r="AH48" s="146"/>
      <c r="AI48" s="146"/>
      <c r="AJ48" s="146"/>
      <c r="AK48" s="146"/>
      <c r="AL48" s="146"/>
      <c r="AM48" s="146"/>
      <c r="AN48" s="146"/>
      <c r="AO48" s="146"/>
      <c r="AP48" s="146"/>
      <c r="AQ48" s="146"/>
      <c r="AR48" s="146"/>
      <c r="AS48" s="146"/>
      <c r="AT48" s="146"/>
      <c r="AU48" s="146"/>
      <c r="AV48" s="146"/>
      <c r="AW48" s="146"/>
      <c r="AX48" s="146"/>
      <c r="AY48" s="146"/>
      <c r="AZ48" s="146"/>
      <c r="BA48" s="172" t="str">
        <f>C48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48" s="146"/>
      <c r="BC48" s="146"/>
      <c r="BD48" s="146"/>
      <c r="BE48" s="146"/>
      <c r="BF48" s="146"/>
      <c r="BG48" s="146"/>
      <c r="BH48" s="146"/>
    </row>
    <row r="49" spans="1:60" outlineLevel="1" x14ac:dyDescent="0.25">
      <c r="A49" s="165">
        <v>26</v>
      </c>
      <c r="B49" s="166" t="s">
        <v>285</v>
      </c>
      <c r="C49" s="181" t="s">
        <v>286</v>
      </c>
      <c r="D49" s="167" t="s">
        <v>237</v>
      </c>
      <c r="E49" s="168">
        <v>366.28719999999998</v>
      </c>
      <c r="F49" s="169"/>
      <c r="G49" s="170">
        <f>ROUND(E49*F49,2)</f>
        <v>0</v>
      </c>
      <c r="H49" s="169"/>
      <c r="I49" s="170">
        <f>ROUND(E49*H49,2)</f>
        <v>0</v>
      </c>
      <c r="J49" s="169"/>
      <c r="K49" s="170">
        <f>ROUND(E49*J49,2)</f>
        <v>0</v>
      </c>
      <c r="L49" s="170">
        <v>21</v>
      </c>
      <c r="M49" s="170">
        <f>G49*(1+L49/100)</f>
        <v>0</v>
      </c>
      <c r="N49" s="168">
        <v>0</v>
      </c>
      <c r="O49" s="168">
        <f>ROUND(E49*N49,2)</f>
        <v>0</v>
      </c>
      <c r="P49" s="168">
        <v>0</v>
      </c>
      <c r="Q49" s="168">
        <f>ROUND(E49*P49,2)</f>
        <v>0</v>
      </c>
      <c r="R49" s="170" t="s">
        <v>246</v>
      </c>
      <c r="S49" s="170" t="s">
        <v>211</v>
      </c>
      <c r="T49" s="171" t="s">
        <v>251</v>
      </c>
      <c r="U49" s="156">
        <v>0.35</v>
      </c>
      <c r="V49" s="156">
        <f>ROUND(E49*U49,2)</f>
        <v>128.19999999999999</v>
      </c>
      <c r="W49" s="156"/>
      <c r="X49" s="156" t="s">
        <v>213</v>
      </c>
      <c r="Y49" s="156" t="s">
        <v>214</v>
      </c>
      <c r="Z49" s="146"/>
      <c r="AA49" s="146"/>
      <c r="AB49" s="146"/>
      <c r="AC49" s="146"/>
      <c r="AD49" s="146"/>
      <c r="AE49" s="146"/>
      <c r="AF49" s="146"/>
      <c r="AG49" s="146" t="s">
        <v>215</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ht="21" outlineLevel="2" x14ac:dyDescent="0.25">
      <c r="A50" s="153"/>
      <c r="B50" s="154"/>
      <c r="C50" s="190" t="s">
        <v>284</v>
      </c>
      <c r="D50" s="191"/>
      <c r="E50" s="191"/>
      <c r="F50" s="191"/>
      <c r="G50" s="191"/>
      <c r="H50" s="156"/>
      <c r="I50" s="156"/>
      <c r="J50" s="156"/>
      <c r="K50" s="156"/>
      <c r="L50" s="156"/>
      <c r="M50" s="156"/>
      <c r="N50" s="155"/>
      <c r="O50" s="155"/>
      <c r="P50" s="155"/>
      <c r="Q50" s="155"/>
      <c r="R50" s="156"/>
      <c r="S50" s="156"/>
      <c r="T50" s="156"/>
      <c r="U50" s="156"/>
      <c r="V50" s="156"/>
      <c r="W50" s="156"/>
      <c r="X50" s="156"/>
      <c r="Y50" s="156"/>
      <c r="Z50" s="146"/>
      <c r="AA50" s="146"/>
      <c r="AB50" s="146"/>
      <c r="AC50" s="146"/>
      <c r="AD50" s="146"/>
      <c r="AE50" s="146"/>
      <c r="AF50" s="146"/>
      <c r="AG50" s="146" t="s">
        <v>217</v>
      </c>
      <c r="AH50" s="146"/>
      <c r="AI50" s="146"/>
      <c r="AJ50" s="146"/>
      <c r="AK50" s="146"/>
      <c r="AL50" s="146"/>
      <c r="AM50" s="146"/>
      <c r="AN50" s="146"/>
      <c r="AO50" s="146"/>
      <c r="AP50" s="146"/>
      <c r="AQ50" s="146"/>
      <c r="AR50" s="146"/>
      <c r="AS50" s="146"/>
      <c r="AT50" s="146"/>
      <c r="AU50" s="146"/>
      <c r="AV50" s="146"/>
      <c r="AW50" s="146"/>
      <c r="AX50" s="146"/>
      <c r="AY50" s="146"/>
      <c r="AZ50" s="146"/>
      <c r="BA50" s="172" t="str">
        <f>C50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50" s="146"/>
      <c r="BC50" s="146"/>
      <c r="BD50" s="146"/>
      <c r="BE50" s="146"/>
      <c r="BF50" s="146"/>
      <c r="BG50" s="146"/>
      <c r="BH50" s="146"/>
    </row>
    <row r="51" spans="1:60" outlineLevel="1" x14ac:dyDescent="0.25">
      <c r="A51" s="165">
        <v>27</v>
      </c>
      <c r="B51" s="166" t="s">
        <v>287</v>
      </c>
      <c r="C51" s="181" t="s">
        <v>288</v>
      </c>
      <c r="D51" s="167" t="s">
        <v>261</v>
      </c>
      <c r="E51" s="168">
        <v>1.33754</v>
      </c>
      <c r="F51" s="169"/>
      <c r="G51" s="170">
        <f>ROUND(E51*F51,2)</f>
        <v>0</v>
      </c>
      <c r="H51" s="169"/>
      <c r="I51" s="170">
        <f>ROUND(E51*H51,2)</f>
        <v>0</v>
      </c>
      <c r="J51" s="169"/>
      <c r="K51" s="170">
        <f>ROUND(E51*J51,2)</f>
        <v>0</v>
      </c>
      <c r="L51" s="170">
        <v>21</v>
      </c>
      <c r="M51" s="170">
        <f>G51*(1+L51/100)</f>
        <v>0</v>
      </c>
      <c r="N51" s="168">
        <v>1.0202899999999999</v>
      </c>
      <c r="O51" s="168">
        <f>ROUND(E51*N51,2)</f>
        <v>1.36</v>
      </c>
      <c r="P51" s="168">
        <v>0</v>
      </c>
      <c r="Q51" s="168">
        <f>ROUND(E51*P51,2)</f>
        <v>0</v>
      </c>
      <c r="R51" s="170" t="s">
        <v>246</v>
      </c>
      <c r="S51" s="170" t="s">
        <v>211</v>
      </c>
      <c r="T51" s="171" t="s">
        <v>212</v>
      </c>
      <c r="U51" s="156">
        <v>25.271000000000001</v>
      </c>
      <c r="V51" s="156">
        <f>ROUND(E51*U51,2)</f>
        <v>33.799999999999997</v>
      </c>
      <c r="W51" s="156"/>
      <c r="X51" s="156" t="s">
        <v>213</v>
      </c>
      <c r="Y51" s="156" t="s">
        <v>214</v>
      </c>
      <c r="Z51" s="146"/>
      <c r="AA51" s="146"/>
      <c r="AB51" s="146"/>
      <c r="AC51" s="146"/>
      <c r="AD51" s="146"/>
      <c r="AE51" s="146"/>
      <c r="AF51" s="146"/>
      <c r="AG51" s="146" t="s">
        <v>215</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2" x14ac:dyDescent="0.25">
      <c r="A52" s="153"/>
      <c r="B52" s="154"/>
      <c r="C52" s="190" t="s">
        <v>289</v>
      </c>
      <c r="D52" s="191"/>
      <c r="E52" s="191"/>
      <c r="F52" s="191"/>
      <c r="G52" s="191"/>
      <c r="H52" s="156"/>
      <c r="I52" s="156"/>
      <c r="J52" s="156"/>
      <c r="K52" s="156"/>
      <c r="L52" s="156"/>
      <c r="M52" s="156"/>
      <c r="N52" s="155"/>
      <c r="O52" s="155"/>
      <c r="P52" s="155"/>
      <c r="Q52" s="155"/>
      <c r="R52" s="156"/>
      <c r="S52" s="156"/>
      <c r="T52" s="156"/>
      <c r="U52" s="156"/>
      <c r="V52" s="156"/>
      <c r="W52" s="156"/>
      <c r="X52" s="156"/>
      <c r="Y52" s="156"/>
      <c r="Z52" s="146"/>
      <c r="AA52" s="146"/>
      <c r="AB52" s="146"/>
      <c r="AC52" s="146"/>
      <c r="AD52" s="146"/>
      <c r="AE52" s="146"/>
      <c r="AF52" s="146"/>
      <c r="AG52" s="146" t="s">
        <v>217</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65">
        <v>28</v>
      </c>
      <c r="B53" s="166" t="s">
        <v>290</v>
      </c>
      <c r="C53" s="181" t="s">
        <v>291</v>
      </c>
      <c r="D53" s="167" t="s">
        <v>237</v>
      </c>
      <c r="E53" s="168">
        <v>67.152000000000001</v>
      </c>
      <c r="F53" s="169"/>
      <c r="G53" s="170">
        <f>ROUND(E53*F53,2)</f>
        <v>0</v>
      </c>
      <c r="H53" s="169"/>
      <c r="I53" s="170">
        <f>ROUND(E53*H53,2)</f>
        <v>0</v>
      </c>
      <c r="J53" s="169"/>
      <c r="K53" s="170">
        <f>ROUND(E53*J53,2)</f>
        <v>0</v>
      </c>
      <c r="L53" s="170">
        <v>21</v>
      </c>
      <c r="M53" s="170">
        <f>G53*(1+L53/100)</f>
        <v>0</v>
      </c>
      <c r="N53" s="168">
        <v>6.7200000000000003E-3</v>
      </c>
      <c r="O53" s="168">
        <f>ROUND(E53*N53,2)</f>
        <v>0.45</v>
      </c>
      <c r="P53" s="168">
        <v>0</v>
      </c>
      <c r="Q53" s="168">
        <f>ROUND(E53*P53,2)</f>
        <v>0</v>
      </c>
      <c r="R53" s="170" t="s">
        <v>246</v>
      </c>
      <c r="S53" s="170" t="s">
        <v>211</v>
      </c>
      <c r="T53" s="171" t="s">
        <v>251</v>
      </c>
      <c r="U53" s="156">
        <v>0.74299999999999999</v>
      </c>
      <c r="V53" s="156">
        <f>ROUND(E53*U53,2)</f>
        <v>49.89</v>
      </c>
      <c r="W53" s="156"/>
      <c r="X53" s="156" t="s">
        <v>213</v>
      </c>
      <c r="Y53" s="156" t="s">
        <v>214</v>
      </c>
      <c r="Z53" s="146"/>
      <c r="AA53" s="146"/>
      <c r="AB53" s="146"/>
      <c r="AC53" s="146"/>
      <c r="AD53" s="146"/>
      <c r="AE53" s="146"/>
      <c r="AF53" s="146"/>
      <c r="AG53" s="146" t="s">
        <v>215</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21" outlineLevel="2" x14ac:dyDescent="0.25">
      <c r="A54" s="153"/>
      <c r="B54" s="154"/>
      <c r="C54" s="190" t="s">
        <v>292</v>
      </c>
      <c r="D54" s="191"/>
      <c r="E54" s="191"/>
      <c r="F54" s="191"/>
      <c r="G54" s="191"/>
      <c r="H54" s="156"/>
      <c r="I54" s="156"/>
      <c r="J54" s="156"/>
      <c r="K54" s="156"/>
      <c r="L54" s="156"/>
      <c r="M54" s="156"/>
      <c r="N54" s="155"/>
      <c r="O54" s="155"/>
      <c r="P54" s="155"/>
      <c r="Q54" s="155"/>
      <c r="R54" s="156"/>
      <c r="S54" s="156"/>
      <c r="T54" s="156"/>
      <c r="U54" s="156"/>
      <c r="V54" s="156"/>
      <c r="W54" s="156"/>
      <c r="X54" s="156"/>
      <c r="Y54" s="156"/>
      <c r="Z54" s="146"/>
      <c r="AA54" s="146"/>
      <c r="AB54" s="146"/>
      <c r="AC54" s="146"/>
      <c r="AD54" s="146"/>
      <c r="AE54" s="146"/>
      <c r="AF54" s="146"/>
      <c r="AG54" s="146" t="s">
        <v>217</v>
      </c>
      <c r="AH54" s="146"/>
      <c r="AI54" s="146"/>
      <c r="AJ54" s="146"/>
      <c r="AK54" s="146"/>
      <c r="AL54" s="146"/>
      <c r="AM54" s="146"/>
      <c r="AN54" s="146"/>
      <c r="AO54" s="146"/>
      <c r="AP54" s="146"/>
      <c r="AQ54" s="146"/>
      <c r="AR54" s="146"/>
      <c r="AS54" s="146"/>
      <c r="AT54" s="146"/>
      <c r="AU54" s="146"/>
      <c r="AV54" s="146"/>
      <c r="AW54" s="146"/>
      <c r="AX54" s="146"/>
      <c r="AY54" s="146"/>
      <c r="AZ54" s="146"/>
      <c r="BA54" s="172" t="str">
        <f>C54</f>
        <v>soklových a podzemních konstrukcí z pěnového polystyrenu (30-35 kg/m3) s povrchovou úpravou stěrkou (pro obklad), omítkou nebo nopovou fólií (podzemní konstrukce)</v>
      </c>
      <c r="BB54" s="146"/>
      <c r="BC54" s="146"/>
      <c r="BD54" s="146"/>
      <c r="BE54" s="146"/>
      <c r="BF54" s="146"/>
      <c r="BG54" s="146"/>
      <c r="BH54" s="146"/>
    </row>
    <row r="55" spans="1:60" outlineLevel="1" x14ac:dyDescent="0.25">
      <c r="A55" s="173">
        <v>29</v>
      </c>
      <c r="B55" s="174" t="s">
        <v>293</v>
      </c>
      <c r="C55" s="182" t="s">
        <v>294</v>
      </c>
      <c r="D55" s="175" t="s">
        <v>257</v>
      </c>
      <c r="E55" s="176">
        <v>10</v>
      </c>
      <c r="F55" s="177"/>
      <c r="G55" s="178">
        <f>ROUND(E55*F55,2)</f>
        <v>0</v>
      </c>
      <c r="H55" s="177"/>
      <c r="I55" s="178">
        <f>ROUND(E55*H55,2)</f>
        <v>0</v>
      </c>
      <c r="J55" s="177"/>
      <c r="K55" s="178">
        <f>ROUND(E55*J55,2)</f>
        <v>0</v>
      </c>
      <c r="L55" s="178">
        <v>21</v>
      </c>
      <c r="M55" s="178">
        <f>G55*(1+L55/100)</f>
        <v>0</v>
      </c>
      <c r="N55" s="176">
        <v>1.7260000000000001E-2</v>
      </c>
      <c r="O55" s="176">
        <f>ROUND(E55*N55,2)</f>
        <v>0.17</v>
      </c>
      <c r="P55" s="176">
        <v>0</v>
      </c>
      <c r="Q55" s="176">
        <f>ROUND(E55*P55,2)</f>
        <v>0</v>
      </c>
      <c r="R55" s="178" t="s">
        <v>246</v>
      </c>
      <c r="S55" s="178" t="s">
        <v>211</v>
      </c>
      <c r="T55" s="179" t="s">
        <v>212</v>
      </c>
      <c r="U55" s="156">
        <v>0.23250000000000001</v>
      </c>
      <c r="V55" s="156">
        <f>ROUND(E55*U55,2)</f>
        <v>2.33</v>
      </c>
      <c r="W55" s="156"/>
      <c r="X55" s="156" t="s">
        <v>213</v>
      </c>
      <c r="Y55" s="156" t="s">
        <v>214</v>
      </c>
      <c r="Z55" s="146"/>
      <c r="AA55" s="146"/>
      <c r="AB55" s="146"/>
      <c r="AC55" s="146"/>
      <c r="AD55" s="146"/>
      <c r="AE55" s="146"/>
      <c r="AF55" s="146"/>
      <c r="AG55" s="146" t="s">
        <v>215</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1" x14ac:dyDescent="0.25">
      <c r="A56" s="173">
        <v>30</v>
      </c>
      <c r="B56" s="174" t="s">
        <v>295</v>
      </c>
      <c r="C56" s="182" t="s">
        <v>296</v>
      </c>
      <c r="D56" s="175" t="s">
        <v>257</v>
      </c>
      <c r="E56" s="176">
        <v>5</v>
      </c>
      <c r="F56" s="177"/>
      <c r="G56" s="178">
        <f>ROUND(E56*F56,2)</f>
        <v>0</v>
      </c>
      <c r="H56" s="177"/>
      <c r="I56" s="178">
        <f>ROUND(E56*H56,2)</f>
        <v>0</v>
      </c>
      <c r="J56" s="177"/>
      <c r="K56" s="178">
        <f>ROUND(E56*J56,2)</f>
        <v>0</v>
      </c>
      <c r="L56" s="178">
        <v>21</v>
      </c>
      <c r="M56" s="178">
        <f>G56*(1+L56/100)</f>
        <v>0</v>
      </c>
      <c r="N56" s="176">
        <v>2.2880000000000001E-2</v>
      </c>
      <c r="O56" s="176">
        <f>ROUND(E56*N56,2)</f>
        <v>0.11</v>
      </c>
      <c r="P56" s="176">
        <v>0</v>
      </c>
      <c r="Q56" s="176">
        <f>ROUND(E56*P56,2)</f>
        <v>0</v>
      </c>
      <c r="R56" s="178" t="s">
        <v>246</v>
      </c>
      <c r="S56" s="178" t="s">
        <v>211</v>
      </c>
      <c r="T56" s="179" t="s">
        <v>212</v>
      </c>
      <c r="U56" s="156">
        <v>0.3175</v>
      </c>
      <c r="V56" s="156">
        <f>ROUND(E56*U56,2)</f>
        <v>1.59</v>
      </c>
      <c r="W56" s="156"/>
      <c r="X56" s="156" t="s">
        <v>213</v>
      </c>
      <c r="Y56" s="156" t="s">
        <v>214</v>
      </c>
      <c r="Z56" s="146"/>
      <c r="AA56" s="146"/>
      <c r="AB56" s="146"/>
      <c r="AC56" s="146"/>
      <c r="AD56" s="146"/>
      <c r="AE56" s="146"/>
      <c r="AF56" s="146"/>
      <c r="AG56" s="146" t="s">
        <v>215</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outlineLevel="1" x14ac:dyDescent="0.25">
      <c r="A57" s="173">
        <v>31</v>
      </c>
      <c r="B57" s="174" t="s">
        <v>297</v>
      </c>
      <c r="C57" s="182" t="s">
        <v>298</v>
      </c>
      <c r="D57" s="175" t="s">
        <v>257</v>
      </c>
      <c r="E57" s="176">
        <v>1</v>
      </c>
      <c r="F57" s="177"/>
      <c r="G57" s="178">
        <f>ROUND(E57*F57,2)</f>
        <v>0</v>
      </c>
      <c r="H57" s="177"/>
      <c r="I57" s="178">
        <f>ROUND(E57*H57,2)</f>
        <v>0</v>
      </c>
      <c r="J57" s="177"/>
      <c r="K57" s="178">
        <f>ROUND(E57*J57,2)</f>
        <v>0</v>
      </c>
      <c r="L57" s="178">
        <v>21</v>
      </c>
      <c r="M57" s="178">
        <f>G57*(1+L57/100)</f>
        <v>0</v>
      </c>
      <c r="N57" s="176">
        <v>3.0380000000000001E-2</v>
      </c>
      <c r="O57" s="176">
        <f>ROUND(E57*N57,2)</f>
        <v>0.03</v>
      </c>
      <c r="P57" s="176">
        <v>0</v>
      </c>
      <c r="Q57" s="176">
        <f>ROUND(E57*P57,2)</f>
        <v>0</v>
      </c>
      <c r="R57" s="178" t="s">
        <v>246</v>
      </c>
      <c r="S57" s="178" t="s">
        <v>211</v>
      </c>
      <c r="T57" s="179" t="s">
        <v>212</v>
      </c>
      <c r="U57" s="156">
        <v>0.3175</v>
      </c>
      <c r="V57" s="156">
        <f>ROUND(E57*U57,2)</f>
        <v>0.32</v>
      </c>
      <c r="W57" s="156"/>
      <c r="X57" s="156" t="s">
        <v>213</v>
      </c>
      <c r="Y57" s="156" t="s">
        <v>214</v>
      </c>
      <c r="Z57" s="146"/>
      <c r="AA57" s="146"/>
      <c r="AB57" s="146"/>
      <c r="AC57" s="146"/>
      <c r="AD57" s="146"/>
      <c r="AE57" s="146"/>
      <c r="AF57" s="146"/>
      <c r="AG57" s="146" t="s">
        <v>215</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20.399999999999999" outlineLevel="1" x14ac:dyDescent="0.25">
      <c r="A58" s="165">
        <v>32</v>
      </c>
      <c r="B58" s="166" t="s">
        <v>299</v>
      </c>
      <c r="C58" s="181" t="s">
        <v>300</v>
      </c>
      <c r="D58" s="167" t="s">
        <v>237</v>
      </c>
      <c r="E58" s="168">
        <v>201.64238</v>
      </c>
      <c r="F58" s="169"/>
      <c r="G58" s="170">
        <f>ROUND(E58*F58,2)</f>
        <v>0</v>
      </c>
      <c r="H58" s="169"/>
      <c r="I58" s="170">
        <f>ROUND(E58*H58,2)</f>
        <v>0</v>
      </c>
      <c r="J58" s="169"/>
      <c r="K58" s="170">
        <f>ROUND(E58*J58,2)</f>
        <v>0</v>
      </c>
      <c r="L58" s="170">
        <v>21</v>
      </c>
      <c r="M58" s="170">
        <f>G58*(1+L58/100)</f>
        <v>0</v>
      </c>
      <c r="N58" s="168">
        <v>8.6400000000000005E-2</v>
      </c>
      <c r="O58" s="168">
        <f>ROUND(E58*N58,2)</f>
        <v>17.420000000000002</v>
      </c>
      <c r="P58" s="168">
        <v>0</v>
      </c>
      <c r="Q58" s="168">
        <f>ROUND(E58*P58,2)</f>
        <v>0</v>
      </c>
      <c r="R58" s="170" t="s">
        <v>246</v>
      </c>
      <c r="S58" s="170" t="s">
        <v>211</v>
      </c>
      <c r="T58" s="171" t="s">
        <v>212</v>
      </c>
      <c r="U58" s="156">
        <v>0.50627999999999995</v>
      </c>
      <c r="V58" s="156">
        <f>ROUND(E58*U58,2)</f>
        <v>102.09</v>
      </c>
      <c r="W58" s="156"/>
      <c r="X58" s="156" t="s">
        <v>213</v>
      </c>
      <c r="Y58" s="156" t="s">
        <v>214</v>
      </c>
      <c r="Z58" s="146"/>
      <c r="AA58" s="146"/>
      <c r="AB58" s="146"/>
      <c r="AC58" s="146"/>
      <c r="AD58" s="146"/>
      <c r="AE58" s="146"/>
      <c r="AF58" s="146"/>
      <c r="AG58" s="146" t="s">
        <v>215</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21" outlineLevel="2" x14ac:dyDescent="0.25">
      <c r="A59" s="153"/>
      <c r="B59" s="154"/>
      <c r="C59" s="190" t="s">
        <v>301</v>
      </c>
      <c r="D59" s="191"/>
      <c r="E59" s="191"/>
      <c r="F59" s="191"/>
      <c r="G59" s="191"/>
      <c r="H59" s="156"/>
      <c r="I59" s="156"/>
      <c r="J59" s="156"/>
      <c r="K59" s="156"/>
      <c r="L59" s="156"/>
      <c r="M59" s="156"/>
      <c r="N59" s="155"/>
      <c r="O59" s="155"/>
      <c r="P59" s="155"/>
      <c r="Q59" s="155"/>
      <c r="R59" s="156"/>
      <c r="S59" s="156"/>
      <c r="T59" s="156"/>
      <c r="U59" s="156"/>
      <c r="V59" s="156"/>
      <c r="W59" s="156"/>
      <c r="X59" s="156"/>
      <c r="Y59" s="156"/>
      <c r="Z59" s="146"/>
      <c r="AA59" s="146"/>
      <c r="AB59" s="146"/>
      <c r="AC59" s="146"/>
      <c r="AD59" s="146"/>
      <c r="AE59" s="146"/>
      <c r="AF59" s="146"/>
      <c r="AG59" s="146" t="s">
        <v>217</v>
      </c>
      <c r="AH59" s="146"/>
      <c r="AI59" s="146"/>
      <c r="AJ59" s="146"/>
      <c r="AK59" s="146"/>
      <c r="AL59" s="146"/>
      <c r="AM59" s="146"/>
      <c r="AN59" s="146"/>
      <c r="AO59" s="146"/>
      <c r="AP59" s="146"/>
      <c r="AQ59" s="146"/>
      <c r="AR59" s="146"/>
      <c r="AS59" s="146"/>
      <c r="AT59" s="146"/>
      <c r="AU59" s="146"/>
      <c r="AV59" s="146"/>
      <c r="AW59" s="146"/>
      <c r="AX59" s="146"/>
      <c r="AY59" s="146"/>
      <c r="AZ59" s="146"/>
      <c r="BA59" s="172" t="str">
        <f>C59</f>
        <v>jednoduché nebo příčky zděné do svislé dřevěné, cihelné, betonové nebo ocelové konstrukce na jakoukoliv maltu vápenocementovou (MVC) nebo cementovou (MC),</v>
      </c>
      <c r="BB59" s="146"/>
      <c r="BC59" s="146"/>
      <c r="BD59" s="146"/>
      <c r="BE59" s="146"/>
      <c r="BF59" s="146"/>
      <c r="BG59" s="146"/>
      <c r="BH59" s="146"/>
    </row>
    <row r="60" spans="1:60" ht="20.399999999999999" outlineLevel="1" x14ac:dyDescent="0.25">
      <c r="A60" s="165">
        <v>33</v>
      </c>
      <c r="B60" s="166" t="s">
        <v>302</v>
      </c>
      <c r="C60" s="181" t="s">
        <v>303</v>
      </c>
      <c r="D60" s="167" t="s">
        <v>237</v>
      </c>
      <c r="E60" s="168">
        <v>10.242000000000001</v>
      </c>
      <c r="F60" s="169"/>
      <c r="G60" s="170">
        <f>ROUND(E60*F60,2)</f>
        <v>0</v>
      </c>
      <c r="H60" s="169"/>
      <c r="I60" s="170">
        <f>ROUND(E60*H60,2)</f>
        <v>0</v>
      </c>
      <c r="J60" s="169"/>
      <c r="K60" s="170">
        <f>ROUND(E60*J60,2)</f>
        <v>0</v>
      </c>
      <c r="L60" s="170">
        <v>21</v>
      </c>
      <c r="M60" s="170">
        <f>G60*(1+L60/100)</f>
        <v>0</v>
      </c>
      <c r="N60" s="168">
        <v>0.107</v>
      </c>
      <c r="O60" s="168">
        <f>ROUND(E60*N60,2)</f>
        <v>1.1000000000000001</v>
      </c>
      <c r="P60" s="168">
        <v>0</v>
      </c>
      <c r="Q60" s="168">
        <f>ROUND(E60*P60,2)</f>
        <v>0</v>
      </c>
      <c r="R60" s="170" t="s">
        <v>246</v>
      </c>
      <c r="S60" s="170" t="s">
        <v>211</v>
      </c>
      <c r="T60" s="171" t="s">
        <v>212</v>
      </c>
      <c r="U60" s="156">
        <v>0.54154000000000002</v>
      </c>
      <c r="V60" s="156">
        <f>ROUND(E60*U60,2)</f>
        <v>5.55</v>
      </c>
      <c r="W60" s="156"/>
      <c r="X60" s="156" t="s">
        <v>213</v>
      </c>
      <c r="Y60" s="156" t="s">
        <v>214</v>
      </c>
      <c r="Z60" s="146"/>
      <c r="AA60" s="146"/>
      <c r="AB60" s="146"/>
      <c r="AC60" s="146"/>
      <c r="AD60" s="146"/>
      <c r="AE60" s="146"/>
      <c r="AF60" s="146"/>
      <c r="AG60" s="146" t="s">
        <v>215</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21" outlineLevel="2" x14ac:dyDescent="0.25">
      <c r="A61" s="153"/>
      <c r="B61" s="154"/>
      <c r="C61" s="190" t="s">
        <v>301</v>
      </c>
      <c r="D61" s="191"/>
      <c r="E61" s="191"/>
      <c r="F61" s="191"/>
      <c r="G61" s="191"/>
      <c r="H61" s="156"/>
      <c r="I61" s="156"/>
      <c r="J61" s="156"/>
      <c r="K61" s="156"/>
      <c r="L61" s="156"/>
      <c r="M61" s="156"/>
      <c r="N61" s="155"/>
      <c r="O61" s="155"/>
      <c r="P61" s="155"/>
      <c r="Q61" s="155"/>
      <c r="R61" s="156"/>
      <c r="S61" s="156"/>
      <c r="T61" s="156"/>
      <c r="U61" s="156"/>
      <c r="V61" s="156"/>
      <c r="W61" s="156"/>
      <c r="X61" s="156"/>
      <c r="Y61" s="156"/>
      <c r="Z61" s="146"/>
      <c r="AA61" s="146"/>
      <c r="AB61" s="146"/>
      <c r="AC61" s="146"/>
      <c r="AD61" s="146"/>
      <c r="AE61" s="146"/>
      <c r="AF61" s="146"/>
      <c r="AG61" s="146" t="s">
        <v>217</v>
      </c>
      <c r="AH61" s="146"/>
      <c r="AI61" s="146"/>
      <c r="AJ61" s="146"/>
      <c r="AK61" s="146"/>
      <c r="AL61" s="146"/>
      <c r="AM61" s="146"/>
      <c r="AN61" s="146"/>
      <c r="AO61" s="146"/>
      <c r="AP61" s="146"/>
      <c r="AQ61" s="146"/>
      <c r="AR61" s="146"/>
      <c r="AS61" s="146"/>
      <c r="AT61" s="146"/>
      <c r="AU61" s="146"/>
      <c r="AV61" s="146"/>
      <c r="AW61" s="146"/>
      <c r="AX61" s="146"/>
      <c r="AY61" s="146"/>
      <c r="AZ61" s="146"/>
      <c r="BA61" s="172" t="str">
        <f>C61</f>
        <v>jednoduché nebo příčky zděné do svislé dřevěné, cihelné, betonové nebo ocelové konstrukce na jakoukoliv maltu vápenocementovou (MVC) nebo cementovou (MC),</v>
      </c>
      <c r="BB61" s="146"/>
      <c r="BC61" s="146"/>
      <c r="BD61" s="146"/>
      <c r="BE61" s="146"/>
      <c r="BF61" s="146"/>
      <c r="BG61" s="146"/>
      <c r="BH61" s="146"/>
    </row>
    <row r="62" spans="1:60" outlineLevel="1" x14ac:dyDescent="0.25">
      <c r="A62" s="173">
        <v>34</v>
      </c>
      <c r="B62" s="174" t="s">
        <v>304</v>
      </c>
      <c r="C62" s="182" t="s">
        <v>305</v>
      </c>
      <c r="D62" s="175" t="s">
        <v>237</v>
      </c>
      <c r="E62" s="176">
        <v>43.177</v>
      </c>
      <c r="F62" s="177"/>
      <c r="G62" s="178">
        <f>ROUND(E62*F62,2)</f>
        <v>0</v>
      </c>
      <c r="H62" s="177"/>
      <c r="I62" s="178">
        <f>ROUND(E62*H62,2)</f>
        <v>0</v>
      </c>
      <c r="J62" s="177"/>
      <c r="K62" s="178">
        <f>ROUND(E62*J62,2)</f>
        <v>0</v>
      </c>
      <c r="L62" s="178">
        <v>21</v>
      </c>
      <c r="M62" s="178">
        <f>G62*(1+L62/100)</f>
        <v>0</v>
      </c>
      <c r="N62" s="176">
        <v>9.3240000000000003E-2</v>
      </c>
      <c r="O62" s="176">
        <f>ROUND(E62*N62,2)</f>
        <v>4.03</v>
      </c>
      <c r="P62" s="176">
        <v>0</v>
      </c>
      <c r="Q62" s="176">
        <f>ROUND(E62*P62,2)</f>
        <v>0</v>
      </c>
      <c r="R62" s="178" t="s">
        <v>246</v>
      </c>
      <c r="S62" s="178" t="s">
        <v>211</v>
      </c>
      <c r="T62" s="179" t="s">
        <v>212</v>
      </c>
      <c r="U62" s="156">
        <v>0.78700000000000003</v>
      </c>
      <c r="V62" s="156">
        <f>ROUND(E62*U62,2)</f>
        <v>33.979999999999997</v>
      </c>
      <c r="W62" s="156"/>
      <c r="X62" s="156" t="s">
        <v>213</v>
      </c>
      <c r="Y62" s="156" t="s">
        <v>214</v>
      </c>
      <c r="Z62" s="146"/>
      <c r="AA62" s="146"/>
      <c r="AB62" s="146"/>
      <c r="AC62" s="146"/>
      <c r="AD62" s="146"/>
      <c r="AE62" s="146"/>
      <c r="AF62" s="146"/>
      <c r="AG62" s="146" t="s">
        <v>215</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x14ac:dyDescent="0.25">
      <c r="A63" s="158" t="s">
        <v>205</v>
      </c>
      <c r="B63" s="159" t="s">
        <v>106</v>
      </c>
      <c r="C63" s="180" t="s">
        <v>107</v>
      </c>
      <c r="D63" s="160"/>
      <c r="E63" s="161"/>
      <c r="F63" s="162"/>
      <c r="G63" s="162">
        <f>SUMIF(AG64:AG64,"&lt;&gt;NOR",G64:G64)</f>
        <v>0</v>
      </c>
      <c r="H63" s="162"/>
      <c r="I63" s="162">
        <f>SUM(I64:I64)</f>
        <v>0</v>
      </c>
      <c r="J63" s="162"/>
      <c r="K63" s="162">
        <f>SUM(K64:K64)</f>
        <v>0</v>
      </c>
      <c r="L63" s="162"/>
      <c r="M63" s="162">
        <f>SUM(M64:M64)</f>
        <v>0</v>
      </c>
      <c r="N63" s="161"/>
      <c r="O63" s="161">
        <f>SUM(O64:O64)</f>
        <v>0.24</v>
      </c>
      <c r="P63" s="161"/>
      <c r="Q63" s="161">
        <f>SUM(Q64:Q64)</f>
        <v>0</v>
      </c>
      <c r="R63" s="162"/>
      <c r="S63" s="162"/>
      <c r="T63" s="163"/>
      <c r="U63" s="157"/>
      <c r="V63" s="157">
        <f>SUM(V64:V64)</f>
        <v>16.010000000000002</v>
      </c>
      <c r="W63" s="157"/>
      <c r="X63" s="157"/>
      <c r="Y63" s="157"/>
      <c r="AG63" t="s">
        <v>206</v>
      </c>
    </row>
    <row r="64" spans="1:60" ht="20.399999999999999" outlineLevel="1" x14ac:dyDescent="0.25">
      <c r="A64" s="173">
        <v>35</v>
      </c>
      <c r="B64" s="174" t="s">
        <v>306</v>
      </c>
      <c r="C64" s="182" t="s">
        <v>307</v>
      </c>
      <c r="D64" s="175" t="s">
        <v>237</v>
      </c>
      <c r="E64" s="176">
        <v>18.84</v>
      </c>
      <c r="F64" s="177"/>
      <c r="G64" s="178">
        <f>ROUND(E64*F64,2)</f>
        <v>0</v>
      </c>
      <c r="H64" s="177"/>
      <c r="I64" s="178">
        <f>ROUND(E64*H64,2)</f>
        <v>0</v>
      </c>
      <c r="J64" s="177"/>
      <c r="K64" s="178">
        <f>ROUND(E64*J64,2)</f>
        <v>0</v>
      </c>
      <c r="L64" s="178">
        <v>21</v>
      </c>
      <c r="M64" s="178">
        <f>G64*(1+L64/100)</f>
        <v>0</v>
      </c>
      <c r="N64" s="176">
        <v>1.2579999999999999E-2</v>
      </c>
      <c r="O64" s="176">
        <f>ROUND(E64*N64,2)</f>
        <v>0.24</v>
      </c>
      <c r="P64" s="176">
        <v>0</v>
      </c>
      <c r="Q64" s="176">
        <f>ROUND(E64*P64,2)</f>
        <v>0</v>
      </c>
      <c r="R64" s="178"/>
      <c r="S64" s="178" t="s">
        <v>276</v>
      </c>
      <c r="T64" s="179" t="s">
        <v>212</v>
      </c>
      <c r="U64" s="156">
        <v>0.85</v>
      </c>
      <c r="V64" s="156">
        <f>ROUND(E64*U64,2)</f>
        <v>16.010000000000002</v>
      </c>
      <c r="W64" s="156"/>
      <c r="X64" s="156" t="s">
        <v>213</v>
      </c>
      <c r="Y64" s="156" t="s">
        <v>214</v>
      </c>
      <c r="Z64" s="146"/>
      <c r="AA64" s="146"/>
      <c r="AB64" s="146"/>
      <c r="AC64" s="146"/>
      <c r="AD64" s="146"/>
      <c r="AE64" s="146"/>
      <c r="AF64" s="146"/>
      <c r="AG64" s="146" t="s">
        <v>215</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x14ac:dyDescent="0.25">
      <c r="A65" s="158" t="s">
        <v>205</v>
      </c>
      <c r="B65" s="159" t="s">
        <v>110</v>
      </c>
      <c r="C65" s="180" t="s">
        <v>111</v>
      </c>
      <c r="D65" s="160"/>
      <c r="E65" s="161"/>
      <c r="F65" s="162"/>
      <c r="G65" s="162">
        <f>SUMIF(AG66:AG68,"&lt;&gt;NOR",G66:G68)</f>
        <v>0</v>
      </c>
      <c r="H65" s="162"/>
      <c r="I65" s="162">
        <f>SUM(I66:I68)</f>
        <v>0</v>
      </c>
      <c r="J65" s="162"/>
      <c r="K65" s="162">
        <f>SUM(K66:K68)</f>
        <v>0</v>
      </c>
      <c r="L65" s="162"/>
      <c r="M65" s="162">
        <f>SUM(M66:M68)</f>
        <v>0</v>
      </c>
      <c r="N65" s="161"/>
      <c r="O65" s="161">
        <f>SUM(O66:O68)</f>
        <v>5.66</v>
      </c>
      <c r="P65" s="161"/>
      <c r="Q65" s="161">
        <f>SUM(Q66:Q68)</f>
        <v>0</v>
      </c>
      <c r="R65" s="162"/>
      <c r="S65" s="162"/>
      <c r="T65" s="163"/>
      <c r="U65" s="157"/>
      <c r="V65" s="157">
        <f>SUM(V66:V68)</f>
        <v>414.07</v>
      </c>
      <c r="W65" s="157"/>
      <c r="X65" s="157"/>
      <c r="Y65" s="157"/>
      <c r="AG65" t="s">
        <v>206</v>
      </c>
    </row>
    <row r="66" spans="1:60" ht="30.6" outlineLevel="1" x14ac:dyDescent="0.25">
      <c r="A66" s="173">
        <v>36</v>
      </c>
      <c r="B66" s="174" t="s">
        <v>308</v>
      </c>
      <c r="C66" s="182" t="s">
        <v>309</v>
      </c>
      <c r="D66" s="175" t="s">
        <v>237</v>
      </c>
      <c r="E66" s="176">
        <v>2.35</v>
      </c>
      <c r="F66" s="177"/>
      <c r="G66" s="178">
        <f>ROUND(E66*F66,2)</f>
        <v>0</v>
      </c>
      <c r="H66" s="177"/>
      <c r="I66" s="178">
        <f>ROUND(E66*H66,2)</f>
        <v>0</v>
      </c>
      <c r="J66" s="177"/>
      <c r="K66" s="178">
        <f>ROUND(E66*J66,2)</f>
        <v>0</v>
      </c>
      <c r="L66" s="178">
        <v>21</v>
      </c>
      <c r="M66" s="178">
        <f>G66*(1+L66/100)</f>
        <v>0</v>
      </c>
      <c r="N66" s="176">
        <v>1.341E-2</v>
      </c>
      <c r="O66" s="176">
        <f>ROUND(E66*N66,2)</f>
        <v>0.03</v>
      </c>
      <c r="P66" s="176">
        <v>0</v>
      </c>
      <c r="Q66" s="176">
        <f>ROUND(E66*P66,2)</f>
        <v>0</v>
      </c>
      <c r="R66" s="178" t="s">
        <v>246</v>
      </c>
      <c r="S66" s="178" t="s">
        <v>211</v>
      </c>
      <c r="T66" s="179" t="s">
        <v>212</v>
      </c>
      <c r="U66" s="156">
        <v>0.95</v>
      </c>
      <c r="V66" s="156">
        <f>ROUND(E66*U66,2)</f>
        <v>2.23</v>
      </c>
      <c r="W66" s="156"/>
      <c r="X66" s="156" t="s">
        <v>213</v>
      </c>
      <c r="Y66" s="156" t="s">
        <v>214</v>
      </c>
      <c r="Z66" s="146"/>
      <c r="AA66" s="146"/>
      <c r="AB66" s="146"/>
      <c r="AC66" s="146"/>
      <c r="AD66" s="146"/>
      <c r="AE66" s="146"/>
      <c r="AF66" s="146"/>
      <c r="AG66" s="146" t="s">
        <v>215</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20.399999999999999" outlineLevel="1" x14ac:dyDescent="0.25">
      <c r="A67" s="173">
        <v>37</v>
      </c>
      <c r="B67" s="174" t="s">
        <v>310</v>
      </c>
      <c r="C67" s="182" t="s">
        <v>311</v>
      </c>
      <c r="D67" s="175" t="s">
        <v>237</v>
      </c>
      <c r="E67" s="176">
        <v>314.49</v>
      </c>
      <c r="F67" s="177"/>
      <c r="G67" s="178">
        <f>ROUND(E67*F67,2)</f>
        <v>0</v>
      </c>
      <c r="H67" s="177"/>
      <c r="I67" s="178">
        <f>ROUND(E67*H67,2)</f>
        <v>0</v>
      </c>
      <c r="J67" s="177"/>
      <c r="K67" s="178">
        <f>ROUND(E67*J67,2)</f>
        <v>0</v>
      </c>
      <c r="L67" s="178">
        <v>21</v>
      </c>
      <c r="M67" s="178">
        <f>G67*(1+L67/100)</f>
        <v>0</v>
      </c>
      <c r="N67" s="176">
        <v>1.3520000000000001E-2</v>
      </c>
      <c r="O67" s="176">
        <f>ROUND(E67*N67,2)</f>
        <v>4.25</v>
      </c>
      <c r="P67" s="176">
        <v>0</v>
      </c>
      <c r="Q67" s="176">
        <f>ROUND(E67*P67,2)</f>
        <v>0</v>
      </c>
      <c r="R67" s="178"/>
      <c r="S67" s="178" t="s">
        <v>276</v>
      </c>
      <c r="T67" s="179" t="s">
        <v>212</v>
      </c>
      <c r="U67" s="156">
        <v>0.95</v>
      </c>
      <c r="V67" s="156">
        <f>ROUND(E67*U67,2)</f>
        <v>298.77</v>
      </c>
      <c r="W67" s="156"/>
      <c r="X67" s="156" t="s">
        <v>213</v>
      </c>
      <c r="Y67" s="156" t="s">
        <v>214</v>
      </c>
      <c r="Z67" s="146"/>
      <c r="AA67" s="146"/>
      <c r="AB67" s="146"/>
      <c r="AC67" s="146"/>
      <c r="AD67" s="146"/>
      <c r="AE67" s="146"/>
      <c r="AF67" s="146"/>
      <c r="AG67" s="146" t="s">
        <v>215</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20.399999999999999" outlineLevel="1" x14ac:dyDescent="0.25">
      <c r="A68" s="173">
        <v>38</v>
      </c>
      <c r="B68" s="174" t="s">
        <v>312</v>
      </c>
      <c r="C68" s="182" t="s">
        <v>313</v>
      </c>
      <c r="D68" s="175" t="s">
        <v>237</v>
      </c>
      <c r="E68" s="176">
        <v>91.93</v>
      </c>
      <c r="F68" s="177"/>
      <c r="G68" s="178">
        <f>ROUND(E68*F68,2)</f>
        <v>0</v>
      </c>
      <c r="H68" s="177"/>
      <c r="I68" s="178">
        <f>ROUND(E68*H68,2)</f>
        <v>0</v>
      </c>
      <c r="J68" s="177"/>
      <c r="K68" s="178">
        <f>ROUND(E68*J68,2)</f>
        <v>0</v>
      </c>
      <c r="L68" s="178">
        <v>21</v>
      </c>
      <c r="M68" s="178">
        <f>G68*(1+L68/100)</f>
        <v>0</v>
      </c>
      <c r="N68" s="176">
        <v>1.5010000000000001E-2</v>
      </c>
      <c r="O68" s="176">
        <f>ROUND(E68*N68,2)</f>
        <v>1.38</v>
      </c>
      <c r="P68" s="176">
        <v>0</v>
      </c>
      <c r="Q68" s="176">
        <f>ROUND(E68*P68,2)</f>
        <v>0</v>
      </c>
      <c r="R68" s="178"/>
      <c r="S68" s="178" t="s">
        <v>276</v>
      </c>
      <c r="T68" s="179" t="s">
        <v>212</v>
      </c>
      <c r="U68" s="156">
        <v>1.23</v>
      </c>
      <c r="V68" s="156">
        <f>ROUND(E68*U68,2)</f>
        <v>113.07</v>
      </c>
      <c r="W68" s="156"/>
      <c r="X68" s="156" t="s">
        <v>213</v>
      </c>
      <c r="Y68" s="156" t="s">
        <v>214</v>
      </c>
      <c r="Z68" s="146"/>
      <c r="AA68" s="146"/>
      <c r="AB68" s="146"/>
      <c r="AC68" s="146"/>
      <c r="AD68" s="146"/>
      <c r="AE68" s="146"/>
      <c r="AF68" s="146"/>
      <c r="AG68" s="146" t="s">
        <v>215</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x14ac:dyDescent="0.25">
      <c r="A69" s="158" t="s">
        <v>205</v>
      </c>
      <c r="B69" s="159" t="s">
        <v>114</v>
      </c>
      <c r="C69" s="180" t="s">
        <v>116</v>
      </c>
      <c r="D69" s="160"/>
      <c r="E69" s="161"/>
      <c r="F69" s="162"/>
      <c r="G69" s="162">
        <f>SUMIF(AG70:AG74,"&lt;&gt;NOR",G70:G74)</f>
        <v>0</v>
      </c>
      <c r="H69" s="162"/>
      <c r="I69" s="162">
        <f>SUM(I70:I74)</f>
        <v>0</v>
      </c>
      <c r="J69" s="162"/>
      <c r="K69" s="162">
        <f>SUM(K70:K74)</f>
        <v>0</v>
      </c>
      <c r="L69" s="162"/>
      <c r="M69" s="162">
        <f>SUM(M70:M74)</f>
        <v>0</v>
      </c>
      <c r="N69" s="161"/>
      <c r="O69" s="161">
        <f>SUM(O70:O74)</f>
        <v>20.150000000000002</v>
      </c>
      <c r="P69" s="161"/>
      <c r="Q69" s="161">
        <f>SUM(Q70:Q74)</f>
        <v>0</v>
      </c>
      <c r="R69" s="162"/>
      <c r="S69" s="162"/>
      <c r="T69" s="163"/>
      <c r="U69" s="157"/>
      <c r="V69" s="157">
        <f>SUM(V70:V74)</f>
        <v>454.78</v>
      </c>
      <c r="W69" s="157"/>
      <c r="X69" s="157"/>
      <c r="Y69" s="157"/>
      <c r="AG69" t="s">
        <v>206</v>
      </c>
    </row>
    <row r="70" spans="1:60" outlineLevel="1" x14ac:dyDescent="0.25">
      <c r="A70" s="173">
        <v>39</v>
      </c>
      <c r="B70" s="174" t="s">
        <v>314</v>
      </c>
      <c r="C70" s="182" t="s">
        <v>315</v>
      </c>
      <c r="D70" s="175" t="s">
        <v>316</v>
      </c>
      <c r="E70" s="176">
        <v>145.80000000000001</v>
      </c>
      <c r="F70" s="177"/>
      <c r="G70" s="178">
        <f>ROUND(E70*F70,2)</f>
        <v>0</v>
      </c>
      <c r="H70" s="177"/>
      <c r="I70" s="178">
        <f>ROUND(E70*H70,2)</f>
        <v>0</v>
      </c>
      <c r="J70" s="177"/>
      <c r="K70" s="178">
        <f>ROUND(E70*J70,2)</f>
        <v>0</v>
      </c>
      <c r="L70" s="178">
        <v>21</v>
      </c>
      <c r="M70" s="178">
        <f>G70*(1+L70/100)</f>
        <v>0</v>
      </c>
      <c r="N70" s="176">
        <v>3.7100000000000002E-3</v>
      </c>
      <c r="O70" s="176">
        <f>ROUND(E70*N70,2)</f>
        <v>0.54</v>
      </c>
      <c r="P70" s="176">
        <v>0</v>
      </c>
      <c r="Q70" s="176">
        <f>ROUND(E70*P70,2)</f>
        <v>0</v>
      </c>
      <c r="R70" s="178" t="s">
        <v>317</v>
      </c>
      <c r="S70" s="178" t="s">
        <v>211</v>
      </c>
      <c r="T70" s="179" t="s">
        <v>251</v>
      </c>
      <c r="U70" s="156">
        <v>0.18179999999999999</v>
      </c>
      <c r="V70" s="156">
        <f>ROUND(E70*U70,2)</f>
        <v>26.51</v>
      </c>
      <c r="W70" s="156"/>
      <c r="X70" s="156" t="s">
        <v>213</v>
      </c>
      <c r="Y70" s="156" t="s">
        <v>214</v>
      </c>
      <c r="Z70" s="146"/>
      <c r="AA70" s="146"/>
      <c r="AB70" s="146"/>
      <c r="AC70" s="146"/>
      <c r="AD70" s="146"/>
      <c r="AE70" s="146"/>
      <c r="AF70" s="146"/>
      <c r="AG70" s="146" t="s">
        <v>215</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1" x14ac:dyDescent="0.25">
      <c r="A71" s="173">
        <v>40</v>
      </c>
      <c r="B71" s="174" t="s">
        <v>318</v>
      </c>
      <c r="C71" s="182" t="s">
        <v>319</v>
      </c>
      <c r="D71" s="175" t="s">
        <v>237</v>
      </c>
      <c r="E71" s="176">
        <v>105.85599999999999</v>
      </c>
      <c r="F71" s="177"/>
      <c r="G71" s="178">
        <f>ROUND(E71*F71,2)</f>
        <v>0</v>
      </c>
      <c r="H71" s="177"/>
      <c r="I71" s="178">
        <f>ROUND(E71*H71,2)</f>
        <v>0</v>
      </c>
      <c r="J71" s="177"/>
      <c r="K71" s="178">
        <f>ROUND(E71*J71,2)</f>
        <v>0</v>
      </c>
      <c r="L71" s="178">
        <v>21</v>
      </c>
      <c r="M71" s="178">
        <f>G71*(1+L71/100)</f>
        <v>0</v>
      </c>
      <c r="N71" s="176">
        <v>3.9210000000000002E-2</v>
      </c>
      <c r="O71" s="176">
        <f>ROUND(E71*N71,2)</f>
        <v>4.1500000000000004</v>
      </c>
      <c r="P71" s="176">
        <v>0</v>
      </c>
      <c r="Q71" s="176">
        <f>ROUND(E71*P71,2)</f>
        <v>0</v>
      </c>
      <c r="R71" s="178" t="s">
        <v>246</v>
      </c>
      <c r="S71" s="178" t="s">
        <v>211</v>
      </c>
      <c r="T71" s="179" t="s">
        <v>251</v>
      </c>
      <c r="U71" s="156">
        <v>0.39600000000000002</v>
      </c>
      <c r="V71" s="156">
        <f>ROUND(E71*U71,2)</f>
        <v>41.92</v>
      </c>
      <c r="W71" s="156"/>
      <c r="X71" s="156" t="s">
        <v>213</v>
      </c>
      <c r="Y71" s="156" t="s">
        <v>214</v>
      </c>
      <c r="Z71" s="146"/>
      <c r="AA71" s="146"/>
      <c r="AB71" s="146"/>
      <c r="AC71" s="146"/>
      <c r="AD71" s="146"/>
      <c r="AE71" s="146"/>
      <c r="AF71" s="146"/>
      <c r="AG71" s="146" t="s">
        <v>215</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1" x14ac:dyDescent="0.25">
      <c r="A72" s="165">
        <v>41</v>
      </c>
      <c r="B72" s="166" t="s">
        <v>320</v>
      </c>
      <c r="C72" s="181" t="s">
        <v>321</v>
      </c>
      <c r="D72" s="167" t="s">
        <v>237</v>
      </c>
      <c r="E72" s="168">
        <v>544.45399999999995</v>
      </c>
      <c r="F72" s="169"/>
      <c r="G72" s="170">
        <f>ROUND(E72*F72,2)</f>
        <v>0</v>
      </c>
      <c r="H72" s="169"/>
      <c r="I72" s="170">
        <f>ROUND(E72*H72,2)</f>
        <v>0</v>
      </c>
      <c r="J72" s="169"/>
      <c r="K72" s="170">
        <f>ROUND(E72*J72,2)</f>
        <v>0</v>
      </c>
      <c r="L72" s="170">
        <v>21</v>
      </c>
      <c r="M72" s="170">
        <f>G72*(1+L72/100)</f>
        <v>0</v>
      </c>
      <c r="N72" s="168">
        <v>2.7980000000000001E-2</v>
      </c>
      <c r="O72" s="168">
        <f>ROUND(E72*N72,2)</f>
        <v>15.23</v>
      </c>
      <c r="P72" s="168">
        <v>0</v>
      </c>
      <c r="Q72" s="168">
        <f>ROUND(E72*P72,2)</f>
        <v>0</v>
      </c>
      <c r="R72" s="170" t="s">
        <v>246</v>
      </c>
      <c r="S72" s="170" t="s">
        <v>211</v>
      </c>
      <c r="T72" s="171" t="s">
        <v>212</v>
      </c>
      <c r="U72" s="156">
        <v>0.626</v>
      </c>
      <c r="V72" s="156">
        <f>ROUND(E72*U72,2)</f>
        <v>340.83</v>
      </c>
      <c r="W72" s="156"/>
      <c r="X72" s="156" t="s">
        <v>213</v>
      </c>
      <c r="Y72" s="156" t="s">
        <v>214</v>
      </c>
      <c r="Z72" s="146"/>
      <c r="AA72" s="146"/>
      <c r="AB72" s="146"/>
      <c r="AC72" s="146"/>
      <c r="AD72" s="146"/>
      <c r="AE72" s="146"/>
      <c r="AF72" s="146"/>
      <c r="AG72" s="146" t="s">
        <v>215</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outlineLevel="2" x14ac:dyDescent="0.25">
      <c r="A73" s="153"/>
      <c r="B73" s="154"/>
      <c r="C73" s="190" t="s">
        <v>322</v>
      </c>
      <c r="D73" s="191"/>
      <c r="E73" s="191"/>
      <c r="F73" s="191"/>
      <c r="G73" s="191"/>
      <c r="H73" s="156"/>
      <c r="I73" s="156"/>
      <c r="J73" s="156"/>
      <c r="K73" s="156"/>
      <c r="L73" s="156"/>
      <c r="M73" s="156"/>
      <c r="N73" s="155"/>
      <c r="O73" s="155"/>
      <c r="P73" s="155"/>
      <c r="Q73" s="155"/>
      <c r="R73" s="156"/>
      <c r="S73" s="156"/>
      <c r="T73" s="156"/>
      <c r="U73" s="156"/>
      <c r="V73" s="156"/>
      <c r="W73" s="156"/>
      <c r="X73" s="156"/>
      <c r="Y73" s="156"/>
      <c r="Z73" s="146"/>
      <c r="AA73" s="146"/>
      <c r="AB73" s="146"/>
      <c r="AC73" s="146"/>
      <c r="AD73" s="146"/>
      <c r="AE73" s="146"/>
      <c r="AF73" s="146"/>
      <c r="AG73" s="146" t="s">
        <v>217</v>
      </c>
      <c r="AH73" s="146"/>
      <c r="AI73" s="146"/>
      <c r="AJ73" s="146"/>
      <c r="AK73" s="146"/>
      <c r="AL73" s="146"/>
      <c r="AM73" s="146"/>
      <c r="AN73" s="146"/>
      <c r="AO73" s="146"/>
      <c r="AP73" s="146"/>
      <c r="AQ73" s="146"/>
      <c r="AR73" s="146"/>
      <c r="AS73" s="146"/>
      <c r="AT73" s="146"/>
      <c r="AU73" s="146"/>
      <c r="AV73" s="146"/>
      <c r="AW73" s="146"/>
      <c r="AX73" s="146"/>
      <c r="AY73" s="146"/>
      <c r="AZ73" s="146"/>
      <c r="BA73" s="172" t="str">
        <f>C73</f>
        <v>omítka vápenocementová, strojně nebo ručně nanášená v podlaží i ve schodišti na jakýkoliv druh podkladu, kompletní souvrství</v>
      </c>
      <c r="BB73" s="146"/>
      <c r="BC73" s="146"/>
      <c r="BD73" s="146"/>
      <c r="BE73" s="146"/>
      <c r="BF73" s="146"/>
      <c r="BG73" s="146"/>
      <c r="BH73" s="146"/>
    </row>
    <row r="74" spans="1:60" outlineLevel="1" x14ac:dyDescent="0.25">
      <c r="A74" s="173">
        <v>42</v>
      </c>
      <c r="B74" s="174" t="s">
        <v>323</v>
      </c>
      <c r="C74" s="182" t="s">
        <v>324</v>
      </c>
      <c r="D74" s="175" t="s">
        <v>237</v>
      </c>
      <c r="E74" s="176">
        <v>650.30999999999995</v>
      </c>
      <c r="F74" s="177"/>
      <c r="G74" s="178">
        <f>ROUND(E74*F74,2)</f>
        <v>0</v>
      </c>
      <c r="H74" s="177"/>
      <c r="I74" s="178">
        <f>ROUND(E74*H74,2)</f>
        <v>0</v>
      </c>
      <c r="J74" s="177"/>
      <c r="K74" s="178">
        <f>ROUND(E74*J74,2)</f>
        <v>0</v>
      </c>
      <c r="L74" s="178">
        <v>21</v>
      </c>
      <c r="M74" s="178">
        <f>G74*(1+L74/100)</f>
        <v>0</v>
      </c>
      <c r="N74" s="176">
        <v>3.5E-4</v>
      </c>
      <c r="O74" s="176">
        <f>ROUND(E74*N74,2)</f>
        <v>0.23</v>
      </c>
      <c r="P74" s="176">
        <v>0</v>
      </c>
      <c r="Q74" s="176">
        <f>ROUND(E74*P74,2)</f>
        <v>0</v>
      </c>
      <c r="R74" s="178" t="s">
        <v>246</v>
      </c>
      <c r="S74" s="178" t="s">
        <v>211</v>
      </c>
      <c r="T74" s="179" t="s">
        <v>212</v>
      </c>
      <c r="U74" s="156">
        <v>7.0000000000000007E-2</v>
      </c>
      <c r="V74" s="156">
        <f>ROUND(E74*U74,2)</f>
        <v>45.52</v>
      </c>
      <c r="W74" s="156"/>
      <c r="X74" s="156" t="s">
        <v>213</v>
      </c>
      <c r="Y74" s="156" t="s">
        <v>214</v>
      </c>
      <c r="Z74" s="146"/>
      <c r="AA74" s="146"/>
      <c r="AB74" s="146"/>
      <c r="AC74" s="146"/>
      <c r="AD74" s="146"/>
      <c r="AE74" s="146"/>
      <c r="AF74" s="146"/>
      <c r="AG74" s="146" t="s">
        <v>215</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x14ac:dyDescent="0.25">
      <c r="A75" s="158" t="s">
        <v>205</v>
      </c>
      <c r="B75" s="159" t="s">
        <v>117</v>
      </c>
      <c r="C75" s="180" t="s">
        <v>118</v>
      </c>
      <c r="D75" s="160"/>
      <c r="E75" s="161"/>
      <c r="F75" s="162"/>
      <c r="G75" s="162">
        <f>SUMIF(AG76:AG77,"&lt;&gt;NOR",G76:G77)</f>
        <v>0</v>
      </c>
      <c r="H75" s="162"/>
      <c r="I75" s="162">
        <f>SUM(I76:I77)</f>
        <v>0</v>
      </c>
      <c r="J75" s="162"/>
      <c r="K75" s="162">
        <f>SUM(K76:K77)</f>
        <v>0</v>
      </c>
      <c r="L75" s="162"/>
      <c r="M75" s="162">
        <f>SUM(M76:M77)</f>
        <v>0</v>
      </c>
      <c r="N75" s="161"/>
      <c r="O75" s="161">
        <f>SUM(O76:O77)</f>
        <v>1.04</v>
      </c>
      <c r="P75" s="161"/>
      <c r="Q75" s="161">
        <f>SUM(Q76:Q77)</f>
        <v>0</v>
      </c>
      <c r="R75" s="162"/>
      <c r="S75" s="162"/>
      <c r="T75" s="163"/>
      <c r="U75" s="157"/>
      <c r="V75" s="157">
        <f>SUM(V76:V77)</f>
        <v>93.07</v>
      </c>
      <c r="W75" s="157"/>
      <c r="X75" s="157"/>
      <c r="Y75" s="157"/>
      <c r="AG75" t="s">
        <v>206</v>
      </c>
    </row>
    <row r="76" spans="1:60" outlineLevel="1" x14ac:dyDescent="0.25">
      <c r="A76" s="165">
        <v>43</v>
      </c>
      <c r="B76" s="166" t="s">
        <v>325</v>
      </c>
      <c r="C76" s="181" t="s">
        <v>326</v>
      </c>
      <c r="D76" s="167" t="s">
        <v>237</v>
      </c>
      <c r="E76" s="168">
        <v>74.111999999999995</v>
      </c>
      <c r="F76" s="169"/>
      <c r="G76" s="170">
        <f>ROUND(E76*F76,2)</f>
        <v>0</v>
      </c>
      <c r="H76" s="169"/>
      <c r="I76" s="170">
        <f>ROUND(E76*H76,2)</f>
        <v>0</v>
      </c>
      <c r="J76" s="169"/>
      <c r="K76" s="170">
        <f>ROUND(E76*J76,2)</f>
        <v>0</v>
      </c>
      <c r="L76" s="170">
        <v>21</v>
      </c>
      <c r="M76" s="170">
        <f>G76*(1+L76/100)</f>
        <v>0</v>
      </c>
      <c r="N76" s="168">
        <v>1.397E-2</v>
      </c>
      <c r="O76" s="168">
        <f>ROUND(E76*N76,2)</f>
        <v>1.04</v>
      </c>
      <c r="P76" s="168">
        <v>0</v>
      </c>
      <c r="Q76" s="168">
        <f>ROUND(E76*P76,2)</f>
        <v>0</v>
      </c>
      <c r="R76" s="170" t="s">
        <v>246</v>
      </c>
      <c r="S76" s="170" t="s">
        <v>211</v>
      </c>
      <c r="T76" s="171" t="s">
        <v>251</v>
      </c>
      <c r="U76" s="156">
        <v>1.2558</v>
      </c>
      <c r="V76" s="156">
        <f>ROUND(E76*U76,2)</f>
        <v>93.07</v>
      </c>
      <c r="W76" s="156"/>
      <c r="X76" s="156" t="s">
        <v>213</v>
      </c>
      <c r="Y76" s="156" t="s">
        <v>214</v>
      </c>
      <c r="Z76" s="146"/>
      <c r="AA76" s="146"/>
      <c r="AB76" s="146"/>
      <c r="AC76" s="146"/>
      <c r="AD76" s="146"/>
      <c r="AE76" s="146"/>
      <c r="AF76" s="146"/>
      <c r="AG76" s="146" t="s">
        <v>215</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21" outlineLevel="2" x14ac:dyDescent="0.25">
      <c r="A77" s="153"/>
      <c r="B77" s="154"/>
      <c r="C77" s="190" t="s">
        <v>327</v>
      </c>
      <c r="D77" s="191"/>
      <c r="E77" s="191"/>
      <c r="F77" s="191"/>
      <c r="G77" s="191"/>
      <c r="H77" s="156"/>
      <c r="I77" s="156"/>
      <c r="J77" s="156"/>
      <c r="K77" s="156"/>
      <c r="L77" s="156"/>
      <c r="M77" s="156"/>
      <c r="N77" s="155"/>
      <c r="O77" s="155"/>
      <c r="P77" s="155"/>
      <c r="Q77" s="155"/>
      <c r="R77" s="156"/>
      <c r="S77" s="156"/>
      <c r="T77" s="156"/>
      <c r="U77" s="156"/>
      <c r="V77" s="156"/>
      <c r="W77" s="156"/>
      <c r="X77" s="156"/>
      <c r="Y77" s="156"/>
      <c r="Z77" s="146"/>
      <c r="AA77" s="146"/>
      <c r="AB77" s="146"/>
      <c r="AC77" s="146"/>
      <c r="AD77" s="146"/>
      <c r="AE77" s="146"/>
      <c r="AF77" s="146"/>
      <c r="AG77" s="146" t="s">
        <v>217</v>
      </c>
      <c r="AH77" s="146"/>
      <c r="AI77" s="146"/>
      <c r="AJ77" s="146"/>
      <c r="AK77" s="146"/>
      <c r="AL77" s="146"/>
      <c r="AM77" s="146"/>
      <c r="AN77" s="146"/>
      <c r="AO77" s="146"/>
      <c r="AP77" s="146"/>
      <c r="AQ77" s="146"/>
      <c r="AR77" s="146"/>
      <c r="AS77" s="146"/>
      <c r="AT77" s="146"/>
      <c r="AU77" s="146"/>
      <c r="AV77" s="146"/>
      <c r="AW77" s="146"/>
      <c r="AX77" s="146"/>
      <c r="AY77" s="146"/>
      <c r="AZ77" s="146"/>
      <c r="BA77" s="172" t="str">
        <f>C77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77" s="146"/>
      <c r="BC77" s="146"/>
      <c r="BD77" s="146"/>
      <c r="BE77" s="146"/>
      <c r="BF77" s="146"/>
      <c r="BG77" s="146"/>
      <c r="BH77" s="146"/>
    </row>
    <row r="78" spans="1:60" x14ac:dyDescent="0.25">
      <c r="A78" s="158" t="s">
        <v>205</v>
      </c>
      <c r="B78" s="159" t="s">
        <v>119</v>
      </c>
      <c r="C78" s="180" t="s">
        <v>120</v>
      </c>
      <c r="D78" s="160"/>
      <c r="E78" s="161"/>
      <c r="F78" s="162"/>
      <c r="G78" s="162">
        <f>SUMIF(AG79:AG102,"&lt;&gt;NOR",G79:G102)</f>
        <v>0</v>
      </c>
      <c r="H78" s="162"/>
      <c r="I78" s="162">
        <f>SUM(I79:I102)</f>
        <v>0</v>
      </c>
      <c r="J78" s="162"/>
      <c r="K78" s="162">
        <f>SUM(K79:K102)</f>
        <v>0</v>
      </c>
      <c r="L78" s="162"/>
      <c r="M78" s="162">
        <f>SUM(M79:M102)</f>
        <v>0</v>
      </c>
      <c r="N78" s="161"/>
      <c r="O78" s="161">
        <f>SUM(O79:O102)</f>
        <v>509.27</v>
      </c>
      <c r="P78" s="161"/>
      <c r="Q78" s="161">
        <f>SUM(Q79:Q102)</f>
        <v>0</v>
      </c>
      <c r="R78" s="162"/>
      <c r="S78" s="162"/>
      <c r="T78" s="163"/>
      <c r="U78" s="157"/>
      <c r="V78" s="157">
        <f>SUM(V79:V102)</f>
        <v>820.68000000000018</v>
      </c>
      <c r="W78" s="157"/>
      <c r="X78" s="157"/>
      <c r="Y78" s="157"/>
      <c r="AG78" t="s">
        <v>206</v>
      </c>
    </row>
    <row r="79" spans="1:60" outlineLevel="1" x14ac:dyDescent="0.25">
      <c r="A79" s="165">
        <v>44</v>
      </c>
      <c r="B79" s="166" t="s">
        <v>328</v>
      </c>
      <c r="C79" s="181" t="s">
        <v>329</v>
      </c>
      <c r="D79" s="167" t="s">
        <v>209</v>
      </c>
      <c r="E79" s="168">
        <v>0.76559999999999995</v>
      </c>
      <c r="F79" s="169"/>
      <c r="G79" s="170">
        <f>ROUND(E79*F79,2)</f>
        <v>0</v>
      </c>
      <c r="H79" s="169"/>
      <c r="I79" s="170">
        <f>ROUND(E79*H79,2)</f>
        <v>0</v>
      </c>
      <c r="J79" s="169"/>
      <c r="K79" s="170">
        <f>ROUND(E79*J79,2)</f>
        <v>0</v>
      </c>
      <c r="L79" s="170">
        <v>21</v>
      </c>
      <c r="M79" s="170">
        <f>G79*(1+L79/100)</f>
        <v>0</v>
      </c>
      <c r="N79" s="168">
        <v>2.5249999999999999</v>
      </c>
      <c r="O79" s="168">
        <f>ROUND(E79*N79,2)</f>
        <v>1.93</v>
      </c>
      <c r="P79" s="168">
        <v>0</v>
      </c>
      <c r="Q79" s="168">
        <f>ROUND(E79*P79,2)</f>
        <v>0</v>
      </c>
      <c r="R79" s="170" t="s">
        <v>246</v>
      </c>
      <c r="S79" s="170" t="s">
        <v>211</v>
      </c>
      <c r="T79" s="171" t="s">
        <v>212</v>
      </c>
      <c r="U79" s="156">
        <v>3.2130000000000001</v>
      </c>
      <c r="V79" s="156">
        <f>ROUND(E79*U79,2)</f>
        <v>2.46</v>
      </c>
      <c r="W79" s="156"/>
      <c r="X79" s="156" t="s">
        <v>213</v>
      </c>
      <c r="Y79" s="156" t="s">
        <v>214</v>
      </c>
      <c r="Z79" s="146"/>
      <c r="AA79" s="146"/>
      <c r="AB79" s="146"/>
      <c r="AC79" s="146"/>
      <c r="AD79" s="146"/>
      <c r="AE79" s="146"/>
      <c r="AF79" s="146"/>
      <c r="AG79" s="146" t="s">
        <v>215</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2" x14ac:dyDescent="0.25">
      <c r="A80" s="153"/>
      <c r="B80" s="154"/>
      <c r="C80" s="190" t="s">
        <v>330</v>
      </c>
      <c r="D80" s="191"/>
      <c r="E80" s="191"/>
      <c r="F80" s="191"/>
      <c r="G80" s="191"/>
      <c r="H80" s="156"/>
      <c r="I80" s="156"/>
      <c r="J80" s="156"/>
      <c r="K80" s="156"/>
      <c r="L80" s="156"/>
      <c r="M80" s="156"/>
      <c r="N80" s="155"/>
      <c r="O80" s="155"/>
      <c r="P80" s="155"/>
      <c r="Q80" s="155"/>
      <c r="R80" s="156"/>
      <c r="S80" s="156"/>
      <c r="T80" s="156"/>
      <c r="U80" s="156"/>
      <c r="V80" s="156"/>
      <c r="W80" s="156"/>
      <c r="X80" s="156"/>
      <c r="Y80" s="156"/>
      <c r="Z80" s="146"/>
      <c r="AA80" s="146"/>
      <c r="AB80" s="146"/>
      <c r="AC80" s="146"/>
      <c r="AD80" s="146"/>
      <c r="AE80" s="146"/>
      <c r="AF80" s="146"/>
      <c r="AG80" s="146" t="s">
        <v>217</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65">
        <v>45</v>
      </c>
      <c r="B81" s="166" t="s">
        <v>331</v>
      </c>
      <c r="C81" s="181" t="s">
        <v>332</v>
      </c>
      <c r="D81" s="167" t="s">
        <v>209</v>
      </c>
      <c r="E81" s="168">
        <v>145.98117999999999</v>
      </c>
      <c r="F81" s="169"/>
      <c r="G81" s="170">
        <f>ROUND(E81*F81,2)</f>
        <v>0</v>
      </c>
      <c r="H81" s="169"/>
      <c r="I81" s="170">
        <f>ROUND(E81*H81,2)</f>
        <v>0</v>
      </c>
      <c r="J81" s="169"/>
      <c r="K81" s="170">
        <f>ROUND(E81*J81,2)</f>
        <v>0</v>
      </c>
      <c r="L81" s="170">
        <v>21</v>
      </c>
      <c r="M81" s="170">
        <f>G81*(1+L81/100)</f>
        <v>0</v>
      </c>
      <c r="N81" s="168">
        <v>2.5249999999999999</v>
      </c>
      <c r="O81" s="168">
        <f>ROUND(E81*N81,2)</f>
        <v>368.6</v>
      </c>
      <c r="P81" s="168">
        <v>0</v>
      </c>
      <c r="Q81" s="168">
        <f>ROUND(E81*P81,2)</f>
        <v>0</v>
      </c>
      <c r="R81" s="170" t="s">
        <v>246</v>
      </c>
      <c r="S81" s="170" t="s">
        <v>211</v>
      </c>
      <c r="T81" s="171" t="s">
        <v>212</v>
      </c>
      <c r="U81" s="156">
        <v>2.3170000000000002</v>
      </c>
      <c r="V81" s="156">
        <f>ROUND(E81*U81,2)</f>
        <v>338.24</v>
      </c>
      <c r="W81" s="156"/>
      <c r="X81" s="156" t="s">
        <v>213</v>
      </c>
      <c r="Y81" s="156" t="s">
        <v>214</v>
      </c>
      <c r="Z81" s="146"/>
      <c r="AA81" s="146"/>
      <c r="AB81" s="146"/>
      <c r="AC81" s="146"/>
      <c r="AD81" s="146"/>
      <c r="AE81" s="146"/>
      <c r="AF81" s="146"/>
      <c r="AG81" s="146" t="s">
        <v>333</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2" x14ac:dyDescent="0.25">
      <c r="A82" s="153"/>
      <c r="B82" s="154"/>
      <c r="C82" s="190" t="s">
        <v>330</v>
      </c>
      <c r="D82" s="191"/>
      <c r="E82" s="191"/>
      <c r="F82" s="191"/>
      <c r="G82" s="191"/>
      <c r="H82" s="156"/>
      <c r="I82" s="156"/>
      <c r="J82" s="156"/>
      <c r="K82" s="156"/>
      <c r="L82" s="156"/>
      <c r="M82" s="156"/>
      <c r="N82" s="155"/>
      <c r="O82" s="155"/>
      <c r="P82" s="155"/>
      <c r="Q82" s="155"/>
      <c r="R82" s="156"/>
      <c r="S82" s="156"/>
      <c r="T82" s="156"/>
      <c r="U82" s="156"/>
      <c r="V82" s="156"/>
      <c r="W82" s="156"/>
      <c r="X82" s="156"/>
      <c r="Y82" s="156"/>
      <c r="Z82" s="146"/>
      <c r="AA82" s="146"/>
      <c r="AB82" s="146"/>
      <c r="AC82" s="146"/>
      <c r="AD82" s="146"/>
      <c r="AE82" s="146"/>
      <c r="AF82" s="146"/>
      <c r="AG82" s="146" t="s">
        <v>217</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65">
        <v>46</v>
      </c>
      <c r="B83" s="166" t="s">
        <v>334</v>
      </c>
      <c r="C83" s="181" t="s">
        <v>332</v>
      </c>
      <c r="D83" s="167" t="s">
        <v>209</v>
      </c>
      <c r="E83" s="168">
        <v>29.452200000000001</v>
      </c>
      <c r="F83" s="169"/>
      <c r="G83" s="170">
        <f>ROUND(E83*F83,2)</f>
        <v>0</v>
      </c>
      <c r="H83" s="169"/>
      <c r="I83" s="170">
        <f>ROUND(E83*H83,2)</f>
        <v>0</v>
      </c>
      <c r="J83" s="169"/>
      <c r="K83" s="170">
        <f>ROUND(E83*J83,2)</f>
        <v>0</v>
      </c>
      <c r="L83" s="170">
        <v>21</v>
      </c>
      <c r="M83" s="170">
        <f>G83*(1+L83/100)</f>
        <v>0</v>
      </c>
      <c r="N83" s="168">
        <v>2.5249999999999999</v>
      </c>
      <c r="O83" s="168">
        <f>ROUND(E83*N83,2)</f>
        <v>74.37</v>
      </c>
      <c r="P83" s="168">
        <v>0</v>
      </c>
      <c r="Q83" s="168">
        <f>ROUND(E83*P83,2)</f>
        <v>0</v>
      </c>
      <c r="R83" s="170" t="s">
        <v>246</v>
      </c>
      <c r="S83" s="170" t="s">
        <v>211</v>
      </c>
      <c r="T83" s="171" t="s">
        <v>212</v>
      </c>
      <c r="U83" s="156">
        <v>2.3170000000000002</v>
      </c>
      <c r="V83" s="156">
        <f>ROUND(E83*U83,2)</f>
        <v>68.239999999999995</v>
      </c>
      <c r="W83" s="156"/>
      <c r="X83" s="156" t="s">
        <v>213</v>
      </c>
      <c r="Y83" s="156" t="s">
        <v>214</v>
      </c>
      <c r="Z83" s="146"/>
      <c r="AA83" s="146"/>
      <c r="AB83" s="146"/>
      <c r="AC83" s="146"/>
      <c r="AD83" s="146"/>
      <c r="AE83" s="146"/>
      <c r="AF83" s="146"/>
      <c r="AG83" s="146" t="s">
        <v>215</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2" x14ac:dyDescent="0.25">
      <c r="A84" s="153"/>
      <c r="B84" s="154"/>
      <c r="C84" s="190" t="s">
        <v>330</v>
      </c>
      <c r="D84" s="191"/>
      <c r="E84" s="191"/>
      <c r="F84" s="191"/>
      <c r="G84" s="191"/>
      <c r="H84" s="156"/>
      <c r="I84" s="156"/>
      <c r="J84" s="156"/>
      <c r="K84" s="156"/>
      <c r="L84" s="156"/>
      <c r="M84" s="156"/>
      <c r="N84" s="155"/>
      <c r="O84" s="155"/>
      <c r="P84" s="155"/>
      <c r="Q84" s="155"/>
      <c r="R84" s="156"/>
      <c r="S84" s="156"/>
      <c r="T84" s="156"/>
      <c r="U84" s="156"/>
      <c r="V84" s="156"/>
      <c r="W84" s="156"/>
      <c r="X84" s="156"/>
      <c r="Y84" s="156"/>
      <c r="Z84" s="146"/>
      <c r="AA84" s="146"/>
      <c r="AB84" s="146"/>
      <c r="AC84" s="146"/>
      <c r="AD84" s="146"/>
      <c r="AE84" s="146"/>
      <c r="AF84" s="146"/>
      <c r="AG84" s="146" t="s">
        <v>217</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20.399999999999999" outlineLevel="1" x14ac:dyDescent="0.25">
      <c r="A85" s="165">
        <v>47</v>
      </c>
      <c r="B85" s="166" t="s">
        <v>335</v>
      </c>
      <c r="C85" s="181" t="s">
        <v>336</v>
      </c>
      <c r="D85" s="167" t="s">
        <v>237</v>
      </c>
      <c r="E85" s="168">
        <v>780.39350000000002</v>
      </c>
      <c r="F85" s="169"/>
      <c r="G85" s="170">
        <f>ROUND(E85*F85,2)</f>
        <v>0</v>
      </c>
      <c r="H85" s="169"/>
      <c r="I85" s="170">
        <f>ROUND(E85*H85,2)</f>
        <v>0</v>
      </c>
      <c r="J85" s="169"/>
      <c r="K85" s="170">
        <f>ROUND(E85*J85,2)</f>
        <v>0</v>
      </c>
      <c r="L85" s="170">
        <v>21</v>
      </c>
      <c r="M85" s="170">
        <f>G85*(1+L85/100)</f>
        <v>0</v>
      </c>
      <c r="N85" s="168">
        <v>5.0000000000000001E-3</v>
      </c>
      <c r="O85" s="168">
        <f>ROUND(E85*N85,2)</f>
        <v>3.9</v>
      </c>
      <c r="P85" s="168">
        <v>0</v>
      </c>
      <c r="Q85" s="168">
        <f>ROUND(E85*P85,2)</f>
        <v>0</v>
      </c>
      <c r="R85" s="170" t="s">
        <v>246</v>
      </c>
      <c r="S85" s="170" t="s">
        <v>211</v>
      </c>
      <c r="T85" s="171" t="s">
        <v>212</v>
      </c>
      <c r="U85" s="156">
        <v>0.17799999999999999</v>
      </c>
      <c r="V85" s="156">
        <f>ROUND(E85*U85,2)</f>
        <v>138.91</v>
      </c>
      <c r="W85" s="156"/>
      <c r="X85" s="156" t="s">
        <v>213</v>
      </c>
      <c r="Y85" s="156" t="s">
        <v>214</v>
      </c>
      <c r="Z85" s="146"/>
      <c r="AA85" s="146"/>
      <c r="AB85" s="146"/>
      <c r="AC85" s="146"/>
      <c r="AD85" s="146"/>
      <c r="AE85" s="146"/>
      <c r="AF85" s="146"/>
      <c r="AG85" s="146" t="s">
        <v>215</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2" x14ac:dyDescent="0.25">
      <c r="A86" s="153"/>
      <c r="B86" s="154"/>
      <c r="C86" s="190" t="s">
        <v>330</v>
      </c>
      <c r="D86" s="191"/>
      <c r="E86" s="191"/>
      <c r="F86" s="191"/>
      <c r="G86" s="191"/>
      <c r="H86" s="156"/>
      <c r="I86" s="156"/>
      <c r="J86" s="156"/>
      <c r="K86" s="156"/>
      <c r="L86" s="156"/>
      <c r="M86" s="156"/>
      <c r="N86" s="155"/>
      <c r="O86" s="155"/>
      <c r="P86" s="155"/>
      <c r="Q86" s="155"/>
      <c r="R86" s="156"/>
      <c r="S86" s="156"/>
      <c r="T86" s="156"/>
      <c r="U86" s="156"/>
      <c r="V86" s="156"/>
      <c r="W86" s="156"/>
      <c r="X86" s="156"/>
      <c r="Y86" s="156"/>
      <c r="Z86" s="146"/>
      <c r="AA86" s="146"/>
      <c r="AB86" s="146"/>
      <c r="AC86" s="146"/>
      <c r="AD86" s="146"/>
      <c r="AE86" s="146"/>
      <c r="AF86" s="146"/>
      <c r="AG86" s="146" t="s">
        <v>217</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20.399999999999999" outlineLevel="1" x14ac:dyDescent="0.25">
      <c r="A87" s="165">
        <v>48</v>
      </c>
      <c r="B87" s="166" t="s">
        <v>337</v>
      </c>
      <c r="C87" s="181" t="s">
        <v>338</v>
      </c>
      <c r="D87" s="167" t="s">
        <v>316</v>
      </c>
      <c r="E87" s="168">
        <v>138</v>
      </c>
      <c r="F87" s="169"/>
      <c r="G87" s="170">
        <f>ROUND(E87*F87,2)</f>
        <v>0</v>
      </c>
      <c r="H87" s="169"/>
      <c r="I87" s="170">
        <f>ROUND(E87*H87,2)</f>
        <v>0</v>
      </c>
      <c r="J87" s="169"/>
      <c r="K87" s="170">
        <f>ROUND(E87*J87,2)</f>
        <v>0</v>
      </c>
      <c r="L87" s="170">
        <v>21</v>
      </c>
      <c r="M87" s="170">
        <f>G87*(1+L87/100)</f>
        <v>0</v>
      </c>
      <c r="N87" s="168">
        <v>0</v>
      </c>
      <c r="O87" s="168">
        <f>ROUND(E87*N87,2)</f>
        <v>0</v>
      </c>
      <c r="P87" s="168">
        <v>0</v>
      </c>
      <c r="Q87" s="168">
        <f>ROUND(E87*P87,2)</f>
        <v>0</v>
      </c>
      <c r="R87" s="170" t="s">
        <v>246</v>
      </c>
      <c r="S87" s="170" t="s">
        <v>211</v>
      </c>
      <c r="T87" s="171" t="s">
        <v>212</v>
      </c>
      <c r="U87" s="156">
        <v>0.115</v>
      </c>
      <c r="V87" s="156">
        <f>ROUND(E87*U87,2)</f>
        <v>15.87</v>
      </c>
      <c r="W87" s="156"/>
      <c r="X87" s="156" t="s">
        <v>213</v>
      </c>
      <c r="Y87" s="156" t="s">
        <v>214</v>
      </c>
      <c r="Z87" s="146"/>
      <c r="AA87" s="146"/>
      <c r="AB87" s="146"/>
      <c r="AC87" s="146"/>
      <c r="AD87" s="146"/>
      <c r="AE87" s="146"/>
      <c r="AF87" s="146"/>
      <c r="AG87" s="146" t="s">
        <v>215</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2" x14ac:dyDescent="0.25">
      <c r="A88" s="153"/>
      <c r="B88" s="154"/>
      <c r="C88" s="190" t="s">
        <v>330</v>
      </c>
      <c r="D88" s="191"/>
      <c r="E88" s="191"/>
      <c r="F88" s="191"/>
      <c r="G88" s="191"/>
      <c r="H88" s="156"/>
      <c r="I88" s="156"/>
      <c r="J88" s="156"/>
      <c r="K88" s="156"/>
      <c r="L88" s="156"/>
      <c r="M88" s="156"/>
      <c r="N88" s="155"/>
      <c r="O88" s="155"/>
      <c r="P88" s="155"/>
      <c r="Q88" s="155"/>
      <c r="R88" s="156"/>
      <c r="S88" s="156"/>
      <c r="T88" s="156"/>
      <c r="U88" s="156"/>
      <c r="V88" s="156"/>
      <c r="W88" s="156"/>
      <c r="X88" s="156"/>
      <c r="Y88" s="156"/>
      <c r="Z88" s="146"/>
      <c r="AA88" s="146"/>
      <c r="AB88" s="146"/>
      <c r="AC88" s="146"/>
      <c r="AD88" s="146"/>
      <c r="AE88" s="146"/>
      <c r="AF88" s="146"/>
      <c r="AG88" s="146" t="s">
        <v>217</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1" x14ac:dyDescent="0.25">
      <c r="A89" s="165">
        <v>49</v>
      </c>
      <c r="B89" s="166" t="s">
        <v>339</v>
      </c>
      <c r="C89" s="181" t="s">
        <v>340</v>
      </c>
      <c r="D89" s="167" t="s">
        <v>209</v>
      </c>
      <c r="E89" s="168">
        <v>88.083600000000004</v>
      </c>
      <c r="F89" s="169"/>
      <c r="G89" s="170">
        <f>ROUND(E89*F89,2)</f>
        <v>0</v>
      </c>
      <c r="H89" s="169"/>
      <c r="I89" s="170">
        <f>ROUND(E89*H89,2)</f>
        <v>0</v>
      </c>
      <c r="J89" s="169"/>
      <c r="K89" s="170">
        <f>ROUND(E89*J89,2)</f>
        <v>0</v>
      </c>
      <c r="L89" s="170">
        <v>21</v>
      </c>
      <c r="M89" s="170">
        <f>G89*(1+L89/100)</f>
        <v>0</v>
      </c>
      <c r="N89" s="168">
        <v>0.01</v>
      </c>
      <c r="O89" s="168">
        <f>ROUND(E89*N89,2)</f>
        <v>0.88</v>
      </c>
      <c r="P89" s="168">
        <v>0</v>
      </c>
      <c r="Q89" s="168">
        <f>ROUND(E89*P89,2)</f>
        <v>0</v>
      </c>
      <c r="R89" s="170" t="s">
        <v>246</v>
      </c>
      <c r="S89" s="170" t="s">
        <v>211</v>
      </c>
      <c r="T89" s="171" t="s">
        <v>212</v>
      </c>
      <c r="U89" s="156">
        <v>0.67500000000000004</v>
      </c>
      <c r="V89" s="156">
        <f>ROUND(E89*U89,2)</f>
        <v>59.46</v>
      </c>
      <c r="W89" s="156"/>
      <c r="X89" s="156" t="s">
        <v>213</v>
      </c>
      <c r="Y89" s="156" t="s">
        <v>214</v>
      </c>
      <c r="Z89" s="146"/>
      <c r="AA89" s="146"/>
      <c r="AB89" s="146"/>
      <c r="AC89" s="146"/>
      <c r="AD89" s="146"/>
      <c r="AE89" s="146"/>
      <c r="AF89" s="146"/>
      <c r="AG89" s="146" t="s">
        <v>215</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outlineLevel="2" x14ac:dyDescent="0.25">
      <c r="A90" s="153"/>
      <c r="B90" s="154"/>
      <c r="C90" s="190" t="s">
        <v>341</v>
      </c>
      <c r="D90" s="191"/>
      <c r="E90" s="191"/>
      <c r="F90" s="191"/>
      <c r="G90" s="191"/>
      <c r="H90" s="156"/>
      <c r="I90" s="156"/>
      <c r="J90" s="156"/>
      <c r="K90" s="156"/>
      <c r="L90" s="156"/>
      <c r="M90" s="156"/>
      <c r="N90" s="155"/>
      <c r="O90" s="155"/>
      <c r="P90" s="155"/>
      <c r="Q90" s="155"/>
      <c r="R90" s="156"/>
      <c r="S90" s="156"/>
      <c r="T90" s="156"/>
      <c r="U90" s="156"/>
      <c r="V90" s="156"/>
      <c r="W90" s="156"/>
      <c r="X90" s="156"/>
      <c r="Y90" s="156"/>
      <c r="Z90" s="146"/>
      <c r="AA90" s="146"/>
      <c r="AB90" s="146"/>
      <c r="AC90" s="146"/>
      <c r="AD90" s="146"/>
      <c r="AE90" s="146"/>
      <c r="AF90" s="146"/>
      <c r="AG90" s="146" t="s">
        <v>217</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20.399999999999999" outlineLevel="1" x14ac:dyDescent="0.25">
      <c r="A91" s="165">
        <v>50</v>
      </c>
      <c r="B91" s="166" t="s">
        <v>342</v>
      </c>
      <c r="C91" s="181" t="s">
        <v>343</v>
      </c>
      <c r="D91" s="167" t="s">
        <v>261</v>
      </c>
      <c r="E91" s="168">
        <v>4.7160000000000001E-2</v>
      </c>
      <c r="F91" s="169"/>
      <c r="G91" s="170">
        <f>ROUND(E91*F91,2)</f>
        <v>0</v>
      </c>
      <c r="H91" s="169"/>
      <c r="I91" s="170">
        <f>ROUND(E91*H91,2)</f>
        <v>0</v>
      </c>
      <c r="J91" s="169"/>
      <c r="K91" s="170">
        <f>ROUND(E91*J91,2)</f>
        <v>0</v>
      </c>
      <c r="L91" s="170">
        <v>21</v>
      </c>
      <c r="M91" s="170">
        <f>G91*(1+L91/100)</f>
        <v>0</v>
      </c>
      <c r="N91" s="168">
        <v>1.0800399999999999</v>
      </c>
      <c r="O91" s="168">
        <f>ROUND(E91*N91,2)</f>
        <v>0.05</v>
      </c>
      <c r="P91" s="168">
        <v>0</v>
      </c>
      <c r="Q91" s="168">
        <f>ROUND(E91*P91,2)</f>
        <v>0</v>
      </c>
      <c r="R91" s="170" t="s">
        <v>246</v>
      </c>
      <c r="S91" s="170" t="s">
        <v>211</v>
      </c>
      <c r="T91" s="171" t="s">
        <v>212</v>
      </c>
      <c r="U91" s="156">
        <v>15.231</v>
      </c>
      <c r="V91" s="156">
        <f>ROUND(E91*U91,2)</f>
        <v>0.72</v>
      </c>
      <c r="W91" s="156"/>
      <c r="X91" s="156" t="s">
        <v>213</v>
      </c>
      <c r="Y91" s="156" t="s">
        <v>214</v>
      </c>
      <c r="Z91" s="146"/>
      <c r="AA91" s="146"/>
      <c r="AB91" s="146"/>
      <c r="AC91" s="146"/>
      <c r="AD91" s="146"/>
      <c r="AE91" s="146"/>
      <c r="AF91" s="146"/>
      <c r="AG91" s="146" t="s">
        <v>215</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2" x14ac:dyDescent="0.25">
      <c r="A92" s="153"/>
      <c r="B92" s="154"/>
      <c r="C92" s="190" t="s">
        <v>289</v>
      </c>
      <c r="D92" s="191"/>
      <c r="E92" s="191"/>
      <c r="F92" s="191"/>
      <c r="G92" s="191"/>
      <c r="H92" s="156"/>
      <c r="I92" s="156"/>
      <c r="J92" s="156"/>
      <c r="K92" s="156"/>
      <c r="L92" s="156"/>
      <c r="M92" s="156"/>
      <c r="N92" s="155"/>
      <c r="O92" s="155"/>
      <c r="P92" s="155"/>
      <c r="Q92" s="155"/>
      <c r="R92" s="156"/>
      <c r="S92" s="156"/>
      <c r="T92" s="156"/>
      <c r="U92" s="156"/>
      <c r="V92" s="156"/>
      <c r="W92" s="156"/>
      <c r="X92" s="156"/>
      <c r="Y92" s="156"/>
      <c r="Z92" s="146"/>
      <c r="AA92" s="146"/>
      <c r="AB92" s="146"/>
      <c r="AC92" s="146"/>
      <c r="AD92" s="146"/>
      <c r="AE92" s="146"/>
      <c r="AF92" s="146"/>
      <c r="AG92" s="146" t="s">
        <v>217</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ht="20.399999999999999" outlineLevel="1" x14ac:dyDescent="0.25">
      <c r="A93" s="165">
        <v>51</v>
      </c>
      <c r="B93" s="166" t="s">
        <v>344</v>
      </c>
      <c r="C93" s="181" t="s">
        <v>345</v>
      </c>
      <c r="D93" s="167" t="s">
        <v>261</v>
      </c>
      <c r="E93" s="168">
        <v>8.4671400000000006</v>
      </c>
      <c r="F93" s="169"/>
      <c r="G93" s="170">
        <f>ROUND(E93*F93,2)</f>
        <v>0</v>
      </c>
      <c r="H93" s="169"/>
      <c r="I93" s="170">
        <f>ROUND(E93*H93,2)</f>
        <v>0</v>
      </c>
      <c r="J93" s="169"/>
      <c r="K93" s="170">
        <f>ROUND(E93*J93,2)</f>
        <v>0</v>
      </c>
      <c r="L93" s="170">
        <v>21</v>
      </c>
      <c r="M93" s="170">
        <f>G93*(1+L93/100)</f>
        <v>0</v>
      </c>
      <c r="N93" s="168">
        <v>1.08961</v>
      </c>
      <c r="O93" s="168">
        <f>ROUND(E93*N93,2)</f>
        <v>9.23</v>
      </c>
      <c r="P93" s="168">
        <v>0</v>
      </c>
      <c r="Q93" s="168">
        <f>ROUND(E93*P93,2)</f>
        <v>0</v>
      </c>
      <c r="R93" s="170" t="s">
        <v>246</v>
      </c>
      <c r="S93" s="170" t="s">
        <v>211</v>
      </c>
      <c r="T93" s="171" t="s">
        <v>212</v>
      </c>
      <c r="U93" s="156">
        <v>15.231</v>
      </c>
      <c r="V93" s="156">
        <f>ROUND(E93*U93,2)</f>
        <v>128.96</v>
      </c>
      <c r="W93" s="156"/>
      <c r="X93" s="156" t="s">
        <v>213</v>
      </c>
      <c r="Y93" s="156" t="s">
        <v>214</v>
      </c>
      <c r="Z93" s="146"/>
      <c r="AA93" s="146"/>
      <c r="AB93" s="146"/>
      <c r="AC93" s="146"/>
      <c r="AD93" s="146"/>
      <c r="AE93" s="146"/>
      <c r="AF93" s="146"/>
      <c r="AG93" s="146" t="s">
        <v>333</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2" x14ac:dyDescent="0.25">
      <c r="A94" s="153"/>
      <c r="B94" s="154"/>
      <c r="C94" s="190" t="s">
        <v>289</v>
      </c>
      <c r="D94" s="191"/>
      <c r="E94" s="191"/>
      <c r="F94" s="191"/>
      <c r="G94" s="191"/>
      <c r="H94" s="156"/>
      <c r="I94" s="156"/>
      <c r="J94" s="156"/>
      <c r="K94" s="156"/>
      <c r="L94" s="156"/>
      <c r="M94" s="156"/>
      <c r="N94" s="155"/>
      <c r="O94" s="155"/>
      <c r="P94" s="155"/>
      <c r="Q94" s="155"/>
      <c r="R94" s="156"/>
      <c r="S94" s="156"/>
      <c r="T94" s="156"/>
      <c r="U94" s="156"/>
      <c r="V94" s="156"/>
      <c r="W94" s="156"/>
      <c r="X94" s="156"/>
      <c r="Y94" s="156"/>
      <c r="Z94" s="146"/>
      <c r="AA94" s="146"/>
      <c r="AB94" s="146"/>
      <c r="AC94" s="146"/>
      <c r="AD94" s="146"/>
      <c r="AE94" s="146"/>
      <c r="AF94" s="146"/>
      <c r="AG94" s="146" t="s">
        <v>217</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outlineLevel="1" x14ac:dyDescent="0.25">
      <c r="A95" s="165">
        <v>52</v>
      </c>
      <c r="B95" s="166" t="s">
        <v>346</v>
      </c>
      <c r="C95" s="181" t="s">
        <v>347</v>
      </c>
      <c r="D95" s="167" t="s">
        <v>209</v>
      </c>
      <c r="E95" s="168">
        <v>12.841200000000001</v>
      </c>
      <c r="F95" s="169"/>
      <c r="G95" s="170">
        <f>ROUND(E95*F95,2)</f>
        <v>0</v>
      </c>
      <c r="H95" s="169"/>
      <c r="I95" s="170">
        <f>ROUND(E95*H95,2)</f>
        <v>0</v>
      </c>
      <c r="J95" s="169"/>
      <c r="K95" s="170">
        <f>ROUND(E95*J95,2)</f>
        <v>0</v>
      </c>
      <c r="L95" s="170">
        <v>21</v>
      </c>
      <c r="M95" s="170">
        <f>G95*(1+L95/100)</f>
        <v>0</v>
      </c>
      <c r="N95" s="168">
        <v>1.837</v>
      </c>
      <c r="O95" s="168">
        <f>ROUND(E95*N95,2)</f>
        <v>23.59</v>
      </c>
      <c r="P95" s="168">
        <v>0</v>
      </c>
      <c r="Q95" s="168">
        <f>ROUND(E95*P95,2)</f>
        <v>0</v>
      </c>
      <c r="R95" s="170" t="s">
        <v>246</v>
      </c>
      <c r="S95" s="170" t="s">
        <v>211</v>
      </c>
      <c r="T95" s="171" t="s">
        <v>212</v>
      </c>
      <c r="U95" s="156">
        <v>1.8360000000000001</v>
      </c>
      <c r="V95" s="156">
        <f>ROUND(E95*U95,2)</f>
        <v>23.58</v>
      </c>
      <c r="W95" s="156"/>
      <c r="X95" s="156" t="s">
        <v>213</v>
      </c>
      <c r="Y95" s="156" t="s">
        <v>214</v>
      </c>
      <c r="Z95" s="146"/>
      <c r="AA95" s="146"/>
      <c r="AB95" s="146"/>
      <c r="AC95" s="146"/>
      <c r="AD95" s="146"/>
      <c r="AE95" s="146"/>
      <c r="AF95" s="146"/>
      <c r="AG95" s="146" t="s">
        <v>215</v>
      </c>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outlineLevel="2" x14ac:dyDescent="0.25">
      <c r="A96" s="153"/>
      <c r="B96" s="154"/>
      <c r="C96" s="190" t="s">
        <v>348</v>
      </c>
      <c r="D96" s="191"/>
      <c r="E96" s="191"/>
      <c r="F96" s="191"/>
      <c r="G96" s="191"/>
      <c r="H96" s="156"/>
      <c r="I96" s="156"/>
      <c r="J96" s="156"/>
      <c r="K96" s="156"/>
      <c r="L96" s="156"/>
      <c r="M96" s="156"/>
      <c r="N96" s="155"/>
      <c r="O96" s="155"/>
      <c r="P96" s="155"/>
      <c r="Q96" s="155"/>
      <c r="R96" s="156"/>
      <c r="S96" s="156"/>
      <c r="T96" s="156"/>
      <c r="U96" s="156"/>
      <c r="V96" s="156"/>
      <c r="W96" s="156"/>
      <c r="X96" s="156"/>
      <c r="Y96" s="156"/>
      <c r="Z96" s="146"/>
      <c r="AA96" s="146"/>
      <c r="AB96" s="146"/>
      <c r="AC96" s="146"/>
      <c r="AD96" s="146"/>
      <c r="AE96" s="146"/>
      <c r="AF96" s="146"/>
      <c r="AG96" s="146" t="s">
        <v>217</v>
      </c>
      <c r="AH96" s="146"/>
      <c r="AI96" s="146"/>
      <c r="AJ96" s="146"/>
      <c r="AK96" s="146"/>
      <c r="AL96" s="146"/>
      <c r="AM96" s="146"/>
      <c r="AN96" s="146"/>
      <c r="AO96" s="146"/>
      <c r="AP96" s="146"/>
      <c r="AQ96" s="146"/>
      <c r="AR96" s="146"/>
      <c r="AS96" s="146"/>
      <c r="AT96" s="146"/>
      <c r="AU96" s="146"/>
      <c r="AV96" s="146"/>
      <c r="AW96" s="146"/>
      <c r="AX96" s="146"/>
      <c r="AY96" s="146"/>
      <c r="AZ96" s="146"/>
      <c r="BA96" s="172" t="str">
        <f>C96</f>
        <v>pod mazaniny a dlažby, popř. na plochých střechách, vodorovný nebo ve spádu, s udusáním a urovnáním povrchu,</v>
      </c>
      <c r="BB96" s="146"/>
      <c r="BC96" s="146"/>
      <c r="BD96" s="146"/>
      <c r="BE96" s="146"/>
      <c r="BF96" s="146"/>
      <c r="BG96" s="146"/>
      <c r="BH96" s="146"/>
    </row>
    <row r="97" spans="1:60" outlineLevel="1" x14ac:dyDescent="0.25">
      <c r="A97" s="165">
        <v>53</v>
      </c>
      <c r="B97" s="166" t="s">
        <v>349</v>
      </c>
      <c r="C97" s="181" t="s">
        <v>350</v>
      </c>
      <c r="D97" s="167" t="s">
        <v>237</v>
      </c>
      <c r="E97" s="168">
        <v>190.25</v>
      </c>
      <c r="F97" s="169"/>
      <c r="G97" s="170">
        <f>ROUND(E97*F97,2)</f>
        <v>0</v>
      </c>
      <c r="H97" s="169"/>
      <c r="I97" s="170">
        <f>ROUND(E97*H97,2)</f>
        <v>0</v>
      </c>
      <c r="J97" s="169"/>
      <c r="K97" s="170">
        <f>ROUND(E97*J97,2)</f>
        <v>0</v>
      </c>
      <c r="L97" s="170">
        <v>21</v>
      </c>
      <c r="M97" s="170">
        <f>G97*(1+L97/100)</f>
        <v>0</v>
      </c>
      <c r="N97" s="168">
        <v>0.1111</v>
      </c>
      <c r="O97" s="168">
        <f>ROUND(E97*N97,2)</f>
        <v>21.14</v>
      </c>
      <c r="P97" s="168">
        <v>0</v>
      </c>
      <c r="Q97" s="168">
        <f>ROUND(E97*P97,2)</f>
        <v>0</v>
      </c>
      <c r="R97" s="170" t="s">
        <v>246</v>
      </c>
      <c r="S97" s="170" t="s">
        <v>211</v>
      </c>
      <c r="T97" s="171" t="s">
        <v>251</v>
      </c>
      <c r="U97" s="156">
        <v>0.153</v>
      </c>
      <c r="V97" s="156">
        <f>ROUND(E97*U97,2)</f>
        <v>29.11</v>
      </c>
      <c r="W97" s="156"/>
      <c r="X97" s="156" t="s">
        <v>213</v>
      </c>
      <c r="Y97" s="156" t="s">
        <v>214</v>
      </c>
      <c r="Z97" s="146"/>
      <c r="AA97" s="146"/>
      <c r="AB97" s="146"/>
      <c r="AC97" s="146"/>
      <c r="AD97" s="146"/>
      <c r="AE97" s="146"/>
      <c r="AF97" s="146"/>
      <c r="AG97" s="146" t="s">
        <v>215</v>
      </c>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outlineLevel="2" x14ac:dyDescent="0.25">
      <c r="A98" s="153"/>
      <c r="B98" s="154"/>
      <c r="C98" s="190" t="s">
        <v>351</v>
      </c>
      <c r="D98" s="191"/>
      <c r="E98" s="191"/>
      <c r="F98" s="191"/>
      <c r="G98" s="191"/>
      <c r="H98" s="156"/>
      <c r="I98" s="156"/>
      <c r="J98" s="156"/>
      <c r="K98" s="156"/>
      <c r="L98" s="156"/>
      <c r="M98" s="156"/>
      <c r="N98" s="155"/>
      <c r="O98" s="155"/>
      <c r="P98" s="155"/>
      <c r="Q98" s="155"/>
      <c r="R98" s="156"/>
      <c r="S98" s="156"/>
      <c r="T98" s="156"/>
      <c r="U98" s="156"/>
      <c r="V98" s="156"/>
      <c r="W98" s="156"/>
      <c r="X98" s="156"/>
      <c r="Y98" s="156"/>
      <c r="Z98" s="146"/>
      <c r="AA98" s="146"/>
      <c r="AB98" s="146"/>
      <c r="AC98" s="146"/>
      <c r="AD98" s="146"/>
      <c r="AE98" s="146"/>
      <c r="AF98" s="146"/>
      <c r="AG98" s="146" t="s">
        <v>217</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outlineLevel="1" x14ac:dyDescent="0.25">
      <c r="A99" s="165">
        <v>54</v>
      </c>
      <c r="B99" s="166" t="s">
        <v>352</v>
      </c>
      <c r="C99" s="181" t="s">
        <v>353</v>
      </c>
      <c r="D99" s="167" t="s">
        <v>316</v>
      </c>
      <c r="E99" s="168">
        <v>138</v>
      </c>
      <c r="F99" s="169"/>
      <c r="G99" s="170">
        <f>ROUND(E99*F99,2)</f>
        <v>0</v>
      </c>
      <c r="H99" s="169"/>
      <c r="I99" s="170">
        <f>ROUND(E99*H99,2)</f>
        <v>0</v>
      </c>
      <c r="J99" s="169"/>
      <c r="K99" s="170">
        <f>ROUND(E99*J99,2)</f>
        <v>0</v>
      </c>
      <c r="L99" s="170">
        <v>21</v>
      </c>
      <c r="M99" s="170">
        <f>G99*(1+L99/100)</f>
        <v>0</v>
      </c>
      <c r="N99" s="168">
        <v>1.2800000000000001E-3</v>
      </c>
      <c r="O99" s="168">
        <f>ROUND(E99*N99,2)</f>
        <v>0.18</v>
      </c>
      <c r="P99" s="168">
        <v>0</v>
      </c>
      <c r="Q99" s="168">
        <f>ROUND(E99*P99,2)</f>
        <v>0</v>
      </c>
      <c r="R99" s="170" t="s">
        <v>246</v>
      </c>
      <c r="S99" s="170" t="s">
        <v>211</v>
      </c>
      <c r="T99" s="171" t="s">
        <v>212</v>
      </c>
      <c r="U99" s="156">
        <v>9.1999999999999998E-2</v>
      </c>
      <c r="V99" s="156">
        <f>ROUND(E99*U99,2)</f>
        <v>12.7</v>
      </c>
      <c r="W99" s="156"/>
      <c r="X99" s="156" t="s">
        <v>213</v>
      </c>
      <c r="Y99" s="156" t="s">
        <v>214</v>
      </c>
      <c r="Z99" s="146"/>
      <c r="AA99" s="146"/>
      <c r="AB99" s="146"/>
      <c r="AC99" s="146"/>
      <c r="AD99" s="146"/>
      <c r="AE99" s="146"/>
      <c r="AF99" s="146"/>
      <c r="AG99" s="146" t="s">
        <v>215</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outlineLevel="2" x14ac:dyDescent="0.25">
      <c r="A100" s="153"/>
      <c r="B100" s="154"/>
      <c r="C100" s="190" t="s">
        <v>354</v>
      </c>
      <c r="D100" s="191"/>
      <c r="E100" s="191"/>
      <c r="F100" s="191"/>
      <c r="G100" s="191"/>
      <c r="H100" s="156"/>
      <c r="I100" s="156"/>
      <c r="J100" s="156"/>
      <c r="K100" s="156"/>
      <c r="L100" s="156"/>
      <c r="M100" s="156"/>
      <c r="N100" s="155"/>
      <c r="O100" s="155"/>
      <c r="P100" s="155"/>
      <c r="Q100" s="155"/>
      <c r="R100" s="156"/>
      <c r="S100" s="156"/>
      <c r="T100" s="156"/>
      <c r="U100" s="156"/>
      <c r="V100" s="156"/>
      <c r="W100" s="156"/>
      <c r="X100" s="156"/>
      <c r="Y100" s="156"/>
      <c r="Z100" s="146"/>
      <c r="AA100" s="146"/>
      <c r="AB100" s="146"/>
      <c r="AC100" s="146"/>
      <c r="AD100" s="146"/>
      <c r="AE100" s="146"/>
      <c r="AF100" s="146"/>
      <c r="AG100" s="146" t="s">
        <v>217</v>
      </c>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outlineLevel="1" x14ac:dyDescent="0.25">
      <c r="A101" s="173">
        <v>55</v>
      </c>
      <c r="B101" s="174" t="s">
        <v>355</v>
      </c>
      <c r="C101" s="182" t="s">
        <v>356</v>
      </c>
      <c r="D101" s="175" t="s">
        <v>316</v>
      </c>
      <c r="E101" s="176">
        <v>18.5</v>
      </c>
      <c r="F101" s="177"/>
      <c r="G101" s="178">
        <f>ROUND(E101*F101,2)</f>
        <v>0</v>
      </c>
      <c r="H101" s="177"/>
      <c r="I101" s="178">
        <f>ROUND(E101*H101,2)</f>
        <v>0</v>
      </c>
      <c r="J101" s="177"/>
      <c r="K101" s="178">
        <f>ROUND(E101*J101,2)</f>
        <v>0</v>
      </c>
      <c r="L101" s="178">
        <v>21</v>
      </c>
      <c r="M101" s="178">
        <f>G101*(1+L101/100)</f>
        <v>0</v>
      </c>
      <c r="N101" s="176">
        <v>0</v>
      </c>
      <c r="O101" s="176">
        <f>ROUND(E101*N101,2)</f>
        <v>0</v>
      </c>
      <c r="P101" s="176">
        <v>0</v>
      </c>
      <c r="Q101" s="176">
        <f>ROUND(E101*P101,2)</f>
        <v>0</v>
      </c>
      <c r="R101" s="178"/>
      <c r="S101" s="178" t="s">
        <v>276</v>
      </c>
      <c r="T101" s="179" t="s">
        <v>212</v>
      </c>
      <c r="U101" s="156">
        <v>0</v>
      </c>
      <c r="V101" s="156">
        <f>ROUND(E101*U101,2)</f>
        <v>0</v>
      </c>
      <c r="W101" s="156"/>
      <c r="X101" s="156" t="s">
        <v>213</v>
      </c>
      <c r="Y101" s="156" t="s">
        <v>214</v>
      </c>
      <c r="Z101" s="146"/>
      <c r="AA101" s="146"/>
      <c r="AB101" s="146"/>
      <c r="AC101" s="146"/>
      <c r="AD101" s="146"/>
      <c r="AE101" s="146"/>
      <c r="AF101" s="146"/>
      <c r="AG101" s="146" t="s">
        <v>215</v>
      </c>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outlineLevel="1" x14ac:dyDescent="0.25">
      <c r="A102" s="173">
        <v>56</v>
      </c>
      <c r="B102" s="174" t="s">
        <v>357</v>
      </c>
      <c r="C102" s="182" t="s">
        <v>358</v>
      </c>
      <c r="D102" s="175" t="s">
        <v>237</v>
      </c>
      <c r="E102" s="176">
        <v>485.92</v>
      </c>
      <c r="F102" s="177"/>
      <c r="G102" s="178">
        <f>ROUND(E102*F102,2)</f>
        <v>0</v>
      </c>
      <c r="H102" s="177"/>
      <c r="I102" s="178">
        <f>ROUND(E102*H102,2)</f>
        <v>0</v>
      </c>
      <c r="J102" s="177"/>
      <c r="K102" s="178">
        <f>ROUND(E102*J102,2)</f>
        <v>0</v>
      </c>
      <c r="L102" s="178">
        <v>21</v>
      </c>
      <c r="M102" s="178">
        <f>G102*(1+L102/100)</f>
        <v>0</v>
      </c>
      <c r="N102" s="176">
        <v>1.111E-2</v>
      </c>
      <c r="O102" s="176">
        <f>ROUND(E102*N102,2)</f>
        <v>5.4</v>
      </c>
      <c r="P102" s="176">
        <v>0</v>
      </c>
      <c r="Q102" s="176">
        <f>ROUND(E102*P102,2)</f>
        <v>0</v>
      </c>
      <c r="R102" s="178"/>
      <c r="S102" s="178" t="s">
        <v>276</v>
      </c>
      <c r="T102" s="179" t="s">
        <v>212</v>
      </c>
      <c r="U102" s="156">
        <v>5.0000000000000001E-3</v>
      </c>
      <c r="V102" s="156">
        <f>ROUND(E102*U102,2)</f>
        <v>2.4300000000000002</v>
      </c>
      <c r="W102" s="156"/>
      <c r="X102" s="156" t="s">
        <v>213</v>
      </c>
      <c r="Y102" s="156" t="s">
        <v>214</v>
      </c>
      <c r="Z102" s="146"/>
      <c r="AA102" s="146"/>
      <c r="AB102" s="146"/>
      <c r="AC102" s="146"/>
      <c r="AD102" s="146"/>
      <c r="AE102" s="146"/>
      <c r="AF102" s="146"/>
      <c r="AG102" s="146" t="s">
        <v>215</v>
      </c>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row>
    <row r="103" spans="1:60" x14ac:dyDescent="0.25">
      <c r="A103" s="158" t="s">
        <v>205</v>
      </c>
      <c r="B103" s="159" t="s">
        <v>121</v>
      </c>
      <c r="C103" s="180" t="s">
        <v>122</v>
      </c>
      <c r="D103" s="160"/>
      <c r="E103" s="161"/>
      <c r="F103" s="162"/>
      <c r="G103" s="162">
        <f>SUMIF(AG104:AG126,"&lt;&gt;NOR",G104:G126)</f>
        <v>0</v>
      </c>
      <c r="H103" s="162"/>
      <c r="I103" s="162">
        <f>SUM(I104:I126)</f>
        <v>0</v>
      </c>
      <c r="J103" s="162"/>
      <c r="K103" s="162">
        <f>SUM(K104:K126)</f>
        <v>0</v>
      </c>
      <c r="L103" s="162"/>
      <c r="M103" s="162">
        <f>SUM(M104:M126)</f>
        <v>0</v>
      </c>
      <c r="N103" s="161"/>
      <c r="O103" s="161">
        <f>SUM(O104:O126)</f>
        <v>0</v>
      </c>
      <c r="P103" s="161"/>
      <c r="Q103" s="161">
        <f>SUM(Q104:Q126)</f>
        <v>0</v>
      </c>
      <c r="R103" s="162"/>
      <c r="S103" s="162"/>
      <c r="T103" s="163"/>
      <c r="U103" s="157"/>
      <c r="V103" s="157">
        <f>SUM(V104:V126)</f>
        <v>0</v>
      </c>
      <c r="W103" s="157"/>
      <c r="X103" s="157"/>
      <c r="Y103" s="157"/>
      <c r="AG103" t="s">
        <v>206</v>
      </c>
    </row>
    <row r="104" spans="1:60" outlineLevel="1" x14ac:dyDescent="0.25">
      <c r="A104" s="173">
        <v>57</v>
      </c>
      <c r="B104" s="174" t="s">
        <v>359</v>
      </c>
      <c r="C104" s="182" t="s">
        <v>360</v>
      </c>
      <c r="D104" s="175" t="s">
        <v>257</v>
      </c>
      <c r="E104" s="176">
        <v>1</v>
      </c>
      <c r="F104" s="177"/>
      <c r="G104" s="178">
        <f t="shared" ref="G104:G126" si="0">ROUND(E104*F104,2)</f>
        <v>0</v>
      </c>
      <c r="H104" s="177"/>
      <c r="I104" s="178">
        <f t="shared" ref="I104:I126" si="1">ROUND(E104*H104,2)</f>
        <v>0</v>
      </c>
      <c r="J104" s="177"/>
      <c r="K104" s="178">
        <f t="shared" ref="K104:K126" si="2">ROUND(E104*J104,2)</f>
        <v>0</v>
      </c>
      <c r="L104" s="178">
        <v>21</v>
      </c>
      <c r="M104" s="178">
        <f t="shared" ref="M104:M126" si="3">G104*(1+L104/100)</f>
        <v>0</v>
      </c>
      <c r="N104" s="176">
        <v>0</v>
      </c>
      <c r="O104" s="176">
        <f t="shared" ref="O104:O126" si="4">ROUND(E104*N104,2)</f>
        <v>0</v>
      </c>
      <c r="P104" s="176">
        <v>0</v>
      </c>
      <c r="Q104" s="176">
        <f t="shared" ref="Q104:Q126" si="5">ROUND(E104*P104,2)</f>
        <v>0</v>
      </c>
      <c r="R104" s="178"/>
      <c r="S104" s="178" t="s">
        <v>276</v>
      </c>
      <c r="T104" s="179" t="s">
        <v>212</v>
      </c>
      <c r="U104" s="156">
        <v>0</v>
      </c>
      <c r="V104" s="156">
        <f t="shared" ref="V104:V126" si="6">ROUND(E104*U104,2)</f>
        <v>0</v>
      </c>
      <c r="W104" s="156"/>
      <c r="X104" s="156" t="s">
        <v>213</v>
      </c>
      <c r="Y104" s="156" t="s">
        <v>214</v>
      </c>
      <c r="Z104" s="146"/>
      <c r="AA104" s="146"/>
      <c r="AB104" s="146"/>
      <c r="AC104" s="146"/>
      <c r="AD104" s="146"/>
      <c r="AE104" s="146"/>
      <c r="AF104" s="146"/>
      <c r="AG104" s="146" t="s">
        <v>215</v>
      </c>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outlineLevel="1" x14ac:dyDescent="0.25">
      <c r="A105" s="173">
        <v>58</v>
      </c>
      <c r="B105" s="174" t="s">
        <v>361</v>
      </c>
      <c r="C105" s="182" t="s">
        <v>362</v>
      </c>
      <c r="D105" s="175" t="s">
        <v>257</v>
      </c>
      <c r="E105" s="176">
        <v>1</v>
      </c>
      <c r="F105" s="177"/>
      <c r="G105" s="178">
        <f t="shared" si="0"/>
        <v>0</v>
      </c>
      <c r="H105" s="177"/>
      <c r="I105" s="178">
        <f t="shared" si="1"/>
        <v>0</v>
      </c>
      <c r="J105" s="177"/>
      <c r="K105" s="178">
        <f t="shared" si="2"/>
        <v>0</v>
      </c>
      <c r="L105" s="178">
        <v>21</v>
      </c>
      <c r="M105" s="178">
        <f t="shared" si="3"/>
        <v>0</v>
      </c>
      <c r="N105" s="176">
        <v>0</v>
      </c>
      <c r="O105" s="176">
        <f t="shared" si="4"/>
        <v>0</v>
      </c>
      <c r="P105" s="176">
        <v>0</v>
      </c>
      <c r="Q105" s="176">
        <f t="shared" si="5"/>
        <v>0</v>
      </c>
      <c r="R105" s="178"/>
      <c r="S105" s="178" t="s">
        <v>276</v>
      </c>
      <c r="T105" s="179" t="s">
        <v>212</v>
      </c>
      <c r="U105" s="156">
        <v>0</v>
      </c>
      <c r="V105" s="156">
        <f t="shared" si="6"/>
        <v>0</v>
      </c>
      <c r="W105" s="156"/>
      <c r="X105" s="156" t="s">
        <v>213</v>
      </c>
      <c r="Y105" s="156" t="s">
        <v>214</v>
      </c>
      <c r="Z105" s="146"/>
      <c r="AA105" s="146"/>
      <c r="AB105" s="146"/>
      <c r="AC105" s="146"/>
      <c r="AD105" s="146"/>
      <c r="AE105" s="146"/>
      <c r="AF105" s="146"/>
      <c r="AG105" s="146" t="s">
        <v>215</v>
      </c>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row>
    <row r="106" spans="1:60" outlineLevel="1" x14ac:dyDescent="0.25">
      <c r="A106" s="173">
        <v>59</v>
      </c>
      <c r="B106" s="174" t="s">
        <v>363</v>
      </c>
      <c r="C106" s="182" t="s">
        <v>364</v>
      </c>
      <c r="D106" s="175" t="s">
        <v>257</v>
      </c>
      <c r="E106" s="176">
        <v>1</v>
      </c>
      <c r="F106" s="177"/>
      <c r="G106" s="178">
        <f t="shared" si="0"/>
        <v>0</v>
      </c>
      <c r="H106" s="177"/>
      <c r="I106" s="178">
        <f t="shared" si="1"/>
        <v>0</v>
      </c>
      <c r="J106" s="177"/>
      <c r="K106" s="178">
        <f t="shared" si="2"/>
        <v>0</v>
      </c>
      <c r="L106" s="178">
        <v>21</v>
      </c>
      <c r="M106" s="178">
        <f t="shared" si="3"/>
        <v>0</v>
      </c>
      <c r="N106" s="176">
        <v>0</v>
      </c>
      <c r="O106" s="176">
        <f t="shared" si="4"/>
        <v>0</v>
      </c>
      <c r="P106" s="176">
        <v>0</v>
      </c>
      <c r="Q106" s="176">
        <f t="shared" si="5"/>
        <v>0</v>
      </c>
      <c r="R106" s="178"/>
      <c r="S106" s="178" t="s">
        <v>276</v>
      </c>
      <c r="T106" s="179" t="s">
        <v>212</v>
      </c>
      <c r="U106" s="156">
        <v>0</v>
      </c>
      <c r="V106" s="156">
        <f t="shared" si="6"/>
        <v>0</v>
      </c>
      <c r="W106" s="156"/>
      <c r="X106" s="156" t="s">
        <v>213</v>
      </c>
      <c r="Y106" s="156" t="s">
        <v>214</v>
      </c>
      <c r="Z106" s="146"/>
      <c r="AA106" s="146"/>
      <c r="AB106" s="146"/>
      <c r="AC106" s="146"/>
      <c r="AD106" s="146"/>
      <c r="AE106" s="146"/>
      <c r="AF106" s="146"/>
      <c r="AG106" s="146" t="s">
        <v>215</v>
      </c>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outlineLevel="1" x14ac:dyDescent="0.25">
      <c r="A107" s="173">
        <v>60</v>
      </c>
      <c r="B107" s="174" t="s">
        <v>365</v>
      </c>
      <c r="C107" s="182" t="s">
        <v>366</v>
      </c>
      <c r="D107" s="175" t="s">
        <v>257</v>
      </c>
      <c r="E107" s="176">
        <v>1</v>
      </c>
      <c r="F107" s="177"/>
      <c r="G107" s="178">
        <f t="shared" si="0"/>
        <v>0</v>
      </c>
      <c r="H107" s="177"/>
      <c r="I107" s="178">
        <f t="shared" si="1"/>
        <v>0</v>
      </c>
      <c r="J107" s="177"/>
      <c r="K107" s="178">
        <f t="shared" si="2"/>
        <v>0</v>
      </c>
      <c r="L107" s="178">
        <v>21</v>
      </c>
      <c r="M107" s="178">
        <f t="shared" si="3"/>
        <v>0</v>
      </c>
      <c r="N107" s="176">
        <v>0</v>
      </c>
      <c r="O107" s="176">
        <f t="shared" si="4"/>
        <v>0</v>
      </c>
      <c r="P107" s="176">
        <v>0</v>
      </c>
      <c r="Q107" s="176">
        <f t="shared" si="5"/>
        <v>0</v>
      </c>
      <c r="R107" s="178"/>
      <c r="S107" s="178" t="s">
        <v>276</v>
      </c>
      <c r="T107" s="179" t="s">
        <v>212</v>
      </c>
      <c r="U107" s="156">
        <v>0</v>
      </c>
      <c r="V107" s="156">
        <f t="shared" si="6"/>
        <v>0</v>
      </c>
      <c r="W107" s="156"/>
      <c r="X107" s="156" t="s">
        <v>213</v>
      </c>
      <c r="Y107" s="156" t="s">
        <v>214</v>
      </c>
      <c r="Z107" s="146"/>
      <c r="AA107" s="146"/>
      <c r="AB107" s="146"/>
      <c r="AC107" s="146"/>
      <c r="AD107" s="146"/>
      <c r="AE107" s="146"/>
      <c r="AF107" s="146"/>
      <c r="AG107" s="146" t="s">
        <v>215</v>
      </c>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row>
    <row r="108" spans="1:60" outlineLevel="1" x14ac:dyDescent="0.25">
      <c r="A108" s="173">
        <v>61</v>
      </c>
      <c r="B108" s="174" t="s">
        <v>367</v>
      </c>
      <c r="C108" s="182" t="s">
        <v>368</v>
      </c>
      <c r="D108" s="175" t="s">
        <v>257</v>
      </c>
      <c r="E108" s="176">
        <v>1</v>
      </c>
      <c r="F108" s="177"/>
      <c r="G108" s="178">
        <f t="shared" si="0"/>
        <v>0</v>
      </c>
      <c r="H108" s="177"/>
      <c r="I108" s="178">
        <f t="shared" si="1"/>
        <v>0</v>
      </c>
      <c r="J108" s="177"/>
      <c r="K108" s="178">
        <f t="shared" si="2"/>
        <v>0</v>
      </c>
      <c r="L108" s="178">
        <v>21</v>
      </c>
      <c r="M108" s="178">
        <f t="shared" si="3"/>
        <v>0</v>
      </c>
      <c r="N108" s="176">
        <v>0</v>
      </c>
      <c r="O108" s="176">
        <f t="shared" si="4"/>
        <v>0</v>
      </c>
      <c r="P108" s="176">
        <v>0</v>
      </c>
      <c r="Q108" s="176">
        <f t="shared" si="5"/>
        <v>0</v>
      </c>
      <c r="R108" s="178"/>
      <c r="S108" s="178" t="s">
        <v>276</v>
      </c>
      <c r="T108" s="179" t="s">
        <v>212</v>
      </c>
      <c r="U108" s="156">
        <v>0</v>
      </c>
      <c r="V108" s="156">
        <f t="shared" si="6"/>
        <v>0</v>
      </c>
      <c r="W108" s="156"/>
      <c r="X108" s="156" t="s">
        <v>213</v>
      </c>
      <c r="Y108" s="156" t="s">
        <v>214</v>
      </c>
      <c r="Z108" s="146"/>
      <c r="AA108" s="146"/>
      <c r="AB108" s="146"/>
      <c r="AC108" s="146"/>
      <c r="AD108" s="146"/>
      <c r="AE108" s="146"/>
      <c r="AF108" s="146"/>
      <c r="AG108" s="146" t="s">
        <v>215</v>
      </c>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row>
    <row r="109" spans="1:60" outlineLevel="1" x14ac:dyDescent="0.25">
      <c r="A109" s="173">
        <v>62</v>
      </c>
      <c r="B109" s="174" t="s">
        <v>369</v>
      </c>
      <c r="C109" s="182" t="s">
        <v>370</v>
      </c>
      <c r="D109" s="175" t="s">
        <v>257</v>
      </c>
      <c r="E109" s="176">
        <v>1</v>
      </c>
      <c r="F109" s="177"/>
      <c r="G109" s="178">
        <f t="shared" si="0"/>
        <v>0</v>
      </c>
      <c r="H109" s="177"/>
      <c r="I109" s="178">
        <f t="shared" si="1"/>
        <v>0</v>
      </c>
      <c r="J109" s="177"/>
      <c r="K109" s="178">
        <f t="shared" si="2"/>
        <v>0</v>
      </c>
      <c r="L109" s="178">
        <v>21</v>
      </c>
      <c r="M109" s="178">
        <f t="shared" si="3"/>
        <v>0</v>
      </c>
      <c r="N109" s="176">
        <v>0</v>
      </c>
      <c r="O109" s="176">
        <f t="shared" si="4"/>
        <v>0</v>
      </c>
      <c r="P109" s="176">
        <v>0</v>
      </c>
      <c r="Q109" s="176">
        <f t="shared" si="5"/>
        <v>0</v>
      </c>
      <c r="R109" s="178"/>
      <c r="S109" s="178" t="s">
        <v>276</v>
      </c>
      <c r="T109" s="179" t="s">
        <v>212</v>
      </c>
      <c r="U109" s="156">
        <v>0</v>
      </c>
      <c r="V109" s="156">
        <f t="shared" si="6"/>
        <v>0</v>
      </c>
      <c r="W109" s="156"/>
      <c r="X109" s="156" t="s">
        <v>213</v>
      </c>
      <c r="Y109" s="156" t="s">
        <v>214</v>
      </c>
      <c r="Z109" s="146"/>
      <c r="AA109" s="146"/>
      <c r="AB109" s="146"/>
      <c r="AC109" s="146"/>
      <c r="AD109" s="146"/>
      <c r="AE109" s="146"/>
      <c r="AF109" s="146"/>
      <c r="AG109" s="146" t="s">
        <v>215</v>
      </c>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row>
    <row r="110" spans="1:60" outlineLevel="1" x14ac:dyDescent="0.25">
      <c r="A110" s="173">
        <v>63</v>
      </c>
      <c r="B110" s="174" t="s">
        <v>371</v>
      </c>
      <c r="C110" s="182" t="s">
        <v>372</v>
      </c>
      <c r="D110" s="175" t="s">
        <v>257</v>
      </c>
      <c r="E110" s="176">
        <v>1</v>
      </c>
      <c r="F110" s="177"/>
      <c r="G110" s="178">
        <f t="shared" si="0"/>
        <v>0</v>
      </c>
      <c r="H110" s="177"/>
      <c r="I110" s="178">
        <f t="shared" si="1"/>
        <v>0</v>
      </c>
      <c r="J110" s="177"/>
      <c r="K110" s="178">
        <f t="shared" si="2"/>
        <v>0</v>
      </c>
      <c r="L110" s="178">
        <v>21</v>
      </c>
      <c r="M110" s="178">
        <f t="shared" si="3"/>
        <v>0</v>
      </c>
      <c r="N110" s="176">
        <v>0</v>
      </c>
      <c r="O110" s="176">
        <f t="shared" si="4"/>
        <v>0</v>
      </c>
      <c r="P110" s="176">
        <v>0</v>
      </c>
      <c r="Q110" s="176">
        <f t="shared" si="5"/>
        <v>0</v>
      </c>
      <c r="R110" s="178"/>
      <c r="S110" s="178" t="s">
        <v>276</v>
      </c>
      <c r="T110" s="179" t="s">
        <v>212</v>
      </c>
      <c r="U110" s="156">
        <v>0</v>
      </c>
      <c r="V110" s="156">
        <f t="shared" si="6"/>
        <v>0</v>
      </c>
      <c r="W110" s="156"/>
      <c r="X110" s="156" t="s">
        <v>213</v>
      </c>
      <c r="Y110" s="156" t="s">
        <v>214</v>
      </c>
      <c r="Z110" s="146"/>
      <c r="AA110" s="146"/>
      <c r="AB110" s="146"/>
      <c r="AC110" s="146"/>
      <c r="AD110" s="146"/>
      <c r="AE110" s="146"/>
      <c r="AF110" s="146"/>
      <c r="AG110" s="146" t="s">
        <v>215</v>
      </c>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outlineLevel="1" x14ac:dyDescent="0.25">
      <c r="A111" s="173">
        <v>64</v>
      </c>
      <c r="B111" s="174" t="s">
        <v>373</v>
      </c>
      <c r="C111" s="182" t="s">
        <v>374</v>
      </c>
      <c r="D111" s="175" t="s">
        <v>257</v>
      </c>
      <c r="E111" s="176">
        <v>1</v>
      </c>
      <c r="F111" s="177"/>
      <c r="G111" s="178">
        <f t="shared" si="0"/>
        <v>0</v>
      </c>
      <c r="H111" s="177"/>
      <c r="I111" s="178">
        <f t="shared" si="1"/>
        <v>0</v>
      </c>
      <c r="J111" s="177"/>
      <c r="K111" s="178">
        <f t="shared" si="2"/>
        <v>0</v>
      </c>
      <c r="L111" s="178">
        <v>21</v>
      </c>
      <c r="M111" s="178">
        <f t="shared" si="3"/>
        <v>0</v>
      </c>
      <c r="N111" s="176">
        <v>0</v>
      </c>
      <c r="O111" s="176">
        <f t="shared" si="4"/>
        <v>0</v>
      </c>
      <c r="P111" s="176">
        <v>0</v>
      </c>
      <c r="Q111" s="176">
        <f t="shared" si="5"/>
        <v>0</v>
      </c>
      <c r="R111" s="178"/>
      <c r="S111" s="178" t="s">
        <v>276</v>
      </c>
      <c r="T111" s="179" t="s">
        <v>212</v>
      </c>
      <c r="U111" s="156">
        <v>0</v>
      </c>
      <c r="V111" s="156">
        <f t="shared" si="6"/>
        <v>0</v>
      </c>
      <c r="W111" s="156"/>
      <c r="X111" s="156" t="s">
        <v>213</v>
      </c>
      <c r="Y111" s="156" t="s">
        <v>214</v>
      </c>
      <c r="Z111" s="146"/>
      <c r="AA111" s="146"/>
      <c r="AB111" s="146"/>
      <c r="AC111" s="146"/>
      <c r="AD111" s="146"/>
      <c r="AE111" s="146"/>
      <c r="AF111" s="146"/>
      <c r="AG111" s="146" t="s">
        <v>215</v>
      </c>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row>
    <row r="112" spans="1:60" outlineLevel="1" x14ac:dyDescent="0.25">
      <c r="A112" s="173">
        <v>65</v>
      </c>
      <c r="B112" s="174" t="s">
        <v>375</v>
      </c>
      <c r="C112" s="182" t="s">
        <v>376</v>
      </c>
      <c r="D112" s="175" t="s">
        <v>257</v>
      </c>
      <c r="E112" s="176">
        <v>1</v>
      </c>
      <c r="F112" s="177"/>
      <c r="G112" s="178">
        <f t="shared" si="0"/>
        <v>0</v>
      </c>
      <c r="H112" s="177"/>
      <c r="I112" s="178">
        <f t="shared" si="1"/>
        <v>0</v>
      </c>
      <c r="J112" s="177"/>
      <c r="K112" s="178">
        <f t="shared" si="2"/>
        <v>0</v>
      </c>
      <c r="L112" s="178">
        <v>21</v>
      </c>
      <c r="M112" s="178">
        <f t="shared" si="3"/>
        <v>0</v>
      </c>
      <c r="N112" s="176">
        <v>0</v>
      </c>
      <c r="O112" s="176">
        <f t="shared" si="4"/>
        <v>0</v>
      </c>
      <c r="P112" s="176">
        <v>0</v>
      </c>
      <c r="Q112" s="176">
        <f t="shared" si="5"/>
        <v>0</v>
      </c>
      <c r="R112" s="178"/>
      <c r="S112" s="178" t="s">
        <v>276</v>
      </c>
      <c r="T112" s="179" t="s">
        <v>212</v>
      </c>
      <c r="U112" s="156">
        <v>0</v>
      </c>
      <c r="V112" s="156">
        <f t="shared" si="6"/>
        <v>0</v>
      </c>
      <c r="W112" s="156"/>
      <c r="X112" s="156" t="s">
        <v>213</v>
      </c>
      <c r="Y112" s="156" t="s">
        <v>214</v>
      </c>
      <c r="Z112" s="146"/>
      <c r="AA112" s="146"/>
      <c r="AB112" s="146"/>
      <c r="AC112" s="146"/>
      <c r="AD112" s="146"/>
      <c r="AE112" s="146"/>
      <c r="AF112" s="146"/>
      <c r="AG112" s="146" t="s">
        <v>215</v>
      </c>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outlineLevel="1" x14ac:dyDescent="0.25">
      <c r="A113" s="173">
        <v>66</v>
      </c>
      <c r="B113" s="174" t="s">
        <v>377</v>
      </c>
      <c r="C113" s="182" t="s">
        <v>378</v>
      </c>
      <c r="D113" s="175" t="s">
        <v>257</v>
      </c>
      <c r="E113" s="176">
        <v>1</v>
      </c>
      <c r="F113" s="177"/>
      <c r="G113" s="178">
        <f t="shared" si="0"/>
        <v>0</v>
      </c>
      <c r="H113" s="177"/>
      <c r="I113" s="178">
        <f t="shared" si="1"/>
        <v>0</v>
      </c>
      <c r="J113" s="177"/>
      <c r="K113" s="178">
        <f t="shared" si="2"/>
        <v>0</v>
      </c>
      <c r="L113" s="178">
        <v>21</v>
      </c>
      <c r="M113" s="178">
        <f t="shared" si="3"/>
        <v>0</v>
      </c>
      <c r="N113" s="176">
        <v>0</v>
      </c>
      <c r="O113" s="176">
        <f t="shared" si="4"/>
        <v>0</v>
      </c>
      <c r="P113" s="176">
        <v>0</v>
      </c>
      <c r="Q113" s="176">
        <f t="shared" si="5"/>
        <v>0</v>
      </c>
      <c r="R113" s="178"/>
      <c r="S113" s="178" t="s">
        <v>276</v>
      </c>
      <c r="T113" s="179" t="s">
        <v>212</v>
      </c>
      <c r="U113" s="156">
        <v>0</v>
      </c>
      <c r="V113" s="156">
        <f t="shared" si="6"/>
        <v>0</v>
      </c>
      <c r="W113" s="156"/>
      <c r="X113" s="156" t="s">
        <v>213</v>
      </c>
      <c r="Y113" s="156" t="s">
        <v>214</v>
      </c>
      <c r="Z113" s="146"/>
      <c r="AA113" s="146"/>
      <c r="AB113" s="146"/>
      <c r="AC113" s="146"/>
      <c r="AD113" s="146"/>
      <c r="AE113" s="146"/>
      <c r="AF113" s="146"/>
      <c r="AG113" s="146" t="s">
        <v>215</v>
      </c>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row>
    <row r="114" spans="1:60" outlineLevel="1" x14ac:dyDescent="0.25">
      <c r="A114" s="173">
        <v>67</v>
      </c>
      <c r="B114" s="174" t="s">
        <v>379</v>
      </c>
      <c r="C114" s="182" t="s">
        <v>380</v>
      </c>
      <c r="D114" s="175" t="s">
        <v>257</v>
      </c>
      <c r="E114" s="176">
        <v>2</v>
      </c>
      <c r="F114" s="177"/>
      <c r="G114" s="178">
        <f t="shared" si="0"/>
        <v>0</v>
      </c>
      <c r="H114" s="177"/>
      <c r="I114" s="178">
        <f t="shared" si="1"/>
        <v>0</v>
      </c>
      <c r="J114" s="177"/>
      <c r="K114" s="178">
        <f t="shared" si="2"/>
        <v>0</v>
      </c>
      <c r="L114" s="178">
        <v>21</v>
      </c>
      <c r="M114" s="178">
        <f t="shared" si="3"/>
        <v>0</v>
      </c>
      <c r="N114" s="176">
        <v>0</v>
      </c>
      <c r="O114" s="176">
        <f t="shared" si="4"/>
        <v>0</v>
      </c>
      <c r="P114" s="176">
        <v>0</v>
      </c>
      <c r="Q114" s="176">
        <f t="shared" si="5"/>
        <v>0</v>
      </c>
      <c r="R114" s="178"/>
      <c r="S114" s="178" t="s">
        <v>276</v>
      </c>
      <c r="T114" s="179" t="s">
        <v>212</v>
      </c>
      <c r="U114" s="156">
        <v>0</v>
      </c>
      <c r="V114" s="156">
        <f t="shared" si="6"/>
        <v>0</v>
      </c>
      <c r="W114" s="156"/>
      <c r="X114" s="156" t="s">
        <v>213</v>
      </c>
      <c r="Y114" s="156" t="s">
        <v>214</v>
      </c>
      <c r="Z114" s="146"/>
      <c r="AA114" s="146"/>
      <c r="AB114" s="146"/>
      <c r="AC114" s="146"/>
      <c r="AD114" s="146"/>
      <c r="AE114" s="146"/>
      <c r="AF114" s="146"/>
      <c r="AG114" s="146" t="s">
        <v>215</v>
      </c>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outlineLevel="1" x14ac:dyDescent="0.25">
      <c r="A115" s="173">
        <v>68</v>
      </c>
      <c r="B115" s="174" t="s">
        <v>381</v>
      </c>
      <c r="C115" s="182" t="s">
        <v>382</v>
      </c>
      <c r="D115" s="175" t="s">
        <v>257</v>
      </c>
      <c r="E115" s="176">
        <v>1</v>
      </c>
      <c r="F115" s="177"/>
      <c r="G115" s="178">
        <f t="shared" si="0"/>
        <v>0</v>
      </c>
      <c r="H115" s="177"/>
      <c r="I115" s="178">
        <f t="shared" si="1"/>
        <v>0</v>
      </c>
      <c r="J115" s="177"/>
      <c r="K115" s="178">
        <f t="shared" si="2"/>
        <v>0</v>
      </c>
      <c r="L115" s="178">
        <v>21</v>
      </c>
      <c r="M115" s="178">
        <f t="shared" si="3"/>
        <v>0</v>
      </c>
      <c r="N115" s="176">
        <v>0</v>
      </c>
      <c r="O115" s="176">
        <f t="shared" si="4"/>
        <v>0</v>
      </c>
      <c r="P115" s="176">
        <v>0</v>
      </c>
      <c r="Q115" s="176">
        <f t="shared" si="5"/>
        <v>0</v>
      </c>
      <c r="R115" s="178"/>
      <c r="S115" s="178" t="s">
        <v>276</v>
      </c>
      <c r="T115" s="179" t="s">
        <v>212</v>
      </c>
      <c r="U115" s="156">
        <v>0</v>
      </c>
      <c r="V115" s="156">
        <f t="shared" si="6"/>
        <v>0</v>
      </c>
      <c r="W115" s="156"/>
      <c r="X115" s="156" t="s">
        <v>213</v>
      </c>
      <c r="Y115" s="156" t="s">
        <v>214</v>
      </c>
      <c r="Z115" s="146"/>
      <c r="AA115" s="146"/>
      <c r="AB115" s="146"/>
      <c r="AC115" s="146"/>
      <c r="AD115" s="146"/>
      <c r="AE115" s="146"/>
      <c r="AF115" s="146"/>
      <c r="AG115" s="146" t="s">
        <v>215</v>
      </c>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outlineLevel="1" x14ac:dyDescent="0.25">
      <c r="A116" s="173">
        <v>69</v>
      </c>
      <c r="B116" s="174" t="s">
        <v>383</v>
      </c>
      <c r="C116" s="182" t="s">
        <v>384</v>
      </c>
      <c r="D116" s="175" t="s">
        <v>257</v>
      </c>
      <c r="E116" s="176">
        <v>1</v>
      </c>
      <c r="F116" s="177"/>
      <c r="G116" s="178">
        <f t="shared" si="0"/>
        <v>0</v>
      </c>
      <c r="H116" s="177"/>
      <c r="I116" s="178">
        <f t="shared" si="1"/>
        <v>0</v>
      </c>
      <c r="J116" s="177"/>
      <c r="K116" s="178">
        <f t="shared" si="2"/>
        <v>0</v>
      </c>
      <c r="L116" s="178">
        <v>21</v>
      </c>
      <c r="M116" s="178">
        <f t="shared" si="3"/>
        <v>0</v>
      </c>
      <c r="N116" s="176">
        <v>0</v>
      </c>
      <c r="O116" s="176">
        <f t="shared" si="4"/>
        <v>0</v>
      </c>
      <c r="P116" s="176">
        <v>0</v>
      </c>
      <c r="Q116" s="176">
        <f t="shared" si="5"/>
        <v>0</v>
      </c>
      <c r="R116" s="178"/>
      <c r="S116" s="178" t="s">
        <v>276</v>
      </c>
      <c r="T116" s="179" t="s">
        <v>212</v>
      </c>
      <c r="U116" s="156">
        <v>0</v>
      </c>
      <c r="V116" s="156">
        <f t="shared" si="6"/>
        <v>0</v>
      </c>
      <c r="W116" s="156"/>
      <c r="X116" s="156" t="s">
        <v>213</v>
      </c>
      <c r="Y116" s="156" t="s">
        <v>214</v>
      </c>
      <c r="Z116" s="146"/>
      <c r="AA116" s="146"/>
      <c r="AB116" s="146"/>
      <c r="AC116" s="146"/>
      <c r="AD116" s="146"/>
      <c r="AE116" s="146"/>
      <c r="AF116" s="146"/>
      <c r="AG116" s="146" t="s">
        <v>215</v>
      </c>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row>
    <row r="117" spans="1:60" outlineLevel="1" x14ac:dyDescent="0.25">
      <c r="A117" s="173">
        <v>70</v>
      </c>
      <c r="B117" s="174" t="s">
        <v>385</v>
      </c>
      <c r="C117" s="182" t="s">
        <v>386</v>
      </c>
      <c r="D117" s="175" t="s">
        <v>257</v>
      </c>
      <c r="E117" s="176">
        <v>1</v>
      </c>
      <c r="F117" s="177"/>
      <c r="G117" s="178">
        <f t="shared" si="0"/>
        <v>0</v>
      </c>
      <c r="H117" s="177"/>
      <c r="I117" s="178">
        <f t="shared" si="1"/>
        <v>0</v>
      </c>
      <c r="J117" s="177"/>
      <c r="K117" s="178">
        <f t="shared" si="2"/>
        <v>0</v>
      </c>
      <c r="L117" s="178">
        <v>21</v>
      </c>
      <c r="M117" s="178">
        <f t="shared" si="3"/>
        <v>0</v>
      </c>
      <c r="N117" s="176">
        <v>0</v>
      </c>
      <c r="O117" s="176">
        <f t="shared" si="4"/>
        <v>0</v>
      </c>
      <c r="P117" s="176">
        <v>0</v>
      </c>
      <c r="Q117" s="176">
        <f t="shared" si="5"/>
        <v>0</v>
      </c>
      <c r="R117" s="178"/>
      <c r="S117" s="178" t="s">
        <v>276</v>
      </c>
      <c r="T117" s="179" t="s">
        <v>212</v>
      </c>
      <c r="U117" s="156">
        <v>0</v>
      </c>
      <c r="V117" s="156">
        <f t="shared" si="6"/>
        <v>0</v>
      </c>
      <c r="W117" s="156"/>
      <c r="X117" s="156" t="s">
        <v>213</v>
      </c>
      <c r="Y117" s="156" t="s">
        <v>214</v>
      </c>
      <c r="Z117" s="146"/>
      <c r="AA117" s="146"/>
      <c r="AB117" s="146"/>
      <c r="AC117" s="146"/>
      <c r="AD117" s="146"/>
      <c r="AE117" s="146"/>
      <c r="AF117" s="146"/>
      <c r="AG117" s="146" t="s">
        <v>215</v>
      </c>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row>
    <row r="118" spans="1:60" outlineLevel="1" x14ac:dyDescent="0.25">
      <c r="A118" s="173">
        <v>71</v>
      </c>
      <c r="B118" s="174" t="s">
        <v>387</v>
      </c>
      <c r="C118" s="182" t="s">
        <v>388</v>
      </c>
      <c r="D118" s="175" t="s">
        <v>257</v>
      </c>
      <c r="E118" s="176">
        <v>1</v>
      </c>
      <c r="F118" s="177"/>
      <c r="G118" s="178">
        <f t="shared" si="0"/>
        <v>0</v>
      </c>
      <c r="H118" s="177"/>
      <c r="I118" s="178">
        <f t="shared" si="1"/>
        <v>0</v>
      </c>
      <c r="J118" s="177"/>
      <c r="K118" s="178">
        <f t="shared" si="2"/>
        <v>0</v>
      </c>
      <c r="L118" s="178">
        <v>21</v>
      </c>
      <c r="M118" s="178">
        <f t="shared" si="3"/>
        <v>0</v>
      </c>
      <c r="N118" s="176">
        <v>0</v>
      </c>
      <c r="O118" s="176">
        <f t="shared" si="4"/>
        <v>0</v>
      </c>
      <c r="P118" s="176">
        <v>0</v>
      </c>
      <c r="Q118" s="176">
        <f t="shared" si="5"/>
        <v>0</v>
      </c>
      <c r="R118" s="178"/>
      <c r="S118" s="178" t="s">
        <v>276</v>
      </c>
      <c r="T118" s="179" t="s">
        <v>212</v>
      </c>
      <c r="U118" s="156">
        <v>0</v>
      </c>
      <c r="V118" s="156">
        <f t="shared" si="6"/>
        <v>0</v>
      </c>
      <c r="W118" s="156"/>
      <c r="X118" s="156" t="s">
        <v>213</v>
      </c>
      <c r="Y118" s="156" t="s">
        <v>214</v>
      </c>
      <c r="Z118" s="146"/>
      <c r="AA118" s="146"/>
      <c r="AB118" s="146"/>
      <c r="AC118" s="146"/>
      <c r="AD118" s="146"/>
      <c r="AE118" s="146"/>
      <c r="AF118" s="146"/>
      <c r="AG118" s="146" t="s">
        <v>215</v>
      </c>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row>
    <row r="119" spans="1:60" outlineLevel="1" x14ac:dyDescent="0.25">
      <c r="A119" s="173">
        <v>72</v>
      </c>
      <c r="B119" s="174" t="s">
        <v>389</v>
      </c>
      <c r="C119" s="182" t="s">
        <v>390</v>
      </c>
      <c r="D119" s="175" t="s">
        <v>257</v>
      </c>
      <c r="E119" s="176">
        <v>7</v>
      </c>
      <c r="F119" s="177"/>
      <c r="G119" s="178">
        <f t="shared" si="0"/>
        <v>0</v>
      </c>
      <c r="H119" s="177"/>
      <c r="I119" s="178">
        <f t="shared" si="1"/>
        <v>0</v>
      </c>
      <c r="J119" s="177"/>
      <c r="K119" s="178">
        <f t="shared" si="2"/>
        <v>0</v>
      </c>
      <c r="L119" s="178">
        <v>21</v>
      </c>
      <c r="M119" s="178">
        <f t="shared" si="3"/>
        <v>0</v>
      </c>
      <c r="N119" s="176">
        <v>0</v>
      </c>
      <c r="O119" s="176">
        <f t="shared" si="4"/>
        <v>0</v>
      </c>
      <c r="P119" s="176">
        <v>0</v>
      </c>
      <c r="Q119" s="176">
        <f t="shared" si="5"/>
        <v>0</v>
      </c>
      <c r="R119" s="178"/>
      <c r="S119" s="178" t="s">
        <v>276</v>
      </c>
      <c r="T119" s="179" t="s">
        <v>212</v>
      </c>
      <c r="U119" s="156">
        <v>0</v>
      </c>
      <c r="V119" s="156">
        <f t="shared" si="6"/>
        <v>0</v>
      </c>
      <c r="W119" s="156"/>
      <c r="X119" s="156" t="s">
        <v>213</v>
      </c>
      <c r="Y119" s="156" t="s">
        <v>214</v>
      </c>
      <c r="Z119" s="146"/>
      <c r="AA119" s="146"/>
      <c r="AB119" s="146"/>
      <c r="AC119" s="146"/>
      <c r="AD119" s="146"/>
      <c r="AE119" s="146"/>
      <c r="AF119" s="146"/>
      <c r="AG119" s="146" t="s">
        <v>215</v>
      </c>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row>
    <row r="120" spans="1:60" outlineLevel="1" x14ac:dyDescent="0.25">
      <c r="A120" s="173">
        <v>73</v>
      </c>
      <c r="B120" s="174" t="s">
        <v>391</v>
      </c>
      <c r="C120" s="182" t="s">
        <v>392</v>
      </c>
      <c r="D120" s="175" t="s">
        <v>257</v>
      </c>
      <c r="E120" s="176">
        <v>3</v>
      </c>
      <c r="F120" s="177"/>
      <c r="G120" s="178">
        <f t="shared" si="0"/>
        <v>0</v>
      </c>
      <c r="H120" s="177"/>
      <c r="I120" s="178">
        <f t="shared" si="1"/>
        <v>0</v>
      </c>
      <c r="J120" s="177"/>
      <c r="K120" s="178">
        <f t="shared" si="2"/>
        <v>0</v>
      </c>
      <c r="L120" s="178">
        <v>21</v>
      </c>
      <c r="M120" s="178">
        <f t="shared" si="3"/>
        <v>0</v>
      </c>
      <c r="N120" s="176">
        <v>0</v>
      </c>
      <c r="O120" s="176">
        <f t="shared" si="4"/>
        <v>0</v>
      </c>
      <c r="P120" s="176">
        <v>0</v>
      </c>
      <c r="Q120" s="176">
        <f t="shared" si="5"/>
        <v>0</v>
      </c>
      <c r="R120" s="178"/>
      <c r="S120" s="178" t="s">
        <v>276</v>
      </c>
      <c r="T120" s="179" t="s">
        <v>212</v>
      </c>
      <c r="U120" s="156">
        <v>0</v>
      </c>
      <c r="V120" s="156">
        <f t="shared" si="6"/>
        <v>0</v>
      </c>
      <c r="W120" s="156"/>
      <c r="X120" s="156" t="s">
        <v>213</v>
      </c>
      <c r="Y120" s="156" t="s">
        <v>214</v>
      </c>
      <c r="Z120" s="146"/>
      <c r="AA120" s="146"/>
      <c r="AB120" s="146"/>
      <c r="AC120" s="146"/>
      <c r="AD120" s="146"/>
      <c r="AE120" s="146"/>
      <c r="AF120" s="146"/>
      <c r="AG120" s="146" t="s">
        <v>215</v>
      </c>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row>
    <row r="121" spans="1:60" outlineLevel="1" x14ac:dyDescent="0.25">
      <c r="A121" s="173">
        <v>74</v>
      </c>
      <c r="B121" s="174" t="s">
        <v>393</v>
      </c>
      <c r="C121" s="182" t="s">
        <v>394</v>
      </c>
      <c r="D121" s="175" t="s">
        <v>257</v>
      </c>
      <c r="E121" s="176">
        <v>1</v>
      </c>
      <c r="F121" s="177"/>
      <c r="G121" s="178">
        <f t="shared" si="0"/>
        <v>0</v>
      </c>
      <c r="H121" s="177"/>
      <c r="I121" s="178">
        <f t="shared" si="1"/>
        <v>0</v>
      </c>
      <c r="J121" s="177"/>
      <c r="K121" s="178">
        <f t="shared" si="2"/>
        <v>0</v>
      </c>
      <c r="L121" s="178">
        <v>21</v>
      </c>
      <c r="M121" s="178">
        <f t="shared" si="3"/>
        <v>0</v>
      </c>
      <c r="N121" s="176">
        <v>0</v>
      </c>
      <c r="O121" s="176">
        <f t="shared" si="4"/>
        <v>0</v>
      </c>
      <c r="P121" s="176">
        <v>0</v>
      </c>
      <c r="Q121" s="176">
        <f t="shared" si="5"/>
        <v>0</v>
      </c>
      <c r="R121" s="178"/>
      <c r="S121" s="178" t="s">
        <v>276</v>
      </c>
      <c r="T121" s="179" t="s">
        <v>212</v>
      </c>
      <c r="U121" s="156">
        <v>0</v>
      </c>
      <c r="V121" s="156">
        <f t="shared" si="6"/>
        <v>0</v>
      </c>
      <c r="W121" s="156"/>
      <c r="X121" s="156" t="s">
        <v>213</v>
      </c>
      <c r="Y121" s="156" t="s">
        <v>214</v>
      </c>
      <c r="Z121" s="146"/>
      <c r="AA121" s="146"/>
      <c r="AB121" s="146"/>
      <c r="AC121" s="146"/>
      <c r="AD121" s="146"/>
      <c r="AE121" s="146"/>
      <c r="AF121" s="146"/>
      <c r="AG121" s="146" t="s">
        <v>215</v>
      </c>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row>
    <row r="122" spans="1:60" outlineLevel="1" x14ac:dyDescent="0.25">
      <c r="A122" s="173">
        <v>75</v>
      </c>
      <c r="B122" s="174" t="s">
        <v>395</v>
      </c>
      <c r="C122" s="182" t="s">
        <v>396</v>
      </c>
      <c r="D122" s="175" t="s">
        <v>257</v>
      </c>
      <c r="E122" s="176">
        <v>3</v>
      </c>
      <c r="F122" s="177"/>
      <c r="G122" s="178">
        <f t="shared" si="0"/>
        <v>0</v>
      </c>
      <c r="H122" s="177"/>
      <c r="I122" s="178">
        <f t="shared" si="1"/>
        <v>0</v>
      </c>
      <c r="J122" s="177"/>
      <c r="K122" s="178">
        <f t="shared" si="2"/>
        <v>0</v>
      </c>
      <c r="L122" s="178">
        <v>21</v>
      </c>
      <c r="M122" s="178">
        <f t="shared" si="3"/>
        <v>0</v>
      </c>
      <c r="N122" s="176">
        <v>0</v>
      </c>
      <c r="O122" s="176">
        <f t="shared" si="4"/>
        <v>0</v>
      </c>
      <c r="P122" s="176">
        <v>0</v>
      </c>
      <c r="Q122" s="176">
        <f t="shared" si="5"/>
        <v>0</v>
      </c>
      <c r="R122" s="178"/>
      <c r="S122" s="178" t="s">
        <v>276</v>
      </c>
      <c r="T122" s="179" t="s">
        <v>212</v>
      </c>
      <c r="U122" s="156">
        <v>0</v>
      </c>
      <c r="V122" s="156">
        <f t="shared" si="6"/>
        <v>0</v>
      </c>
      <c r="W122" s="156"/>
      <c r="X122" s="156" t="s">
        <v>213</v>
      </c>
      <c r="Y122" s="156" t="s">
        <v>214</v>
      </c>
      <c r="Z122" s="146"/>
      <c r="AA122" s="146"/>
      <c r="AB122" s="146"/>
      <c r="AC122" s="146"/>
      <c r="AD122" s="146"/>
      <c r="AE122" s="146"/>
      <c r="AF122" s="146"/>
      <c r="AG122" s="146" t="s">
        <v>215</v>
      </c>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row>
    <row r="123" spans="1:60" outlineLevel="1" x14ac:dyDescent="0.25">
      <c r="A123" s="173">
        <v>76</v>
      </c>
      <c r="B123" s="174" t="s">
        <v>397</v>
      </c>
      <c r="C123" s="182" t="s">
        <v>398</v>
      </c>
      <c r="D123" s="175" t="s">
        <v>257</v>
      </c>
      <c r="E123" s="176">
        <v>1</v>
      </c>
      <c r="F123" s="177"/>
      <c r="G123" s="178">
        <f t="shared" si="0"/>
        <v>0</v>
      </c>
      <c r="H123" s="177"/>
      <c r="I123" s="178">
        <f t="shared" si="1"/>
        <v>0</v>
      </c>
      <c r="J123" s="177"/>
      <c r="K123" s="178">
        <f t="shared" si="2"/>
        <v>0</v>
      </c>
      <c r="L123" s="178">
        <v>21</v>
      </c>
      <c r="M123" s="178">
        <f t="shared" si="3"/>
        <v>0</v>
      </c>
      <c r="N123" s="176">
        <v>0</v>
      </c>
      <c r="O123" s="176">
        <f t="shared" si="4"/>
        <v>0</v>
      </c>
      <c r="P123" s="176">
        <v>0</v>
      </c>
      <c r="Q123" s="176">
        <f t="shared" si="5"/>
        <v>0</v>
      </c>
      <c r="R123" s="178"/>
      <c r="S123" s="178" t="s">
        <v>276</v>
      </c>
      <c r="T123" s="179" t="s">
        <v>212</v>
      </c>
      <c r="U123" s="156">
        <v>0</v>
      </c>
      <c r="V123" s="156">
        <f t="shared" si="6"/>
        <v>0</v>
      </c>
      <c r="W123" s="156"/>
      <c r="X123" s="156" t="s">
        <v>213</v>
      </c>
      <c r="Y123" s="156" t="s">
        <v>214</v>
      </c>
      <c r="Z123" s="146"/>
      <c r="AA123" s="146"/>
      <c r="AB123" s="146"/>
      <c r="AC123" s="146"/>
      <c r="AD123" s="146"/>
      <c r="AE123" s="146"/>
      <c r="AF123" s="146"/>
      <c r="AG123" s="146" t="s">
        <v>215</v>
      </c>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row>
    <row r="124" spans="1:60" outlineLevel="1" x14ac:dyDescent="0.25">
      <c r="A124" s="173">
        <v>77</v>
      </c>
      <c r="B124" s="174" t="s">
        <v>399</v>
      </c>
      <c r="C124" s="182" t="s">
        <v>400</v>
      </c>
      <c r="D124" s="175" t="s">
        <v>257</v>
      </c>
      <c r="E124" s="176">
        <v>2</v>
      </c>
      <c r="F124" s="177"/>
      <c r="G124" s="178">
        <f t="shared" si="0"/>
        <v>0</v>
      </c>
      <c r="H124" s="177"/>
      <c r="I124" s="178">
        <f t="shared" si="1"/>
        <v>0</v>
      </c>
      <c r="J124" s="177"/>
      <c r="K124" s="178">
        <f t="shared" si="2"/>
        <v>0</v>
      </c>
      <c r="L124" s="178">
        <v>21</v>
      </c>
      <c r="M124" s="178">
        <f t="shared" si="3"/>
        <v>0</v>
      </c>
      <c r="N124" s="176">
        <v>0</v>
      </c>
      <c r="O124" s="176">
        <f t="shared" si="4"/>
        <v>0</v>
      </c>
      <c r="P124" s="176">
        <v>0</v>
      </c>
      <c r="Q124" s="176">
        <f t="shared" si="5"/>
        <v>0</v>
      </c>
      <c r="R124" s="178"/>
      <c r="S124" s="178" t="s">
        <v>276</v>
      </c>
      <c r="T124" s="179" t="s">
        <v>212</v>
      </c>
      <c r="U124" s="156">
        <v>0</v>
      </c>
      <c r="V124" s="156">
        <f t="shared" si="6"/>
        <v>0</v>
      </c>
      <c r="W124" s="156"/>
      <c r="X124" s="156" t="s">
        <v>213</v>
      </c>
      <c r="Y124" s="156" t="s">
        <v>214</v>
      </c>
      <c r="Z124" s="146"/>
      <c r="AA124" s="146"/>
      <c r="AB124" s="146"/>
      <c r="AC124" s="146"/>
      <c r="AD124" s="146"/>
      <c r="AE124" s="146"/>
      <c r="AF124" s="146"/>
      <c r="AG124" s="146" t="s">
        <v>215</v>
      </c>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row>
    <row r="125" spans="1:60" outlineLevel="1" x14ac:dyDescent="0.25">
      <c r="A125" s="173">
        <v>78</v>
      </c>
      <c r="B125" s="174" t="s">
        <v>401</v>
      </c>
      <c r="C125" s="182" t="s">
        <v>402</v>
      </c>
      <c r="D125" s="175" t="s">
        <v>257</v>
      </c>
      <c r="E125" s="176">
        <v>10</v>
      </c>
      <c r="F125" s="177"/>
      <c r="G125" s="178">
        <f t="shared" si="0"/>
        <v>0</v>
      </c>
      <c r="H125" s="177"/>
      <c r="I125" s="178">
        <f t="shared" si="1"/>
        <v>0</v>
      </c>
      <c r="J125" s="177"/>
      <c r="K125" s="178">
        <f t="shared" si="2"/>
        <v>0</v>
      </c>
      <c r="L125" s="178">
        <v>21</v>
      </c>
      <c r="M125" s="178">
        <f t="shared" si="3"/>
        <v>0</v>
      </c>
      <c r="N125" s="176">
        <v>0</v>
      </c>
      <c r="O125" s="176">
        <f t="shared" si="4"/>
        <v>0</v>
      </c>
      <c r="P125" s="176">
        <v>0</v>
      </c>
      <c r="Q125" s="176">
        <f t="shared" si="5"/>
        <v>0</v>
      </c>
      <c r="R125" s="178"/>
      <c r="S125" s="178" t="s">
        <v>276</v>
      </c>
      <c r="T125" s="179" t="s">
        <v>212</v>
      </c>
      <c r="U125" s="156">
        <v>0</v>
      </c>
      <c r="V125" s="156">
        <f t="shared" si="6"/>
        <v>0</v>
      </c>
      <c r="W125" s="156"/>
      <c r="X125" s="156" t="s">
        <v>213</v>
      </c>
      <c r="Y125" s="156" t="s">
        <v>214</v>
      </c>
      <c r="Z125" s="146"/>
      <c r="AA125" s="146"/>
      <c r="AB125" s="146"/>
      <c r="AC125" s="146"/>
      <c r="AD125" s="146"/>
      <c r="AE125" s="146"/>
      <c r="AF125" s="146"/>
      <c r="AG125" s="146" t="s">
        <v>215</v>
      </c>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row>
    <row r="126" spans="1:60" outlineLevel="1" x14ac:dyDescent="0.25">
      <c r="A126" s="173">
        <v>79</v>
      </c>
      <c r="B126" s="174" t="s">
        <v>403</v>
      </c>
      <c r="C126" s="182" t="s">
        <v>404</v>
      </c>
      <c r="D126" s="175" t="s">
        <v>257</v>
      </c>
      <c r="E126" s="176">
        <v>5</v>
      </c>
      <c r="F126" s="177"/>
      <c r="G126" s="178">
        <f t="shared" si="0"/>
        <v>0</v>
      </c>
      <c r="H126" s="177"/>
      <c r="I126" s="178">
        <f t="shared" si="1"/>
        <v>0</v>
      </c>
      <c r="J126" s="177"/>
      <c r="K126" s="178">
        <f t="shared" si="2"/>
        <v>0</v>
      </c>
      <c r="L126" s="178">
        <v>21</v>
      </c>
      <c r="M126" s="178">
        <f t="shared" si="3"/>
        <v>0</v>
      </c>
      <c r="N126" s="176">
        <v>0</v>
      </c>
      <c r="O126" s="176">
        <f t="shared" si="4"/>
        <v>0</v>
      </c>
      <c r="P126" s="176">
        <v>0</v>
      </c>
      <c r="Q126" s="176">
        <f t="shared" si="5"/>
        <v>0</v>
      </c>
      <c r="R126" s="178"/>
      <c r="S126" s="178" t="s">
        <v>276</v>
      </c>
      <c r="T126" s="179" t="s">
        <v>212</v>
      </c>
      <c r="U126" s="156">
        <v>0</v>
      </c>
      <c r="V126" s="156">
        <f t="shared" si="6"/>
        <v>0</v>
      </c>
      <c r="W126" s="156"/>
      <c r="X126" s="156" t="s">
        <v>213</v>
      </c>
      <c r="Y126" s="156" t="s">
        <v>214</v>
      </c>
      <c r="Z126" s="146"/>
      <c r="AA126" s="146"/>
      <c r="AB126" s="146"/>
      <c r="AC126" s="146"/>
      <c r="AD126" s="146"/>
      <c r="AE126" s="146"/>
      <c r="AF126" s="146"/>
      <c r="AG126" s="146" t="s">
        <v>215</v>
      </c>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row>
    <row r="127" spans="1:60" x14ac:dyDescent="0.25">
      <c r="A127" s="158" t="s">
        <v>205</v>
      </c>
      <c r="B127" s="159" t="s">
        <v>125</v>
      </c>
      <c r="C127" s="180" t="s">
        <v>126</v>
      </c>
      <c r="D127" s="160"/>
      <c r="E127" s="161"/>
      <c r="F127" s="162"/>
      <c r="G127" s="162">
        <f>SUMIF(AG128:AG134,"&lt;&gt;NOR",G128:G134)</f>
        <v>0</v>
      </c>
      <c r="H127" s="162"/>
      <c r="I127" s="162">
        <f>SUM(I128:I134)</f>
        <v>0</v>
      </c>
      <c r="J127" s="162"/>
      <c r="K127" s="162">
        <f>SUM(K128:K134)</f>
        <v>0</v>
      </c>
      <c r="L127" s="162"/>
      <c r="M127" s="162">
        <f>SUM(M128:M134)</f>
        <v>0</v>
      </c>
      <c r="N127" s="161"/>
      <c r="O127" s="161">
        <f>SUM(O128:O134)</f>
        <v>12.899999999999999</v>
      </c>
      <c r="P127" s="161"/>
      <c r="Q127" s="161">
        <f>SUM(Q128:Q134)</f>
        <v>0</v>
      </c>
      <c r="R127" s="162"/>
      <c r="S127" s="162"/>
      <c r="T127" s="163"/>
      <c r="U127" s="157"/>
      <c r="V127" s="157">
        <f>SUM(V128:V134)</f>
        <v>19.440000000000001</v>
      </c>
      <c r="W127" s="157"/>
      <c r="X127" s="157"/>
      <c r="Y127" s="157"/>
      <c r="AG127" t="s">
        <v>206</v>
      </c>
    </row>
    <row r="128" spans="1:60" ht="20.399999999999999" outlineLevel="1" x14ac:dyDescent="0.25">
      <c r="A128" s="165">
        <v>80</v>
      </c>
      <c r="B128" s="166" t="s">
        <v>405</v>
      </c>
      <c r="C128" s="181" t="s">
        <v>406</v>
      </c>
      <c r="D128" s="167" t="s">
        <v>237</v>
      </c>
      <c r="E128" s="168">
        <v>14.4</v>
      </c>
      <c r="F128" s="169"/>
      <c r="G128" s="170">
        <f>ROUND(E128*F128,2)</f>
        <v>0</v>
      </c>
      <c r="H128" s="169"/>
      <c r="I128" s="170">
        <f>ROUND(E128*H128,2)</f>
        <v>0</v>
      </c>
      <c r="J128" s="169"/>
      <c r="K128" s="170">
        <f>ROUND(E128*J128,2)</f>
        <v>0</v>
      </c>
      <c r="L128" s="170">
        <v>21</v>
      </c>
      <c r="M128" s="170">
        <f>G128*(1+L128/100)</f>
        <v>0</v>
      </c>
      <c r="N128" s="168">
        <v>0.23236999999999999</v>
      </c>
      <c r="O128" s="168">
        <f>ROUND(E128*N128,2)</f>
        <v>3.35</v>
      </c>
      <c r="P128" s="168">
        <v>0</v>
      </c>
      <c r="Q128" s="168">
        <f>ROUND(E128*P128,2)</f>
        <v>0</v>
      </c>
      <c r="R128" s="170" t="s">
        <v>246</v>
      </c>
      <c r="S128" s="170" t="s">
        <v>211</v>
      </c>
      <c r="T128" s="171" t="s">
        <v>251</v>
      </c>
      <c r="U128" s="156">
        <v>0.60499999999999998</v>
      </c>
      <c r="V128" s="156">
        <f>ROUND(E128*U128,2)</f>
        <v>8.7100000000000009</v>
      </c>
      <c r="W128" s="156"/>
      <c r="X128" s="156" t="s">
        <v>213</v>
      </c>
      <c r="Y128" s="156" t="s">
        <v>214</v>
      </c>
      <c r="Z128" s="146"/>
      <c r="AA128" s="146"/>
      <c r="AB128" s="146"/>
      <c r="AC128" s="146"/>
      <c r="AD128" s="146"/>
      <c r="AE128" s="146"/>
      <c r="AF128" s="146"/>
      <c r="AG128" s="146" t="s">
        <v>215</v>
      </c>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row>
    <row r="129" spans="1:60" outlineLevel="2" x14ac:dyDescent="0.25">
      <c r="A129" s="153"/>
      <c r="B129" s="154"/>
      <c r="C129" s="190" t="s">
        <v>407</v>
      </c>
      <c r="D129" s="191"/>
      <c r="E129" s="191"/>
      <c r="F129" s="191"/>
      <c r="G129" s="191"/>
      <c r="H129" s="156"/>
      <c r="I129" s="156"/>
      <c r="J129" s="156"/>
      <c r="K129" s="156"/>
      <c r="L129" s="156"/>
      <c r="M129" s="156"/>
      <c r="N129" s="155"/>
      <c r="O129" s="155"/>
      <c r="P129" s="155"/>
      <c r="Q129" s="155"/>
      <c r="R129" s="156"/>
      <c r="S129" s="156"/>
      <c r="T129" s="156"/>
      <c r="U129" s="156"/>
      <c r="V129" s="156"/>
      <c r="W129" s="156"/>
      <c r="X129" s="156"/>
      <c r="Y129" s="156"/>
      <c r="Z129" s="146"/>
      <c r="AA129" s="146"/>
      <c r="AB129" s="146"/>
      <c r="AC129" s="146"/>
      <c r="AD129" s="146"/>
      <c r="AE129" s="146"/>
      <c r="AF129" s="146"/>
      <c r="AG129" s="146" t="s">
        <v>217</v>
      </c>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row>
    <row r="130" spans="1:60" outlineLevel="1" x14ac:dyDescent="0.25">
      <c r="A130" s="165">
        <v>81</v>
      </c>
      <c r="B130" s="166" t="s">
        <v>408</v>
      </c>
      <c r="C130" s="181" t="s">
        <v>409</v>
      </c>
      <c r="D130" s="167" t="s">
        <v>237</v>
      </c>
      <c r="E130" s="168">
        <v>14.4</v>
      </c>
      <c r="F130" s="169"/>
      <c r="G130" s="170">
        <f>ROUND(E130*F130,2)</f>
        <v>0</v>
      </c>
      <c r="H130" s="169"/>
      <c r="I130" s="170">
        <f>ROUND(E130*H130,2)</f>
        <v>0</v>
      </c>
      <c r="J130" s="169"/>
      <c r="K130" s="170">
        <f>ROUND(E130*J130,2)</f>
        <v>0</v>
      </c>
      <c r="L130" s="170">
        <v>21</v>
      </c>
      <c r="M130" s="170">
        <f>G130*(1+L130/100)</f>
        <v>0</v>
      </c>
      <c r="N130" s="168">
        <v>0.36</v>
      </c>
      <c r="O130" s="168">
        <f>ROUND(E130*N130,2)</f>
        <v>5.18</v>
      </c>
      <c r="P130" s="168">
        <v>0</v>
      </c>
      <c r="Q130" s="168">
        <f>ROUND(E130*P130,2)</f>
        <v>0</v>
      </c>
      <c r="R130" s="170" t="s">
        <v>246</v>
      </c>
      <c r="S130" s="170" t="s">
        <v>211</v>
      </c>
      <c r="T130" s="171" t="s">
        <v>251</v>
      </c>
      <c r="U130" s="156">
        <v>0.34</v>
      </c>
      <c r="V130" s="156">
        <f>ROUND(E130*U130,2)</f>
        <v>4.9000000000000004</v>
      </c>
      <c r="W130" s="156"/>
      <c r="X130" s="156" t="s">
        <v>213</v>
      </c>
      <c r="Y130" s="156" t="s">
        <v>214</v>
      </c>
      <c r="Z130" s="146"/>
      <c r="AA130" s="146"/>
      <c r="AB130" s="146"/>
      <c r="AC130" s="146"/>
      <c r="AD130" s="146"/>
      <c r="AE130" s="146"/>
      <c r="AF130" s="146"/>
      <c r="AG130" s="146" t="s">
        <v>215</v>
      </c>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row>
    <row r="131" spans="1:60" outlineLevel="2" x14ac:dyDescent="0.25">
      <c r="A131" s="153"/>
      <c r="B131" s="154"/>
      <c r="C131" s="190" t="s">
        <v>410</v>
      </c>
      <c r="D131" s="191"/>
      <c r="E131" s="191"/>
      <c r="F131" s="191"/>
      <c r="G131" s="191"/>
      <c r="H131" s="156"/>
      <c r="I131" s="156"/>
      <c r="J131" s="156"/>
      <c r="K131" s="156"/>
      <c r="L131" s="156"/>
      <c r="M131" s="156"/>
      <c r="N131" s="155"/>
      <c r="O131" s="155"/>
      <c r="P131" s="155"/>
      <c r="Q131" s="155"/>
      <c r="R131" s="156"/>
      <c r="S131" s="156"/>
      <c r="T131" s="156"/>
      <c r="U131" s="156"/>
      <c r="V131" s="156"/>
      <c r="W131" s="156"/>
      <c r="X131" s="156"/>
      <c r="Y131" s="156"/>
      <c r="Z131" s="146"/>
      <c r="AA131" s="146"/>
      <c r="AB131" s="146"/>
      <c r="AC131" s="146"/>
      <c r="AD131" s="146"/>
      <c r="AE131" s="146"/>
      <c r="AF131" s="146"/>
      <c r="AG131" s="146" t="s">
        <v>217</v>
      </c>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row>
    <row r="132" spans="1:60" outlineLevel="1" x14ac:dyDescent="0.25">
      <c r="A132" s="173">
        <v>82</v>
      </c>
      <c r="B132" s="174" t="s">
        <v>411</v>
      </c>
      <c r="C132" s="182" t="s">
        <v>412</v>
      </c>
      <c r="D132" s="175" t="s">
        <v>237</v>
      </c>
      <c r="E132" s="176">
        <v>14.4</v>
      </c>
      <c r="F132" s="177"/>
      <c r="G132" s="178">
        <f>ROUND(E132*F132,2)</f>
        <v>0</v>
      </c>
      <c r="H132" s="177"/>
      <c r="I132" s="178">
        <f>ROUND(E132*H132,2)</f>
        <v>0</v>
      </c>
      <c r="J132" s="177"/>
      <c r="K132" s="178">
        <f>ROUND(E132*J132,2)</f>
        <v>0</v>
      </c>
      <c r="L132" s="178">
        <v>21</v>
      </c>
      <c r="M132" s="178">
        <f>G132*(1+L132/100)</f>
        <v>0</v>
      </c>
      <c r="N132" s="176">
        <v>8.0000000000000007E-5</v>
      </c>
      <c r="O132" s="176">
        <f>ROUND(E132*N132,2)</f>
        <v>0</v>
      </c>
      <c r="P132" s="176">
        <v>0</v>
      </c>
      <c r="Q132" s="176">
        <f>ROUND(E132*P132,2)</f>
        <v>0</v>
      </c>
      <c r="R132" s="178" t="s">
        <v>246</v>
      </c>
      <c r="S132" s="178" t="s">
        <v>211</v>
      </c>
      <c r="T132" s="179" t="s">
        <v>251</v>
      </c>
      <c r="U132" s="156">
        <v>0.13</v>
      </c>
      <c r="V132" s="156">
        <f>ROUND(E132*U132,2)</f>
        <v>1.87</v>
      </c>
      <c r="W132" s="156"/>
      <c r="X132" s="156" t="s">
        <v>213</v>
      </c>
      <c r="Y132" s="156" t="s">
        <v>214</v>
      </c>
      <c r="Z132" s="146"/>
      <c r="AA132" s="146"/>
      <c r="AB132" s="146"/>
      <c r="AC132" s="146"/>
      <c r="AD132" s="146"/>
      <c r="AE132" s="146"/>
      <c r="AF132" s="146"/>
      <c r="AG132" s="146" t="s">
        <v>215</v>
      </c>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row>
    <row r="133" spans="1:60" ht="20.399999999999999" outlineLevel="1" x14ac:dyDescent="0.25">
      <c r="A133" s="165">
        <v>83</v>
      </c>
      <c r="B133" s="166" t="s">
        <v>413</v>
      </c>
      <c r="C133" s="181" t="s">
        <v>414</v>
      </c>
      <c r="D133" s="167" t="s">
        <v>316</v>
      </c>
      <c r="E133" s="168">
        <v>37.380000000000003</v>
      </c>
      <c r="F133" s="169"/>
      <c r="G133" s="170">
        <f>ROUND(E133*F133,2)</f>
        <v>0</v>
      </c>
      <c r="H133" s="169"/>
      <c r="I133" s="170">
        <f>ROUND(E133*H133,2)</f>
        <v>0</v>
      </c>
      <c r="J133" s="169"/>
      <c r="K133" s="170">
        <f>ROUND(E133*J133,2)</f>
        <v>0</v>
      </c>
      <c r="L133" s="170">
        <v>21</v>
      </c>
      <c r="M133" s="170">
        <f>G133*(1+L133/100)</f>
        <v>0</v>
      </c>
      <c r="N133" s="168">
        <v>0.11693000000000001</v>
      </c>
      <c r="O133" s="168">
        <f>ROUND(E133*N133,2)</f>
        <v>4.37</v>
      </c>
      <c r="P133" s="168">
        <v>0</v>
      </c>
      <c r="Q133" s="168">
        <f>ROUND(E133*P133,2)</f>
        <v>0</v>
      </c>
      <c r="R133" s="170" t="s">
        <v>415</v>
      </c>
      <c r="S133" s="170" t="s">
        <v>211</v>
      </c>
      <c r="T133" s="171" t="s">
        <v>251</v>
      </c>
      <c r="U133" s="156">
        <v>0.106</v>
      </c>
      <c r="V133" s="156">
        <f>ROUND(E133*U133,2)</f>
        <v>3.96</v>
      </c>
      <c r="W133" s="156"/>
      <c r="X133" s="156" t="s">
        <v>213</v>
      </c>
      <c r="Y133" s="156" t="s">
        <v>214</v>
      </c>
      <c r="Z133" s="146"/>
      <c r="AA133" s="146"/>
      <c r="AB133" s="146"/>
      <c r="AC133" s="146"/>
      <c r="AD133" s="146"/>
      <c r="AE133" s="146"/>
      <c r="AF133" s="146"/>
      <c r="AG133" s="146" t="s">
        <v>215</v>
      </c>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row>
    <row r="134" spans="1:60" outlineLevel="2" x14ac:dyDescent="0.25">
      <c r="A134" s="153"/>
      <c r="B134" s="154"/>
      <c r="C134" s="190" t="s">
        <v>416</v>
      </c>
      <c r="D134" s="191"/>
      <c r="E134" s="191"/>
      <c r="F134" s="191"/>
      <c r="G134" s="191"/>
      <c r="H134" s="156"/>
      <c r="I134" s="156"/>
      <c r="J134" s="156"/>
      <c r="K134" s="156"/>
      <c r="L134" s="156"/>
      <c r="M134" s="156"/>
      <c r="N134" s="155"/>
      <c r="O134" s="155"/>
      <c r="P134" s="155"/>
      <c r="Q134" s="155"/>
      <c r="R134" s="156"/>
      <c r="S134" s="156"/>
      <c r="T134" s="156"/>
      <c r="U134" s="156"/>
      <c r="V134" s="156"/>
      <c r="W134" s="156"/>
      <c r="X134" s="156"/>
      <c r="Y134" s="156"/>
      <c r="Z134" s="146"/>
      <c r="AA134" s="146"/>
      <c r="AB134" s="146"/>
      <c r="AC134" s="146"/>
      <c r="AD134" s="146"/>
      <c r="AE134" s="146"/>
      <c r="AF134" s="146"/>
      <c r="AG134" s="146" t="s">
        <v>217</v>
      </c>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row>
    <row r="135" spans="1:60" x14ac:dyDescent="0.25">
      <c r="A135" s="158" t="s">
        <v>205</v>
      </c>
      <c r="B135" s="159" t="s">
        <v>127</v>
      </c>
      <c r="C135" s="180" t="s">
        <v>128</v>
      </c>
      <c r="D135" s="160"/>
      <c r="E135" s="161"/>
      <c r="F135" s="162"/>
      <c r="G135" s="162">
        <f>SUMIF(AG136:AG136,"&lt;&gt;NOR",G136:G136)</f>
        <v>0</v>
      </c>
      <c r="H135" s="162"/>
      <c r="I135" s="162">
        <f>SUM(I136:I136)</f>
        <v>0</v>
      </c>
      <c r="J135" s="162"/>
      <c r="K135" s="162">
        <f>SUM(K136:K136)</f>
        <v>0</v>
      </c>
      <c r="L135" s="162"/>
      <c r="M135" s="162">
        <f>SUM(M136:M136)</f>
        <v>0</v>
      </c>
      <c r="N135" s="161"/>
      <c r="O135" s="161">
        <f>SUM(O136:O136)</f>
        <v>0.75</v>
      </c>
      <c r="P135" s="161"/>
      <c r="Q135" s="161">
        <f>SUM(Q136:Q136)</f>
        <v>0</v>
      </c>
      <c r="R135" s="162"/>
      <c r="S135" s="162"/>
      <c r="T135" s="163"/>
      <c r="U135" s="157"/>
      <c r="V135" s="157">
        <f>SUM(V136:V136)</f>
        <v>102.16</v>
      </c>
      <c r="W135" s="157"/>
      <c r="X135" s="157"/>
      <c r="Y135" s="157"/>
      <c r="AG135" t="s">
        <v>206</v>
      </c>
    </row>
    <row r="136" spans="1:60" outlineLevel="1" x14ac:dyDescent="0.25">
      <c r="A136" s="173">
        <v>84</v>
      </c>
      <c r="B136" s="174" t="s">
        <v>417</v>
      </c>
      <c r="C136" s="182" t="s">
        <v>418</v>
      </c>
      <c r="D136" s="175" t="s">
        <v>237</v>
      </c>
      <c r="E136" s="176">
        <v>477.39</v>
      </c>
      <c r="F136" s="177"/>
      <c r="G136" s="178">
        <f>ROUND(E136*F136,2)</f>
        <v>0</v>
      </c>
      <c r="H136" s="177"/>
      <c r="I136" s="178">
        <f>ROUND(E136*H136,2)</f>
        <v>0</v>
      </c>
      <c r="J136" s="177"/>
      <c r="K136" s="178">
        <f>ROUND(E136*J136,2)</f>
        <v>0</v>
      </c>
      <c r="L136" s="178">
        <v>21</v>
      </c>
      <c r="M136" s="178">
        <f>G136*(1+L136/100)</f>
        <v>0</v>
      </c>
      <c r="N136" s="176">
        <v>1.58E-3</v>
      </c>
      <c r="O136" s="176">
        <f>ROUND(E136*N136,2)</f>
        <v>0.75</v>
      </c>
      <c r="P136" s="176">
        <v>0</v>
      </c>
      <c r="Q136" s="176">
        <f>ROUND(E136*P136,2)</f>
        <v>0</v>
      </c>
      <c r="R136" s="178" t="s">
        <v>419</v>
      </c>
      <c r="S136" s="178" t="s">
        <v>211</v>
      </c>
      <c r="T136" s="179" t="s">
        <v>251</v>
      </c>
      <c r="U136" s="156">
        <v>0.214</v>
      </c>
      <c r="V136" s="156">
        <f>ROUND(E136*U136,2)</f>
        <v>102.16</v>
      </c>
      <c r="W136" s="156"/>
      <c r="X136" s="156" t="s">
        <v>213</v>
      </c>
      <c r="Y136" s="156" t="s">
        <v>214</v>
      </c>
      <c r="Z136" s="146"/>
      <c r="AA136" s="146"/>
      <c r="AB136" s="146"/>
      <c r="AC136" s="146"/>
      <c r="AD136" s="146"/>
      <c r="AE136" s="146"/>
      <c r="AF136" s="146"/>
      <c r="AG136" s="146" t="s">
        <v>215</v>
      </c>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row>
    <row r="137" spans="1:60" x14ac:dyDescent="0.25">
      <c r="A137" s="158" t="s">
        <v>205</v>
      </c>
      <c r="B137" s="159" t="s">
        <v>129</v>
      </c>
      <c r="C137" s="180" t="s">
        <v>130</v>
      </c>
      <c r="D137" s="160"/>
      <c r="E137" s="161"/>
      <c r="F137" s="162"/>
      <c r="G137" s="162">
        <f>SUMIF(AG138:AG138,"&lt;&gt;NOR",G138:G138)</f>
        <v>0</v>
      </c>
      <c r="H137" s="162"/>
      <c r="I137" s="162">
        <f>SUM(I138:I138)</f>
        <v>0</v>
      </c>
      <c r="J137" s="162"/>
      <c r="K137" s="162">
        <f>SUM(K138:K138)</f>
        <v>0</v>
      </c>
      <c r="L137" s="162"/>
      <c r="M137" s="162">
        <f>SUM(M138:M138)</f>
        <v>0</v>
      </c>
      <c r="N137" s="161"/>
      <c r="O137" s="161">
        <f>SUM(O138:O138)</f>
        <v>0.03</v>
      </c>
      <c r="P137" s="161"/>
      <c r="Q137" s="161">
        <f>SUM(Q138:Q138)</f>
        <v>0</v>
      </c>
      <c r="R137" s="162"/>
      <c r="S137" s="162"/>
      <c r="T137" s="163"/>
      <c r="U137" s="157"/>
      <c r="V137" s="157">
        <f>SUM(V138:V138)</f>
        <v>239.32</v>
      </c>
      <c r="W137" s="157"/>
      <c r="X137" s="157"/>
      <c r="Y137" s="157"/>
      <c r="AG137" t="s">
        <v>206</v>
      </c>
    </row>
    <row r="138" spans="1:60" outlineLevel="1" x14ac:dyDescent="0.25">
      <c r="A138" s="173">
        <v>85</v>
      </c>
      <c r="B138" s="174" t="s">
        <v>420</v>
      </c>
      <c r="C138" s="182" t="s">
        <v>421</v>
      </c>
      <c r="D138" s="175" t="s">
        <v>237</v>
      </c>
      <c r="E138" s="176">
        <v>909.97</v>
      </c>
      <c r="F138" s="177"/>
      <c r="G138" s="178">
        <f>ROUND(E138*F138,2)</f>
        <v>0</v>
      </c>
      <c r="H138" s="177"/>
      <c r="I138" s="178">
        <f>ROUND(E138*H138,2)</f>
        <v>0</v>
      </c>
      <c r="J138" s="177"/>
      <c r="K138" s="178">
        <f>ROUND(E138*J138,2)</f>
        <v>0</v>
      </c>
      <c r="L138" s="178">
        <v>21</v>
      </c>
      <c r="M138" s="178">
        <f>G138*(1+L138/100)</f>
        <v>0</v>
      </c>
      <c r="N138" s="176">
        <v>3.0000000000000001E-5</v>
      </c>
      <c r="O138" s="176">
        <f>ROUND(E138*N138,2)</f>
        <v>0.03</v>
      </c>
      <c r="P138" s="176">
        <v>0</v>
      </c>
      <c r="Q138" s="176">
        <f>ROUND(E138*P138,2)</f>
        <v>0</v>
      </c>
      <c r="R138" s="178"/>
      <c r="S138" s="178" t="s">
        <v>211</v>
      </c>
      <c r="T138" s="179" t="s">
        <v>212</v>
      </c>
      <c r="U138" s="156">
        <v>0.26300000000000001</v>
      </c>
      <c r="V138" s="156">
        <f>ROUND(E138*U138,2)</f>
        <v>239.32</v>
      </c>
      <c r="W138" s="156"/>
      <c r="X138" s="156" t="s">
        <v>213</v>
      </c>
      <c r="Y138" s="156" t="s">
        <v>214</v>
      </c>
      <c r="Z138" s="146"/>
      <c r="AA138" s="146"/>
      <c r="AB138" s="146"/>
      <c r="AC138" s="146"/>
      <c r="AD138" s="146"/>
      <c r="AE138" s="146"/>
      <c r="AF138" s="146"/>
      <c r="AG138" s="146" t="s">
        <v>215</v>
      </c>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row>
    <row r="139" spans="1:60" x14ac:dyDescent="0.25">
      <c r="A139" s="158" t="s">
        <v>205</v>
      </c>
      <c r="B139" s="159" t="s">
        <v>131</v>
      </c>
      <c r="C139" s="180" t="s">
        <v>132</v>
      </c>
      <c r="D139" s="160"/>
      <c r="E139" s="161"/>
      <c r="F139" s="162"/>
      <c r="G139" s="162">
        <f>SUMIF(AG140:AG140,"&lt;&gt;NOR",G140:G140)</f>
        <v>0</v>
      </c>
      <c r="H139" s="162"/>
      <c r="I139" s="162">
        <f>SUM(I140:I140)</f>
        <v>0</v>
      </c>
      <c r="J139" s="162"/>
      <c r="K139" s="162">
        <f>SUM(K140:K140)</f>
        <v>0</v>
      </c>
      <c r="L139" s="162"/>
      <c r="M139" s="162">
        <f>SUM(M140:M140)</f>
        <v>0</v>
      </c>
      <c r="N139" s="161"/>
      <c r="O139" s="161">
        <f>SUM(O140:O140)</f>
        <v>1.69</v>
      </c>
      <c r="P139" s="161"/>
      <c r="Q139" s="161">
        <f>SUM(Q140:Q140)</f>
        <v>0</v>
      </c>
      <c r="R139" s="162"/>
      <c r="S139" s="162"/>
      <c r="T139" s="163"/>
      <c r="U139" s="157"/>
      <c r="V139" s="157">
        <f>SUM(V140:V140)</f>
        <v>104.55</v>
      </c>
      <c r="W139" s="157"/>
      <c r="X139" s="157"/>
      <c r="Y139" s="157"/>
      <c r="AG139" t="s">
        <v>206</v>
      </c>
    </row>
    <row r="140" spans="1:60" outlineLevel="1" x14ac:dyDescent="0.25">
      <c r="A140" s="173">
        <v>86</v>
      </c>
      <c r="B140" s="174" t="s">
        <v>422</v>
      </c>
      <c r="C140" s="182" t="s">
        <v>423</v>
      </c>
      <c r="D140" s="175" t="s">
        <v>237</v>
      </c>
      <c r="E140" s="176">
        <v>74.680000000000007</v>
      </c>
      <c r="F140" s="177"/>
      <c r="G140" s="178">
        <f>ROUND(E140*F140,2)</f>
        <v>0</v>
      </c>
      <c r="H140" s="177"/>
      <c r="I140" s="178">
        <f>ROUND(E140*H140,2)</f>
        <v>0</v>
      </c>
      <c r="J140" s="177"/>
      <c r="K140" s="178">
        <f>ROUND(E140*J140,2)</f>
        <v>0</v>
      </c>
      <c r="L140" s="178">
        <v>21</v>
      </c>
      <c r="M140" s="178">
        <f>G140*(1+L140/100)</f>
        <v>0</v>
      </c>
      <c r="N140" s="176">
        <v>2.2679999999999999E-2</v>
      </c>
      <c r="O140" s="176">
        <f>ROUND(E140*N140,2)</f>
        <v>1.69</v>
      </c>
      <c r="P140" s="176">
        <v>0</v>
      </c>
      <c r="Q140" s="176">
        <f>ROUND(E140*P140,2)</f>
        <v>0</v>
      </c>
      <c r="R140" s="178"/>
      <c r="S140" s="178" t="s">
        <v>276</v>
      </c>
      <c r="T140" s="179" t="s">
        <v>212</v>
      </c>
      <c r="U140" s="156">
        <v>1.4</v>
      </c>
      <c r="V140" s="156">
        <f>ROUND(E140*U140,2)</f>
        <v>104.55</v>
      </c>
      <c r="W140" s="156"/>
      <c r="X140" s="156" t="s">
        <v>213</v>
      </c>
      <c r="Y140" s="156" t="s">
        <v>214</v>
      </c>
      <c r="Z140" s="146"/>
      <c r="AA140" s="146"/>
      <c r="AB140" s="146"/>
      <c r="AC140" s="146"/>
      <c r="AD140" s="146"/>
      <c r="AE140" s="146"/>
      <c r="AF140" s="146"/>
      <c r="AG140" s="146" t="s">
        <v>215</v>
      </c>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row>
    <row r="141" spans="1:60" x14ac:dyDescent="0.25">
      <c r="A141" s="158" t="s">
        <v>205</v>
      </c>
      <c r="B141" s="159" t="s">
        <v>135</v>
      </c>
      <c r="C141" s="180" t="s">
        <v>136</v>
      </c>
      <c r="D141" s="160"/>
      <c r="E141" s="161"/>
      <c r="F141" s="162"/>
      <c r="G141" s="162">
        <f>SUMIF(AG142:AG142,"&lt;&gt;NOR",G142:G142)</f>
        <v>0</v>
      </c>
      <c r="H141" s="162"/>
      <c r="I141" s="162">
        <f>SUM(I142:I142)</f>
        <v>0</v>
      </c>
      <c r="J141" s="162"/>
      <c r="K141" s="162">
        <f>SUM(K142:K142)</f>
        <v>0</v>
      </c>
      <c r="L141" s="162"/>
      <c r="M141" s="162">
        <f>SUM(M142:M142)</f>
        <v>0</v>
      </c>
      <c r="N141" s="161"/>
      <c r="O141" s="161">
        <f>SUM(O142:O142)</f>
        <v>0</v>
      </c>
      <c r="P141" s="161"/>
      <c r="Q141" s="161">
        <f>SUM(Q142:Q142)</f>
        <v>0</v>
      </c>
      <c r="R141" s="162"/>
      <c r="S141" s="162"/>
      <c r="T141" s="163"/>
      <c r="U141" s="157"/>
      <c r="V141" s="157">
        <f>SUM(V142:V142)</f>
        <v>224.24</v>
      </c>
      <c r="W141" s="157"/>
      <c r="X141" s="157"/>
      <c r="Y141" s="157"/>
      <c r="AG141" t="s">
        <v>206</v>
      </c>
    </row>
    <row r="142" spans="1:60" outlineLevel="1" x14ac:dyDescent="0.25">
      <c r="A142" s="173">
        <v>87</v>
      </c>
      <c r="B142" s="174" t="s">
        <v>424</v>
      </c>
      <c r="C142" s="182" t="s">
        <v>425</v>
      </c>
      <c r="D142" s="175" t="s">
        <v>261</v>
      </c>
      <c r="E142" s="176">
        <v>1765.6522299999999</v>
      </c>
      <c r="F142" s="177"/>
      <c r="G142" s="178">
        <f>ROUND(E142*F142,2)</f>
        <v>0</v>
      </c>
      <c r="H142" s="177"/>
      <c r="I142" s="178">
        <f>ROUND(E142*H142,2)</f>
        <v>0</v>
      </c>
      <c r="J142" s="177"/>
      <c r="K142" s="178">
        <f>ROUND(E142*J142,2)</f>
        <v>0</v>
      </c>
      <c r="L142" s="178">
        <v>21</v>
      </c>
      <c r="M142" s="178">
        <f>G142*(1+L142/100)</f>
        <v>0</v>
      </c>
      <c r="N142" s="176">
        <v>0</v>
      </c>
      <c r="O142" s="176">
        <f>ROUND(E142*N142,2)</f>
        <v>0</v>
      </c>
      <c r="P142" s="176">
        <v>0</v>
      </c>
      <c r="Q142" s="176">
        <f>ROUND(E142*P142,2)</f>
        <v>0</v>
      </c>
      <c r="R142" s="178"/>
      <c r="S142" s="178" t="s">
        <v>211</v>
      </c>
      <c r="T142" s="179" t="s">
        <v>212</v>
      </c>
      <c r="U142" s="156">
        <v>0.127</v>
      </c>
      <c r="V142" s="156">
        <f>ROUND(E142*U142,2)</f>
        <v>224.24</v>
      </c>
      <c r="W142" s="156"/>
      <c r="X142" s="156" t="s">
        <v>426</v>
      </c>
      <c r="Y142" s="156" t="s">
        <v>214</v>
      </c>
      <c r="Z142" s="146"/>
      <c r="AA142" s="146"/>
      <c r="AB142" s="146"/>
      <c r="AC142" s="146"/>
      <c r="AD142" s="146"/>
      <c r="AE142" s="146"/>
      <c r="AF142" s="146"/>
      <c r="AG142" s="146" t="s">
        <v>427</v>
      </c>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row>
    <row r="143" spans="1:60" x14ac:dyDescent="0.25">
      <c r="A143" s="158" t="s">
        <v>205</v>
      </c>
      <c r="B143" s="159" t="s">
        <v>137</v>
      </c>
      <c r="C143" s="180" t="s">
        <v>138</v>
      </c>
      <c r="D143" s="160"/>
      <c r="E143" s="161"/>
      <c r="F143" s="162"/>
      <c r="G143" s="162">
        <f>SUMIF(AG144:AG146,"&lt;&gt;NOR",G144:G146)</f>
        <v>0</v>
      </c>
      <c r="H143" s="162"/>
      <c r="I143" s="162">
        <f>SUM(I144:I146)</f>
        <v>0</v>
      </c>
      <c r="J143" s="162"/>
      <c r="K143" s="162">
        <f>SUM(K144:K146)</f>
        <v>0</v>
      </c>
      <c r="L143" s="162"/>
      <c r="M143" s="162">
        <f>SUM(M144:M146)</f>
        <v>0</v>
      </c>
      <c r="N143" s="161"/>
      <c r="O143" s="161">
        <f>SUM(O144:O146)</f>
        <v>2.5299999999999998</v>
      </c>
      <c r="P143" s="161"/>
      <c r="Q143" s="161">
        <f>SUM(Q144:Q146)</f>
        <v>0</v>
      </c>
      <c r="R143" s="162"/>
      <c r="S143" s="162"/>
      <c r="T143" s="163"/>
      <c r="U143" s="157"/>
      <c r="V143" s="157">
        <f>SUM(V144:V146)</f>
        <v>506.22999999999996</v>
      </c>
      <c r="W143" s="157"/>
      <c r="X143" s="157"/>
      <c r="Y143" s="157"/>
      <c r="AG143" t="s">
        <v>206</v>
      </c>
    </row>
    <row r="144" spans="1:60" outlineLevel="1" x14ac:dyDescent="0.25">
      <c r="A144" s="173">
        <v>88</v>
      </c>
      <c r="B144" s="174" t="s">
        <v>428</v>
      </c>
      <c r="C144" s="182" t="s">
        <v>429</v>
      </c>
      <c r="D144" s="175" t="s">
        <v>237</v>
      </c>
      <c r="E144" s="176">
        <v>13.192</v>
      </c>
      <c r="F144" s="177"/>
      <c r="G144" s="178">
        <f>ROUND(E144*F144,2)</f>
        <v>0</v>
      </c>
      <c r="H144" s="177"/>
      <c r="I144" s="178">
        <f>ROUND(E144*H144,2)</f>
        <v>0</v>
      </c>
      <c r="J144" s="177"/>
      <c r="K144" s="178">
        <f>ROUND(E144*J144,2)</f>
        <v>0</v>
      </c>
      <c r="L144" s="178">
        <v>21</v>
      </c>
      <c r="M144" s="178">
        <f>G144*(1+L144/100)</f>
        <v>0</v>
      </c>
      <c r="N144" s="176">
        <v>3.6800000000000001E-3</v>
      </c>
      <c r="O144" s="176">
        <f>ROUND(E144*N144,2)</f>
        <v>0.05</v>
      </c>
      <c r="P144" s="176">
        <v>0</v>
      </c>
      <c r="Q144" s="176">
        <f>ROUND(E144*P144,2)</f>
        <v>0</v>
      </c>
      <c r="R144" s="178" t="s">
        <v>430</v>
      </c>
      <c r="S144" s="178" t="s">
        <v>211</v>
      </c>
      <c r="T144" s="179" t="s">
        <v>251</v>
      </c>
      <c r="U144" s="156">
        <v>0.38500000000000001</v>
      </c>
      <c r="V144" s="156">
        <f>ROUND(E144*U144,2)</f>
        <v>5.08</v>
      </c>
      <c r="W144" s="156"/>
      <c r="X144" s="156" t="s">
        <v>213</v>
      </c>
      <c r="Y144" s="156" t="s">
        <v>214</v>
      </c>
      <c r="Z144" s="146"/>
      <c r="AA144" s="146"/>
      <c r="AB144" s="146"/>
      <c r="AC144" s="146"/>
      <c r="AD144" s="146"/>
      <c r="AE144" s="146"/>
      <c r="AF144" s="146"/>
      <c r="AG144" s="146" t="s">
        <v>215</v>
      </c>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row>
    <row r="145" spans="1:60" ht="20.399999999999999" outlineLevel="1" x14ac:dyDescent="0.25">
      <c r="A145" s="173">
        <v>89</v>
      </c>
      <c r="B145" s="174" t="s">
        <v>431</v>
      </c>
      <c r="C145" s="182" t="s">
        <v>432</v>
      </c>
      <c r="D145" s="175" t="s">
        <v>237</v>
      </c>
      <c r="E145" s="176">
        <v>796.93460000000005</v>
      </c>
      <c r="F145" s="177"/>
      <c r="G145" s="178">
        <f>ROUND(E145*F145,2)</f>
        <v>0</v>
      </c>
      <c r="H145" s="177"/>
      <c r="I145" s="178">
        <f>ROUND(E145*H145,2)</f>
        <v>0</v>
      </c>
      <c r="J145" s="177"/>
      <c r="K145" s="178">
        <f>ROUND(E145*J145,2)</f>
        <v>0</v>
      </c>
      <c r="L145" s="178">
        <v>21</v>
      </c>
      <c r="M145" s="178">
        <f>G145*(1+L145/100)</f>
        <v>0</v>
      </c>
      <c r="N145" s="176">
        <v>2.8600000000000001E-3</v>
      </c>
      <c r="O145" s="176">
        <f>ROUND(E145*N145,2)</f>
        <v>2.2799999999999998</v>
      </c>
      <c r="P145" s="176">
        <v>0</v>
      </c>
      <c r="Q145" s="176">
        <f>ROUND(E145*P145,2)</f>
        <v>0</v>
      </c>
      <c r="R145" s="178" t="s">
        <v>433</v>
      </c>
      <c r="S145" s="178" t="s">
        <v>211</v>
      </c>
      <c r="T145" s="179" t="s">
        <v>212</v>
      </c>
      <c r="U145" s="156">
        <v>0.56647999999999998</v>
      </c>
      <c r="V145" s="156">
        <f>ROUND(E145*U145,2)</f>
        <v>451.45</v>
      </c>
      <c r="W145" s="156"/>
      <c r="X145" s="156" t="s">
        <v>434</v>
      </c>
      <c r="Y145" s="156" t="s">
        <v>214</v>
      </c>
      <c r="Z145" s="146"/>
      <c r="AA145" s="146"/>
      <c r="AB145" s="146"/>
      <c r="AC145" s="146"/>
      <c r="AD145" s="146"/>
      <c r="AE145" s="146"/>
      <c r="AF145" s="146"/>
      <c r="AG145" s="146" t="s">
        <v>435</v>
      </c>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row>
    <row r="146" spans="1:60" outlineLevel="1" x14ac:dyDescent="0.25">
      <c r="A146" s="173">
        <v>90</v>
      </c>
      <c r="B146" s="174" t="s">
        <v>436</v>
      </c>
      <c r="C146" s="182" t="s">
        <v>437</v>
      </c>
      <c r="D146" s="175" t="s">
        <v>237</v>
      </c>
      <c r="E146" s="176">
        <v>60.366599999999998</v>
      </c>
      <c r="F146" s="177"/>
      <c r="G146" s="178">
        <f>ROUND(E146*F146,2)</f>
        <v>0</v>
      </c>
      <c r="H146" s="177"/>
      <c r="I146" s="178">
        <f>ROUND(E146*H146,2)</f>
        <v>0</v>
      </c>
      <c r="J146" s="177"/>
      <c r="K146" s="178">
        <f>ROUND(E146*J146,2)</f>
        <v>0</v>
      </c>
      <c r="L146" s="178">
        <v>21</v>
      </c>
      <c r="M146" s="178">
        <f>G146*(1+L146/100)</f>
        <v>0</v>
      </c>
      <c r="N146" s="176">
        <v>3.3899999999999998E-3</v>
      </c>
      <c r="O146" s="176">
        <f>ROUND(E146*N146,2)</f>
        <v>0.2</v>
      </c>
      <c r="P146" s="176">
        <v>0</v>
      </c>
      <c r="Q146" s="176">
        <f>ROUND(E146*P146,2)</f>
        <v>0</v>
      </c>
      <c r="R146" s="178" t="s">
        <v>433</v>
      </c>
      <c r="S146" s="178" t="s">
        <v>211</v>
      </c>
      <c r="T146" s="179" t="s">
        <v>212</v>
      </c>
      <c r="U146" s="156">
        <v>0.82330000000000003</v>
      </c>
      <c r="V146" s="156">
        <f>ROUND(E146*U146,2)</f>
        <v>49.7</v>
      </c>
      <c r="W146" s="156"/>
      <c r="X146" s="156" t="s">
        <v>434</v>
      </c>
      <c r="Y146" s="156" t="s">
        <v>214</v>
      </c>
      <c r="Z146" s="146"/>
      <c r="AA146" s="146"/>
      <c r="AB146" s="146"/>
      <c r="AC146" s="146"/>
      <c r="AD146" s="146"/>
      <c r="AE146" s="146"/>
      <c r="AF146" s="146"/>
      <c r="AG146" s="146" t="s">
        <v>435</v>
      </c>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row>
    <row r="147" spans="1:60" x14ac:dyDescent="0.25">
      <c r="A147" s="158" t="s">
        <v>205</v>
      </c>
      <c r="B147" s="159" t="s">
        <v>139</v>
      </c>
      <c r="C147" s="180" t="s">
        <v>140</v>
      </c>
      <c r="D147" s="160"/>
      <c r="E147" s="161"/>
      <c r="F147" s="162"/>
      <c r="G147" s="162">
        <f>SUMIF(AG148:AG156,"&lt;&gt;NOR",G148:G156)</f>
        <v>0</v>
      </c>
      <c r="H147" s="162"/>
      <c r="I147" s="162">
        <f>SUM(I148:I156)</f>
        <v>0</v>
      </c>
      <c r="J147" s="162"/>
      <c r="K147" s="162">
        <f>SUM(K148:K156)</f>
        <v>0</v>
      </c>
      <c r="L147" s="162"/>
      <c r="M147" s="162">
        <f>SUM(M148:M156)</f>
        <v>0</v>
      </c>
      <c r="N147" s="161"/>
      <c r="O147" s="161">
        <f>SUM(O148:O156)</f>
        <v>3.35</v>
      </c>
      <c r="P147" s="161"/>
      <c r="Q147" s="161">
        <f>SUM(Q148:Q156)</f>
        <v>0</v>
      </c>
      <c r="R147" s="162"/>
      <c r="S147" s="162"/>
      <c r="T147" s="163"/>
      <c r="U147" s="157"/>
      <c r="V147" s="157">
        <f>SUM(V148:V156)</f>
        <v>146.04000000000002</v>
      </c>
      <c r="W147" s="157"/>
      <c r="X147" s="157"/>
      <c r="Y147" s="157"/>
      <c r="AG147" t="s">
        <v>206</v>
      </c>
    </row>
    <row r="148" spans="1:60" outlineLevel="1" x14ac:dyDescent="0.25">
      <c r="A148" s="173">
        <v>91</v>
      </c>
      <c r="B148" s="174" t="s">
        <v>438</v>
      </c>
      <c r="C148" s="182" t="s">
        <v>439</v>
      </c>
      <c r="D148" s="175" t="s">
        <v>237</v>
      </c>
      <c r="E148" s="176">
        <v>636.053</v>
      </c>
      <c r="F148" s="177"/>
      <c r="G148" s="178">
        <f t="shared" ref="G148:G156" si="7">ROUND(E148*F148,2)</f>
        <v>0</v>
      </c>
      <c r="H148" s="177"/>
      <c r="I148" s="178">
        <f t="shared" ref="I148:I156" si="8">ROUND(E148*H148,2)</f>
        <v>0</v>
      </c>
      <c r="J148" s="177"/>
      <c r="K148" s="178">
        <f t="shared" ref="K148:K156" si="9">ROUND(E148*J148,2)</f>
        <v>0</v>
      </c>
      <c r="L148" s="178">
        <v>21</v>
      </c>
      <c r="M148" s="178">
        <f t="shared" ref="M148:M156" si="10">G148*(1+L148/100)</f>
        <v>0</v>
      </c>
      <c r="N148" s="176">
        <v>0</v>
      </c>
      <c r="O148" s="176">
        <f t="shared" ref="O148:O156" si="11">ROUND(E148*N148,2)</f>
        <v>0</v>
      </c>
      <c r="P148" s="176">
        <v>0</v>
      </c>
      <c r="Q148" s="176">
        <f t="shared" ref="Q148:Q156" si="12">ROUND(E148*P148,2)</f>
        <v>0</v>
      </c>
      <c r="R148" s="178" t="s">
        <v>440</v>
      </c>
      <c r="S148" s="178" t="s">
        <v>211</v>
      </c>
      <c r="T148" s="179" t="s">
        <v>251</v>
      </c>
      <c r="U148" s="156">
        <v>0.08</v>
      </c>
      <c r="V148" s="156">
        <f t="shared" ref="V148:V156" si="13">ROUND(E148*U148,2)</f>
        <v>50.88</v>
      </c>
      <c r="W148" s="156"/>
      <c r="X148" s="156" t="s">
        <v>213</v>
      </c>
      <c r="Y148" s="156" t="s">
        <v>214</v>
      </c>
      <c r="Z148" s="146"/>
      <c r="AA148" s="146"/>
      <c r="AB148" s="146"/>
      <c r="AC148" s="146"/>
      <c r="AD148" s="146"/>
      <c r="AE148" s="146"/>
      <c r="AF148" s="146"/>
      <c r="AG148" s="146" t="s">
        <v>215</v>
      </c>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row>
    <row r="149" spans="1:60" outlineLevel="1" x14ac:dyDescent="0.25">
      <c r="A149" s="173">
        <v>92</v>
      </c>
      <c r="B149" s="174" t="s">
        <v>441</v>
      </c>
      <c r="C149" s="182" t="s">
        <v>439</v>
      </c>
      <c r="D149" s="175" t="s">
        <v>237</v>
      </c>
      <c r="E149" s="176">
        <v>137.54</v>
      </c>
      <c r="F149" s="177"/>
      <c r="G149" s="178">
        <f t="shared" si="7"/>
        <v>0</v>
      </c>
      <c r="H149" s="177"/>
      <c r="I149" s="178">
        <f t="shared" si="8"/>
        <v>0</v>
      </c>
      <c r="J149" s="177"/>
      <c r="K149" s="178">
        <f t="shared" si="9"/>
        <v>0</v>
      </c>
      <c r="L149" s="178">
        <v>21</v>
      </c>
      <c r="M149" s="178">
        <f t="shared" si="10"/>
        <v>0</v>
      </c>
      <c r="N149" s="176">
        <v>0</v>
      </c>
      <c r="O149" s="176">
        <f t="shared" si="11"/>
        <v>0</v>
      </c>
      <c r="P149" s="176">
        <v>0</v>
      </c>
      <c r="Q149" s="176">
        <f t="shared" si="12"/>
        <v>0</v>
      </c>
      <c r="R149" s="178" t="s">
        <v>440</v>
      </c>
      <c r="S149" s="178" t="s">
        <v>211</v>
      </c>
      <c r="T149" s="179" t="s">
        <v>251</v>
      </c>
      <c r="U149" s="156">
        <v>0.08</v>
      </c>
      <c r="V149" s="156">
        <f t="shared" si="13"/>
        <v>11</v>
      </c>
      <c r="W149" s="156"/>
      <c r="X149" s="156" t="s">
        <v>213</v>
      </c>
      <c r="Y149" s="156" t="s">
        <v>214</v>
      </c>
      <c r="Z149" s="146"/>
      <c r="AA149" s="146"/>
      <c r="AB149" s="146"/>
      <c r="AC149" s="146"/>
      <c r="AD149" s="146"/>
      <c r="AE149" s="146"/>
      <c r="AF149" s="146"/>
      <c r="AG149" s="146" t="s">
        <v>215</v>
      </c>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row>
    <row r="150" spans="1:60" outlineLevel="1" x14ac:dyDescent="0.25">
      <c r="A150" s="173">
        <v>93</v>
      </c>
      <c r="B150" s="174" t="s">
        <v>442</v>
      </c>
      <c r="C150" s="182" t="s">
        <v>443</v>
      </c>
      <c r="D150" s="175" t="s">
        <v>237</v>
      </c>
      <c r="E150" s="176">
        <v>52.71</v>
      </c>
      <c r="F150" s="177"/>
      <c r="G150" s="178">
        <f t="shared" si="7"/>
        <v>0</v>
      </c>
      <c r="H150" s="177"/>
      <c r="I150" s="178">
        <f t="shared" si="8"/>
        <v>0</v>
      </c>
      <c r="J150" s="177"/>
      <c r="K150" s="178">
        <f t="shared" si="9"/>
        <v>0</v>
      </c>
      <c r="L150" s="178">
        <v>21</v>
      </c>
      <c r="M150" s="178">
        <f t="shared" si="10"/>
        <v>0</v>
      </c>
      <c r="N150" s="176">
        <v>0</v>
      </c>
      <c r="O150" s="176">
        <f t="shared" si="11"/>
        <v>0</v>
      </c>
      <c r="P150" s="176">
        <v>0</v>
      </c>
      <c r="Q150" s="176">
        <f t="shared" si="12"/>
        <v>0</v>
      </c>
      <c r="R150" s="178" t="s">
        <v>440</v>
      </c>
      <c r="S150" s="178" t="s">
        <v>211</v>
      </c>
      <c r="T150" s="179" t="s">
        <v>251</v>
      </c>
      <c r="U150" s="156">
        <v>0.15</v>
      </c>
      <c r="V150" s="156">
        <f t="shared" si="13"/>
        <v>7.91</v>
      </c>
      <c r="W150" s="156"/>
      <c r="X150" s="156" t="s">
        <v>213</v>
      </c>
      <c r="Y150" s="156" t="s">
        <v>214</v>
      </c>
      <c r="Z150" s="146"/>
      <c r="AA150" s="146"/>
      <c r="AB150" s="146"/>
      <c r="AC150" s="146"/>
      <c r="AD150" s="146"/>
      <c r="AE150" s="146"/>
      <c r="AF150" s="146"/>
      <c r="AG150" s="146" t="s">
        <v>215</v>
      </c>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row>
    <row r="151" spans="1:60" outlineLevel="1" x14ac:dyDescent="0.25">
      <c r="A151" s="173">
        <v>94</v>
      </c>
      <c r="B151" s="174" t="s">
        <v>444</v>
      </c>
      <c r="C151" s="182" t="s">
        <v>445</v>
      </c>
      <c r="D151" s="175" t="s">
        <v>237</v>
      </c>
      <c r="E151" s="176">
        <v>764.68534999999997</v>
      </c>
      <c r="F151" s="177"/>
      <c r="G151" s="178">
        <f t="shared" si="7"/>
        <v>0</v>
      </c>
      <c r="H151" s="177"/>
      <c r="I151" s="178">
        <f t="shared" si="8"/>
        <v>0</v>
      </c>
      <c r="J151" s="177"/>
      <c r="K151" s="178">
        <f t="shared" si="9"/>
        <v>0</v>
      </c>
      <c r="L151" s="178">
        <v>21</v>
      </c>
      <c r="M151" s="178">
        <f t="shared" si="10"/>
        <v>0</v>
      </c>
      <c r="N151" s="176">
        <v>3.0000000000000001E-5</v>
      </c>
      <c r="O151" s="176">
        <f t="shared" si="11"/>
        <v>0.02</v>
      </c>
      <c r="P151" s="176">
        <v>0</v>
      </c>
      <c r="Q151" s="176">
        <f t="shared" si="12"/>
        <v>0</v>
      </c>
      <c r="R151" s="178" t="s">
        <v>440</v>
      </c>
      <c r="S151" s="178" t="s">
        <v>211</v>
      </c>
      <c r="T151" s="179" t="s">
        <v>251</v>
      </c>
      <c r="U151" s="156">
        <v>7.0000000000000007E-2</v>
      </c>
      <c r="V151" s="156">
        <f t="shared" si="13"/>
        <v>53.53</v>
      </c>
      <c r="W151" s="156"/>
      <c r="X151" s="156" t="s">
        <v>213</v>
      </c>
      <c r="Y151" s="156" t="s">
        <v>214</v>
      </c>
      <c r="Z151" s="146"/>
      <c r="AA151" s="146"/>
      <c r="AB151" s="146"/>
      <c r="AC151" s="146"/>
      <c r="AD151" s="146"/>
      <c r="AE151" s="146"/>
      <c r="AF151" s="146"/>
      <c r="AG151" s="146" t="s">
        <v>215</v>
      </c>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row>
    <row r="152" spans="1:60" ht="20.399999999999999" outlineLevel="1" x14ac:dyDescent="0.25">
      <c r="A152" s="173">
        <v>95</v>
      </c>
      <c r="B152" s="174" t="s">
        <v>446</v>
      </c>
      <c r="C152" s="182" t="s">
        <v>447</v>
      </c>
      <c r="D152" s="175" t="s">
        <v>316</v>
      </c>
      <c r="E152" s="176">
        <v>454.37</v>
      </c>
      <c r="F152" s="177"/>
      <c r="G152" s="178">
        <f t="shared" si="7"/>
        <v>0</v>
      </c>
      <c r="H152" s="177"/>
      <c r="I152" s="178">
        <f t="shared" si="8"/>
        <v>0</v>
      </c>
      <c r="J152" s="177"/>
      <c r="K152" s="178">
        <f t="shared" si="9"/>
        <v>0</v>
      </c>
      <c r="L152" s="178">
        <v>21</v>
      </c>
      <c r="M152" s="178">
        <f t="shared" si="10"/>
        <v>0</v>
      </c>
      <c r="N152" s="176">
        <v>0</v>
      </c>
      <c r="O152" s="176">
        <f t="shared" si="11"/>
        <v>0</v>
      </c>
      <c r="P152" s="176">
        <v>0</v>
      </c>
      <c r="Q152" s="176">
        <f t="shared" si="12"/>
        <v>0</v>
      </c>
      <c r="R152" s="178" t="s">
        <v>440</v>
      </c>
      <c r="S152" s="178" t="s">
        <v>211</v>
      </c>
      <c r="T152" s="179" t="s">
        <v>251</v>
      </c>
      <c r="U152" s="156">
        <v>0.05</v>
      </c>
      <c r="V152" s="156">
        <f t="shared" si="13"/>
        <v>22.72</v>
      </c>
      <c r="W152" s="156"/>
      <c r="X152" s="156" t="s">
        <v>213</v>
      </c>
      <c r="Y152" s="156" t="s">
        <v>214</v>
      </c>
      <c r="Z152" s="146"/>
      <c r="AA152" s="146"/>
      <c r="AB152" s="146"/>
      <c r="AC152" s="146"/>
      <c r="AD152" s="146"/>
      <c r="AE152" s="146"/>
      <c r="AF152" s="146"/>
      <c r="AG152" s="146" t="s">
        <v>215</v>
      </c>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row>
    <row r="153" spans="1:60" ht="20.399999999999999" outlineLevel="1" x14ac:dyDescent="0.25">
      <c r="A153" s="173">
        <v>96</v>
      </c>
      <c r="B153" s="174" t="s">
        <v>448</v>
      </c>
      <c r="C153" s="182" t="s">
        <v>449</v>
      </c>
      <c r="D153" s="175" t="s">
        <v>237</v>
      </c>
      <c r="E153" s="176">
        <v>212.59800000000001</v>
      </c>
      <c r="F153" s="177"/>
      <c r="G153" s="178">
        <f t="shared" si="7"/>
        <v>0</v>
      </c>
      <c r="H153" s="177"/>
      <c r="I153" s="178">
        <f t="shared" si="8"/>
        <v>0</v>
      </c>
      <c r="J153" s="177"/>
      <c r="K153" s="178">
        <f t="shared" si="9"/>
        <v>0</v>
      </c>
      <c r="L153" s="178">
        <v>21</v>
      </c>
      <c r="M153" s="178">
        <f t="shared" si="10"/>
        <v>0</v>
      </c>
      <c r="N153" s="176">
        <v>3.0000000000000001E-3</v>
      </c>
      <c r="O153" s="176">
        <f t="shared" si="11"/>
        <v>0.64</v>
      </c>
      <c r="P153" s="176">
        <v>0</v>
      </c>
      <c r="Q153" s="176">
        <f t="shared" si="12"/>
        <v>0</v>
      </c>
      <c r="R153" s="178" t="s">
        <v>450</v>
      </c>
      <c r="S153" s="178" t="s">
        <v>211</v>
      </c>
      <c r="T153" s="179" t="s">
        <v>212</v>
      </c>
      <c r="U153" s="156">
        <v>0</v>
      </c>
      <c r="V153" s="156">
        <f t="shared" si="13"/>
        <v>0</v>
      </c>
      <c r="W153" s="156"/>
      <c r="X153" s="156" t="s">
        <v>98</v>
      </c>
      <c r="Y153" s="156" t="s">
        <v>214</v>
      </c>
      <c r="Z153" s="146"/>
      <c r="AA153" s="146"/>
      <c r="AB153" s="146"/>
      <c r="AC153" s="146"/>
      <c r="AD153" s="146"/>
      <c r="AE153" s="146"/>
      <c r="AF153" s="146"/>
      <c r="AG153" s="146" t="s">
        <v>451</v>
      </c>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row>
    <row r="154" spans="1:60" ht="20.399999999999999" outlineLevel="1" x14ac:dyDescent="0.25">
      <c r="A154" s="173">
        <v>97</v>
      </c>
      <c r="B154" s="174" t="s">
        <v>452</v>
      </c>
      <c r="C154" s="182" t="s">
        <v>453</v>
      </c>
      <c r="D154" s="175" t="s">
        <v>237</v>
      </c>
      <c r="E154" s="176">
        <v>113.8536</v>
      </c>
      <c r="F154" s="177"/>
      <c r="G154" s="178">
        <f t="shared" si="7"/>
        <v>0</v>
      </c>
      <c r="H154" s="177"/>
      <c r="I154" s="178">
        <f t="shared" si="8"/>
        <v>0</v>
      </c>
      <c r="J154" s="177"/>
      <c r="K154" s="178">
        <f t="shared" si="9"/>
        <v>0</v>
      </c>
      <c r="L154" s="178">
        <v>21</v>
      </c>
      <c r="M154" s="178">
        <f t="shared" si="10"/>
        <v>0</v>
      </c>
      <c r="N154" s="176">
        <v>1.5E-3</v>
      </c>
      <c r="O154" s="176">
        <f t="shared" si="11"/>
        <v>0.17</v>
      </c>
      <c r="P154" s="176">
        <v>0</v>
      </c>
      <c r="Q154" s="176">
        <f t="shared" si="12"/>
        <v>0</v>
      </c>
      <c r="R154" s="178" t="s">
        <v>450</v>
      </c>
      <c r="S154" s="178" t="s">
        <v>211</v>
      </c>
      <c r="T154" s="179" t="s">
        <v>212</v>
      </c>
      <c r="U154" s="156">
        <v>0</v>
      </c>
      <c r="V154" s="156">
        <f t="shared" si="13"/>
        <v>0</v>
      </c>
      <c r="W154" s="156"/>
      <c r="X154" s="156" t="s">
        <v>98</v>
      </c>
      <c r="Y154" s="156" t="s">
        <v>214</v>
      </c>
      <c r="Z154" s="146"/>
      <c r="AA154" s="146"/>
      <c r="AB154" s="146"/>
      <c r="AC154" s="146"/>
      <c r="AD154" s="146"/>
      <c r="AE154" s="146"/>
      <c r="AF154" s="146"/>
      <c r="AG154" s="146" t="s">
        <v>451</v>
      </c>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row>
    <row r="155" spans="1:60" outlineLevel="1" x14ac:dyDescent="0.25">
      <c r="A155" s="173">
        <v>98</v>
      </c>
      <c r="B155" s="174" t="s">
        <v>454</v>
      </c>
      <c r="C155" s="182" t="s">
        <v>455</v>
      </c>
      <c r="D155" s="175" t="s">
        <v>237</v>
      </c>
      <c r="E155" s="176">
        <v>474.33924000000002</v>
      </c>
      <c r="F155" s="177"/>
      <c r="G155" s="178">
        <f t="shared" si="7"/>
        <v>0</v>
      </c>
      <c r="H155" s="177"/>
      <c r="I155" s="178">
        <f t="shared" si="8"/>
        <v>0</v>
      </c>
      <c r="J155" s="177"/>
      <c r="K155" s="178">
        <f t="shared" si="9"/>
        <v>0</v>
      </c>
      <c r="L155" s="178">
        <v>21</v>
      </c>
      <c r="M155" s="178">
        <f t="shared" si="10"/>
        <v>0</v>
      </c>
      <c r="N155" s="176">
        <v>4.0000000000000001E-3</v>
      </c>
      <c r="O155" s="176">
        <f t="shared" si="11"/>
        <v>1.9</v>
      </c>
      <c r="P155" s="176">
        <v>0</v>
      </c>
      <c r="Q155" s="176">
        <f t="shared" si="12"/>
        <v>0</v>
      </c>
      <c r="R155" s="178"/>
      <c r="S155" s="178" t="s">
        <v>276</v>
      </c>
      <c r="T155" s="179" t="s">
        <v>212</v>
      </c>
      <c r="U155" s="156">
        <v>0</v>
      </c>
      <c r="V155" s="156">
        <f t="shared" si="13"/>
        <v>0</v>
      </c>
      <c r="W155" s="156"/>
      <c r="X155" s="156" t="s">
        <v>98</v>
      </c>
      <c r="Y155" s="156" t="s">
        <v>214</v>
      </c>
      <c r="Z155" s="146"/>
      <c r="AA155" s="146"/>
      <c r="AB155" s="146"/>
      <c r="AC155" s="146"/>
      <c r="AD155" s="146"/>
      <c r="AE155" s="146"/>
      <c r="AF155" s="146"/>
      <c r="AG155" s="146" t="s">
        <v>451</v>
      </c>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row>
    <row r="156" spans="1:60" ht="20.399999999999999" outlineLevel="1" x14ac:dyDescent="0.25">
      <c r="A156" s="173">
        <v>99</v>
      </c>
      <c r="B156" s="174" t="s">
        <v>456</v>
      </c>
      <c r="C156" s="182" t="s">
        <v>457</v>
      </c>
      <c r="D156" s="175" t="s">
        <v>237</v>
      </c>
      <c r="E156" s="176">
        <v>148.54320000000001</v>
      </c>
      <c r="F156" s="177"/>
      <c r="G156" s="178">
        <f t="shared" si="7"/>
        <v>0</v>
      </c>
      <c r="H156" s="177"/>
      <c r="I156" s="178">
        <f t="shared" si="8"/>
        <v>0</v>
      </c>
      <c r="J156" s="177"/>
      <c r="K156" s="178">
        <f t="shared" si="9"/>
        <v>0</v>
      </c>
      <c r="L156" s="178">
        <v>21</v>
      </c>
      <c r="M156" s="178">
        <f t="shared" si="10"/>
        <v>0</v>
      </c>
      <c r="N156" s="176">
        <v>4.1999999999999997E-3</v>
      </c>
      <c r="O156" s="176">
        <f t="shared" si="11"/>
        <v>0.62</v>
      </c>
      <c r="P156" s="176">
        <v>0</v>
      </c>
      <c r="Q156" s="176">
        <f t="shared" si="12"/>
        <v>0</v>
      </c>
      <c r="R156" s="178" t="s">
        <v>450</v>
      </c>
      <c r="S156" s="178" t="s">
        <v>211</v>
      </c>
      <c r="T156" s="179" t="s">
        <v>212</v>
      </c>
      <c r="U156" s="156">
        <v>0</v>
      </c>
      <c r="V156" s="156">
        <f t="shared" si="13"/>
        <v>0</v>
      </c>
      <c r="W156" s="156"/>
      <c r="X156" s="156" t="s">
        <v>98</v>
      </c>
      <c r="Y156" s="156" t="s">
        <v>214</v>
      </c>
      <c r="Z156" s="146"/>
      <c r="AA156" s="146"/>
      <c r="AB156" s="146"/>
      <c r="AC156" s="146"/>
      <c r="AD156" s="146"/>
      <c r="AE156" s="146"/>
      <c r="AF156" s="146"/>
      <c r="AG156" s="146" t="s">
        <v>458</v>
      </c>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row>
    <row r="157" spans="1:60" x14ac:dyDescent="0.25">
      <c r="A157" s="158" t="s">
        <v>205</v>
      </c>
      <c r="B157" s="159" t="s">
        <v>159</v>
      </c>
      <c r="C157" s="180" t="s">
        <v>160</v>
      </c>
      <c r="D157" s="160"/>
      <c r="E157" s="161"/>
      <c r="F157" s="162"/>
      <c r="G157" s="162">
        <f>SUMIF(AG158:AG158,"&lt;&gt;NOR",G158:G158)</f>
        <v>0</v>
      </c>
      <c r="H157" s="162"/>
      <c r="I157" s="162">
        <f>SUM(I158:I158)</f>
        <v>0</v>
      </c>
      <c r="J157" s="162"/>
      <c r="K157" s="162">
        <f>SUM(K158:K158)</f>
        <v>0</v>
      </c>
      <c r="L157" s="162"/>
      <c r="M157" s="162">
        <f>SUM(M158:M158)</f>
        <v>0</v>
      </c>
      <c r="N157" s="161"/>
      <c r="O157" s="161">
        <f>SUM(O158:O158)</f>
        <v>0.02</v>
      </c>
      <c r="P157" s="161"/>
      <c r="Q157" s="161">
        <f>SUM(Q158:Q158)</f>
        <v>0</v>
      </c>
      <c r="R157" s="162"/>
      <c r="S157" s="162"/>
      <c r="T157" s="163"/>
      <c r="U157" s="157"/>
      <c r="V157" s="157">
        <f>SUM(V158:V158)</f>
        <v>57.82</v>
      </c>
      <c r="W157" s="157"/>
      <c r="X157" s="157"/>
      <c r="Y157" s="157"/>
      <c r="AG157" t="s">
        <v>206</v>
      </c>
    </row>
    <row r="158" spans="1:60" outlineLevel="1" x14ac:dyDescent="0.25">
      <c r="A158" s="173">
        <v>100</v>
      </c>
      <c r="B158" s="174" t="s">
        <v>459</v>
      </c>
      <c r="C158" s="182" t="s">
        <v>460</v>
      </c>
      <c r="D158" s="175" t="s">
        <v>237</v>
      </c>
      <c r="E158" s="176">
        <v>95.88</v>
      </c>
      <c r="F158" s="177"/>
      <c r="G158" s="178">
        <f>ROUND(E158*F158,2)</f>
        <v>0</v>
      </c>
      <c r="H158" s="177"/>
      <c r="I158" s="178">
        <f>ROUND(E158*H158,2)</f>
        <v>0</v>
      </c>
      <c r="J158" s="177"/>
      <c r="K158" s="178">
        <f>ROUND(E158*J158,2)</f>
        <v>0</v>
      </c>
      <c r="L158" s="178">
        <v>21</v>
      </c>
      <c r="M158" s="178">
        <f>G158*(1+L158/100)</f>
        <v>0</v>
      </c>
      <c r="N158" s="176">
        <v>1.9000000000000001E-4</v>
      </c>
      <c r="O158" s="176">
        <f>ROUND(E158*N158,2)</f>
        <v>0.02</v>
      </c>
      <c r="P158" s="176">
        <v>0</v>
      </c>
      <c r="Q158" s="176">
        <f>ROUND(E158*P158,2)</f>
        <v>0</v>
      </c>
      <c r="R158" s="178"/>
      <c r="S158" s="178" t="s">
        <v>276</v>
      </c>
      <c r="T158" s="179" t="s">
        <v>212</v>
      </c>
      <c r="U158" s="156">
        <v>0.60299999999999998</v>
      </c>
      <c r="V158" s="156">
        <f>ROUND(E158*U158,2)</f>
        <v>57.82</v>
      </c>
      <c r="W158" s="156"/>
      <c r="X158" s="156" t="s">
        <v>213</v>
      </c>
      <c r="Y158" s="156" t="s">
        <v>214</v>
      </c>
      <c r="Z158" s="146"/>
      <c r="AA158" s="146"/>
      <c r="AB158" s="146"/>
      <c r="AC158" s="146"/>
      <c r="AD158" s="146"/>
      <c r="AE158" s="146"/>
      <c r="AF158" s="146"/>
      <c r="AG158" s="146" t="s">
        <v>215</v>
      </c>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row>
    <row r="159" spans="1:60" x14ac:dyDescent="0.25">
      <c r="A159" s="158" t="s">
        <v>205</v>
      </c>
      <c r="B159" s="159" t="s">
        <v>161</v>
      </c>
      <c r="C159" s="180" t="s">
        <v>162</v>
      </c>
      <c r="D159" s="160"/>
      <c r="E159" s="161"/>
      <c r="F159" s="162"/>
      <c r="G159" s="162">
        <f>SUMIF(AG160:AG162,"&lt;&gt;NOR",G160:G162)</f>
        <v>0</v>
      </c>
      <c r="H159" s="162"/>
      <c r="I159" s="162">
        <f>SUM(I160:I162)</f>
        <v>0</v>
      </c>
      <c r="J159" s="162"/>
      <c r="K159" s="162">
        <f>SUM(K160:K162)</f>
        <v>0</v>
      </c>
      <c r="L159" s="162"/>
      <c r="M159" s="162">
        <f>SUM(M160:M162)</f>
        <v>0</v>
      </c>
      <c r="N159" s="161"/>
      <c r="O159" s="161">
        <f>SUM(O160:O162)</f>
        <v>0</v>
      </c>
      <c r="P159" s="161"/>
      <c r="Q159" s="161">
        <f>SUM(Q160:Q162)</f>
        <v>0</v>
      </c>
      <c r="R159" s="162"/>
      <c r="S159" s="162"/>
      <c r="T159" s="163"/>
      <c r="U159" s="157"/>
      <c r="V159" s="157">
        <f>SUM(V160:V162)</f>
        <v>0</v>
      </c>
      <c r="W159" s="157"/>
      <c r="X159" s="157"/>
      <c r="Y159" s="157"/>
      <c r="AG159" t="s">
        <v>206</v>
      </c>
    </row>
    <row r="160" spans="1:60" outlineLevel="1" x14ac:dyDescent="0.25">
      <c r="A160" s="173">
        <v>101</v>
      </c>
      <c r="B160" s="174" t="s">
        <v>461</v>
      </c>
      <c r="C160" s="182" t="s">
        <v>462</v>
      </c>
      <c r="D160" s="175" t="s">
        <v>257</v>
      </c>
      <c r="E160" s="176">
        <v>4</v>
      </c>
      <c r="F160" s="177"/>
      <c r="G160" s="178">
        <f>ROUND(E160*F160,2)</f>
        <v>0</v>
      </c>
      <c r="H160" s="177"/>
      <c r="I160" s="178">
        <f>ROUND(E160*H160,2)</f>
        <v>0</v>
      </c>
      <c r="J160" s="177"/>
      <c r="K160" s="178">
        <f>ROUND(E160*J160,2)</f>
        <v>0</v>
      </c>
      <c r="L160" s="178">
        <v>21</v>
      </c>
      <c r="M160" s="178">
        <f>G160*(1+L160/100)</f>
        <v>0</v>
      </c>
      <c r="N160" s="176">
        <v>0</v>
      </c>
      <c r="O160" s="176">
        <f>ROUND(E160*N160,2)</f>
        <v>0</v>
      </c>
      <c r="P160" s="176">
        <v>0</v>
      </c>
      <c r="Q160" s="176">
        <f>ROUND(E160*P160,2)</f>
        <v>0</v>
      </c>
      <c r="R160" s="178"/>
      <c r="S160" s="178" t="s">
        <v>276</v>
      </c>
      <c r="T160" s="179" t="s">
        <v>212</v>
      </c>
      <c r="U160" s="156">
        <v>0</v>
      </c>
      <c r="V160" s="156">
        <f>ROUND(E160*U160,2)</f>
        <v>0</v>
      </c>
      <c r="W160" s="156"/>
      <c r="X160" s="156" t="s">
        <v>213</v>
      </c>
      <c r="Y160" s="156" t="s">
        <v>214</v>
      </c>
      <c r="Z160" s="146"/>
      <c r="AA160" s="146"/>
      <c r="AB160" s="146"/>
      <c r="AC160" s="146"/>
      <c r="AD160" s="146"/>
      <c r="AE160" s="146"/>
      <c r="AF160" s="146"/>
      <c r="AG160" s="146" t="s">
        <v>215</v>
      </c>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row>
    <row r="161" spans="1:60" outlineLevel="1" x14ac:dyDescent="0.25">
      <c r="A161" s="173">
        <v>102</v>
      </c>
      <c r="B161" s="174" t="s">
        <v>463</v>
      </c>
      <c r="C161" s="182" t="s">
        <v>464</v>
      </c>
      <c r="D161" s="175" t="s">
        <v>257</v>
      </c>
      <c r="E161" s="176">
        <v>2</v>
      </c>
      <c r="F161" s="177"/>
      <c r="G161" s="178">
        <f>ROUND(E161*F161,2)</f>
        <v>0</v>
      </c>
      <c r="H161" s="177"/>
      <c r="I161" s="178">
        <f>ROUND(E161*H161,2)</f>
        <v>0</v>
      </c>
      <c r="J161" s="177"/>
      <c r="K161" s="178">
        <f>ROUND(E161*J161,2)</f>
        <v>0</v>
      </c>
      <c r="L161" s="178">
        <v>21</v>
      </c>
      <c r="M161" s="178">
        <f>G161*(1+L161/100)</f>
        <v>0</v>
      </c>
      <c r="N161" s="176">
        <v>0</v>
      </c>
      <c r="O161" s="176">
        <f>ROUND(E161*N161,2)</f>
        <v>0</v>
      </c>
      <c r="P161" s="176">
        <v>0</v>
      </c>
      <c r="Q161" s="176">
        <f>ROUND(E161*P161,2)</f>
        <v>0</v>
      </c>
      <c r="R161" s="178"/>
      <c r="S161" s="178" t="s">
        <v>276</v>
      </c>
      <c r="T161" s="179" t="s">
        <v>212</v>
      </c>
      <c r="U161" s="156">
        <v>0</v>
      </c>
      <c r="V161" s="156">
        <f>ROUND(E161*U161,2)</f>
        <v>0</v>
      </c>
      <c r="W161" s="156"/>
      <c r="X161" s="156" t="s">
        <v>213</v>
      </c>
      <c r="Y161" s="156" t="s">
        <v>214</v>
      </c>
      <c r="Z161" s="146"/>
      <c r="AA161" s="146"/>
      <c r="AB161" s="146"/>
      <c r="AC161" s="146"/>
      <c r="AD161" s="146"/>
      <c r="AE161" s="146"/>
      <c r="AF161" s="146"/>
      <c r="AG161" s="146" t="s">
        <v>215</v>
      </c>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row>
    <row r="162" spans="1:60" outlineLevel="1" x14ac:dyDescent="0.25">
      <c r="A162" s="173">
        <v>103</v>
      </c>
      <c r="B162" s="174" t="s">
        <v>465</v>
      </c>
      <c r="C162" s="182" t="s">
        <v>466</v>
      </c>
      <c r="D162" s="175" t="s">
        <v>257</v>
      </c>
      <c r="E162" s="176">
        <v>1</v>
      </c>
      <c r="F162" s="177"/>
      <c r="G162" s="178">
        <f>ROUND(E162*F162,2)</f>
        <v>0</v>
      </c>
      <c r="H162" s="177"/>
      <c r="I162" s="178">
        <f>ROUND(E162*H162,2)</f>
        <v>0</v>
      </c>
      <c r="J162" s="177"/>
      <c r="K162" s="178">
        <f>ROUND(E162*J162,2)</f>
        <v>0</v>
      </c>
      <c r="L162" s="178">
        <v>21</v>
      </c>
      <c r="M162" s="178">
        <f>G162*(1+L162/100)</f>
        <v>0</v>
      </c>
      <c r="N162" s="176">
        <v>0</v>
      </c>
      <c r="O162" s="176">
        <f>ROUND(E162*N162,2)</f>
        <v>0</v>
      </c>
      <c r="P162" s="176">
        <v>0</v>
      </c>
      <c r="Q162" s="176">
        <f>ROUND(E162*P162,2)</f>
        <v>0</v>
      </c>
      <c r="R162" s="178"/>
      <c r="S162" s="178" t="s">
        <v>276</v>
      </c>
      <c r="T162" s="179" t="s">
        <v>212</v>
      </c>
      <c r="U162" s="156">
        <v>0</v>
      </c>
      <c r="V162" s="156">
        <f>ROUND(E162*U162,2)</f>
        <v>0</v>
      </c>
      <c r="W162" s="156"/>
      <c r="X162" s="156" t="s">
        <v>213</v>
      </c>
      <c r="Y162" s="156" t="s">
        <v>214</v>
      </c>
      <c r="Z162" s="146"/>
      <c r="AA162" s="146"/>
      <c r="AB162" s="146"/>
      <c r="AC162" s="146"/>
      <c r="AD162" s="146"/>
      <c r="AE162" s="146"/>
      <c r="AF162" s="146"/>
      <c r="AG162" s="146" t="s">
        <v>215</v>
      </c>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row>
    <row r="163" spans="1:60" x14ac:dyDescent="0.25">
      <c r="A163" s="158" t="s">
        <v>205</v>
      </c>
      <c r="B163" s="159" t="s">
        <v>163</v>
      </c>
      <c r="C163" s="180" t="s">
        <v>164</v>
      </c>
      <c r="D163" s="160"/>
      <c r="E163" s="161"/>
      <c r="F163" s="162"/>
      <c r="G163" s="162">
        <f>SUMIF(AG164:AG169,"&lt;&gt;NOR",G164:G169)</f>
        <v>0</v>
      </c>
      <c r="H163" s="162"/>
      <c r="I163" s="162">
        <f>SUM(I164:I169)</f>
        <v>0</v>
      </c>
      <c r="J163" s="162"/>
      <c r="K163" s="162">
        <f>SUM(K164:K169)</f>
        <v>0</v>
      </c>
      <c r="L163" s="162"/>
      <c r="M163" s="162">
        <f>SUM(M164:M169)</f>
        <v>0</v>
      </c>
      <c r="N163" s="161"/>
      <c r="O163" s="161">
        <f>SUM(O164:O169)</f>
        <v>8.25</v>
      </c>
      <c r="P163" s="161"/>
      <c r="Q163" s="161">
        <f>SUM(Q164:Q169)</f>
        <v>0</v>
      </c>
      <c r="R163" s="162"/>
      <c r="S163" s="162"/>
      <c r="T163" s="163"/>
      <c r="U163" s="157"/>
      <c r="V163" s="157">
        <f>SUM(V164:V169)</f>
        <v>276.25</v>
      </c>
      <c r="W163" s="157"/>
      <c r="X163" s="157"/>
      <c r="Y163" s="157"/>
      <c r="AG163" t="s">
        <v>206</v>
      </c>
    </row>
    <row r="164" spans="1:60" outlineLevel="1" x14ac:dyDescent="0.25">
      <c r="A164" s="173">
        <v>104</v>
      </c>
      <c r="B164" s="174" t="s">
        <v>467</v>
      </c>
      <c r="C164" s="182" t="s">
        <v>468</v>
      </c>
      <c r="D164" s="175" t="s">
        <v>237</v>
      </c>
      <c r="E164" s="176">
        <v>190.24</v>
      </c>
      <c r="F164" s="177"/>
      <c r="G164" s="178">
        <f>ROUND(E164*F164,2)</f>
        <v>0</v>
      </c>
      <c r="H164" s="177"/>
      <c r="I164" s="178">
        <f>ROUND(E164*H164,2)</f>
        <v>0</v>
      </c>
      <c r="J164" s="177"/>
      <c r="K164" s="178">
        <f>ROUND(E164*J164,2)</f>
        <v>0</v>
      </c>
      <c r="L164" s="178">
        <v>21</v>
      </c>
      <c r="M164" s="178">
        <f>G164*(1+L164/100)</f>
        <v>0</v>
      </c>
      <c r="N164" s="176">
        <v>2.1000000000000001E-4</v>
      </c>
      <c r="O164" s="176">
        <f>ROUND(E164*N164,2)</f>
        <v>0.04</v>
      </c>
      <c r="P164" s="176">
        <v>0</v>
      </c>
      <c r="Q164" s="176">
        <f>ROUND(E164*P164,2)</f>
        <v>0</v>
      </c>
      <c r="R164" s="178" t="s">
        <v>469</v>
      </c>
      <c r="S164" s="178" t="s">
        <v>211</v>
      </c>
      <c r="T164" s="179" t="s">
        <v>251</v>
      </c>
      <c r="U164" s="156">
        <v>0.05</v>
      </c>
      <c r="V164" s="156">
        <f>ROUND(E164*U164,2)</f>
        <v>9.51</v>
      </c>
      <c r="W164" s="156"/>
      <c r="X164" s="156" t="s">
        <v>213</v>
      </c>
      <c r="Y164" s="156" t="s">
        <v>214</v>
      </c>
      <c r="Z164" s="146"/>
      <c r="AA164" s="146"/>
      <c r="AB164" s="146"/>
      <c r="AC164" s="146"/>
      <c r="AD164" s="146"/>
      <c r="AE164" s="146"/>
      <c r="AF164" s="146"/>
      <c r="AG164" s="146" t="s">
        <v>215</v>
      </c>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row>
    <row r="165" spans="1:60" ht="20.399999999999999" outlineLevel="1" x14ac:dyDescent="0.25">
      <c r="A165" s="173">
        <v>105</v>
      </c>
      <c r="B165" s="174" t="s">
        <v>470</v>
      </c>
      <c r="C165" s="182" t="s">
        <v>471</v>
      </c>
      <c r="D165" s="175" t="s">
        <v>316</v>
      </c>
      <c r="E165" s="176">
        <v>286.01</v>
      </c>
      <c r="F165" s="177"/>
      <c r="G165" s="178">
        <f>ROUND(E165*F165,2)</f>
        <v>0</v>
      </c>
      <c r="H165" s="177"/>
      <c r="I165" s="178">
        <f>ROUND(E165*H165,2)</f>
        <v>0</v>
      </c>
      <c r="J165" s="177"/>
      <c r="K165" s="178">
        <f>ROUND(E165*J165,2)</f>
        <v>0</v>
      </c>
      <c r="L165" s="178">
        <v>21</v>
      </c>
      <c r="M165" s="178">
        <f>G165*(1+L165/100)</f>
        <v>0</v>
      </c>
      <c r="N165" s="176">
        <v>5.1799999999999997E-3</v>
      </c>
      <c r="O165" s="176">
        <f>ROUND(E165*N165,2)</f>
        <v>1.48</v>
      </c>
      <c r="P165" s="176">
        <v>0</v>
      </c>
      <c r="Q165" s="176">
        <f>ROUND(E165*P165,2)</f>
        <v>0</v>
      </c>
      <c r="R165" s="178" t="s">
        <v>469</v>
      </c>
      <c r="S165" s="178" t="s">
        <v>211</v>
      </c>
      <c r="T165" s="179" t="s">
        <v>251</v>
      </c>
      <c r="U165" s="156">
        <v>0.23599999999999999</v>
      </c>
      <c r="V165" s="156">
        <f>ROUND(E165*U165,2)</f>
        <v>67.5</v>
      </c>
      <c r="W165" s="156"/>
      <c r="X165" s="156" t="s">
        <v>213</v>
      </c>
      <c r="Y165" s="156" t="s">
        <v>214</v>
      </c>
      <c r="Z165" s="146"/>
      <c r="AA165" s="146"/>
      <c r="AB165" s="146"/>
      <c r="AC165" s="146"/>
      <c r="AD165" s="146"/>
      <c r="AE165" s="146"/>
      <c r="AF165" s="146"/>
      <c r="AG165" s="146" t="s">
        <v>215</v>
      </c>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row>
    <row r="166" spans="1:60" ht="20.399999999999999" outlineLevel="1" x14ac:dyDescent="0.25">
      <c r="A166" s="173">
        <v>106</v>
      </c>
      <c r="B166" s="174" t="s">
        <v>472</v>
      </c>
      <c r="C166" s="182" t="s">
        <v>473</v>
      </c>
      <c r="D166" s="175" t="s">
        <v>237</v>
      </c>
      <c r="E166" s="176">
        <v>190.24</v>
      </c>
      <c r="F166" s="177"/>
      <c r="G166" s="178">
        <f>ROUND(E166*F166,2)</f>
        <v>0</v>
      </c>
      <c r="H166" s="177"/>
      <c r="I166" s="178">
        <f>ROUND(E166*H166,2)</f>
        <v>0</v>
      </c>
      <c r="J166" s="177"/>
      <c r="K166" s="178">
        <f>ROUND(E166*J166,2)</f>
        <v>0</v>
      </c>
      <c r="L166" s="178">
        <v>21</v>
      </c>
      <c r="M166" s="178">
        <f>G166*(1+L166/100)</f>
        <v>0</v>
      </c>
      <c r="N166" s="176">
        <v>5.0400000000000002E-3</v>
      </c>
      <c r="O166" s="176">
        <f>ROUND(E166*N166,2)</f>
        <v>0.96</v>
      </c>
      <c r="P166" s="176">
        <v>0</v>
      </c>
      <c r="Q166" s="176">
        <f>ROUND(E166*P166,2)</f>
        <v>0</v>
      </c>
      <c r="R166" s="178" t="s">
        <v>469</v>
      </c>
      <c r="S166" s="178" t="s">
        <v>211</v>
      </c>
      <c r="T166" s="179" t="s">
        <v>251</v>
      </c>
      <c r="U166" s="156">
        <v>0.97799999999999998</v>
      </c>
      <c r="V166" s="156">
        <f>ROUND(E166*U166,2)</f>
        <v>186.05</v>
      </c>
      <c r="W166" s="156"/>
      <c r="X166" s="156" t="s">
        <v>213</v>
      </c>
      <c r="Y166" s="156" t="s">
        <v>214</v>
      </c>
      <c r="Z166" s="146"/>
      <c r="AA166" s="146"/>
      <c r="AB166" s="146"/>
      <c r="AC166" s="146"/>
      <c r="AD166" s="146"/>
      <c r="AE166" s="146"/>
      <c r="AF166" s="146"/>
      <c r="AG166" s="146" t="s">
        <v>215</v>
      </c>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row>
    <row r="167" spans="1:60" ht="20.399999999999999" outlineLevel="1" x14ac:dyDescent="0.25">
      <c r="A167" s="173">
        <v>107</v>
      </c>
      <c r="B167" s="174" t="s">
        <v>474</v>
      </c>
      <c r="C167" s="182" t="s">
        <v>475</v>
      </c>
      <c r="D167" s="175" t="s">
        <v>237</v>
      </c>
      <c r="E167" s="176">
        <v>267.23736000000002</v>
      </c>
      <c r="F167" s="177"/>
      <c r="G167" s="178">
        <f>ROUND(E167*F167,2)</f>
        <v>0</v>
      </c>
      <c r="H167" s="177"/>
      <c r="I167" s="178">
        <f>ROUND(E167*H167,2)</f>
        <v>0</v>
      </c>
      <c r="J167" s="177"/>
      <c r="K167" s="178">
        <f>ROUND(E167*J167,2)</f>
        <v>0</v>
      </c>
      <c r="L167" s="178">
        <v>21</v>
      </c>
      <c r="M167" s="178">
        <f>G167*(1+L167/100)</f>
        <v>0</v>
      </c>
      <c r="N167" s="176">
        <v>2.1600000000000001E-2</v>
      </c>
      <c r="O167" s="176">
        <f>ROUND(E167*N167,2)</f>
        <v>5.77</v>
      </c>
      <c r="P167" s="176">
        <v>0</v>
      </c>
      <c r="Q167" s="176">
        <f>ROUND(E167*P167,2)</f>
        <v>0</v>
      </c>
      <c r="R167" s="178" t="s">
        <v>450</v>
      </c>
      <c r="S167" s="178" t="s">
        <v>211</v>
      </c>
      <c r="T167" s="179" t="s">
        <v>212</v>
      </c>
      <c r="U167" s="156">
        <v>0</v>
      </c>
      <c r="V167" s="156">
        <f>ROUND(E167*U167,2)</f>
        <v>0</v>
      </c>
      <c r="W167" s="156"/>
      <c r="X167" s="156" t="s">
        <v>98</v>
      </c>
      <c r="Y167" s="156" t="s">
        <v>214</v>
      </c>
      <c r="Z167" s="146"/>
      <c r="AA167" s="146"/>
      <c r="AB167" s="146"/>
      <c r="AC167" s="146"/>
      <c r="AD167" s="146"/>
      <c r="AE167" s="146"/>
      <c r="AF167" s="146"/>
      <c r="AG167" s="146" t="s">
        <v>451</v>
      </c>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row>
    <row r="168" spans="1:60" outlineLevel="1" x14ac:dyDescent="0.25">
      <c r="A168" s="165">
        <v>108</v>
      </c>
      <c r="B168" s="166" t="s">
        <v>476</v>
      </c>
      <c r="C168" s="181" t="s">
        <v>477</v>
      </c>
      <c r="D168" s="167" t="s">
        <v>261</v>
      </c>
      <c r="E168" s="168">
        <v>8.2526200000000003</v>
      </c>
      <c r="F168" s="169"/>
      <c r="G168" s="170">
        <f>ROUND(E168*F168,2)</f>
        <v>0</v>
      </c>
      <c r="H168" s="169"/>
      <c r="I168" s="170">
        <f>ROUND(E168*H168,2)</f>
        <v>0</v>
      </c>
      <c r="J168" s="169"/>
      <c r="K168" s="170">
        <f>ROUND(E168*J168,2)</f>
        <v>0</v>
      </c>
      <c r="L168" s="170">
        <v>21</v>
      </c>
      <c r="M168" s="170">
        <f>G168*(1+L168/100)</f>
        <v>0</v>
      </c>
      <c r="N168" s="168">
        <v>0</v>
      </c>
      <c r="O168" s="168">
        <f>ROUND(E168*N168,2)</f>
        <v>0</v>
      </c>
      <c r="P168" s="168">
        <v>0</v>
      </c>
      <c r="Q168" s="168">
        <f>ROUND(E168*P168,2)</f>
        <v>0</v>
      </c>
      <c r="R168" s="170" t="s">
        <v>469</v>
      </c>
      <c r="S168" s="170" t="s">
        <v>211</v>
      </c>
      <c r="T168" s="171" t="s">
        <v>251</v>
      </c>
      <c r="U168" s="156">
        <v>1.5980000000000001</v>
      </c>
      <c r="V168" s="156">
        <f>ROUND(E168*U168,2)</f>
        <v>13.19</v>
      </c>
      <c r="W168" s="156"/>
      <c r="X168" s="156" t="s">
        <v>426</v>
      </c>
      <c r="Y168" s="156" t="s">
        <v>214</v>
      </c>
      <c r="Z168" s="146"/>
      <c r="AA168" s="146"/>
      <c r="AB168" s="146"/>
      <c r="AC168" s="146"/>
      <c r="AD168" s="146"/>
      <c r="AE168" s="146"/>
      <c r="AF168" s="146"/>
      <c r="AG168" s="146" t="s">
        <v>427</v>
      </c>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row>
    <row r="169" spans="1:60" outlineLevel="2" x14ac:dyDescent="0.25">
      <c r="A169" s="153"/>
      <c r="B169" s="154"/>
      <c r="C169" s="190" t="s">
        <v>478</v>
      </c>
      <c r="D169" s="191"/>
      <c r="E169" s="191"/>
      <c r="F169" s="191"/>
      <c r="G169" s="191"/>
      <c r="H169" s="156"/>
      <c r="I169" s="156"/>
      <c r="J169" s="156"/>
      <c r="K169" s="156"/>
      <c r="L169" s="156"/>
      <c r="M169" s="156"/>
      <c r="N169" s="155"/>
      <c r="O169" s="155"/>
      <c r="P169" s="155"/>
      <c r="Q169" s="155"/>
      <c r="R169" s="156"/>
      <c r="S169" s="156"/>
      <c r="T169" s="156"/>
      <c r="U169" s="156"/>
      <c r="V169" s="156"/>
      <c r="W169" s="156"/>
      <c r="X169" s="156"/>
      <c r="Y169" s="156"/>
      <c r="Z169" s="146"/>
      <c r="AA169" s="146"/>
      <c r="AB169" s="146"/>
      <c r="AC169" s="146"/>
      <c r="AD169" s="146"/>
      <c r="AE169" s="146"/>
      <c r="AF169" s="146"/>
      <c r="AG169" s="146" t="s">
        <v>217</v>
      </c>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row>
    <row r="170" spans="1:60" x14ac:dyDescent="0.25">
      <c r="A170" s="158" t="s">
        <v>205</v>
      </c>
      <c r="B170" s="159" t="s">
        <v>165</v>
      </c>
      <c r="C170" s="180" t="s">
        <v>166</v>
      </c>
      <c r="D170" s="160"/>
      <c r="E170" s="161"/>
      <c r="F170" s="162"/>
      <c r="G170" s="162">
        <f>SUMIF(AG171:AG176,"&lt;&gt;NOR",G171:G176)</f>
        <v>0</v>
      </c>
      <c r="H170" s="162"/>
      <c r="I170" s="162">
        <f>SUM(I171:I176)</f>
        <v>0</v>
      </c>
      <c r="J170" s="162"/>
      <c r="K170" s="162">
        <f>SUM(K171:K176)</f>
        <v>0</v>
      </c>
      <c r="L170" s="162"/>
      <c r="M170" s="162">
        <f>SUM(M171:M176)</f>
        <v>0</v>
      </c>
      <c r="N170" s="161"/>
      <c r="O170" s="161">
        <f>SUM(O171:O176)</f>
        <v>2.0699999999999998</v>
      </c>
      <c r="P170" s="161"/>
      <c r="Q170" s="161">
        <f>SUM(Q171:Q176)</f>
        <v>0</v>
      </c>
      <c r="R170" s="162"/>
      <c r="S170" s="162"/>
      <c r="T170" s="163"/>
      <c r="U170" s="157"/>
      <c r="V170" s="157">
        <f>SUM(V171:V176)</f>
        <v>134.11000000000001</v>
      </c>
      <c r="W170" s="157"/>
      <c r="X170" s="157"/>
      <c r="Y170" s="157"/>
      <c r="AG170" t="s">
        <v>206</v>
      </c>
    </row>
    <row r="171" spans="1:60" outlineLevel="1" x14ac:dyDescent="0.25">
      <c r="A171" s="173">
        <v>109</v>
      </c>
      <c r="B171" s="174" t="s">
        <v>479</v>
      </c>
      <c r="C171" s="182" t="s">
        <v>480</v>
      </c>
      <c r="D171" s="175" t="s">
        <v>237</v>
      </c>
      <c r="E171" s="176">
        <v>111.03700000000001</v>
      </c>
      <c r="F171" s="177"/>
      <c r="G171" s="178">
        <f t="shared" ref="G171:G176" si="14">ROUND(E171*F171,2)</f>
        <v>0</v>
      </c>
      <c r="H171" s="177"/>
      <c r="I171" s="178">
        <f t="shared" ref="I171:I176" si="15">ROUND(E171*H171,2)</f>
        <v>0</v>
      </c>
      <c r="J171" s="177"/>
      <c r="K171" s="178">
        <f t="shared" ref="K171:K176" si="16">ROUND(E171*J171,2)</f>
        <v>0</v>
      </c>
      <c r="L171" s="178">
        <v>21</v>
      </c>
      <c r="M171" s="178">
        <f t="shared" ref="M171:M176" si="17">G171*(1+L171/100)</f>
        <v>0</v>
      </c>
      <c r="N171" s="176">
        <v>2.1000000000000001E-4</v>
      </c>
      <c r="O171" s="176">
        <f t="shared" ref="O171:O176" si="18">ROUND(E171*N171,2)</f>
        <v>0.02</v>
      </c>
      <c r="P171" s="176">
        <v>0</v>
      </c>
      <c r="Q171" s="176">
        <f t="shared" ref="Q171:Q176" si="19">ROUND(E171*P171,2)</f>
        <v>0</v>
      </c>
      <c r="R171" s="178" t="s">
        <v>469</v>
      </c>
      <c r="S171" s="178" t="s">
        <v>211</v>
      </c>
      <c r="T171" s="179" t="s">
        <v>251</v>
      </c>
      <c r="U171" s="156">
        <v>0.05</v>
      </c>
      <c r="V171" s="156">
        <f t="shared" ref="V171:V176" si="20">ROUND(E171*U171,2)</f>
        <v>5.55</v>
      </c>
      <c r="W171" s="156"/>
      <c r="X171" s="156" t="s">
        <v>213</v>
      </c>
      <c r="Y171" s="156" t="s">
        <v>214</v>
      </c>
      <c r="Z171" s="146"/>
      <c r="AA171" s="146"/>
      <c r="AB171" s="146"/>
      <c r="AC171" s="146"/>
      <c r="AD171" s="146"/>
      <c r="AE171" s="146"/>
      <c r="AF171" s="146"/>
      <c r="AG171" s="146" t="s">
        <v>215</v>
      </c>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row>
    <row r="172" spans="1:60" ht="20.399999999999999" outlineLevel="1" x14ac:dyDescent="0.25">
      <c r="A172" s="173">
        <v>110</v>
      </c>
      <c r="B172" s="174" t="s">
        <v>481</v>
      </c>
      <c r="C172" s="182" t="s">
        <v>482</v>
      </c>
      <c r="D172" s="175" t="s">
        <v>237</v>
      </c>
      <c r="E172" s="176">
        <v>111.03700000000001</v>
      </c>
      <c r="F172" s="177"/>
      <c r="G172" s="178">
        <f t="shared" si="14"/>
        <v>0</v>
      </c>
      <c r="H172" s="177"/>
      <c r="I172" s="178">
        <f t="shared" si="15"/>
        <v>0</v>
      </c>
      <c r="J172" s="177"/>
      <c r="K172" s="178">
        <f t="shared" si="16"/>
        <v>0</v>
      </c>
      <c r="L172" s="178">
        <v>21</v>
      </c>
      <c r="M172" s="178">
        <f t="shared" si="17"/>
        <v>0</v>
      </c>
      <c r="N172" s="176">
        <v>3.14E-3</v>
      </c>
      <c r="O172" s="176">
        <f t="shared" si="18"/>
        <v>0.35</v>
      </c>
      <c r="P172" s="176">
        <v>0</v>
      </c>
      <c r="Q172" s="176">
        <f t="shared" si="19"/>
        <v>0</v>
      </c>
      <c r="R172" s="178" t="s">
        <v>469</v>
      </c>
      <c r="S172" s="178" t="s">
        <v>211</v>
      </c>
      <c r="T172" s="179" t="s">
        <v>251</v>
      </c>
      <c r="U172" s="156">
        <v>0.95840000000000003</v>
      </c>
      <c r="V172" s="156">
        <f t="shared" si="20"/>
        <v>106.42</v>
      </c>
      <c r="W172" s="156"/>
      <c r="X172" s="156" t="s">
        <v>213</v>
      </c>
      <c r="Y172" s="156" t="s">
        <v>214</v>
      </c>
      <c r="Z172" s="146"/>
      <c r="AA172" s="146"/>
      <c r="AB172" s="146"/>
      <c r="AC172" s="146"/>
      <c r="AD172" s="146"/>
      <c r="AE172" s="146"/>
      <c r="AF172" s="146"/>
      <c r="AG172" s="146" t="s">
        <v>215</v>
      </c>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row>
    <row r="173" spans="1:60" ht="20.399999999999999" outlineLevel="1" x14ac:dyDescent="0.25">
      <c r="A173" s="173">
        <v>111</v>
      </c>
      <c r="B173" s="174" t="s">
        <v>483</v>
      </c>
      <c r="C173" s="182" t="s">
        <v>484</v>
      </c>
      <c r="D173" s="175" t="s">
        <v>316</v>
      </c>
      <c r="E173" s="176">
        <v>74.094999999999999</v>
      </c>
      <c r="F173" s="177"/>
      <c r="G173" s="178">
        <f t="shared" si="14"/>
        <v>0</v>
      </c>
      <c r="H173" s="177"/>
      <c r="I173" s="178">
        <f t="shared" si="15"/>
        <v>0</v>
      </c>
      <c r="J173" s="177"/>
      <c r="K173" s="178">
        <f t="shared" si="16"/>
        <v>0</v>
      </c>
      <c r="L173" s="178">
        <v>21</v>
      </c>
      <c r="M173" s="178">
        <f t="shared" si="17"/>
        <v>0</v>
      </c>
      <c r="N173" s="176">
        <v>4.2999999999999999E-4</v>
      </c>
      <c r="O173" s="176">
        <f t="shared" si="18"/>
        <v>0.03</v>
      </c>
      <c r="P173" s="176">
        <v>0</v>
      </c>
      <c r="Q173" s="176">
        <f t="shared" si="19"/>
        <v>0</v>
      </c>
      <c r="R173" s="178" t="s">
        <v>469</v>
      </c>
      <c r="S173" s="178" t="s">
        <v>211</v>
      </c>
      <c r="T173" s="179" t="s">
        <v>251</v>
      </c>
      <c r="U173" s="156">
        <v>0.12</v>
      </c>
      <c r="V173" s="156">
        <f t="shared" si="20"/>
        <v>8.89</v>
      </c>
      <c r="W173" s="156"/>
      <c r="X173" s="156" t="s">
        <v>213</v>
      </c>
      <c r="Y173" s="156" t="s">
        <v>214</v>
      </c>
      <c r="Z173" s="146"/>
      <c r="AA173" s="146"/>
      <c r="AB173" s="146"/>
      <c r="AC173" s="146"/>
      <c r="AD173" s="146"/>
      <c r="AE173" s="146"/>
      <c r="AF173" s="146"/>
      <c r="AG173" s="146" t="s">
        <v>215</v>
      </c>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row>
    <row r="174" spans="1:60" outlineLevel="1" x14ac:dyDescent="0.25">
      <c r="A174" s="173">
        <v>112</v>
      </c>
      <c r="B174" s="174" t="s">
        <v>485</v>
      </c>
      <c r="C174" s="182" t="s">
        <v>486</v>
      </c>
      <c r="D174" s="175" t="s">
        <v>316</v>
      </c>
      <c r="E174" s="176">
        <v>82.8</v>
      </c>
      <c r="F174" s="177"/>
      <c r="G174" s="178">
        <f t="shared" si="14"/>
        <v>0</v>
      </c>
      <c r="H174" s="177"/>
      <c r="I174" s="178">
        <f t="shared" si="15"/>
        <v>0</v>
      </c>
      <c r="J174" s="177"/>
      <c r="K174" s="178">
        <f t="shared" si="16"/>
        <v>0</v>
      </c>
      <c r="L174" s="178">
        <v>21</v>
      </c>
      <c r="M174" s="178">
        <f t="shared" si="17"/>
        <v>0</v>
      </c>
      <c r="N174" s="176">
        <v>9.0000000000000006E-5</v>
      </c>
      <c r="O174" s="176">
        <f t="shared" si="18"/>
        <v>0.01</v>
      </c>
      <c r="P174" s="176">
        <v>0</v>
      </c>
      <c r="Q174" s="176">
        <f t="shared" si="19"/>
        <v>0</v>
      </c>
      <c r="R174" s="178" t="s">
        <v>469</v>
      </c>
      <c r="S174" s="178" t="s">
        <v>211</v>
      </c>
      <c r="T174" s="179" t="s">
        <v>251</v>
      </c>
      <c r="U174" s="156">
        <v>0.12</v>
      </c>
      <c r="V174" s="156">
        <f t="shared" si="20"/>
        <v>9.94</v>
      </c>
      <c r="W174" s="156"/>
      <c r="X174" s="156" t="s">
        <v>213</v>
      </c>
      <c r="Y174" s="156" t="s">
        <v>214</v>
      </c>
      <c r="Z174" s="146"/>
      <c r="AA174" s="146"/>
      <c r="AB174" s="146"/>
      <c r="AC174" s="146"/>
      <c r="AD174" s="146"/>
      <c r="AE174" s="146"/>
      <c r="AF174" s="146"/>
      <c r="AG174" s="146" t="s">
        <v>215</v>
      </c>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row>
    <row r="175" spans="1:60" outlineLevel="1" x14ac:dyDescent="0.25">
      <c r="A175" s="173">
        <v>113</v>
      </c>
      <c r="B175" s="174" t="s">
        <v>487</v>
      </c>
      <c r="C175" s="182" t="s">
        <v>488</v>
      </c>
      <c r="D175" s="175" t="s">
        <v>237</v>
      </c>
      <c r="E175" s="176">
        <v>122.1407</v>
      </c>
      <c r="F175" s="177"/>
      <c r="G175" s="178">
        <f t="shared" si="14"/>
        <v>0</v>
      </c>
      <c r="H175" s="177"/>
      <c r="I175" s="178">
        <f t="shared" si="15"/>
        <v>0</v>
      </c>
      <c r="J175" s="177"/>
      <c r="K175" s="178">
        <f t="shared" si="16"/>
        <v>0</v>
      </c>
      <c r="L175" s="178">
        <v>21</v>
      </c>
      <c r="M175" s="178">
        <f t="shared" si="17"/>
        <v>0</v>
      </c>
      <c r="N175" s="176">
        <v>1.3599999999999999E-2</v>
      </c>
      <c r="O175" s="176">
        <f t="shared" si="18"/>
        <v>1.66</v>
      </c>
      <c r="P175" s="176">
        <v>0</v>
      </c>
      <c r="Q175" s="176">
        <f t="shared" si="19"/>
        <v>0</v>
      </c>
      <c r="R175" s="178" t="s">
        <v>450</v>
      </c>
      <c r="S175" s="178" t="s">
        <v>211</v>
      </c>
      <c r="T175" s="179" t="s">
        <v>212</v>
      </c>
      <c r="U175" s="156">
        <v>0</v>
      </c>
      <c r="V175" s="156">
        <f t="shared" si="20"/>
        <v>0</v>
      </c>
      <c r="W175" s="156"/>
      <c r="X175" s="156" t="s">
        <v>98</v>
      </c>
      <c r="Y175" s="156" t="s">
        <v>214</v>
      </c>
      <c r="Z175" s="146"/>
      <c r="AA175" s="146"/>
      <c r="AB175" s="146"/>
      <c r="AC175" s="146"/>
      <c r="AD175" s="146"/>
      <c r="AE175" s="146"/>
      <c r="AF175" s="146"/>
      <c r="AG175" s="146" t="s">
        <v>451</v>
      </c>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row>
    <row r="176" spans="1:60" outlineLevel="1" x14ac:dyDescent="0.25">
      <c r="A176" s="173">
        <v>114</v>
      </c>
      <c r="B176" s="174" t="s">
        <v>489</v>
      </c>
      <c r="C176" s="182" t="s">
        <v>490</v>
      </c>
      <c r="D176" s="175" t="s">
        <v>261</v>
      </c>
      <c r="E176" s="176">
        <v>2.0724</v>
      </c>
      <c r="F176" s="177"/>
      <c r="G176" s="178">
        <f t="shared" si="14"/>
        <v>0</v>
      </c>
      <c r="H176" s="177"/>
      <c r="I176" s="178">
        <f t="shared" si="15"/>
        <v>0</v>
      </c>
      <c r="J176" s="177"/>
      <c r="K176" s="178">
        <f t="shared" si="16"/>
        <v>0</v>
      </c>
      <c r="L176" s="178">
        <v>21</v>
      </c>
      <c r="M176" s="178">
        <f t="shared" si="17"/>
        <v>0</v>
      </c>
      <c r="N176" s="176">
        <v>0</v>
      </c>
      <c r="O176" s="176">
        <f t="shared" si="18"/>
        <v>0</v>
      </c>
      <c r="P176" s="176">
        <v>0</v>
      </c>
      <c r="Q176" s="176">
        <f t="shared" si="19"/>
        <v>0</v>
      </c>
      <c r="R176" s="178" t="s">
        <v>469</v>
      </c>
      <c r="S176" s="178" t="s">
        <v>211</v>
      </c>
      <c r="T176" s="179" t="s">
        <v>251</v>
      </c>
      <c r="U176" s="156">
        <v>1.5980000000000001</v>
      </c>
      <c r="V176" s="156">
        <f t="shared" si="20"/>
        <v>3.31</v>
      </c>
      <c r="W176" s="156"/>
      <c r="X176" s="156" t="s">
        <v>426</v>
      </c>
      <c r="Y176" s="156" t="s">
        <v>214</v>
      </c>
      <c r="Z176" s="146"/>
      <c r="AA176" s="146"/>
      <c r="AB176" s="146"/>
      <c r="AC176" s="146"/>
      <c r="AD176" s="146"/>
      <c r="AE176" s="146"/>
      <c r="AF176" s="146"/>
      <c r="AG176" s="146" t="s">
        <v>427</v>
      </c>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row>
    <row r="177" spans="1:60" x14ac:dyDescent="0.25">
      <c r="A177" s="158" t="s">
        <v>205</v>
      </c>
      <c r="B177" s="159" t="s">
        <v>167</v>
      </c>
      <c r="C177" s="180" t="s">
        <v>168</v>
      </c>
      <c r="D177" s="160"/>
      <c r="E177" s="161"/>
      <c r="F177" s="162"/>
      <c r="G177" s="162">
        <f>SUMIF(AG178:AG179,"&lt;&gt;NOR",G178:G179)</f>
        <v>0</v>
      </c>
      <c r="H177" s="162"/>
      <c r="I177" s="162">
        <f>SUM(I178:I179)</f>
        <v>0</v>
      </c>
      <c r="J177" s="162"/>
      <c r="K177" s="162">
        <f>SUM(K178:K179)</f>
        <v>0</v>
      </c>
      <c r="L177" s="162"/>
      <c r="M177" s="162">
        <f>SUM(M178:M179)</f>
        <v>0</v>
      </c>
      <c r="N177" s="161"/>
      <c r="O177" s="161">
        <f>SUM(O178:O179)</f>
        <v>0.21000000000000002</v>
      </c>
      <c r="P177" s="161"/>
      <c r="Q177" s="161">
        <f>SUM(Q178:Q179)</f>
        <v>0</v>
      </c>
      <c r="R177" s="162"/>
      <c r="S177" s="162"/>
      <c r="T177" s="163"/>
      <c r="U177" s="157"/>
      <c r="V177" s="157">
        <f>SUM(V178:V179)</f>
        <v>128.1</v>
      </c>
      <c r="W177" s="157"/>
      <c r="X177" s="157"/>
      <c r="Y177" s="157"/>
      <c r="AG177" t="s">
        <v>206</v>
      </c>
    </row>
    <row r="178" spans="1:60" outlineLevel="1" x14ac:dyDescent="0.25">
      <c r="A178" s="173">
        <v>115</v>
      </c>
      <c r="B178" s="174" t="s">
        <v>491</v>
      </c>
      <c r="C178" s="182" t="s">
        <v>492</v>
      </c>
      <c r="D178" s="175" t="s">
        <v>237</v>
      </c>
      <c r="E178" s="176">
        <v>953.22400000000005</v>
      </c>
      <c r="F178" s="177"/>
      <c r="G178" s="178">
        <f>ROUND(E178*F178,2)</f>
        <v>0</v>
      </c>
      <c r="H178" s="177"/>
      <c r="I178" s="178">
        <f>ROUND(E178*H178,2)</f>
        <v>0</v>
      </c>
      <c r="J178" s="177"/>
      <c r="K178" s="178">
        <f>ROUND(E178*J178,2)</f>
        <v>0</v>
      </c>
      <c r="L178" s="178">
        <v>21</v>
      </c>
      <c r="M178" s="178">
        <f>G178*(1+L178/100)</f>
        <v>0</v>
      </c>
      <c r="N178" s="176">
        <v>6.9999999999999994E-5</v>
      </c>
      <c r="O178" s="176">
        <f>ROUND(E178*N178,2)</f>
        <v>7.0000000000000007E-2</v>
      </c>
      <c r="P178" s="176">
        <v>0</v>
      </c>
      <c r="Q178" s="176">
        <f>ROUND(E178*P178,2)</f>
        <v>0</v>
      </c>
      <c r="R178" s="178" t="s">
        <v>493</v>
      </c>
      <c r="S178" s="178" t="s">
        <v>211</v>
      </c>
      <c r="T178" s="179" t="s">
        <v>212</v>
      </c>
      <c r="U178" s="156">
        <v>3.2480000000000002E-2</v>
      </c>
      <c r="V178" s="156">
        <f>ROUND(E178*U178,2)</f>
        <v>30.96</v>
      </c>
      <c r="W178" s="156"/>
      <c r="X178" s="156" t="s">
        <v>213</v>
      </c>
      <c r="Y178" s="156" t="s">
        <v>214</v>
      </c>
      <c r="Z178" s="146"/>
      <c r="AA178" s="146"/>
      <c r="AB178" s="146"/>
      <c r="AC178" s="146"/>
      <c r="AD178" s="146"/>
      <c r="AE178" s="146"/>
      <c r="AF178" s="146"/>
      <c r="AG178" s="146" t="s">
        <v>215</v>
      </c>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row>
    <row r="179" spans="1:60" outlineLevel="1" x14ac:dyDescent="0.25">
      <c r="A179" s="173">
        <v>116</v>
      </c>
      <c r="B179" s="174" t="s">
        <v>494</v>
      </c>
      <c r="C179" s="182" t="s">
        <v>495</v>
      </c>
      <c r="D179" s="175" t="s">
        <v>237</v>
      </c>
      <c r="E179" s="176">
        <v>953.22400000000005</v>
      </c>
      <c r="F179" s="177"/>
      <c r="G179" s="178">
        <f>ROUND(E179*F179,2)</f>
        <v>0</v>
      </c>
      <c r="H179" s="177"/>
      <c r="I179" s="178">
        <f>ROUND(E179*H179,2)</f>
        <v>0</v>
      </c>
      <c r="J179" s="177"/>
      <c r="K179" s="178">
        <f>ROUND(E179*J179,2)</f>
        <v>0</v>
      </c>
      <c r="L179" s="178">
        <v>21</v>
      </c>
      <c r="M179" s="178">
        <f>G179*(1+L179/100)</f>
        <v>0</v>
      </c>
      <c r="N179" s="176">
        <v>1.4999999999999999E-4</v>
      </c>
      <c r="O179" s="176">
        <f>ROUND(E179*N179,2)</f>
        <v>0.14000000000000001</v>
      </c>
      <c r="P179" s="176">
        <v>0</v>
      </c>
      <c r="Q179" s="176">
        <f>ROUND(E179*P179,2)</f>
        <v>0</v>
      </c>
      <c r="R179" s="178" t="s">
        <v>493</v>
      </c>
      <c r="S179" s="178" t="s">
        <v>211</v>
      </c>
      <c r="T179" s="179" t="s">
        <v>212</v>
      </c>
      <c r="U179" s="156">
        <v>0.10191</v>
      </c>
      <c r="V179" s="156">
        <f>ROUND(E179*U179,2)</f>
        <v>97.14</v>
      </c>
      <c r="W179" s="156"/>
      <c r="X179" s="156" t="s">
        <v>213</v>
      </c>
      <c r="Y179" s="156" t="s">
        <v>214</v>
      </c>
      <c r="Z179" s="146"/>
      <c r="AA179" s="146"/>
      <c r="AB179" s="146"/>
      <c r="AC179" s="146"/>
      <c r="AD179" s="146"/>
      <c r="AE179" s="146"/>
      <c r="AF179" s="146"/>
      <c r="AG179" s="146" t="s">
        <v>215</v>
      </c>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row>
    <row r="180" spans="1:60" x14ac:dyDescent="0.25">
      <c r="A180" s="158" t="s">
        <v>205</v>
      </c>
      <c r="B180" s="159" t="s">
        <v>169</v>
      </c>
      <c r="C180" s="180" t="s">
        <v>158</v>
      </c>
      <c r="D180" s="160"/>
      <c r="E180" s="161"/>
      <c r="F180" s="162"/>
      <c r="G180" s="162">
        <f>SUMIF(AG181:AG188,"&lt;&gt;NOR",G181:G188)</f>
        <v>0</v>
      </c>
      <c r="H180" s="162"/>
      <c r="I180" s="162">
        <f>SUM(I181:I188)</f>
        <v>0</v>
      </c>
      <c r="J180" s="162"/>
      <c r="K180" s="162">
        <f>SUM(K181:K188)</f>
        <v>0</v>
      </c>
      <c r="L180" s="162"/>
      <c r="M180" s="162">
        <f>SUM(M181:M188)</f>
        <v>0</v>
      </c>
      <c r="N180" s="161"/>
      <c r="O180" s="161">
        <f>SUM(O181:O188)</f>
        <v>0</v>
      </c>
      <c r="P180" s="161"/>
      <c r="Q180" s="161">
        <f>SUM(Q181:Q188)</f>
        <v>0</v>
      </c>
      <c r="R180" s="162"/>
      <c r="S180" s="162"/>
      <c r="T180" s="163"/>
      <c r="U180" s="157"/>
      <c r="V180" s="157">
        <f>SUM(V181:V188)</f>
        <v>0</v>
      </c>
      <c r="W180" s="157"/>
      <c r="X180" s="157"/>
      <c r="Y180" s="157"/>
      <c r="AG180" t="s">
        <v>206</v>
      </c>
    </row>
    <row r="181" spans="1:60" ht="20.399999999999999" outlineLevel="1" x14ac:dyDescent="0.25">
      <c r="A181" s="173">
        <v>117</v>
      </c>
      <c r="B181" s="174" t="s">
        <v>496</v>
      </c>
      <c r="C181" s="182" t="s">
        <v>497</v>
      </c>
      <c r="D181" s="175" t="s">
        <v>1667</v>
      </c>
      <c r="E181" s="176">
        <v>69280</v>
      </c>
      <c r="F181" s="177"/>
      <c r="G181" s="178">
        <f t="shared" ref="G181:G188" si="21">ROUND(E181*F181,2)</f>
        <v>0</v>
      </c>
      <c r="H181" s="177"/>
      <c r="I181" s="178">
        <f t="shared" ref="I181:I188" si="22">ROUND(E181*H181,2)</f>
        <v>0</v>
      </c>
      <c r="J181" s="177"/>
      <c r="K181" s="178">
        <f t="shared" ref="K181:K188" si="23">ROUND(E181*J181,2)</f>
        <v>0</v>
      </c>
      <c r="L181" s="178">
        <v>21</v>
      </c>
      <c r="M181" s="178">
        <f t="shared" ref="M181:M188" si="24">G181*(1+L181/100)</f>
        <v>0</v>
      </c>
      <c r="N181" s="176">
        <v>0</v>
      </c>
      <c r="O181" s="176">
        <f t="shared" ref="O181:O188" si="25">ROUND(E181*N181,2)</f>
        <v>0</v>
      </c>
      <c r="P181" s="176">
        <v>0</v>
      </c>
      <c r="Q181" s="176">
        <f t="shared" ref="Q181:Q188" si="26">ROUND(E181*P181,2)</f>
        <v>0</v>
      </c>
      <c r="R181" s="178"/>
      <c r="S181" s="178" t="s">
        <v>276</v>
      </c>
      <c r="T181" s="179" t="s">
        <v>212</v>
      </c>
      <c r="U181" s="156">
        <v>0</v>
      </c>
      <c r="V181" s="156">
        <f t="shared" ref="V181:V188" si="27">ROUND(E181*U181,2)</f>
        <v>0</v>
      </c>
      <c r="W181" s="156"/>
      <c r="X181" s="156" t="s">
        <v>213</v>
      </c>
      <c r="Y181" s="156" t="s">
        <v>214</v>
      </c>
      <c r="Z181" s="146"/>
      <c r="AA181" s="146"/>
      <c r="AB181" s="146"/>
      <c r="AC181" s="146"/>
      <c r="AD181" s="146"/>
      <c r="AE181" s="146"/>
      <c r="AF181" s="146"/>
      <c r="AG181" s="146" t="s">
        <v>215</v>
      </c>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row>
    <row r="182" spans="1:60" ht="20.399999999999999" outlineLevel="1" x14ac:dyDescent="0.25">
      <c r="A182" s="173">
        <v>118</v>
      </c>
      <c r="B182" s="174" t="s">
        <v>498</v>
      </c>
      <c r="C182" s="182" t="s">
        <v>499</v>
      </c>
      <c r="D182" s="175" t="s">
        <v>237</v>
      </c>
      <c r="E182" s="176">
        <v>844.5</v>
      </c>
      <c r="F182" s="177"/>
      <c r="G182" s="178">
        <f t="shared" si="21"/>
        <v>0</v>
      </c>
      <c r="H182" s="177"/>
      <c r="I182" s="178">
        <f t="shared" si="22"/>
        <v>0</v>
      </c>
      <c r="J182" s="177"/>
      <c r="K182" s="178">
        <f t="shared" si="23"/>
        <v>0</v>
      </c>
      <c r="L182" s="178">
        <v>21</v>
      </c>
      <c r="M182" s="178">
        <f t="shared" si="24"/>
        <v>0</v>
      </c>
      <c r="N182" s="176">
        <v>0</v>
      </c>
      <c r="O182" s="176">
        <f t="shared" si="25"/>
        <v>0</v>
      </c>
      <c r="P182" s="176">
        <v>0</v>
      </c>
      <c r="Q182" s="176">
        <f t="shared" si="26"/>
        <v>0</v>
      </c>
      <c r="R182" s="178"/>
      <c r="S182" s="178" t="s">
        <v>276</v>
      </c>
      <c r="T182" s="179" t="s">
        <v>212</v>
      </c>
      <c r="U182" s="156">
        <v>0</v>
      </c>
      <c r="V182" s="156">
        <f t="shared" si="27"/>
        <v>0</v>
      </c>
      <c r="W182" s="156"/>
      <c r="X182" s="156" t="s">
        <v>213</v>
      </c>
      <c r="Y182" s="156" t="s">
        <v>214</v>
      </c>
      <c r="Z182" s="146"/>
      <c r="AA182" s="146"/>
      <c r="AB182" s="146"/>
      <c r="AC182" s="146"/>
      <c r="AD182" s="146"/>
      <c r="AE182" s="146"/>
      <c r="AF182" s="146"/>
      <c r="AG182" s="146" t="s">
        <v>215</v>
      </c>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row>
    <row r="183" spans="1:60" ht="20.399999999999999" outlineLevel="1" x14ac:dyDescent="0.25">
      <c r="A183" s="173">
        <v>119</v>
      </c>
      <c r="B183" s="174" t="s">
        <v>500</v>
      </c>
      <c r="C183" s="182" t="s">
        <v>501</v>
      </c>
      <c r="D183" s="175" t="s">
        <v>237</v>
      </c>
      <c r="E183" s="176">
        <v>775.35</v>
      </c>
      <c r="F183" s="177"/>
      <c r="G183" s="178">
        <f t="shared" si="21"/>
        <v>0</v>
      </c>
      <c r="H183" s="177"/>
      <c r="I183" s="178">
        <f t="shared" si="22"/>
        <v>0</v>
      </c>
      <c r="J183" s="177"/>
      <c r="K183" s="178">
        <f t="shared" si="23"/>
        <v>0</v>
      </c>
      <c r="L183" s="178">
        <v>21</v>
      </c>
      <c r="M183" s="178">
        <f t="shared" si="24"/>
        <v>0</v>
      </c>
      <c r="N183" s="176">
        <v>0</v>
      </c>
      <c r="O183" s="176">
        <f t="shared" si="25"/>
        <v>0</v>
      </c>
      <c r="P183" s="176">
        <v>0</v>
      </c>
      <c r="Q183" s="176">
        <f t="shared" si="26"/>
        <v>0</v>
      </c>
      <c r="R183" s="178"/>
      <c r="S183" s="178" t="s">
        <v>276</v>
      </c>
      <c r="T183" s="179" t="s">
        <v>212</v>
      </c>
      <c r="U183" s="156">
        <v>0</v>
      </c>
      <c r="V183" s="156">
        <f t="shared" si="27"/>
        <v>0</v>
      </c>
      <c r="W183" s="156"/>
      <c r="X183" s="156" t="s">
        <v>213</v>
      </c>
      <c r="Y183" s="156" t="s">
        <v>214</v>
      </c>
      <c r="Z183" s="146"/>
      <c r="AA183" s="146"/>
      <c r="AB183" s="146"/>
      <c r="AC183" s="146"/>
      <c r="AD183" s="146"/>
      <c r="AE183" s="146"/>
      <c r="AF183" s="146"/>
      <c r="AG183" s="146" t="s">
        <v>215</v>
      </c>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row>
    <row r="184" spans="1:60" ht="20.399999999999999" outlineLevel="1" x14ac:dyDescent="0.25">
      <c r="A184" s="173">
        <v>120</v>
      </c>
      <c r="B184" s="174" t="s">
        <v>502</v>
      </c>
      <c r="C184" s="182" t="s">
        <v>503</v>
      </c>
      <c r="D184" s="175" t="s">
        <v>237</v>
      </c>
      <c r="E184" s="176">
        <v>206</v>
      </c>
      <c r="F184" s="177"/>
      <c r="G184" s="178">
        <f t="shared" si="21"/>
        <v>0</v>
      </c>
      <c r="H184" s="177"/>
      <c r="I184" s="178">
        <f t="shared" si="22"/>
        <v>0</v>
      </c>
      <c r="J184" s="177"/>
      <c r="K184" s="178">
        <f t="shared" si="23"/>
        <v>0</v>
      </c>
      <c r="L184" s="178">
        <v>21</v>
      </c>
      <c r="M184" s="178">
        <f t="shared" si="24"/>
        <v>0</v>
      </c>
      <c r="N184" s="176">
        <v>0</v>
      </c>
      <c r="O184" s="176">
        <f t="shared" si="25"/>
        <v>0</v>
      </c>
      <c r="P184" s="176">
        <v>0</v>
      </c>
      <c r="Q184" s="176">
        <f t="shared" si="26"/>
        <v>0</v>
      </c>
      <c r="R184" s="178"/>
      <c r="S184" s="178" t="s">
        <v>276</v>
      </c>
      <c r="T184" s="179" t="s">
        <v>212</v>
      </c>
      <c r="U184" s="156">
        <v>0</v>
      </c>
      <c r="V184" s="156">
        <f t="shared" si="27"/>
        <v>0</v>
      </c>
      <c r="W184" s="156"/>
      <c r="X184" s="156" t="s">
        <v>213</v>
      </c>
      <c r="Y184" s="156" t="s">
        <v>214</v>
      </c>
      <c r="Z184" s="146"/>
      <c r="AA184" s="146"/>
      <c r="AB184" s="146"/>
      <c r="AC184" s="146"/>
      <c r="AD184" s="146"/>
      <c r="AE184" s="146"/>
      <c r="AF184" s="146"/>
      <c r="AG184" s="146" t="s">
        <v>215</v>
      </c>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row>
    <row r="185" spans="1:60" outlineLevel="1" x14ac:dyDescent="0.25">
      <c r="A185" s="173">
        <v>121</v>
      </c>
      <c r="B185" s="174" t="s">
        <v>504</v>
      </c>
      <c r="C185" s="182" t="s">
        <v>505</v>
      </c>
      <c r="D185" s="175" t="s">
        <v>237</v>
      </c>
      <c r="E185" s="176">
        <v>240</v>
      </c>
      <c r="F185" s="177"/>
      <c r="G185" s="178">
        <f t="shared" si="21"/>
        <v>0</v>
      </c>
      <c r="H185" s="177"/>
      <c r="I185" s="178">
        <f t="shared" si="22"/>
        <v>0</v>
      </c>
      <c r="J185" s="177"/>
      <c r="K185" s="178">
        <f t="shared" si="23"/>
        <v>0</v>
      </c>
      <c r="L185" s="178">
        <v>21</v>
      </c>
      <c r="M185" s="178">
        <f t="shared" si="24"/>
        <v>0</v>
      </c>
      <c r="N185" s="176">
        <v>0</v>
      </c>
      <c r="O185" s="176">
        <f t="shared" si="25"/>
        <v>0</v>
      </c>
      <c r="P185" s="176">
        <v>0</v>
      </c>
      <c r="Q185" s="176">
        <f t="shared" si="26"/>
        <v>0</v>
      </c>
      <c r="R185" s="178"/>
      <c r="S185" s="178" t="s">
        <v>276</v>
      </c>
      <c r="T185" s="179" t="s">
        <v>212</v>
      </c>
      <c r="U185" s="156">
        <v>0</v>
      </c>
      <c r="V185" s="156">
        <f t="shared" si="27"/>
        <v>0</v>
      </c>
      <c r="W185" s="156"/>
      <c r="X185" s="156" t="s">
        <v>213</v>
      </c>
      <c r="Y185" s="156" t="s">
        <v>214</v>
      </c>
      <c r="Z185" s="146"/>
      <c r="AA185" s="146"/>
      <c r="AB185" s="146"/>
      <c r="AC185" s="146"/>
      <c r="AD185" s="146"/>
      <c r="AE185" s="146"/>
      <c r="AF185" s="146"/>
      <c r="AG185" s="146" t="s">
        <v>215</v>
      </c>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row>
    <row r="186" spans="1:60" outlineLevel="1" x14ac:dyDescent="0.25">
      <c r="A186" s="173">
        <v>122</v>
      </c>
      <c r="B186" s="174" t="s">
        <v>506</v>
      </c>
      <c r="C186" s="182" t="s">
        <v>507</v>
      </c>
      <c r="D186" s="175" t="s">
        <v>508</v>
      </c>
      <c r="E186" s="176">
        <v>1</v>
      </c>
      <c r="F186" s="177"/>
      <c r="G186" s="178">
        <f t="shared" si="21"/>
        <v>0</v>
      </c>
      <c r="H186" s="177"/>
      <c r="I186" s="178">
        <f t="shared" si="22"/>
        <v>0</v>
      </c>
      <c r="J186" s="177"/>
      <c r="K186" s="178">
        <f t="shared" si="23"/>
        <v>0</v>
      </c>
      <c r="L186" s="178">
        <v>21</v>
      </c>
      <c r="M186" s="178">
        <f t="shared" si="24"/>
        <v>0</v>
      </c>
      <c r="N186" s="176">
        <v>0</v>
      </c>
      <c r="O186" s="176">
        <f t="shared" si="25"/>
        <v>0</v>
      </c>
      <c r="P186" s="176">
        <v>0</v>
      </c>
      <c r="Q186" s="176">
        <f t="shared" si="26"/>
        <v>0</v>
      </c>
      <c r="R186" s="178"/>
      <c r="S186" s="178" t="s">
        <v>276</v>
      </c>
      <c r="T186" s="179" t="s">
        <v>212</v>
      </c>
      <c r="U186" s="156">
        <v>0</v>
      </c>
      <c r="V186" s="156">
        <f t="shared" si="27"/>
        <v>0</v>
      </c>
      <c r="W186" s="156"/>
      <c r="X186" s="156" t="s">
        <v>213</v>
      </c>
      <c r="Y186" s="156" t="s">
        <v>214</v>
      </c>
      <c r="Z186" s="146"/>
      <c r="AA186" s="146"/>
      <c r="AB186" s="146"/>
      <c r="AC186" s="146"/>
      <c r="AD186" s="146"/>
      <c r="AE186" s="146"/>
      <c r="AF186" s="146"/>
      <c r="AG186" s="146" t="s">
        <v>215</v>
      </c>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row>
    <row r="187" spans="1:60" ht="20.399999999999999" outlineLevel="1" x14ac:dyDescent="0.25">
      <c r="A187" s="173">
        <v>123</v>
      </c>
      <c r="B187" s="174" t="s">
        <v>509</v>
      </c>
      <c r="C187" s="182" t="s">
        <v>510</v>
      </c>
      <c r="D187" s="175" t="s">
        <v>508</v>
      </c>
      <c r="E187" s="176">
        <v>1</v>
      </c>
      <c r="F187" s="177"/>
      <c r="G187" s="178">
        <f t="shared" si="21"/>
        <v>0</v>
      </c>
      <c r="H187" s="177"/>
      <c r="I187" s="178">
        <f t="shared" si="22"/>
        <v>0</v>
      </c>
      <c r="J187" s="177"/>
      <c r="K187" s="178">
        <f t="shared" si="23"/>
        <v>0</v>
      </c>
      <c r="L187" s="178">
        <v>21</v>
      </c>
      <c r="M187" s="178">
        <f t="shared" si="24"/>
        <v>0</v>
      </c>
      <c r="N187" s="176">
        <v>0</v>
      </c>
      <c r="O187" s="176">
        <f t="shared" si="25"/>
        <v>0</v>
      </c>
      <c r="P187" s="176">
        <v>0</v>
      </c>
      <c r="Q187" s="176">
        <f t="shared" si="26"/>
        <v>0</v>
      </c>
      <c r="R187" s="178"/>
      <c r="S187" s="178" t="s">
        <v>276</v>
      </c>
      <c r="T187" s="179" t="s">
        <v>212</v>
      </c>
      <c r="U187" s="156">
        <v>0</v>
      </c>
      <c r="V187" s="156">
        <f t="shared" si="27"/>
        <v>0</v>
      </c>
      <c r="W187" s="156"/>
      <c r="X187" s="156" t="s">
        <v>213</v>
      </c>
      <c r="Y187" s="156" t="s">
        <v>214</v>
      </c>
      <c r="Z187" s="146"/>
      <c r="AA187" s="146"/>
      <c r="AB187" s="146"/>
      <c r="AC187" s="146"/>
      <c r="AD187" s="146"/>
      <c r="AE187" s="146"/>
      <c r="AF187" s="146"/>
      <c r="AG187" s="146" t="s">
        <v>215</v>
      </c>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row>
    <row r="188" spans="1:60" outlineLevel="1" x14ac:dyDescent="0.25">
      <c r="A188" s="173">
        <v>124</v>
      </c>
      <c r="B188" s="174" t="s">
        <v>511</v>
      </c>
      <c r="C188" s="182" t="s">
        <v>512</v>
      </c>
      <c r="D188" s="175" t="s">
        <v>513</v>
      </c>
      <c r="E188" s="176">
        <v>1</v>
      </c>
      <c r="F188" s="177"/>
      <c r="G188" s="178">
        <f t="shared" si="21"/>
        <v>0</v>
      </c>
      <c r="H188" s="177"/>
      <c r="I188" s="178">
        <f t="shared" si="22"/>
        <v>0</v>
      </c>
      <c r="J188" s="177"/>
      <c r="K188" s="178">
        <f t="shared" si="23"/>
        <v>0</v>
      </c>
      <c r="L188" s="178">
        <v>21</v>
      </c>
      <c r="M188" s="178">
        <f t="shared" si="24"/>
        <v>0</v>
      </c>
      <c r="N188" s="176">
        <v>0</v>
      </c>
      <c r="O188" s="176">
        <f t="shared" si="25"/>
        <v>0</v>
      </c>
      <c r="P188" s="176">
        <v>0</v>
      </c>
      <c r="Q188" s="176">
        <f t="shared" si="26"/>
        <v>0</v>
      </c>
      <c r="R188" s="178"/>
      <c r="S188" s="178" t="s">
        <v>276</v>
      </c>
      <c r="T188" s="179" t="s">
        <v>212</v>
      </c>
      <c r="U188" s="156">
        <v>0</v>
      </c>
      <c r="V188" s="156">
        <f t="shared" si="27"/>
        <v>0</v>
      </c>
      <c r="W188" s="156"/>
      <c r="X188" s="156" t="s">
        <v>213</v>
      </c>
      <c r="Y188" s="156" t="s">
        <v>214</v>
      </c>
      <c r="Z188" s="146"/>
      <c r="AA188" s="146"/>
      <c r="AB188" s="146"/>
      <c r="AC188" s="146"/>
      <c r="AD188" s="146"/>
      <c r="AE188" s="146"/>
      <c r="AF188" s="146"/>
      <c r="AG188" s="146" t="s">
        <v>215</v>
      </c>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row>
    <row r="189" spans="1:60" x14ac:dyDescent="0.25">
      <c r="A189" s="158" t="s">
        <v>205</v>
      </c>
      <c r="B189" s="159" t="s">
        <v>170</v>
      </c>
      <c r="C189" s="180" t="s">
        <v>171</v>
      </c>
      <c r="D189" s="160"/>
      <c r="E189" s="161"/>
      <c r="F189" s="162"/>
      <c r="G189" s="162">
        <f>SUMIF(AG190:AG190,"&lt;&gt;NOR",G190:G190)</f>
        <v>0</v>
      </c>
      <c r="H189" s="162"/>
      <c r="I189" s="162">
        <f>SUM(I190:I190)</f>
        <v>0</v>
      </c>
      <c r="J189" s="162"/>
      <c r="K189" s="162">
        <f>SUM(K190:K190)</f>
        <v>0</v>
      </c>
      <c r="L189" s="162"/>
      <c r="M189" s="162">
        <f>SUM(M190:M190)</f>
        <v>0</v>
      </c>
      <c r="N189" s="161"/>
      <c r="O189" s="161">
        <f>SUM(O190:O190)</f>
        <v>0.25</v>
      </c>
      <c r="P189" s="161"/>
      <c r="Q189" s="161">
        <f>SUM(Q190:Q190)</f>
        <v>0</v>
      </c>
      <c r="R189" s="162"/>
      <c r="S189" s="162"/>
      <c r="T189" s="163"/>
      <c r="U189" s="157"/>
      <c r="V189" s="157">
        <f>SUM(V190:V190)</f>
        <v>33.14</v>
      </c>
      <c r="W189" s="157"/>
      <c r="X189" s="157"/>
      <c r="Y189" s="157"/>
      <c r="AG189" t="s">
        <v>206</v>
      </c>
    </row>
    <row r="190" spans="1:60" ht="20.399999999999999" outlineLevel="1" x14ac:dyDescent="0.25">
      <c r="A190" s="173">
        <v>125</v>
      </c>
      <c r="B190" s="174" t="s">
        <v>514</v>
      </c>
      <c r="C190" s="182" t="s">
        <v>515</v>
      </c>
      <c r="D190" s="175" t="s">
        <v>316</v>
      </c>
      <c r="E190" s="176">
        <v>254.9</v>
      </c>
      <c r="F190" s="177"/>
      <c r="G190" s="178">
        <f>ROUND(E190*F190,2)</f>
        <v>0</v>
      </c>
      <c r="H190" s="177"/>
      <c r="I190" s="178">
        <f>ROUND(E190*H190,2)</f>
        <v>0</v>
      </c>
      <c r="J190" s="177"/>
      <c r="K190" s="178">
        <f>ROUND(E190*J190,2)</f>
        <v>0</v>
      </c>
      <c r="L190" s="178">
        <v>21</v>
      </c>
      <c r="M190" s="178">
        <f>G190*(1+L190/100)</f>
        <v>0</v>
      </c>
      <c r="N190" s="176">
        <v>1E-3</v>
      </c>
      <c r="O190" s="176">
        <f>ROUND(E190*N190,2)</f>
        <v>0.25</v>
      </c>
      <c r="P190" s="176">
        <v>0</v>
      </c>
      <c r="Q190" s="176">
        <f>ROUND(E190*P190,2)</f>
        <v>0</v>
      </c>
      <c r="R190" s="178" t="s">
        <v>170</v>
      </c>
      <c r="S190" s="178" t="s">
        <v>211</v>
      </c>
      <c r="T190" s="179" t="s">
        <v>251</v>
      </c>
      <c r="U190" s="156">
        <v>0.13</v>
      </c>
      <c r="V190" s="156">
        <f>ROUND(E190*U190,2)</f>
        <v>33.14</v>
      </c>
      <c r="W190" s="156"/>
      <c r="X190" s="156" t="s">
        <v>213</v>
      </c>
      <c r="Y190" s="156" t="s">
        <v>214</v>
      </c>
      <c r="Z190" s="146"/>
      <c r="AA190" s="146"/>
      <c r="AB190" s="146"/>
      <c r="AC190" s="146"/>
      <c r="AD190" s="146"/>
      <c r="AE190" s="146"/>
      <c r="AF190" s="146"/>
      <c r="AG190" s="146" t="s">
        <v>215</v>
      </c>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row>
    <row r="191" spans="1:60" x14ac:dyDescent="0.25">
      <c r="A191" s="158" t="s">
        <v>205</v>
      </c>
      <c r="B191" s="159" t="s">
        <v>176</v>
      </c>
      <c r="C191" s="180" t="s">
        <v>27</v>
      </c>
      <c r="D191" s="160"/>
      <c r="E191" s="161"/>
      <c r="F191" s="162"/>
      <c r="G191" s="162">
        <f>SUMIF(AG192:AG192,"&lt;&gt;NOR",G192:G192)</f>
        <v>0</v>
      </c>
      <c r="H191" s="162"/>
      <c r="I191" s="162">
        <f>SUM(I192:I192)</f>
        <v>0</v>
      </c>
      <c r="J191" s="162"/>
      <c r="K191" s="162">
        <f>SUM(K192:K192)</f>
        <v>0</v>
      </c>
      <c r="L191" s="162"/>
      <c r="M191" s="162">
        <f>SUM(M192:M192)</f>
        <v>0</v>
      </c>
      <c r="N191" s="161"/>
      <c r="O191" s="161">
        <f>SUM(O192:O192)</f>
        <v>0</v>
      </c>
      <c r="P191" s="161"/>
      <c r="Q191" s="161">
        <f>SUM(Q192:Q192)</f>
        <v>0</v>
      </c>
      <c r="R191" s="162"/>
      <c r="S191" s="162"/>
      <c r="T191" s="163"/>
      <c r="U191" s="157"/>
      <c r="V191" s="157">
        <f>SUM(V192:V192)</f>
        <v>0</v>
      </c>
      <c r="W191" s="157"/>
      <c r="X191" s="157"/>
      <c r="Y191" s="157"/>
      <c r="AG191" t="s">
        <v>206</v>
      </c>
    </row>
    <row r="192" spans="1:60" outlineLevel="1" x14ac:dyDescent="0.25">
      <c r="A192" s="165">
        <v>126</v>
      </c>
      <c r="B192" s="166" t="s">
        <v>516</v>
      </c>
      <c r="C192" s="181" t="s">
        <v>517</v>
      </c>
      <c r="D192" s="167" t="s">
        <v>518</v>
      </c>
      <c r="E192" s="168">
        <v>1</v>
      </c>
      <c r="F192" s="169"/>
      <c r="G192" s="170">
        <f>ROUND(E192*F192,2)</f>
        <v>0</v>
      </c>
      <c r="H192" s="169"/>
      <c r="I192" s="170">
        <f>ROUND(E192*H192,2)</f>
        <v>0</v>
      </c>
      <c r="J192" s="169"/>
      <c r="K192" s="170">
        <f>ROUND(E192*J192,2)</f>
        <v>0</v>
      </c>
      <c r="L192" s="170">
        <v>21</v>
      </c>
      <c r="M192" s="170">
        <f>G192*(1+L192/100)</f>
        <v>0</v>
      </c>
      <c r="N192" s="168">
        <v>0</v>
      </c>
      <c r="O192" s="168">
        <f>ROUND(E192*N192,2)</f>
        <v>0</v>
      </c>
      <c r="P192" s="168">
        <v>0</v>
      </c>
      <c r="Q192" s="168">
        <f>ROUND(E192*P192,2)</f>
        <v>0</v>
      </c>
      <c r="R192" s="170"/>
      <c r="S192" s="170" t="s">
        <v>211</v>
      </c>
      <c r="T192" s="171" t="s">
        <v>212</v>
      </c>
      <c r="U192" s="156">
        <v>0</v>
      </c>
      <c r="V192" s="156">
        <f>ROUND(E192*U192,2)</f>
        <v>0</v>
      </c>
      <c r="W192" s="156"/>
      <c r="X192" s="156" t="s">
        <v>100</v>
      </c>
      <c r="Y192" s="156" t="s">
        <v>214</v>
      </c>
      <c r="Z192" s="146"/>
      <c r="AA192" s="146"/>
      <c r="AB192" s="146"/>
      <c r="AC192" s="146"/>
      <c r="AD192" s="146"/>
      <c r="AE192" s="146"/>
      <c r="AF192" s="146"/>
      <c r="AG192" s="146" t="s">
        <v>519</v>
      </c>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row>
    <row r="193" spans="1:33" x14ac:dyDescent="0.25">
      <c r="A193" s="3"/>
      <c r="B193" s="4"/>
      <c r="C193" s="183"/>
      <c r="D193" s="6"/>
      <c r="E193" s="3"/>
      <c r="F193" s="3"/>
      <c r="G193" s="3"/>
      <c r="H193" s="3"/>
      <c r="I193" s="3"/>
      <c r="J193" s="3"/>
      <c r="K193" s="3"/>
      <c r="L193" s="3"/>
      <c r="M193" s="3"/>
      <c r="N193" s="3"/>
      <c r="O193" s="3"/>
      <c r="P193" s="3"/>
      <c r="Q193" s="3"/>
      <c r="R193" s="3"/>
      <c r="S193" s="3"/>
      <c r="T193" s="3"/>
      <c r="U193" s="3"/>
      <c r="V193" s="3"/>
      <c r="W193" s="3"/>
      <c r="X193" s="3"/>
      <c r="Y193" s="3"/>
      <c r="AE193">
        <v>12</v>
      </c>
      <c r="AF193">
        <v>21</v>
      </c>
      <c r="AG193" t="s">
        <v>191</v>
      </c>
    </row>
    <row r="194" spans="1:33" x14ac:dyDescent="0.25">
      <c r="A194" s="149"/>
      <c r="B194" s="150" t="s">
        <v>29</v>
      </c>
      <c r="C194" s="184"/>
      <c r="D194" s="151"/>
      <c r="E194" s="152"/>
      <c r="F194" s="152"/>
      <c r="G194" s="164">
        <f>G8+G26+G44+G63+G65+G69+G75+G78+G103+G127+G135+G137+G139+G141+G143+G147+G157+G159+G163+G170+G177+G180+G189+G191</f>
        <v>0</v>
      </c>
      <c r="H194" s="3"/>
      <c r="I194" s="3"/>
      <c r="J194" s="3"/>
      <c r="K194" s="3"/>
      <c r="L194" s="3"/>
      <c r="M194" s="3"/>
      <c r="N194" s="3"/>
      <c r="O194" s="3"/>
      <c r="P194" s="3"/>
      <c r="Q194" s="3"/>
      <c r="R194" s="3"/>
      <c r="S194" s="3"/>
      <c r="T194" s="3"/>
      <c r="U194" s="3"/>
      <c r="V194" s="3"/>
      <c r="W194" s="3"/>
      <c r="X194" s="3"/>
      <c r="Y194" s="3"/>
      <c r="AE194">
        <f>SUMIF(L7:L192,AE193,G7:G192)</f>
        <v>0</v>
      </c>
      <c r="AF194">
        <f>SUMIF(L7:L192,AF193,G7:G192)</f>
        <v>0</v>
      </c>
      <c r="AG194" t="s">
        <v>520</v>
      </c>
    </row>
    <row r="195" spans="1:33" x14ac:dyDescent="0.25">
      <c r="C195" s="185"/>
      <c r="D195" s="10"/>
      <c r="AG195" t="s">
        <v>521</v>
      </c>
    </row>
    <row r="196" spans="1:33" x14ac:dyDescent="0.25">
      <c r="D196" s="10"/>
    </row>
    <row r="197" spans="1:33" x14ac:dyDescent="0.25">
      <c r="D197" s="10"/>
    </row>
    <row r="198" spans="1:33" x14ac:dyDescent="0.25">
      <c r="D198" s="10"/>
    </row>
    <row r="199" spans="1:33" x14ac:dyDescent="0.25">
      <c r="D199" s="10"/>
    </row>
    <row r="200" spans="1:33" x14ac:dyDescent="0.25">
      <c r="D200" s="10"/>
    </row>
    <row r="201" spans="1:33" x14ac:dyDescent="0.25">
      <c r="D201" s="10"/>
    </row>
    <row r="202" spans="1:33" x14ac:dyDescent="0.25">
      <c r="D202" s="10"/>
    </row>
    <row r="203" spans="1:33" x14ac:dyDescent="0.25">
      <c r="D203" s="10"/>
    </row>
    <row r="204" spans="1:33" x14ac:dyDescent="0.25">
      <c r="D204" s="10"/>
    </row>
    <row r="205" spans="1:33" x14ac:dyDescent="0.25">
      <c r="D205" s="10"/>
    </row>
    <row r="206" spans="1:33" x14ac:dyDescent="0.25">
      <c r="D206" s="10"/>
    </row>
    <row r="207" spans="1:33" x14ac:dyDescent="0.25">
      <c r="D207" s="10"/>
    </row>
    <row r="208" spans="1:33"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39">
    <mergeCell ref="C12:G12"/>
    <mergeCell ref="A1:G1"/>
    <mergeCell ref="C2:G2"/>
    <mergeCell ref="C3:G3"/>
    <mergeCell ref="C4:G4"/>
    <mergeCell ref="C10:G10"/>
    <mergeCell ref="C50:G50"/>
    <mergeCell ref="C14:G14"/>
    <mergeCell ref="C16:G16"/>
    <mergeCell ref="C18:G18"/>
    <mergeCell ref="C22:G22"/>
    <mergeCell ref="C24:G24"/>
    <mergeCell ref="C31:G31"/>
    <mergeCell ref="C33:G33"/>
    <mergeCell ref="C35:G35"/>
    <mergeCell ref="C39:G39"/>
    <mergeCell ref="C46:G46"/>
    <mergeCell ref="C48:G48"/>
    <mergeCell ref="C90:G90"/>
    <mergeCell ref="C52:G52"/>
    <mergeCell ref="C54:G54"/>
    <mergeCell ref="C59:G59"/>
    <mergeCell ref="C61:G61"/>
    <mergeCell ref="C73:G73"/>
    <mergeCell ref="C77:G77"/>
    <mergeCell ref="C80:G80"/>
    <mergeCell ref="C82:G82"/>
    <mergeCell ref="C84:G84"/>
    <mergeCell ref="C86:G86"/>
    <mergeCell ref="C88:G88"/>
    <mergeCell ref="C131:G131"/>
    <mergeCell ref="C134:G134"/>
    <mergeCell ref="C169:G169"/>
    <mergeCell ref="C92:G92"/>
    <mergeCell ref="C94:G94"/>
    <mergeCell ref="C96:G96"/>
    <mergeCell ref="C98:G98"/>
    <mergeCell ref="C100:G100"/>
    <mergeCell ref="C129:G12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8928-84DA-4A9A-85F0-5CB4E1E9F1F5}">
  <sheetPr>
    <outlinePr summaryBelow="0"/>
  </sheetPr>
  <dimension ref="A1:BH5000"/>
  <sheetViews>
    <sheetView workbookViewId="0">
      <pane ySplit="7" topLeftCell="A8" activePane="bottomLeft" state="frozen"/>
      <selection pane="bottomLeft" activeCell="AA16" sqref="AA1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47</v>
      </c>
      <c r="C4" s="196" t="s">
        <v>48</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SUMIF(AG9:AG19,"&lt;&gt;NOR",G9:G19)</f>
        <v>0</v>
      </c>
      <c r="H8" s="162"/>
      <c r="I8" s="162">
        <f>SUM(I9:I19)</f>
        <v>0</v>
      </c>
      <c r="J8" s="162"/>
      <c r="K8" s="162">
        <f>SUM(K9:K19)</f>
        <v>0</v>
      </c>
      <c r="L8" s="162"/>
      <c r="M8" s="162">
        <f>SUM(M9:M19)</f>
        <v>0</v>
      </c>
      <c r="N8" s="161"/>
      <c r="O8" s="161">
        <f>SUM(O9:O19)</f>
        <v>0</v>
      </c>
      <c r="P8" s="161"/>
      <c r="Q8" s="161">
        <f>SUM(Q9:Q19)</f>
        <v>0</v>
      </c>
      <c r="R8" s="162"/>
      <c r="S8" s="162"/>
      <c r="T8" s="163"/>
      <c r="U8" s="157"/>
      <c r="V8" s="157">
        <f>SUM(V9:V19)</f>
        <v>272.20999999999998</v>
      </c>
      <c r="W8" s="157"/>
      <c r="X8" s="157"/>
      <c r="Y8" s="157"/>
      <c r="AG8" t="s">
        <v>206</v>
      </c>
    </row>
    <row r="9" spans="1:60" outlineLevel="1" x14ac:dyDescent="0.25">
      <c r="A9" s="165">
        <v>1</v>
      </c>
      <c r="B9" s="166" t="s">
        <v>207</v>
      </c>
      <c r="C9" s="181" t="s">
        <v>208</v>
      </c>
      <c r="D9" s="167" t="s">
        <v>209</v>
      </c>
      <c r="E9" s="168">
        <v>140.64071999999999</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0.155</v>
      </c>
      <c r="V9" s="156">
        <f>ROUND(E9*U9,2)</f>
        <v>21.8</v>
      </c>
      <c r="W9" s="156"/>
      <c r="X9" s="156" t="s">
        <v>213</v>
      </c>
      <c r="Y9" s="156" t="s">
        <v>214</v>
      </c>
      <c r="Z9" s="146"/>
      <c r="AA9" s="146"/>
      <c r="AB9" s="146"/>
      <c r="AC9" s="146"/>
      <c r="AD9" s="146"/>
      <c r="AE9" s="146"/>
      <c r="AF9" s="146"/>
      <c r="AG9" s="146" t="s">
        <v>215</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1" outlineLevel="2" x14ac:dyDescent="0.25">
      <c r="A10" s="153"/>
      <c r="B10" s="154"/>
      <c r="C10" s="190" t="s">
        <v>216</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72"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6"/>
      <c r="BC10" s="146"/>
      <c r="BD10" s="146"/>
      <c r="BE10" s="146"/>
      <c r="BF10" s="146"/>
      <c r="BG10" s="146"/>
      <c r="BH10" s="146"/>
    </row>
    <row r="11" spans="1:60" outlineLevel="1" x14ac:dyDescent="0.25">
      <c r="A11" s="165">
        <v>2</v>
      </c>
      <c r="B11" s="166" t="s">
        <v>218</v>
      </c>
      <c r="C11" s="181" t="s">
        <v>219</v>
      </c>
      <c r="D11" s="167" t="s">
        <v>209</v>
      </c>
      <c r="E11" s="168">
        <v>70.320359999999994</v>
      </c>
      <c r="F11" s="169"/>
      <c r="G11" s="170">
        <f>ROUND(E11*F11,2)</f>
        <v>0</v>
      </c>
      <c r="H11" s="169"/>
      <c r="I11" s="170">
        <f>ROUND(E11*H11,2)</f>
        <v>0</v>
      </c>
      <c r="J11" s="169"/>
      <c r="K11" s="170">
        <f>ROUND(E11*J11,2)</f>
        <v>0</v>
      </c>
      <c r="L11" s="170">
        <v>21</v>
      </c>
      <c r="M11" s="170">
        <f>G11*(1+L11/100)</f>
        <v>0</v>
      </c>
      <c r="N11" s="168">
        <v>0</v>
      </c>
      <c r="O11" s="168">
        <f>ROUND(E11*N11,2)</f>
        <v>0</v>
      </c>
      <c r="P11" s="168">
        <v>0</v>
      </c>
      <c r="Q11" s="168">
        <f>ROUND(E11*P11,2)</f>
        <v>0</v>
      </c>
      <c r="R11" s="170" t="s">
        <v>210</v>
      </c>
      <c r="S11" s="170" t="s">
        <v>211</v>
      </c>
      <c r="T11" s="171" t="s">
        <v>212</v>
      </c>
      <c r="U11" s="156">
        <v>0.1024</v>
      </c>
      <c r="V11" s="156">
        <f>ROUND(E11*U11,2)</f>
        <v>7.2</v>
      </c>
      <c r="W11" s="156"/>
      <c r="X11" s="156" t="s">
        <v>213</v>
      </c>
      <c r="Y11" s="156" t="s">
        <v>214</v>
      </c>
      <c r="Z11" s="146"/>
      <c r="AA11" s="146"/>
      <c r="AB11" s="146"/>
      <c r="AC11" s="146"/>
      <c r="AD11" s="146"/>
      <c r="AE11" s="146"/>
      <c r="AF11" s="146"/>
      <c r="AG11" s="146" t="s">
        <v>215</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21" outlineLevel="2" x14ac:dyDescent="0.25">
      <c r="A12" s="153"/>
      <c r="B12" s="154"/>
      <c r="C12" s="190" t="s">
        <v>216</v>
      </c>
      <c r="D12" s="191"/>
      <c r="E12" s="191"/>
      <c r="F12" s="191"/>
      <c r="G12" s="191"/>
      <c r="H12" s="156"/>
      <c r="I12" s="156"/>
      <c r="J12" s="156"/>
      <c r="K12" s="156"/>
      <c r="L12" s="156"/>
      <c r="M12" s="156"/>
      <c r="N12" s="155"/>
      <c r="O12" s="155"/>
      <c r="P12" s="155"/>
      <c r="Q12" s="155"/>
      <c r="R12" s="156"/>
      <c r="S12" s="156"/>
      <c r="T12" s="156"/>
      <c r="U12" s="156"/>
      <c r="V12" s="156"/>
      <c r="W12" s="156"/>
      <c r="X12" s="156"/>
      <c r="Y12" s="156"/>
      <c r="Z12" s="146"/>
      <c r="AA12" s="146"/>
      <c r="AB12" s="146"/>
      <c r="AC12" s="146"/>
      <c r="AD12" s="146"/>
      <c r="AE12" s="146"/>
      <c r="AF12" s="146"/>
      <c r="AG12" s="146" t="s">
        <v>217</v>
      </c>
      <c r="AH12" s="146"/>
      <c r="AI12" s="146"/>
      <c r="AJ12" s="146"/>
      <c r="AK12" s="146"/>
      <c r="AL12" s="146"/>
      <c r="AM12" s="146"/>
      <c r="AN12" s="146"/>
      <c r="AO12" s="146"/>
      <c r="AP12" s="146"/>
      <c r="AQ12" s="146"/>
      <c r="AR12" s="146"/>
      <c r="AS12" s="146"/>
      <c r="AT12" s="146"/>
      <c r="AU12" s="146"/>
      <c r="AV12" s="146"/>
      <c r="AW12" s="146"/>
      <c r="AX12" s="146"/>
      <c r="AY12" s="146"/>
      <c r="AZ12" s="146"/>
      <c r="BA12" s="172" t="str">
        <f>C12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2" s="146"/>
      <c r="BC12" s="146"/>
      <c r="BD12" s="146"/>
      <c r="BE12" s="146"/>
      <c r="BF12" s="146"/>
      <c r="BG12" s="146"/>
      <c r="BH12" s="146"/>
    </row>
    <row r="13" spans="1:60" outlineLevel="1" x14ac:dyDescent="0.25">
      <c r="A13" s="165">
        <v>3</v>
      </c>
      <c r="B13" s="166" t="s">
        <v>225</v>
      </c>
      <c r="C13" s="181" t="s">
        <v>226</v>
      </c>
      <c r="D13" s="167" t="s">
        <v>209</v>
      </c>
      <c r="E13" s="168">
        <v>225.33912000000001</v>
      </c>
      <c r="F13" s="169"/>
      <c r="G13" s="170">
        <f>ROUND(E13*F13,2)</f>
        <v>0</v>
      </c>
      <c r="H13" s="169"/>
      <c r="I13" s="170">
        <f>ROUND(E13*H13,2)</f>
        <v>0</v>
      </c>
      <c r="J13" s="169"/>
      <c r="K13" s="170">
        <f>ROUND(E13*J13,2)</f>
        <v>0</v>
      </c>
      <c r="L13" s="170">
        <v>21</v>
      </c>
      <c r="M13" s="170">
        <f>G13*(1+L13/100)</f>
        <v>0</v>
      </c>
      <c r="N13" s="168">
        <v>0</v>
      </c>
      <c r="O13" s="168">
        <f>ROUND(E13*N13,2)</f>
        <v>0</v>
      </c>
      <c r="P13" s="168">
        <v>0</v>
      </c>
      <c r="Q13" s="168">
        <f>ROUND(E13*P13,2)</f>
        <v>0</v>
      </c>
      <c r="R13" s="170" t="s">
        <v>210</v>
      </c>
      <c r="S13" s="170" t="s">
        <v>211</v>
      </c>
      <c r="T13" s="171" t="s">
        <v>212</v>
      </c>
      <c r="U13" s="156">
        <v>0.01</v>
      </c>
      <c r="V13" s="156">
        <f>ROUND(E13*U13,2)</f>
        <v>2.25</v>
      </c>
      <c r="W13" s="156"/>
      <c r="X13" s="156" t="s">
        <v>213</v>
      </c>
      <c r="Y13" s="156" t="s">
        <v>214</v>
      </c>
      <c r="Z13" s="146"/>
      <c r="AA13" s="146"/>
      <c r="AB13" s="146"/>
      <c r="AC13" s="146"/>
      <c r="AD13" s="146"/>
      <c r="AE13" s="146"/>
      <c r="AF13" s="146"/>
      <c r="AG13" s="146" t="s">
        <v>215</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2" x14ac:dyDescent="0.25">
      <c r="A14" s="153"/>
      <c r="B14" s="154"/>
      <c r="C14" s="190" t="s">
        <v>227</v>
      </c>
      <c r="D14" s="191"/>
      <c r="E14" s="191"/>
      <c r="F14" s="191"/>
      <c r="G14" s="191"/>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217</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20.399999999999999" outlineLevel="1" x14ac:dyDescent="0.25">
      <c r="A15" s="173">
        <v>4</v>
      </c>
      <c r="B15" s="174" t="s">
        <v>228</v>
      </c>
      <c r="C15" s="182" t="s">
        <v>229</v>
      </c>
      <c r="D15" s="175" t="s">
        <v>209</v>
      </c>
      <c r="E15" s="176">
        <v>84.698400000000007</v>
      </c>
      <c r="F15" s="177"/>
      <c r="G15" s="178">
        <f>ROUND(E15*F15,2)</f>
        <v>0</v>
      </c>
      <c r="H15" s="177"/>
      <c r="I15" s="178">
        <f>ROUND(E15*H15,2)</f>
        <v>0</v>
      </c>
      <c r="J15" s="177"/>
      <c r="K15" s="178">
        <f>ROUND(E15*J15,2)</f>
        <v>0</v>
      </c>
      <c r="L15" s="178">
        <v>21</v>
      </c>
      <c r="M15" s="178">
        <f>G15*(1+L15/100)</f>
        <v>0</v>
      </c>
      <c r="N15" s="176">
        <v>0</v>
      </c>
      <c r="O15" s="176">
        <f>ROUND(E15*N15,2)</f>
        <v>0</v>
      </c>
      <c r="P15" s="176">
        <v>0</v>
      </c>
      <c r="Q15" s="176">
        <f>ROUND(E15*P15,2)</f>
        <v>0</v>
      </c>
      <c r="R15" s="178" t="s">
        <v>210</v>
      </c>
      <c r="S15" s="178" t="s">
        <v>211</v>
      </c>
      <c r="T15" s="179" t="s">
        <v>212</v>
      </c>
      <c r="U15" s="156">
        <v>0.65</v>
      </c>
      <c r="V15" s="156">
        <f>ROUND(E15*U15,2)</f>
        <v>55.05</v>
      </c>
      <c r="W15" s="156"/>
      <c r="X15" s="156" t="s">
        <v>213</v>
      </c>
      <c r="Y15" s="156" t="s">
        <v>214</v>
      </c>
      <c r="Z15" s="146"/>
      <c r="AA15" s="146"/>
      <c r="AB15" s="146"/>
      <c r="AC15" s="146"/>
      <c r="AD15" s="146"/>
      <c r="AE15" s="146"/>
      <c r="AF15" s="146"/>
      <c r="AG15" s="146" t="s">
        <v>215</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20.399999999999999" outlineLevel="1" x14ac:dyDescent="0.25">
      <c r="A16" s="165">
        <v>5</v>
      </c>
      <c r="B16" s="166" t="s">
        <v>522</v>
      </c>
      <c r="C16" s="181" t="s">
        <v>523</v>
      </c>
      <c r="D16" s="167" t="s">
        <v>209</v>
      </c>
      <c r="E16" s="168">
        <v>55.942320000000002</v>
      </c>
      <c r="F16" s="169"/>
      <c r="G16" s="170">
        <f>ROUND(E16*F16,2)</f>
        <v>0</v>
      </c>
      <c r="H16" s="169"/>
      <c r="I16" s="170">
        <f>ROUND(E16*H16,2)</f>
        <v>0</v>
      </c>
      <c r="J16" s="169"/>
      <c r="K16" s="170">
        <f>ROUND(E16*J16,2)</f>
        <v>0</v>
      </c>
      <c r="L16" s="170">
        <v>21</v>
      </c>
      <c r="M16" s="170">
        <f>G16*(1+L16/100)</f>
        <v>0</v>
      </c>
      <c r="N16" s="168">
        <v>0</v>
      </c>
      <c r="O16" s="168">
        <f>ROUND(E16*N16,2)</f>
        <v>0</v>
      </c>
      <c r="P16" s="168">
        <v>0</v>
      </c>
      <c r="Q16" s="168">
        <f>ROUND(E16*P16,2)</f>
        <v>0</v>
      </c>
      <c r="R16" s="170" t="s">
        <v>524</v>
      </c>
      <c r="S16" s="170" t="s">
        <v>211</v>
      </c>
      <c r="T16" s="171" t="s">
        <v>212</v>
      </c>
      <c r="U16" s="156">
        <v>0</v>
      </c>
      <c r="V16" s="156">
        <f>ROUND(E16*U16,2)</f>
        <v>0</v>
      </c>
      <c r="W16" s="156"/>
      <c r="X16" s="156" t="s">
        <v>213</v>
      </c>
      <c r="Y16" s="156" t="s">
        <v>214</v>
      </c>
      <c r="Z16" s="146"/>
      <c r="AA16" s="146"/>
      <c r="AB16" s="146"/>
      <c r="AC16" s="146"/>
      <c r="AD16" s="146"/>
      <c r="AE16" s="146"/>
      <c r="AF16" s="146"/>
      <c r="AG16" s="146" t="s">
        <v>215</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2" x14ac:dyDescent="0.25">
      <c r="A17" s="153"/>
      <c r="B17" s="154"/>
      <c r="C17" s="190" t="s">
        <v>525</v>
      </c>
      <c r="D17" s="191"/>
      <c r="E17" s="191"/>
      <c r="F17" s="191"/>
      <c r="G17" s="191"/>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217</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65">
        <v>6</v>
      </c>
      <c r="B18" s="166" t="s">
        <v>232</v>
      </c>
      <c r="C18" s="181" t="s">
        <v>233</v>
      </c>
      <c r="D18" s="167" t="s">
        <v>209</v>
      </c>
      <c r="E18" s="168">
        <v>84.698400000000007</v>
      </c>
      <c r="F18" s="169"/>
      <c r="G18" s="170">
        <f>ROUND(E18*F18,2)</f>
        <v>0</v>
      </c>
      <c r="H18" s="169"/>
      <c r="I18" s="170">
        <f>ROUND(E18*H18,2)</f>
        <v>0</v>
      </c>
      <c r="J18" s="169"/>
      <c r="K18" s="170">
        <f>ROUND(E18*J18,2)</f>
        <v>0</v>
      </c>
      <c r="L18" s="170">
        <v>21</v>
      </c>
      <c r="M18" s="170">
        <f>G18*(1+L18/100)</f>
        <v>0</v>
      </c>
      <c r="N18" s="168">
        <v>0</v>
      </c>
      <c r="O18" s="168">
        <f>ROUND(E18*N18,2)</f>
        <v>0</v>
      </c>
      <c r="P18" s="168">
        <v>0</v>
      </c>
      <c r="Q18" s="168">
        <f>ROUND(E18*P18,2)</f>
        <v>0</v>
      </c>
      <c r="R18" s="170" t="s">
        <v>210</v>
      </c>
      <c r="S18" s="170" t="s">
        <v>211</v>
      </c>
      <c r="T18" s="171" t="s">
        <v>212</v>
      </c>
      <c r="U18" s="156">
        <v>2.1949999999999998</v>
      </c>
      <c r="V18" s="156">
        <f>ROUND(E18*U18,2)</f>
        <v>185.91</v>
      </c>
      <c r="W18" s="156"/>
      <c r="X18" s="156" t="s">
        <v>213</v>
      </c>
      <c r="Y18" s="156" t="s">
        <v>214</v>
      </c>
      <c r="Z18" s="146"/>
      <c r="AA18" s="146"/>
      <c r="AB18" s="146"/>
      <c r="AC18" s="146"/>
      <c r="AD18" s="146"/>
      <c r="AE18" s="146"/>
      <c r="AF18" s="146"/>
      <c r="AG18" s="146" t="s">
        <v>215</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2" x14ac:dyDescent="0.25">
      <c r="A19" s="153"/>
      <c r="B19" s="154"/>
      <c r="C19" s="190" t="s">
        <v>234</v>
      </c>
      <c r="D19" s="191"/>
      <c r="E19" s="191"/>
      <c r="F19" s="191"/>
      <c r="G19" s="191"/>
      <c r="H19" s="156"/>
      <c r="I19" s="156"/>
      <c r="J19" s="156"/>
      <c r="K19" s="156"/>
      <c r="L19" s="156"/>
      <c r="M19" s="156"/>
      <c r="N19" s="155"/>
      <c r="O19" s="155"/>
      <c r="P19" s="155"/>
      <c r="Q19" s="155"/>
      <c r="R19" s="156"/>
      <c r="S19" s="156"/>
      <c r="T19" s="156"/>
      <c r="U19" s="156"/>
      <c r="V19" s="156"/>
      <c r="W19" s="156"/>
      <c r="X19" s="156"/>
      <c r="Y19" s="156"/>
      <c r="Z19" s="146"/>
      <c r="AA19" s="146"/>
      <c r="AB19" s="146"/>
      <c r="AC19" s="146"/>
      <c r="AD19" s="146"/>
      <c r="AE19" s="146"/>
      <c r="AF19" s="146"/>
      <c r="AG19" s="146" t="s">
        <v>217</v>
      </c>
      <c r="AH19" s="146"/>
      <c r="AI19" s="146"/>
      <c r="AJ19" s="146"/>
      <c r="AK19" s="146"/>
      <c r="AL19" s="146"/>
      <c r="AM19" s="146"/>
      <c r="AN19" s="146"/>
      <c r="AO19" s="146"/>
      <c r="AP19" s="146"/>
      <c r="AQ19" s="146"/>
      <c r="AR19" s="146"/>
      <c r="AS19" s="146"/>
      <c r="AT19" s="146"/>
      <c r="AU19" s="146"/>
      <c r="AV19" s="146"/>
      <c r="AW19" s="146"/>
      <c r="AX19" s="146"/>
      <c r="AY19" s="146"/>
      <c r="AZ19" s="146"/>
      <c r="BA19" s="172" t="str">
        <f>C19</f>
        <v>sypaninou z vhodných hornin tř. 1 - 4 nebo materiálem, uloženým ve vzdálenosti do 30 m od vnějšího kraje objektu, pro jakoukoliv míru zhutnění,</v>
      </c>
      <c r="BB19" s="146"/>
      <c r="BC19" s="146"/>
      <c r="BD19" s="146"/>
      <c r="BE19" s="146"/>
      <c r="BF19" s="146"/>
      <c r="BG19" s="146"/>
      <c r="BH19" s="146"/>
    </row>
    <row r="20" spans="1:60" x14ac:dyDescent="0.25">
      <c r="A20" s="158" t="s">
        <v>205</v>
      </c>
      <c r="B20" s="159" t="s">
        <v>93</v>
      </c>
      <c r="C20" s="180" t="s">
        <v>95</v>
      </c>
      <c r="D20" s="160"/>
      <c r="E20" s="161"/>
      <c r="F20" s="162"/>
      <c r="G20" s="162">
        <f>SUMIF(AG21:AG23,"&lt;&gt;NOR",G21:G23)</f>
        <v>0</v>
      </c>
      <c r="H20" s="162"/>
      <c r="I20" s="162">
        <f>SUM(I21:I23)</f>
        <v>0</v>
      </c>
      <c r="J20" s="162"/>
      <c r="K20" s="162">
        <f>SUM(K21:K23)</f>
        <v>0</v>
      </c>
      <c r="L20" s="162"/>
      <c r="M20" s="162">
        <f>SUM(M21:M23)</f>
        <v>0</v>
      </c>
      <c r="N20" s="161"/>
      <c r="O20" s="161">
        <f>SUM(O21:O23)</f>
        <v>23.41</v>
      </c>
      <c r="P20" s="161"/>
      <c r="Q20" s="161">
        <f>SUM(Q21:Q23)</f>
        <v>0</v>
      </c>
      <c r="R20" s="162"/>
      <c r="S20" s="162"/>
      <c r="T20" s="163"/>
      <c r="U20" s="157"/>
      <c r="V20" s="157">
        <f>SUM(V21:V23)</f>
        <v>10.809999999999999</v>
      </c>
      <c r="W20" s="157"/>
      <c r="X20" s="157"/>
      <c r="Y20" s="157"/>
      <c r="AG20" t="s">
        <v>206</v>
      </c>
    </row>
    <row r="21" spans="1:60" outlineLevel="1" x14ac:dyDescent="0.25">
      <c r="A21" s="165">
        <v>7</v>
      </c>
      <c r="B21" s="166" t="s">
        <v>526</v>
      </c>
      <c r="C21" s="181" t="s">
        <v>527</v>
      </c>
      <c r="D21" s="167" t="s">
        <v>209</v>
      </c>
      <c r="E21" s="168">
        <v>5.2376500000000004</v>
      </c>
      <c r="F21" s="169"/>
      <c r="G21" s="170">
        <f>ROUND(E21*F21,2)</f>
        <v>0</v>
      </c>
      <c r="H21" s="169"/>
      <c r="I21" s="170">
        <f>ROUND(E21*H21,2)</f>
        <v>0</v>
      </c>
      <c r="J21" s="169"/>
      <c r="K21" s="170">
        <f>ROUND(E21*J21,2)</f>
        <v>0</v>
      </c>
      <c r="L21" s="170">
        <v>21</v>
      </c>
      <c r="M21" s="170">
        <f>G21*(1+L21/100)</f>
        <v>0</v>
      </c>
      <c r="N21" s="168">
        <v>2.5251399999999999</v>
      </c>
      <c r="O21" s="168">
        <f>ROUND(E21*N21,2)</f>
        <v>13.23</v>
      </c>
      <c r="P21" s="168">
        <v>0</v>
      </c>
      <c r="Q21" s="168">
        <f>ROUND(E21*P21,2)</f>
        <v>0</v>
      </c>
      <c r="R21" s="170" t="s">
        <v>246</v>
      </c>
      <c r="S21" s="170" t="s">
        <v>211</v>
      </c>
      <c r="T21" s="171" t="s">
        <v>212</v>
      </c>
      <c r="U21" s="156">
        <v>1.17</v>
      </c>
      <c r="V21" s="156">
        <f>ROUND(E21*U21,2)</f>
        <v>6.13</v>
      </c>
      <c r="W21" s="156"/>
      <c r="X21" s="156" t="s">
        <v>213</v>
      </c>
      <c r="Y21" s="156" t="s">
        <v>214</v>
      </c>
      <c r="Z21" s="146"/>
      <c r="AA21" s="146"/>
      <c r="AB21" s="146"/>
      <c r="AC21" s="146"/>
      <c r="AD21" s="146"/>
      <c r="AE21" s="146"/>
      <c r="AF21" s="146"/>
      <c r="AG21" s="146" t="s">
        <v>215</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2" x14ac:dyDescent="0.25">
      <c r="A22" s="153"/>
      <c r="B22" s="154"/>
      <c r="C22" s="190" t="s">
        <v>528</v>
      </c>
      <c r="D22" s="191"/>
      <c r="E22" s="191"/>
      <c r="F22" s="191"/>
      <c r="G22" s="191"/>
      <c r="H22" s="156"/>
      <c r="I22" s="156"/>
      <c r="J22" s="156"/>
      <c r="K22" s="156"/>
      <c r="L22" s="156"/>
      <c r="M22" s="156"/>
      <c r="N22" s="155"/>
      <c r="O22" s="155"/>
      <c r="P22" s="155"/>
      <c r="Q22" s="155"/>
      <c r="R22" s="156"/>
      <c r="S22" s="156"/>
      <c r="T22" s="156"/>
      <c r="U22" s="156"/>
      <c r="V22" s="156"/>
      <c r="W22" s="156"/>
      <c r="X22" s="156"/>
      <c r="Y22" s="156"/>
      <c r="Z22" s="146"/>
      <c r="AA22" s="146"/>
      <c r="AB22" s="146"/>
      <c r="AC22" s="146"/>
      <c r="AD22" s="146"/>
      <c r="AE22" s="146"/>
      <c r="AF22" s="146"/>
      <c r="AG22" s="146" t="s">
        <v>217</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8</v>
      </c>
      <c r="B23" s="174" t="s">
        <v>529</v>
      </c>
      <c r="C23" s="182" t="s">
        <v>530</v>
      </c>
      <c r="D23" s="175" t="s">
        <v>209</v>
      </c>
      <c r="E23" s="176">
        <v>4.8496800000000002</v>
      </c>
      <c r="F23" s="177"/>
      <c r="G23" s="178">
        <f>ROUND(E23*F23,2)</f>
        <v>0</v>
      </c>
      <c r="H23" s="177"/>
      <c r="I23" s="178">
        <f>ROUND(E23*H23,2)</f>
        <v>0</v>
      </c>
      <c r="J23" s="177"/>
      <c r="K23" s="178">
        <f>ROUND(E23*J23,2)</f>
        <v>0</v>
      </c>
      <c r="L23" s="178">
        <v>21</v>
      </c>
      <c r="M23" s="178">
        <f>G23*(1+L23/100)</f>
        <v>0</v>
      </c>
      <c r="N23" s="176">
        <v>2.1</v>
      </c>
      <c r="O23" s="176">
        <f>ROUND(E23*N23,2)</f>
        <v>10.18</v>
      </c>
      <c r="P23" s="176">
        <v>0</v>
      </c>
      <c r="Q23" s="176">
        <f>ROUND(E23*P23,2)</f>
        <v>0</v>
      </c>
      <c r="R23" s="178" t="s">
        <v>243</v>
      </c>
      <c r="S23" s="178" t="s">
        <v>211</v>
      </c>
      <c r="T23" s="179" t="s">
        <v>212</v>
      </c>
      <c r="U23" s="156">
        <v>0.96499999999999997</v>
      </c>
      <c r="V23" s="156">
        <f>ROUND(E23*U23,2)</f>
        <v>4.68</v>
      </c>
      <c r="W23" s="156"/>
      <c r="X23" s="156" t="s">
        <v>213</v>
      </c>
      <c r="Y23" s="156" t="s">
        <v>214</v>
      </c>
      <c r="Z23" s="146"/>
      <c r="AA23" s="146"/>
      <c r="AB23" s="146"/>
      <c r="AC23" s="146"/>
      <c r="AD23" s="146"/>
      <c r="AE23" s="146"/>
      <c r="AF23" s="146"/>
      <c r="AG23" s="146" t="s">
        <v>215</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x14ac:dyDescent="0.25">
      <c r="A24" s="158" t="s">
        <v>205</v>
      </c>
      <c r="B24" s="159" t="s">
        <v>123</v>
      </c>
      <c r="C24" s="180" t="s">
        <v>124</v>
      </c>
      <c r="D24" s="160"/>
      <c r="E24" s="161"/>
      <c r="F24" s="162"/>
      <c r="G24" s="162">
        <f>SUMIF(AG25:AG26,"&lt;&gt;NOR",G25:G26)</f>
        <v>0</v>
      </c>
      <c r="H24" s="162"/>
      <c r="I24" s="162">
        <f>SUM(I25:I26)</f>
        <v>0</v>
      </c>
      <c r="J24" s="162"/>
      <c r="K24" s="162">
        <f>SUM(K25:K26)</f>
        <v>0</v>
      </c>
      <c r="L24" s="162"/>
      <c r="M24" s="162">
        <f>SUM(M25:M26)</f>
        <v>0</v>
      </c>
      <c r="N24" s="161"/>
      <c r="O24" s="161">
        <f>SUM(O25:O26)</f>
        <v>0</v>
      </c>
      <c r="P24" s="161"/>
      <c r="Q24" s="161">
        <f>SUM(Q25:Q26)</f>
        <v>0</v>
      </c>
      <c r="R24" s="162"/>
      <c r="S24" s="162"/>
      <c r="T24" s="163"/>
      <c r="U24" s="157"/>
      <c r="V24" s="157">
        <f>SUM(V25:V26)</f>
        <v>0</v>
      </c>
      <c r="W24" s="157"/>
      <c r="X24" s="157"/>
      <c r="Y24" s="157"/>
      <c r="AG24" t="s">
        <v>206</v>
      </c>
    </row>
    <row r="25" spans="1:60" outlineLevel="1" x14ac:dyDescent="0.25">
      <c r="A25" s="173">
        <v>9</v>
      </c>
      <c r="B25" s="174" t="s">
        <v>531</v>
      </c>
      <c r="C25" s="182" t="s">
        <v>532</v>
      </c>
      <c r="D25" s="175" t="s">
        <v>257</v>
      </c>
      <c r="E25" s="176">
        <v>1</v>
      </c>
      <c r="F25" s="177"/>
      <c r="G25" s="178">
        <f>ROUND(E25*F25,2)</f>
        <v>0</v>
      </c>
      <c r="H25" s="177"/>
      <c r="I25" s="178">
        <f>ROUND(E25*H25,2)</f>
        <v>0</v>
      </c>
      <c r="J25" s="177"/>
      <c r="K25" s="178">
        <f>ROUND(E25*J25,2)</f>
        <v>0</v>
      </c>
      <c r="L25" s="178">
        <v>21</v>
      </c>
      <c r="M25" s="178">
        <f>G25*(1+L25/100)</f>
        <v>0</v>
      </c>
      <c r="N25" s="176">
        <v>0</v>
      </c>
      <c r="O25" s="176">
        <f>ROUND(E25*N25,2)</f>
        <v>0</v>
      </c>
      <c r="P25" s="176">
        <v>0</v>
      </c>
      <c r="Q25" s="176">
        <f>ROUND(E25*P25,2)</f>
        <v>0</v>
      </c>
      <c r="R25" s="178"/>
      <c r="S25" s="178" t="s">
        <v>276</v>
      </c>
      <c r="T25" s="179" t="s">
        <v>212</v>
      </c>
      <c r="U25" s="156">
        <v>0</v>
      </c>
      <c r="V25" s="156">
        <f>ROUND(E25*U25,2)</f>
        <v>0</v>
      </c>
      <c r="W25" s="156"/>
      <c r="X25" s="156" t="s">
        <v>213</v>
      </c>
      <c r="Y25" s="156" t="s">
        <v>214</v>
      </c>
      <c r="Z25" s="146"/>
      <c r="AA25" s="146"/>
      <c r="AB25" s="146"/>
      <c r="AC25" s="146"/>
      <c r="AD25" s="146"/>
      <c r="AE25" s="146"/>
      <c r="AF25" s="146"/>
      <c r="AG25" s="146" t="s">
        <v>215</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73">
        <v>10</v>
      </c>
      <c r="B26" s="174" t="s">
        <v>533</v>
      </c>
      <c r="C26" s="182" t="s">
        <v>534</v>
      </c>
      <c r="D26" s="175" t="s">
        <v>257</v>
      </c>
      <c r="E26" s="176">
        <v>2</v>
      </c>
      <c r="F26" s="177"/>
      <c r="G26" s="178">
        <f>ROUND(E26*F26,2)</f>
        <v>0</v>
      </c>
      <c r="H26" s="177"/>
      <c r="I26" s="178">
        <f>ROUND(E26*H26,2)</f>
        <v>0</v>
      </c>
      <c r="J26" s="177"/>
      <c r="K26" s="178">
        <f>ROUND(E26*J26,2)</f>
        <v>0</v>
      </c>
      <c r="L26" s="178">
        <v>21</v>
      </c>
      <c r="M26" s="178">
        <f>G26*(1+L26/100)</f>
        <v>0</v>
      </c>
      <c r="N26" s="176">
        <v>0</v>
      </c>
      <c r="O26" s="176">
        <f>ROUND(E26*N26,2)</f>
        <v>0</v>
      </c>
      <c r="P26" s="176">
        <v>0</v>
      </c>
      <c r="Q26" s="176">
        <f>ROUND(E26*P26,2)</f>
        <v>0</v>
      </c>
      <c r="R26" s="178"/>
      <c r="S26" s="178" t="s">
        <v>276</v>
      </c>
      <c r="T26" s="179" t="s">
        <v>212</v>
      </c>
      <c r="U26" s="156">
        <v>0</v>
      </c>
      <c r="V26" s="156">
        <f>ROUND(E26*U26,2)</f>
        <v>0</v>
      </c>
      <c r="W26" s="156"/>
      <c r="X26" s="156" t="s">
        <v>213</v>
      </c>
      <c r="Y26" s="156" t="s">
        <v>214</v>
      </c>
      <c r="Z26" s="146"/>
      <c r="AA26" s="146"/>
      <c r="AB26" s="146"/>
      <c r="AC26" s="146"/>
      <c r="AD26" s="146"/>
      <c r="AE26" s="146"/>
      <c r="AF26" s="146"/>
      <c r="AG26" s="146" t="s">
        <v>215</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x14ac:dyDescent="0.25">
      <c r="A27" s="158" t="s">
        <v>205</v>
      </c>
      <c r="B27" s="159" t="s">
        <v>135</v>
      </c>
      <c r="C27" s="180" t="s">
        <v>136</v>
      </c>
      <c r="D27" s="160"/>
      <c r="E27" s="161"/>
      <c r="F27" s="162"/>
      <c r="G27" s="162">
        <f>SUMIF(AG28:AG28,"&lt;&gt;NOR",G28:G28)</f>
        <v>0</v>
      </c>
      <c r="H27" s="162"/>
      <c r="I27" s="162">
        <f>SUM(I28:I28)</f>
        <v>0</v>
      </c>
      <c r="J27" s="162"/>
      <c r="K27" s="162">
        <f>SUM(K28:K28)</f>
        <v>0</v>
      </c>
      <c r="L27" s="162"/>
      <c r="M27" s="162">
        <f>SUM(M28:M28)</f>
        <v>0</v>
      </c>
      <c r="N27" s="161"/>
      <c r="O27" s="161">
        <f>SUM(O28:O28)</f>
        <v>0</v>
      </c>
      <c r="P27" s="161"/>
      <c r="Q27" s="161">
        <f>SUM(Q28:Q28)</f>
        <v>0</v>
      </c>
      <c r="R27" s="162"/>
      <c r="S27" s="162"/>
      <c r="T27" s="163"/>
      <c r="U27" s="157"/>
      <c r="V27" s="157">
        <f>SUM(V28:V28)</f>
        <v>7.77</v>
      </c>
      <c r="W27" s="157"/>
      <c r="X27" s="157"/>
      <c r="Y27" s="157"/>
      <c r="AG27" t="s">
        <v>206</v>
      </c>
    </row>
    <row r="28" spans="1:60" outlineLevel="1" x14ac:dyDescent="0.25">
      <c r="A28" s="173">
        <v>11</v>
      </c>
      <c r="B28" s="174" t="s">
        <v>535</v>
      </c>
      <c r="C28" s="182" t="s">
        <v>536</v>
      </c>
      <c r="D28" s="175" t="s">
        <v>261</v>
      </c>
      <c r="E28" s="176">
        <v>23.410129999999999</v>
      </c>
      <c r="F28" s="177"/>
      <c r="G28" s="178">
        <f>ROUND(E28*F28,2)</f>
        <v>0</v>
      </c>
      <c r="H28" s="177"/>
      <c r="I28" s="178">
        <f>ROUND(E28*H28,2)</f>
        <v>0</v>
      </c>
      <c r="J28" s="177"/>
      <c r="K28" s="178">
        <f>ROUND(E28*J28,2)</f>
        <v>0</v>
      </c>
      <c r="L28" s="178">
        <v>21</v>
      </c>
      <c r="M28" s="178">
        <f>G28*(1+L28/100)</f>
        <v>0</v>
      </c>
      <c r="N28" s="176">
        <v>0</v>
      </c>
      <c r="O28" s="176">
        <f>ROUND(E28*N28,2)</f>
        <v>0</v>
      </c>
      <c r="P28" s="176">
        <v>0</v>
      </c>
      <c r="Q28" s="176">
        <f>ROUND(E28*P28,2)</f>
        <v>0</v>
      </c>
      <c r="R28" s="178"/>
      <c r="S28" s="178" t="s">
        <v>211</v>
      </c>
      <c r="T28" s="179" t="s">
        <v>251</v>
      </c>
      <c r="U28" s="156">
        <v>0.33200000000000002</v>
      </c>
      <c r="V28" s="156">
        <f>ROUND(E28*U28,2)</f>
        <v>7.77</v>
      </c>
      <c r="W28" s="156"/>
      <c r="X28" s="156" t="s">
        <v>426</v>
      </c>
      <c r="Y28" s="156" t="s">
        <v>214</v>
      </c>
      <c r="Z28" s="146"/>
      <c r="AA28" s="146"/>
      <c r="AB28" s="146"/>
      <c r="AC28" s="146"/>
      <c r="AD28" s="146"/>
      <c r="AE28" s="146"/>
      <c r="AF28" s="146"/>
      <c r="AG28" s="146" t="s">
        <v>427</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x14ac:dyDescent="0.25">
      <c r="A29" s="158" t="s">
        <v>205</v>
      </c>
      <c r="B29" s="159" t="s">
        <v>176</v>
      </c>
      <c r="C29" s="180" t="s">
        <v>27</v>
      </c>
      <c r="D29" s="160"/>
      <c r="E29" s="161"/>
      <c r="F29" s="162"/>
      <c r="G29" s="162">
        <f>SUMIF(AG30:AG30,"&lt;&gt;NOR",G30:G30)</f>
        <v>0</v>
      </c>
      <c r="H29" s="162"/>
      <c r="I29" s="162">
        <f>SUM(I30:I30)</f>
        <v>0</v>
      </c>
      <c r="J29" s="162"/>
      <c r="K29" s="162">
        <f>SUM(K30:K30)</f>
        <v>0</v>
      </c>
      <c r="L29" s="162"/>
      <c r="M29" s="162">
        <f>SUM(M30:M30)</f>
        <v>0</v>
      </c>
      <c r="N29" s="161"/>
      <c r="O29" s="161">
        <f>SUM(O30:O30)</f>
        <v>0</v>
      </c>
      <c r="P29" s="161"/>
      <c r="Q29" s="161">
        <f>SUM(Q30:Q30)</f>
        <v>0</v>
      </c>
      <c r="R29" s="162"/>
      <c r="S29" s="162"/>
      <c r="T29" s="163"/>
      <c r="U29" s="157"/>
      <c r="V29" s="157">
        <f>SUM(V30:V30)</f>
        <v>0</v>
      </c>
      <c r="W29" s="157"/>
      <c r="X29" s="157"/>
      <c r="Y29" s="157"/>
      <c r="AG29" t="s">
        <v>206</v>
      </c>
    </row>
    <row r="30" spans="1:60" outlineLevel="1" x14ac:dyDescent="0.25">
      <c r="A30" s="165">
        <v>12</v>
      </c>
      <c r="B30" s="166" t="s">
        <v>537</v>
      </c>
      <c r="C30" s="181" t="s">
        <v>538</v>
      </c>
      <c r="D30" s="167" t="s">
        <v>518</v>
      </c>
      <c r="E30" s="168">
        <v>1</v>
      </c>
      <c r="F30" s="169"/>
      <c r="G30" s="170">
        <f>ROUND(E30*F30,2)</f>
        <v>0</v>
      </c>
      <c r="H30" s="169"/>
      <c r="I30" s="170">
        <f>ROUND(E30*H30,2)</f>
        <v>0</v>
      </c>
      <c r="J30" s="169"/>
      <c r="K30" s="170">
        <f>ROUND(E30*J30,2)</f>
        <v>0</v>
      </c>
      <c r="L30" s="170">
        <v>21</v>
      </c>
      <c r="M30" s="170">
        <f>G30*(1+L30/100)</f>
        <v>0</v>
      </c>
      <c r="N30" s="168">
        <v>0</v>
      </c>
      <c r="O30" s="168">
        <f>ROUND(E30*N30,2)</f>
        <v>0</v>
      </c>
      <c r="P30" s="168">
        <v>0</v>
      </c>
      <c r="Q30" s="168">
        <f>ROUND(E30*P30,2)</f>
        <v>0</v>
      </c>
      <c r="R30" s="170"/>
      <c r="S30" s="170" t="s">
        <v>211</v>
      </c>
      <c r="T30" s="171" t="s">
        <v>212</v>
      </c>
      <c r="U30" s="156">
        <v>0</v>
      </c>
      <c r="V30" s="156">
        <f>ROUND(E30*U30,2)</f>
        <v>0</v>
      </c>
      <c r="W30" s="156"/>
      <c r="X30" s="156" t="s">
        <v>100</v>
      </c>
      <c r="Y30" s="156" t="s">
        <v>214</v>
      </c>
      <c r="Z30" s="146"/>
      <c r="AA30" s="146"/>
      <c r="AB30" s="146"/>
      <c r="AC30" s="146"/>
      <c r="AD30" s="146"/>
      <c r="AE30" s="146"/>
      <c r="AF30" s="146"/>
      <c r="AG30" s="146" t="s">
        <v>519</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x14ac:dyDescent="0.25">
      <c r="A31" s="3"/>
      <c r="B31" s="4"/>
      <c r="C31" s="183"/>
      <c r="D31" s="6"/>
      <c r="E31" s="3"/>
      <c r="F31" s="3"/>
      <c r="G31" s="3"/>
      <c r="H31" s="3"/>
      <c r="I31" s="3"/>
      <c r="J31" s="3"/>
      <c r="K31" s="3"/>
      <c r="L31" s="3"/>
      <c r="M31" s="3"/>
      <c r="N31" s="3"/>
      <c r="O31" s="3"/>
      <c r="P31" s="3"/>
      <c r="Q31" s="3"/>
      <c r="R31" s="3"/>
      <c r="S31" s="3"/>
      <c r="T31" s="3"/>
      <c r="U31" s="3"/>
      <c r="V31" s="3"/>
      <c r="W31" s="3"/>
      <c r="X31" s="3"/>
      <c r="Y31" s="3"/>
      <c r="AE31">
        <v>12</v>
      </c>
      <c r="AF31">
        <v>21</v>
      </c>
      <c r="AG31" t="s">
        <v>191</v>
      </c>
    </row>
    <row r="32" spans="1:60" x14ac:dyDescent="0.25">
      <c r="A32" s="149"/>
      <c r="B32" s="150" t="s">
        <v>29</v>
      </c>
      <c r="C32" s="184"/>
      <c r="D32" s="151"/>
      <c r="E32" s="152"/>
      <c r="F32" s="152"/>
      <c r="G32" s="164">
        <f>G8+G20+G24+G27+G29</f>
        <v>0</v>
      </c>
      <c r="H32" s="3"/>
      <c r="I32" s="3"/>
      <c r="J32" s="3"/>
      <c r="K32" s="3"/>
      <c r="L32" s="3"/>
      <c r="M32" s="3"/>
      <c r="N32" s="3"/>
      <c r="O32" s="3"/>
      <c r="P32" s="3"/>
      <c r="Q32" s="3"/>
      <c r="R32" s="3"/>
      <c r="S32" s="3"/>
      <c r="T32" s="3"/>
      <c r="U32" s="3"/>
      <c r="V32" s="3"/>
      <c r="W32" s="3"/>
      <c r="X32" s="3"/>
      <c r="Y32" s="3"/>
      <c r="AE32">
        <f>SUMIF(L7:L30,AE31,G7:G30)</f>
        <v>0</v>
      </c>
      <c r="AF32">
        <f>SUMIF(L7:L30,AF31,G7:G30)</f>
        <v>0</v>
      </c>
      <c r="AG32" t="s">
        <v>520</v>
      </c>
    </row>
    <row r="33" spans="3:33" x14ac:dyDescent="0.25">
      <c r="C33" s="185"/>
      <c r="D33" s="10"/>
      <c r="AG33" t="s">
        <v>521</v>
      </c>
    </row>
    <row r="34" spans="3:33" x14ac:dyDescent="0.25">
      <c r="D34" s="10"/>
    </row>
    <row r="35" spans="3:33" x14ac:dyDescent="0.25">
      <c r="D35" s="10"/>
    </row>
    <row r="36" spans="3:33" x14ac:dyDescent="0.25">
      <c r="D36" s="10"/>
    </row>
    <row r="37" spans="3:33" x14ac:dyDescent="0.25">
      <c r="D37" s="10"/>
    </row>
    <row r="38" spans="3:33" x14ac:dyDescent="0.25">
      <c r="D38" s="10"/>
    </row>
    <row r="39" spans="3:33" x14ac:dyDescent="0.25">
      <c r="D39" s="10"/>
    </row>
    <row r="40" spans="3:33" x14ac:dyDescent="0.25">
      <c r="D40" s="10"/>
    </row>
    <row r="41" spans="3:33" x14ac:dyDescent="0.25">
      <c r="D41" s="10"/>
    </row>
    <row r="42" spans="3:33" x14ac:dyDescent="0.25">
      <c r="D42" s="10"/>
    </row>
    <row r="43" spans="3:33" x14ac:dyDescent="0.25">
      <c r="D43" s="10"/>
    </row>
    <row r="44" spans="3:33" x14ac:dyDescent="0.25">
      <c r="D44" s="10"/>
    </row>
    <row r="45" spans="3:33" x14ac:dyDescent="0.25">
      <c r="D45" s="10"/>
    </row>
    <row r="46" spans="3:33" x14ac:dyDescent="0.25">
      <c r="D46" s="10"/>
    </row>
    <row r="47" spans="3:33" x14ac:dyDescent="0.25">
      <c r="D47" s="10"/>
    </row>
    <row r="48" spans="3:33"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0">
    <mergeCell ref="C14:G14"/>
    <mergeCell ref="C17:G17"/>
    <mergeCell ref="C19:G19"/>
    <mergeCell ref="C22:G22"/>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A095-FB79-414C-A03E-6C1C983C6409}">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49</v>
      </c>
      <c r="C4" s="196" t="s">
        <v>50</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SUMIF(AG9:AG11,"&lt;&gt;NOR",G9:G11)</f>
        <v>0</v>
      </c>
      <c r="H8" s="162"/>
      <c r="I8" s="162">
        <f>SUM(I9:I11)</f>
        <v>0</v>
      </c>
      <c r="J8" s="162"/>
      <c r="K8" s="162">
        <f>SUM(K9:K11)</f>
        <v>0</v>
      </c>
      <c r="L8" s="162"/>
      <c r="M8" s="162">
        <f>SUM(M9:M11)</f>
        <v>0</v>
      </c>
      <c r="N8" s="161"/>
      <c r="O8" s="161">
        <f>SUM(O9:O11)</f>
        <v>0</v>
      </c>
      <c r="P8" s="161"/>
      <c r="Q8" s="161">
        <f>SUM(Q9:Q11)</f>
        <v>0</v>
      </c>
      <c r="R8" s="162"/>
      <c r="S8" s="162"/>
      <c r="T8" s="163"/>
      <c r="U8" s="157"/>
      <c r="V8" s="157">
        <f>SUM(V9:V11)</f>
        <v>11.020000000000001</v>
      </c>
      <c r="W8" s="157"/>
      <c r="X8" s="157"/>
      <c r="Y8" s="157"/>
      <c r="AG8" t="s">
        <v>206</v>
      </c>
    </row>
    <row r="9" spans="1:60" outlineLevel="1" x14ac:dyDescent="0.25">
      <c r="A9" s="165">
        <v>1</v>
      </c>
      <c r="B9" s="166" t="s">
        <v>539</v>
      </c>
      <c r="C9" s="181" t="s">
        <v>540</v>
      </c>
      <c r="D9" s="167" t="s">
        <v>209</v>
      </c>
      <c r="E9" s="168">
        <v>1.5387999999999999</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0.31</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20.399999999999999" outlineLevel="1" x14ac:dyDescent="0.25">
      <c r="A11" s="173">
        <v>2</v>
      </c>
      <c r="B11" s="174" t="s">
        <v>543</v>
      </c>
      <c r="C11" s="182" t="s">
        <v>544</v>
      </c>
      <c r="D11" s="175" t="s">
        <v>209</v>
      </c>
      <c r="E11" s="176">
        <v>14.507899999999999</v>
      </c>
      <c r="F11" s="177"/>
      <c r="G11" s="178">
        <f>ROUND(E11*F11,2)</f>
        <v>0</v>
      </c>
      <c r="H11" s="177"/>
      <c r="I11" s="178">
        <f>ROUND(E11*H11,2)</f>
        <v>0</v>
      </c>
      <c r="J11" s="177"/>
      <c r="K11" s="178">
        <f>ROUND(E11*J11,2)</f>
        <v>0</v>
      </c>
      <c r="L11" s="178">
        <v>21</v>
      </c>
      <c r="M11" s="178">
        <f>G11*(1+L11/100)</f>
        <v>0</v>
      </c>
      <c r="N11" s="176">
        <v>0</v>
      </c>
      <c r="O11" s="176">
        <f>ROUND(E11*N11,2)</f>
        <v>0</v>
      </c>
      <c r="P11" s="176">
        <v>0</v>
      </c>
      <c r="Q11" s="176">
        <f>ROUND(E11*P11,2)</f>
        <v>0</v>
      </c>
      <c r="R11" s="178" t="s">
        <v>545</v>
      </c>
      <c r="S11" s="178" t="s">
        <v>211</v>
      </c>
      <c r="T11" s="179" t="s">
        <v>212</v>
      </c>
      <c r="U11" s="156">
        <v>0.73829999999999996</v>
      </c>
      <c r="V11" s="156">
        <f>ROUND(E11*U11,2)</f>
        <v>10.71</v>
      </c>
      <c r="W11" s="156"/>
      <c r="X11" s="156" t="s">
        <v>434</v>
      </c>
      <c r="Y11" s="156" t="s">
        <v>214</v>
      </c>
      <c r="Z11" s="146"/>
      <c r="AA11" s="146"/>
      <c r="AB11" s="146"/>
      <c r="AC11" s="146"/>
      <c r="AD11" s="146"/>
      <c r="AE11" s="146"/>
      <c r="AF11" s="146"/>
      <c r="AG11" s="146" t="s">
        <v>546</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x14ac:dyDescent="0.25">
      <c r="A12" s="158" t="s">
        <v>205</v>
      </c>
      <c r="B12" s="159" t="s">
        <v>108</v>
      </c>
      <c r="C12" s="180" t="s">
        <v>109</v>
      </c>
      <c r="D12" s="160"/>
      <c r="E12" s="161"/>
      <c r="F12" s="162"/>
      <c r="G12" s="162">
        <f>SUMIF(AG13:AG14,"&lt;&gt;NOR",G13:G14)</f>
        <v>0</v>
      </c>
      <c r="H12" s="162"/>
      <c r="I12" s="162">
        <f>SUM(I13:I14)</f>
        <v>0</v>
      </c>
      <c r="J12" s="162"/>
      <c r="K12" s="162">
        <f>SUM(K13:K14)</f>
        <v>0</v>
      </c>
      <c r="L12" s="162"/>
      <c r="M12" s="162">
        <f>SUM(M13:M14)</f>
        <v>0</v>
      </c>
      <c r="N12" s="161"/>
      <c r="O12" s="161">
        <f>SUM(O13:O14)</f>
        <v>14.68</v>
      </c>
      <c r="P12" s="161"/>
      <c r="Q12" s="161">
        <f>SUM(Q13:Q14)</f>
        <v>0</v>
      </c>
      <c r="R12" s="162"/>
      <c r="S12" s="162"/>
      <c r="T12" s="163"/>
      <c r="U12" s="157"/>
      <c r="V12" s="157">
        <f>SUM(V13:V14)</f>
        <v>21.98</v>
      </c>
      <c r="W12" s="157"/>
      <c r="X12" s="157"/>
      <c r="Y12" s="157"/>
      <c r="AG12" t="s">
        <v>206</v>
      </c>
    </row>
    <row r="13" spans="1:60" outlineLevel="1" x14ac:dyDescent="0.25">
      <c r="A13" s="165">
        <v>3</v>
      </c>
      <c r="B13" s="166" t="s">
        <v>547</v>
      </c>
      <c r="C13" s="181" t="s">
        <v>548</v>
      </c>
      <c r="D13" s="167" t="s">
        <v>209</v>
      </c>
      <c r="E13" s="168">
        <v>12.969099999999999</v>
      </c>
      <c r="F13" s="169"/>
      <c r="G13" s="170">
        <f>ROUND(E13*F13,2)</f>
        <v>0</v>
      </c>
      <c r="H13" s="169"/>
      <c r="I13" s="170">
        <f>ROUND(E13*H13,2)</f>
        <v>0</v>
      </c>
      <c r="J13" s="169"/>
      <c r="K13" s="170">
        <f>ROUND(E13*J13,2)</f>
        <v>0</v>
      </c>
      <c r="L13" s="170">
        <v>21</v>
      </c>
      <c r="M13" s="170">
        <f>G13*(1+L13/100)</f>
        <v>0</v>
      </c>
      <c r="N13" s="168">
        <v>1.1322000000000001</v>
      </c>
      <c r="O13" s="168">
        <f>ROUND(E13*N13,2)</f>
        <v>14.68</v>
      </c>
      <c r="P13" s="168">
        <v>0</v>
      </c>
      <c r="Q13" s="168">
        <f>ROUND(E13*P13,2)</f>
        <v>0</v>
      </c>
      <c r="R13" s="170" t="s">
        <v>549</v>
      </c>
      <c r="S13" s="170" t="s">
        <v>211</v>
      </c>
      <c r="T13" s="171" t="s">
        <v>212</v>
      </c>
      <c r="U13" s="156">
        <v>1.6950000000000001</v>
      </c>
      <c r="V13" s="156">
        <f>ROUND(E13*U13,2)</f>
        <v>21.98</v>
      </c>
      <c r="W13" s="156"/>
      <c r="X13" s="156" t="s">
        <v>213</v>
      </c>
      <c r="Y13" s="156" t="s">
        <v>214</v>
      </c>
      <c r="Z13" s="146"/>
      <c r="AA13" s="146"/>
      <c r="AB13" s="146"/>
      <c r="AC13" s="146"/>
      <c r="AD13" s="146"/>
      <c r="AE13" s="146"/>
      <c r="AF13" s="146"/>
      <c r="AG13" s="146" t="s">
        <v>541</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2" x14ac:dyDescent="0.25">
      <c r="A14" s="153"/>
      <c r="B14" s="154"/>
      <c r="C14" s="190" t="s">
        <v>550</v>
      </c>
      <c r="D14" s="191"/>
      <c r="E14" s="191"/>
      <c r="F14" s="191"/>
      <c r="G14" s="191"/>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217</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x14ac:dyDescent="0.25">
      <c r="A15" s="158" t="s">
        <v>205</v>
      </c>
      <c r="B15" s="159" t="s">
        <v>114</v>
      </c>
      <c r="C15" s="180" t="s">
        <v>115</v>
      </c>
      <c r="D15" s="160"/>
      <c r="E15" s="161"/>
      <c r="F15" s="162"/>
      <c r="G15" s="162">
        <f>SUMIF(AG16:AG17,"&lt;&gt;NOR",G16:G17)</f>
        <v>0</v>
      </c>
      <c r="H15" s="162"/>
      <c r="I15" s="162">
        <f>SUM(I16:I17)</f>
        <v>0</v>
      </c>
      <c r="J15" s="162"/>
      <c r="K15" s="162">
        <f>SUM(K16:K17)</f>
        <v>0</v>
      </c>
      <c r="L15" s="162"/>
      <c r="M15" s="162">
        <f>SUM(M16:M17)</f>
        <v>0</v>
      </c>
      <c r="N15" s="161"/>
      <c r="O15" s="161">
        <f>SUM(O16:O17)</f>
        <v>0.23</v>
      </c>
      <c r="P15" s="161"/>
      <c r="Q15" s="161">
        <f>SUM(Q16:Q17)</f>
        <v>0</v>
      </c>
      <c r="R15" s="162"/>
      <c r="S15" s="162"/>
      <c r="T15" s="163"/>
      <c r="U15" s="157"/>
      <c r="V15" s="157">
        <f>SUM(V16:V17)</f>
        <v>1.51</v>
      </c>
      <c r="W15" s="157"/>
      <c r="X15" s="157"/>
      <c r="Y15" s="157"/>
      <c r="AG15" t="s">
        <v>206</v>
      </c>
    </row>
    <row r="16" spans="1:60" outlineLevel="1" x14ac:dyDescent="0.25">
      <c r="A16" s="165">
        <v>4</v>
      </c>
      <c r="B16" s="166" t="s">
        <v>551</v>
      </c>
      <c r="C16" s="181" t="s">
        <v>552</v>
      </c>
      <c r="D16" s="167" t="s">
        <v>237</v>
      </c>
      <c r="E16" s="168">
        <v>2.1638500000000001</v>
      </c>
      <c r="F16" s="169"/>
      <c r="G16" s="170">
        <f>ROUND(E16*F16,2)</f>
        <v>0</v>
      </c>
      <c r="H16" s="169"/>
      <c r="I16" s="170">
        <f>ROUND(E16*H16,2)</f>
        <v>0</v>
      </c>
      <c r="J16" s="169"/>
      <c r="K16" s="170">
        <f>ROUND(E16*J16,2)</f>
        <v>0</v>
      </c>
      <c r="L16" s="170">
        <v>21</v>
      </c>
      <c r="M16" s="170">
        <f>G16*(1+L16/100)</f>
        <v>0</v>
      </c>
      <c r="N16" s="168">
        <v>0.10712000000000001</v>
      </c>
      <c r="O16" s="168">
        <f>ROUND(E16*N16,2)</f>
        <v>0.23</v>
      </c>
      <c r="P16" s="168">
        <v>0</v>
      </c>
      <c r="Q16" s="168">
        <f>ROUND(E16*P16,2)</f>
        <v>0</v>
      </c>
      <c r="R16" s="170" t="s">
        <v>317</v>
      </c>
      <c r="S16" s="170" t="s">
        <v>211</v>
      </c>
      <c r="T16" s="171" t="s">
        <v>212</v>
      </c>
      <c r="U16" s="156">
        <v>0.69998000000000005</v>
      </c>
      <c r="V16" s="156">
        <f>ROUND(E16*U16,2)</f>
        <v>1.51</v>
      </c>
      <c r="W16" s="156"/>
      <c r="X16" s="156" t="s">
        <v>213</v>
      </c>
      <c r="Y16" s="156" t="s">
        <v>214</v>
      </c>
      <c r="Z16" s="146"/>
      <c r="AA16" s="146"/>
      <c r="AB16" s="146"/>
      <c r="AC16" s="146"/>
      <c r="AD16" s="146"/>
      <c r="AE16" s="146"/>
      <c r="AF16" s="146"/>
      <c r="AG16" s="146" t="s">
        <v>541</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2" x14ac:dyDescent="0.25">
      <c r="A17" s="153"/>
      <c r="B17" s="154"/>
      <c r="C17" s="190" t="s">
        <v>553</v>
      </c>
      <c r="D17" s="191"/>
      <c r="E17" s="191"/>
      <c r="F17" s="191"/>
      <c r="G17" s="191"/>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217</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x14ac:dyDescent="0.25">
      <c r="A18" s="158" t="s">
        <v>205</v>
      </c>
      <c r="B18" s="159" t="s">
        <v>133</v>
      </c>
      <c r="C18" s="180" t="s">
        <v>134</v>
      </c>
      <c r="D18" s="160"/>
      <c r="E18" s="161"/>
      <c r="F18" s="162"/>
      <c r="G18" s="162">
        <f>SUMIF(AG19:AG33,"&lt;&gt;NOR",G19:G33)</f>
        <v>0</v>
      </c>
      <c r="H18" s="162"/>
      <c r="I18" s="162">
        <f>SUM(I19:I33)</f>
        <v>0</v>
      </c>
      <c r="J18" s="162"/>
      <c r="K18" s="162">
        <f>SUM(K19:K33)</f>
        <v>0</v>
      </c>
      <c r="L18" s="162"/>
      <c r="M18" s="162">
        <f>SUM(M19:M33)</f>
        <v>0</v>
      </c>
      <c r="N18" s="161"/>
      <c r="O18" s="161">
        <f>SUM(O19:O33)</f>
        <v>0</v>
      </c>
      <c r="P18" s="161"/>
      <c r="Q18" s="161">
        <f>SUM(Q19:Q33)</f>
        <v>0.25</v>
      </c>
      <c r="R18" s="162"/>
      <c r="S18" s="162"/>
      <c r="T18" s="163"/>
      <c r="U18" s="157"/>
      <c r="V18" s="157">
        <f>SUM(V19:V33)</f>
        <v>17.84</v>
      </c>
      <c r="W18" s="157"/>
      <c r="X18" s="157"/>
      <c r="Y18" s="157"/>
      <c r="AG18" t="s">
        <v>206</v>
      </c>
    </row>
    <row r="19" spans="1:60" outlineLevel="1" x14ac:dyDescent="0.25">
      <c r="A19" s="173">
        <v>5</v>
      </c>
      <c r="B19" s="174" t="s">
        <v>554</v>
      </c>
      <c r="C19" s="182" t="s">
        <v>555</v>
      </c>
      <c r="D19" s="175" t="s">
        <v>316</v>
      </c>
      <c r="E19" s="176">
        <v>0.62</v>
      </c>
      <c r="F19" s="177"/>
      <c r="G19" s="178">
        <f>ROUND(E19*F19,2)</f>
        <v>0</v>
      </c>
      <c r="H19" s="177"/>
      <c r="I19" s="178">
        <f>ROUND(E19*H19,2)</f>
        <v>0</v>
      </c>
      <c r="J19" s="177"/>
      <c r="K19" s="178">
        <f>ROUND(E19*J19,2)</f>
        <v>0</v>
      </c>
      <c r="L19" s="178">
        <v>21</v>
      </c>
      <c r="M19" s="178">
        <f>G19*(1+L19/100)</f>
        <v>0</v>
      </c>
      <c r="N19" s="176">
        <v>1.5100000000000001E-3</v>
      </c>
      <c r="O19" s="176">
        <f>ROUND(E19*N19,2)</f>
        <v>0</v>
      </c>
      <c r="P19" s="176">
        <v>7.0699999999999999E-3</v>
      </c>
      <c r="Q19" s="176">
        <f>ROUND(E19*P19,2)</f>
        <v>0</v>
      </c>
      <c r="R19" s="178" t="s">
        <v>556</v>
      </c>
      <c r="S19" s="178" t="s">
        <v>211</v>
      </c>
      <c r="T19" s="179" t="s">
        <v>212</v>
      </c>
      <c r="U19" s="156">
        <v>2.5499999999999998</v>
      </c>
      <c r="V19" s="156">
        <f>ROUND(E19*U19,2)</f>
        <v>1.58</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6</v>
      </c>
      <c r="B20" s="174" t="s">
        <v>557</v>
      </c>
      <c r="C20" s="182" t="s">
        <v>558</v>
      </c>
      <c r="D20" s="175" t="s">
        <v>316</v>
      </c>
      <c r="E20" s="176">
        <v>0.88</v>
      </c>
      <c r="F20" s="177"/>
      <c r="G20" s="178">
        <f>ROUND(E20*F20,2)</f>
        <v>0</v>
      </c>
      <c r="H20" s="177"/>
      <c r="I20" s="178">
        <f>ROUND(E20*H20,2)</f>
        <v>0</v>
      </c>
      <c r="J20" s="177"/>
      <c r="K20" s="178">
        <f>ROUND(E20*J20,2)</f>
        <v>0</v>
      </c>
      <c r="L20" s="178">
        <v>21</v>
      </c>
      <c r="M20" s="178">
        <f>G20*(1+L20/100)</f>
        <v>0</v>
      </c>
      <c r="N20" s="176">
        <v>1.92E-3</v>
      </c>
      <c r="O20" s="176">
        <f>ROUND(E20*N20,2)</f>
        <v>0</v>
      </c>
      <c r="P20" s="176">
        <v>3.3169999999999998E-2</v>
      </c>
      <c r="Q20" s="176">
        <f>ROUND(E20*P20,2)</f>
        <v>0.03</v>
      </c>
      <c r="R20" s="178" t="s">
        <v>556</v>
      </c>
      <c r="S20" s="178" t="s">
        <v>211</v>
      </c>
      <c r="T20" s="179" t="s">
        <v>212</v>
      </c>
      <c r="U20" s="156">
        <v>3.9</v>
      </c>
      <c r="V20" s="156">
        <f>ROUND(E20*U20,2)</f>
        <v>3.43</v>
      </c>
      <c r="W20" s="156"/>
      <c r="X20" s="156" t="s">
        <v>213</v>
      </c>
      <c r="Y20" s="156" t="s">
        <v>214</v>
      </c>
      <c r="Z20" s="146"/>
      <c r="AA20" s="146"/>
      <c r="AB20" s="146"/>
      <c r="AC20" s="146"/>
      <c r="AD20" s="146"/>
      <c r="AE20" s="146"/>
      <c r="AF20" s="146"/>
      <c r="AG20" s="146" t="s">
        <v>541</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7</v>
      </c>
      <c r="B21" s="174" t="s">
        <v>559</v>
      </c>
      <c r="C21" s="182" t="s">
        <v>560</v>
      </c>
      <c r="D21" s="175" t="s">
        <v>316</v>
      </c>
      <c r="E21" s="176">
        <v>0.8</v>
      </c>
      <c r="F21" s="177"/>
      <c r="G21" s="178">
        <f>ROUND(E21*F21,2)</f>
        <v>0</v>
      </c>
      <c r="H21" s="177"/>
      <c r="I21" s="178">
        <f>ROUND(E21*H21,2)</f>
        <v>0</v>
      </c>
      <c r="J21" s="177"/>
      <c r="K21" s="178">
        <f>ROUND(E21*J21,2)</f>
        <v>0</v>
      </c>
      <c r="L21" s="178">
        <v>21</v>
      </c>
      <c r="M21" s="178">
        <f>G21*(1+L21/100)</f>
        <v>0</v>
      </c>
      <c r="N21" s="176">
        <v>3.3300000000000001E-3</v>
      </c>
      <c r="O21" s="176">
        <f>ROUND(E21*N21,2)</f>
        <v>0</v>
      </c>
      <c r="P21" s="176">
        <v>7.85E-2</v>
      </c>
      <c r="Q21" s="176">
        <f>ROUND(E21*P21,2)</f>
        <v>0.06</v>
      </c>
      <c r="R21" s="178" t="s">
        <v>556</v>
      </c>
      <c r="S21" s="178" t="s">
        <v>211</v>
      </c>
      <c r="T21" s="179" t="s">
        <v>212</v>
      </c>
      <c r="U21" s="156">
        <v>6.2</v>
      </c>
      <c r="V21" s="156">
        <f>ROUND(E21*U21,2)</f>
        <v>4.96</v>
      </c>
      <c r="W21" s="156"/>
      <c r="X21" s="156" t="s">
        <v>213</v>
      </c>
      <c r="Y21" s="156" t="s">
        <v>214</v>
      </c>
      <c r="Z21" s="146"/>
      <c r="AA21" s="146"/>
      <c r="AB21" s="146"/>
      <c r="AC21" s="146"/>
      <c r="AD21" s="146"/>
      <c r="AE21" s="146"/>
      <c r="AF21" s="146"/>
      <c r="AG21" s="146" t="s">
        <v>541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20.399999999999999" outlineLevel="1" x14ac:dyDescent="0.25">
      <c r="A22" s="165">
        <v>8</v>
      </c>
      <c r="B22" s="166" t="s">
        <v>561</v>
      </c>
      <c r="C22" s="181" t="s">
        <v>562</v>
      </c>
      <c r="D22" s="167" t="s">
        <v>257</v>
      </c>
      <c r="E22" s="168">
        <v>9</v>
      </c>
      <c r="F22" s="169"/>
      <c r="G22" s="170">
        <f>ROUND(E22*F22,2)</f>
        <v>0</v>
      </c>
      <c r="H22" s="169"/>
      <c r="I22" s="170">
        <f>ROUND(E22*H22,2)</f>
        <v>0</v>
      </c>
      <c r="J22" s="169"/>
      <c r="K22" s="170">
        <f>ROUND(E22*J22,2)</f>
        <v>0</v>
      </c>
      <c r="L22" s="170">
        <v>21</v>
      </c>
      <c r="M22" s="170">
        <f>G22*(1+L22/100)</f>
        <v>0</v>
      </c>
      <c r="N22" s="168">
        <v>0</v>
      </c>
      <c r="O22" s="168">
        <f>ROUND(E22*N22,2)</f>
        <v>0</v>
      </c>
      <c r="P22" s="168">
        <v>4.0000000000000001E-3</v>
      </c>
      <c r="Q22" s="168">
        <f>ROUND(E22*P22,2)</f>
        <v>0.04</v>
      </c>
      <c r="R22" s="170" t="s">
        <v>556</v>
      </c>
      <c r="S22" s="170" t="s">
        <v>211</v>
      </c>
      <c r="T22" s="171" t="s">
        <v>212</v>
      </c>
      <c r="U22" s="156">
        <v>0.16</v>
      </c>
      <c r="V22" s="156">
        <f>ROUND(E22*U22,2)</f>
        <v>1.44</v>
      </c>
      <c r="W22" s="156"/>
      <c r="X22" s="156" t="s">
        <v>213</v>
      </c>
      <c r="Y22" s="156" t="s">
        <v>214</v>
      </c>
      <c r="Z22" s="146"/>
      <c r="AA22" s="146"/>
      <c r="AB22" s="146"/>
      <c r="AC22" s="146"/>
      <c r="AD22" s="146"/>
      <c r="AE22" s="146"/>
      <c r="AF22" s="146"/>
      <c r="AG22" s="146" t="s">
        <v>541</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2" x14ac:dyDescent="0.25">
      <c r="A23" s="153"/>
      <c r="B23" s="154"/>
      <c r="C23" s="190" t="s">
        <v>563</v>
      </c>
      <c r="D23" s="191"/>
      <c r="E23" s="191"/>
      <c r="F23" s="191"/>
      <c r="G23" s="191"/>
      <c r="H23" s="156"/>
      <c r="I23" s="156"/>
      <c r="J23" s="156"/>
      <c r="K23" s="156"/>
      <c r="L23" s="156"/>
      <c r="M23" s="156"/>
      <c r="N23" s="155"/>
      <c r="O23" s="155"/>
      <c r="P23" s="155"/>
      <c r="Q23" s="155"/>
      <c r="R23" s="156"/>
      <c r="S23" s="156"/>
      <c r="T23" s="156"/>
      <c r="U23" s="156"/>
      <c r="V23" s="156"/>
      <c r="W23" s="156"/>
      <c r="X23" s="156"/>
      <c r="Y23" s="156"/>
      <c r="Z23" s="146"/>
      <c r="AA23" s="146"/>
      <c r="AB23" s="146"/>
      <c r="AC23" s="146"/>
      <c r="AD23" s="146"/>
      <c r="AE23" s="146"/>
      <c r="AF23" s="146"/>
      <c r="AG23" s="146" t="s">
        <v>217</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65">
        <v>9</v>
      </c>
      <c r="B24" s="166" t="s">
        <v>564</v>
      </c>
      <c r="C24" s="181" t="s">
        <v>565</v>
      </c>
      <c r="D24" s="167" t="s">
        <v>257</v>
      </c>
      <c r="E24" s="168">
        <v>3</v>
      </c>
      <c r="F24" s="169"/>
      <c r="G24" s="170">
        <f>ROUND(E24*F24,2)</f>
        <v>0</v>
      </c>
      <c r="H24" s="169"/>
      <c r="I24" s="170">
        <f>ROUND(E24*H24,2)</f>
        <v>0</v>
      </c>
      <c r="J24" s="169"/>
      <c r="K24" s="170">
        <f>ROUND(E24*J24,2)</f>
        <v>0</v>
      </c>
      <c r="L24" s="170">
        <v>21</v>
      </c>
      <c r="M24" s="170">
        <f>G24*(1+L24/100)</f>
        <v>0</v>
      </c>
      <c r="N24" s="168">
        <v>0</v>
      </c>
      <c r="O24" s="168">
        <f>ROUND(E24*N24,2)</f>
        <v>0</v>
      </c>
      <c r="P24" s="168">
        <v>3.0000000000000001E-3</v>
      </c>
      <c r="Q24" s="168">
        <f>ROUND(E24*P24,2)</f>
        <v>0.01</v>
      </c>
      <c r="R24" s="170" t="s">
        <v>556</v>
      </c>
      <c r="S24" s="170" t="s">
        <v>211</v>
      </c>
      <c r="T24" s="171" t="s">
        <v>212</v>
      </c>
      <c r="U24" s="156">
        <v>8.2000000000000003E-2</v>
      </c>
      <c r="V24" s="156">
        <f>ROUND(E24*U24,2)</f>
        <v>0.25</v>
      </c>
      <c r="W24" s="156"/>
      <c r="X24" s="156" t="s">
        <v>213</v>
      </c>
      <c r="Y24" s="156" t="s">
        <v>214</v>
      </c>
      <c r="Z24" s="146"/>
      <c r="AA24" s="146"/>
      <c r="AB24" s="146"/>
      <c r="AC24" s="146"/>
      <c r="AD24" s="146"/>
      <c r="AE24" s="146"/>
      <c r="AF24" s="146"/>
      <c r="AG24" s="146" t="s">
        <v>541</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2" x14ac:dyDescent="0.25">
      <c r="A25" s="153"/>
      <c r="B25" s="154"/>
      <c r="C25" s="190" t="s">
        <v>566</v>
      </c>
      <c r="D25" s="191"/>
      <c r="E25" s="191"/>
      <c r="F25" s="191"/>
      <c r="G25" s="191"/>
      <c r="H25" s="156"/>
      <c r="I25" s="156"/>
      <c r="J25" s="156"/>
      <c r="K25" s="156"/>
      <c r="L25" s="156"/>
      <c r="M25" s="156"/>
      <c r="N25" s="155"/>
      <c r="O25" s="155"/>
      <c r="P25" s="155"/>
      <c r="Q25" s="155"/>
      <c r="R25" s="156"/>
      <c r="S25" s="156"/>
      <c r="T25" s="156"/>
      <c r="U25" s="156"/>
      <c r="V25" s="156"/>
      <c r="W25" s="156"/>
      <c r="X25" s="156"/>
      <c r="Y25" s="156"/>
      <c r="Z25" s="146"/>
      <c r="AA25" s="146"/>
      <c r="AB25" s="146"/>
      <c r="AC25" s="146"/>
      <c r="AD25" s="146"/>
      <c r="AE25" s="146"/>
      <c r="AF25" s="146"/>
      <c r="AG25" s="146" t="s">
        <v>217</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20.399999999999999" outlineLevel="1" x14ac:dyDescent="0.25">
      <c r="A26" s="173">
        <v>10</v>
      </c>
      <c r="B26" s="174" t="s">
        <v>567</v>
      </c>
      <c r="C26" s="182" t="s">
        <v>568</v>
      </c>
      <c r="D26" s="175" t="s">
        <v>257</v>
      </c>
      <c r="E26" s="176">
        <v>7</v>
      </c>
      <c r="F26" s="177"/>
      <c r="G26" s="178">
        <f t="shared" ref="G26:G33" si="0">ROUND(E26*F26,2)</f>
        <v>0</v>
      </c>
      <c r="H26" s="177"/>
      <c r="I26" s="178">
        <f t="shared" ref="I26:I33" si="1">ROUND(E26*H26,2)</f>
        <v>0</v>
      </c>
      <c r="J26" s="177"/>
      <c r="K26" s="178">
        <f t="shared" ref="K26:K33" si="2">ROUND(E26*J26,2)</f>
        <v>0</v>
      </c>
      <c r="L26" s="178">
        <v>21</v>
      </c>
      <c r="M26" s="178">
        <f t="shared" ref="M26:M33" si="3">G26*(1+L26/100)</f>
        <v>0</v>
      </c>
      <c r="N26" s="176">
        <v>1.4999999999999999E-4</v>
      </c>
      <c r="O26" s="176">
        <f t="shared" ref="O26:O33" si="4">ROUND(E26*N26,2)</f>
        <v>0</v>
      </c>
      <c r="P26" s="176">
        <v>2E-3</v>
      </c>
      <c r="Q26" s="176">
        <f t="shared" ref="Q26:Q33" si="5">ROUND(E26*P26,2)</f>
        <v>0.01</v>
      </c>
      <c r="R26" s="178" t="s">
        <v>556</v>
      </c>
      <c r="S26" s="178" t="s">
        <v>211</v>
      </c>
      <c r="T26" s="179" t="s">
        <v>212</v>
      </c>
      <c r="U26" s="156">
        <v>0.22</v>
      </c>
      <c r="V26" s="156">
        <f t="shared" ref="V26:V33" si="6">ROUND(E26*U26,2)</f>
        <v>1.54</v>
      </c>
      <c r="W26" s="156"/>
      <c r="X26" s="156" t="s">
        <v>213</v>
      </c>
      <c r="Y26" s="156" t="s">
        <v>214</v>
      </c>
      <c r="Z26" s="146"/>
      <c r="AA26" s="146"/>
      <c r="AB26" s="146"/>
      <c r="AC26" s="146"/>
      <c r="AD26" s="146"/>
      <c r="AE26" s="146"/>
      <c r="AF26" s="146"/>
      <c r="AG26" s="146" t="s">
        <v>541</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11</v>
      </c>
      <c r="B27" s="174" t="s">
        <v>569</v>
      </c>
      <c r="C27" s="182" t="s">
        <v>570</v>
      </c>
      <c r="D27" s="175" t="s">
        <v>316</v>
      </c>
      <c r="E27" s="176">
        <v>7.1</v>
      </c>
      <c r="F27" s="177"/>
      <c r="G27" s="178">
        <f t="shared" si="0"/>
        <v>0</v>
      </c>
      <c r="H27" s="177"/>
      <c r="I27" s="178">
        <f t="shared" si="1"/>
        <v>0</v>
      </c>
      <c r="J27" s="177"/>
      <c r="K27" s="178">
        <f t="shared" si="2"/>
        <v>0</v>
      </c>
      <c r="L27" s="178">
        <v>21</v>
      </c>
      <c r="M27" s="178">
        <f t="shared" si="3"/>
        <v>0</v>
      </c>
      <c r="N27" s="176">
        <v>4.8999999999999998E-4</v>
      </c>
      <c r="O27" s="176">
        <f t="shared" si="4"/>
        <v>0</v>
      </c>
      <c r="P27" s="176">
        <v>8.9999999999999993E-3</v>
      </c>
      <c r="Q27" s="176">
        <f t="shared" si="5"/>
        <v>0.06</v>
      </c>
      <c r="R27" s="178" t="s">
        <v>556</v>
      </c>
      <c r="S27" s="178" t="s">
        <v>211</v>
      </c>
      <c r="T27" s="179" t="s">
        <v>212</v>
      </c>
      <c r="U27" s="156">
        <v>0.247</v>
      </c>
      <c r="V27" s="156">
        <f t="shared" si="6"/>
        <v>1.75</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20.399999999999999" outlineLevel="1" x14ac:dyDescent="0.25">
      <c r="A28" s="173">
        <v>12</v>
      </c>
      <c r="B28" s="174" t="s">
        <v>571</v>
      </c>
      <c r="C28" s="182" t="s">
        <v>572</v>
      </c>
      <c r="D28" s="175" t="s">
        <v>316</v>
      </c>
      <c r="E28" s="176">
        <v>12.1</v>
      </c>
      <c r="F28" s="177"/>
      <c r="G28" s="178">
        <f t="shared" si="0"/>
        <v>0</v>
      </c>
      <c r="H28" s="177"/>
      <c r="I28" s="178">
        <f t="shared" si="1"/>
        <v>0</v>
      </c>
      <c r="J28" s="177"/>
      <c r="K28" s="178">
        <f t="shared" si="2"/>
        <v>0</v>
      </c>
      <c r="L28" s="178">
        <v>21</v>
      </c>
      <c r="M28" s="178">
        <f t="shared" si="3"/>
        <v>0</v>
      </c>
      <c r="N28" s="176">
        <v>0</v>
      </c>
      <c r="O28" s="176">
        <f t="shared" si="4"/>
        <v>0</v>
      </c>
      <c r="P28" s="176">
        <v>2.9299999999999999E-3</v>
      </c>
      <c r="Q28" s="176">
        <f t="shared" si="5"/>
        <v>0.04</v>
      </c>
      <c r="R28" s="178" t="s">
        <v>556</v>
      </c>
      <c r="S28" s="178" t="s">
        <v>211</v>
      </c>
      <c r="T28" s="179" t="s">
        <v>212</v>
      </c>
      <c r="U28" s="156">
        <v>0.17660000000000001</v>
      </c>
      <c r="V28" s="156">
        <f t="shared" si="6"/>
        <v>2.14</v>
      </c>
      <c r="W28" s="156"/>
      <c r="X28" s="156" t="s">
        <v>213</v>
      </c>
      <c r="Y28" s="156" t="s">
        <v>214</v>
      </c>
      <c r="Z28" s="146"/>
      <c r="AA28" s="146"/>
      <c r="AB28" s="146"/>
      <c r="AC28" s="146"/>
      <c r="AD28" s="146"/>
      <c r="AE28" s="146"/>
      <c r="AF28" s="146"/>
      <c r="AG28" s="146" t="s">
        <v>541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13</v>
      </c>
      <c r="B29" s="174" t="s">
        <v>573</v>
      </c>
      <c r="C29" s="182" t="s">
        <v>574</v>
      </c>
      <c r="D29" s="175" t="s">
        <v>261</v>
      </c>
      <c r="E29" s="176">
        <v>0.3</v>
      </c>
      <c r="F29" s="177"/>
      <c r="G29" s="178">
        <f t="shared" si="0"/>
        <v>0</v>
      </c>
      <c r="H29" s="177"/>
      <c r="I29" s="178">
        <f t="shared" si="1"/>
        <v>0</v>
      </c>
      <c r="J29" s="177"/>
      <c r="K29" s="178">
        <f t="shared" si="2"/>
        <v>0</v>
      </c>
      <c r="L29" s="178">
        <v>21</v>
      </c>
      <c r="M29" s="178">
        <f t="shared" si="3"/>
        <v>0</v>
      </c>
      <c r="N29" s="176">
        <v>0</v>
      </c>
      <c r="O29" s="176">
        <f t="shared" si="4"/>
        <v>0</v>
      </c>
      <c r="P29" s="176">
        <v>0</v>
      </c>
      <c r="Q29" s="176">
        <f t="shared" si="5"/>
        <v>0</v>
      </c>
      <c r="R29" s="178" t="s">
        <v>556</v>
      </c>
      <c r="S29" s="178" t="s">
        <v>211</v>
      </c>
      <c r="T29" s="179" t="s">
        <v>212</v>
      </c>
      <c r="U29" s="156">
        <v>0.49</v>
      </c>
      <c r="V29" s="156">
        <f t="shared" si="6"/>
        <v>0.15</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14</v>
      </c>
      <c r="B30" s="174" t="s">
        <v>575</v>
      </c>
      <c r="C30" s="182" t="s">
        <v>576</v>
      </c>
      <c r="D30" s="175" t="s">
        <v>261</v>
      </c>
      <c r="E30" s="176">
        <v>9</v>
      </c>
      <c r="F30" s="177"/>
      <c r="G30" s="178">
        <f t="shared" si="0"/>
        <v>0</v>
      </c>
      <c r="H30" s="177"/>
      <c r="I30" s="178">
        <f t="shared" si="1"/>
        <v>0</v>
      </c>
      <c r="J30" s="177"/>
      <c r="K30" s="178">
        <f t="shared" si="2"/>
        <v>0</v>
      </c>
      <c r="L30" s="178">
        <v>21</v>
      </c>
      <c r="M30" s="178">
        <f t="shared" si="3"/>
        <v>0</v>
      </c>
      <c r="N30" s="176">
        <v>0</v>
      </c>
      <c r="O30" s="176">
        <f t="shared" si="4"/>
        <v>0</v>
      </c>
      <c r="P30" s="176">
        <v>0</v>
      </c>
      <c r="Q30" s="176">
        <f t="shared" si="5"/>
        <v>0</v>
      </c>
      <c r="R30" s="178" t="s">
        <v>556</v>
      </c>
      <c r="S30" s="178" t="s">
        <v>211</v>
      </c>
      <c r="T30" s="179" t="s">
        <v>212</v>
      </c>
      <c r="U30" s="156">
        <v>0</v>
      </c>
      <c r="V30" s="156">
        <f t="shared" si="6"/>
        <v>0</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15</v>
      </c>
      <c r="B31" s="174" t="s">
        <v>577</v>
      </c>
      <c r="C31" s="182" t="s">
        <v>578</v>
      </c>
      <c r="D31" s="175" t="s">
        <v>261</v>
      </c>
      <c r="E31" s="176">
        <v>0.3</v>
      </c>
      <c r="F31" s="177"/>
      <c r="G31" s="178">
        <f t="shared" si="0"/>
        <v>0</v>
      </c>
      <c r="H31" s="177"/>
      <c r="I31" s="178">
        <f t="shared" si="1"/>
        <v>0</v>
      </c>
      <c r="J31" s="177"/>
      <c r="K31" s="178">
        <f t="shared" si="2"/>
        <v>0</v>
      </c>
      <c r="L31" s="178">
        <v>21</v>
      </c>
      <c r="M31" s="178">
        <f t="shared" si="3"/>
        <v>0</v>
      </c>
      <c r="N31" s="176">
        <v>0</v>
      </c>
      <c r="O31" s="176">
        <f t="shared" si="4"/>
        <v>0</v>
      </c>
      <c r="P31" s="176">
        <v>0</v>
      </c>
      <c r="Q31" s="176">
        <f t="shared" si="5"/>
        <v>0</v>
      </c>
      <c r="R31" s="178" t="s">
        <v>556</v>
      </c>
      <c r="S31" s="178" t="s">
        <v>211</v>
      </c>
      <c r="T31" s="179" t="s">
        <v>212</v>
      </c>
      <c r="U31" s="156">
        <v>0.94199999999999995</v>
      </c>
      <c r="V31" s="156">
        <f t="shared" si="6"/>
        <v>0.28000000000000003</v>
      </c>
      <c r="W31" s="156"/>
      <c r="X31" s="156" t="s">
        <v>213</v>
      </c>
      <c r="Y31" s="156" t="s">
        <v>214</v>
      </c>
      <c r="Z31" s="146"/>
      <c r="AA31" s="146"/>
      <c r="AB31" s="146"/>
      <c r="AC31" s="146"/>
      <c r="AD31" s="146"/>
      <c r="AE31" s="146"/>
      <c r="AF31" s="146"/>
      <c r="AG31" s="146" t="s">
        <v>541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16</v>
      </c>
      <c r="B32" s="174" t="s">
        <v>579</v>
      </c>
      <c r="C32" s="182" t="s">
        <v>580</v>
      </c>
      <c r="D32" s="175" t="s">
        <v>261</v>
      </c>
      <c r="E32" s="176">
        <v>3</v>
      </c>
      <c r="F32" s="177"/>
      <c r="G32" s="178">
        <f t="shared" si="0"/>
        <v>0</v>
      </c>
      <c r="H32" s="177"/>
      <c r="I32" s="178">
        <f t="shared" si="1"/>
        <v>0</v>
      </c>
      <c r="J32" s="177"/>
      <c r="K32" s="178">
        <f t="shared" si="2"/>
        <v>0</v>
      </c>
      <c r="L32" s="178">
        <v>21</v>
      </c>
      <c r="M32" s="178">
        <f t="shared" si="3"/>
        <v>0</v>
      </c>
      <c r="N32" s="176">
        <v>0</v>
      </c>
      <c r="O32" s="176">
        <f t="shared" si="4"/>
        <v>0</v>
      </c>
      <c r="P32" s="176">
        <v>0</v>
      </c>
      <c r="Q32" s="176">
        <f t="shared" si="5"/>
        <v>0</v>
      </c>
      <c r="R32" s="178" t="s">
        <v>556</v>
      </c>
      <c r="S32" s="178" t="s">
        <v>211</v>
      </c>
      <c r="T32" s="179" t="s">
        <v>212</v>
      </c>
      <c r="U32" s="156">
        <v>0.105</v>
      </c>
      <c r="V32" s="156">
        <f t="shared" si="6"/>
        <v>0.32</v>
      </c>
      <c r="W32" s="156"/>
      <c r="X32" s="156" t="s">
        <v>213</v>
      </c>
      <c r="Y32" s="156" t="s">
        <v>214</v>
      </c>
      <c r="Z32" s="146"/>
      <c r="AA32" s="146"/>
      <c r="AB32" s="146"/>
      <c r="AC32" s="146"/>
      <c r="AD32" s="146"/>
      <c r="AE32" s="146"/>
      <c r="AF32" s="146"/>
      <c r="AG32" s="146" t="s">
        <v>541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17</v>
      </c>
      <c r="B33" s="174" t="s">
        <v>581</v>
      </c>
      <c r="C33" s="182" t="s">
        <v>582</v>
      </c>
      <c r="D33" s="175" t="s">
        <v>261</v>
      </c>
      <c r="E33" s="176">
        <v>0.3</v>
      </c>
      <c r="F33" s="177"/>
      <c r="G33" s="178">
        <f t="shared" si="0"/>
        <v>0</v>
      </c>
      <c r="H33" s="177"/>
      <c r="I33" s="178">
        <f t="shared" si="1"/>
        <v>0</v>
      </c>
      <c r="J33" s="177"/>
      <c r="K33" s="178">
        <f t="shared" si="2"/>
        <v>0</v>
      </c>
      <c r="L33" s="178">
        <v>21</v>
      </c>
      <c r="M33" s="178">
        <f t="shared" si="3"/>
        <v>0</v>
      </c>
      <c r="N33" s="176">
        <v>0</v>
      </c>
      <c r="O33" s="176">
        <f t="shared" si="4"/>
        <v>0</v>
      </c>
      <c r="P33" s="176">
        <v>0</v>
      </c>
      <c r="Q33" s="176">
        <f t="shared" si="5"/>
        <v>0</v>
      </c>
      <c r="R33" s="178" t="s">
        <v>556</v>
      </c>
      <c r="S33" s="178" t="s">
        <v>211</v>
      </c>
      <c r="T33" s="179" t="s">
        <v>212</v>
      </c>
      <c r="U33" s="156">
        <v>0</v>
      </c>
      <c r="V33" s="156">
        <f t="shared" si="6"/>
        <v>0</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x14ac:dyDescent="0.25">
      <c r="A34" s="158" t="s">
        <v>205</v>
      </c>
      <c r="B34" s="159" t="s">
        <v>141</v>
      </c>
      <c r="C34" s="180" t="s">
        <v>142</v>
      </c>
      <c r="D34" s="160"/>
      <c r="E34" s="161"/>
      <c r="F34" s="162"/>
      <c r="G34" s="162">
        <f>SUMIF(AG35:AG55,"&lt;&gt;NOR",G35:G55)</f>
        <v>0</v>
      </c>
      <c r="H34" s="162"/>
      <c r="I34" s="162">
        <f>SUM(I35:I55)</f>
        <v>0</v>
      </c>
      <c r="J34" s="162"/>
      <c r="K34" s="162">
        <f>SUM(K35:K55)</f>
        <v>0</v>
      </c>
      <c r="L34" s="162"/>
      <c r="M34" s="162">
        <f>SUM(M35:M55)</f>
        <v>0</v>
      </c>
      <c r="N34" s="161"/>
      <c r="O34" s="161">
        <f>SUM(O35:O55)</f>
        <v>0.21000000000000002</v>
      </c>
      <c r="P34" s="161"/>
      <c r="Q34" s="161">
        <f>SUM(Q35:Q55)</f>
        <v>0</v>
      </c>
      <c r="R34" s="162"/>
      <c r="S34" s="162"/>
      <c r="T34" s="163"/>
      <c r="U34" s="157"/>
      <c r="V34" s="157">
        <f>SUM(V35:V55)</f>
        <v>114.46000000000001</v>
      </c>
      <c r="W34" s="157"/>
      <c r="X34" s="157"/>
      <c r="Y34" s="157"/>
      <c r="AG34" t="s">
        <v>206</v>
      </c>
    </row>
    <row r="35" spans="1:60" ht="20.399999999999999" outlineLevel="1" x14ac:dyDescent="0.25">
      <c r="A35" s="165">
        <v>18</v>
      </c>
      <c r="B35" s="166" t="s">
        <v>583</v>
      </c>
      <c r="C35" s="181" t="s">
        <v>584</v>
      </c>
      <c r="D35" s="167" t="s">
        <v>316</v>
      </c>
      <c r="E35" s="168">
        <v>151.08000000000001</v>
      </c>
      <c r="F35" s="169"/>
      <c r="G35" s="170">
        <f>ROUND(E35*F35,2)</f>
        <v>0</v>
      </c>
      <c r="H35" s="169"/>
      <c r="I35" s="170">
        <f>ROUND(E35*H35,2)</f>
        <v>0</v>
      </c>
      <c r="J35" s="169"/>
      <c r="K35" s="170">
        <f>ROUND(E35*J35,2)</f>
        <v>0</v>
      </c>
      <c r="L35" s="170">
        <v>21</v>
      </c>
      <c r="M35" s="170">
        <f>G35*(1+L35/100)</f>
        <v>0</v>
      </c>
      <c r="N35" s="168">
        <v>0</v>
      </c>
      <c r="O35" s="168">
        <f>ROUND(E35*N35,2)</f>
        <v>0</v>
      </c>
      <c r="P35" s="168">
        <v>0</v>
      </c>
      <c r="Q35" s="168">
        <f>ROUND(E35*P35,2)</f>
        <v>0</v>
      </c>
      <c r="R35" s="170" t="s">
        <v>549</v>
      </c>
      <c r="S35" s="170" t="s">
        <v>211</v>
      </c>
      <c r="T35" s="171" t="s">
        <v>212</v>
      </c>
      <c r="U35" s="156">
        <v>7.9000000000000001E-2</v>
      </c>
      <c r="V35" s="156">
        <f>ROUND(E35*U35,2)</f>
        <v>11.94</v>
      </c>
      <c r="W35" s="156"/>
      <c r="X35" s="156" t="s">
        <v>213</v>
      </c>
      <c r="Y35" s="156" t="s">
        <v>214</v>
      </c>
      <c r="Z35" s="146"/>
      <c r="AA35" s="146"/>
      <c r="AB35" s="146"/>
      <c r="AC35" s="146"/>
      <c r="AD35" s="146"/>
      <c r="AE35" s="146"/>
      <c r="AF35" s="146"/>
      <c r="AG35" s="146" t="s">
        <v>541</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2" x14ac:dyDescent="0.25">
      <c r="A36" s="153"/>
      <c r="B36" s="154"/>
      <c r="C36" s="190" t="s">
        <v>585</v>
      </c>
      <c r="D36" s="191"/>
      <c r="E36" s="191"/>
      <c r="F36" s="191"/>
      <c r="G36" s="191"/>
      <c r="H36" s="156"/>
      <c r="I36" s="156"/>
      <c r="J36" s="156"/>
      <c r="K36" s="156"/>
      <c r="L36" s="156"/>
      <c r="M36" s="156"/>
      <c r="N36" s="155"/>
      <c r="O36" s="155"/>
      <c r="P36" s="155"/>
      <c r="Q36" s="155"/>
      <c r="R36" s="156"/>
      <c r="S36" s="156"/>
      <c r="T36" s="156"/>
      <c r="U36" s="156"/>
      <c r="V36" s="156"/>
      <c r="W36" s="156"/>
      <c r="X36" s="156"/>
      <c r="Y36" s="156"/>
      <c r="Z36" s="146"/>
      <c r="AA36" s="146"/>
      <c r="AB36" s="146"/>
      <c r="AC36" s="146"/>
      <c r="AD36" s="146"/>
      <c r="AE36" s="146"/>
      <c r="AF36" s="146"/>
      <c r="AG36" s="146" t="s">
        <v>217</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65">
        <v>19</v>
      </c>
      <c r="B37" s="166" t="s">
        <v>586</v>
      </c>
      <c r="C37" s="181" t="s">
        <v>587</v>
      </c>
      <c r="D37" s="167" t="s">
        <v>316</v>
      </c>
      <c r="E37" s="168">
        <v>34.44</v>
      </c>
      <c r="F37" s="169"/>
      <c r="G37" s="170">
        <f>ROUND(E37*F37,2)</f>
        <v>0</v>
      </c>
      <c r="H37" s="169"/>
      <c r="I37" s="170">
        <f>ROUND(E37*H37,2)</f>
        <v>0</v>
      </c>
      <c r="J37" s="169"/>
      <c r="K37" s="170">
        <f>ROUND(E37*J37,2)</f>
        <v>0</v>
      </c>
      <c r="L37" s="170">
        <v>21</v>
      </c>
      <c r="M37" s="170">
        <f>G37*(1+L37/100)</f>
        <v>0</v>
      </c>
      <c r="N37" s="168">
        <v>3.4000000000000002E-4</v>
      </c>
      <c r="O37" s="168">
        <f>ROUND(E37*N37,2)</f>
        <v>0.01</v>
      </c>
      <c r="P37" s="168">
        <v>0</v>
      </c>
      <c r="Q37" s="168">
        <f>ROUND(E37*P37,2)</f>
        <v>0</v>
      </c>
      <c r="R37" s="170" t="s">
        <v>588</v>
      </c>
      <c r="S37" s="170" t="s">
        <v>211</v>
      </c>
      <c r="T37" s="171" t="s">
        <v>212</v>
      </c>
      <c r="U37" s="156">
        <v>0.32</v>
      </c>
      <c r="V37" s="156">
        <f>ROUND(E37*U37,2)</f>
        <v>11.02</v>
      </c>
      <c r="W37" s="156"/>
      <c r="X37" s="156" t="s">
        <v>213</v>
      </c>
      <c r="Y37" s="156" t="s">
        <v>214</v>
      </c>
      <c r="Z37" s="146"/>
      <c r="AA37" s="146"/>
      <c r="AB37" s="146"/>
      <c r="AC37" s="146"/>
      <c r="AD37" s="146"/>
      <c r="AE37" s="146"/>
      <c r="AF37" s="146"/>
      <c r="AG37" s="146" t="s">
        <v>541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2" x14ac:dyDescent="0.25">
      <c r="A38" s="153"/>
      <c r="B38" s="154"/>
      <c r="C38" s="190" t="s">
        <v>589</v>
      </c>
      <c r="D38" s="191"/>
      <c r="E38" s="191"/>
      <c r="F38" s="191"/>
      <c r="G38" s="191"/>
      <c r="H38" s="156"/>
      <c r="I38" s="156"/>
      <c r="J38" s="156"/>
      <c r="K38" s="156"/>
      <c r="L38" s="156"/>
      <c r="M38" s="156"/>
      <c r="N38" s="155"/>
      <c r="O38" s="155"/>
      <c r="P38" s="155"/>
      <c r="Q38" s="155"/>
      <c r="R38" s="156"/>
      <c r="S38" s="156"/>
      <c r="T38" s="156"/>
      <c r="U38" s="156"/>
      <c r="V38" s="156"/>
      <c r="W38" s="156"/>
      <c r="X38" s="156"/>
      <c r="Y38" s="156"/>
      <c r="Z38" s="146"/>
      <c r="AA38" s="146"/>
      <c r="AB38" s="146"/>
      <c r="AC38" s="146"/>
      <c r="AD38" s="146"/>
      <c r="AE38" s="146"/>
      <c r="AF38" s="146"/>
      <c r="AG38" s="146" t="s">
        <v>217</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1" x14ac:dyDescent="0.25">
      <c r="A39" s="165">
        <v>20</v>
      </c>
      <c r="B39" s="166" t="s">
        <v>590</v>
      </c>
      <c r="C39" s="181" t="s">
        <v>591</v>
      </c>
      <c r="D39" s="167" t="s">
        <v>316</v>
      </c>
      <c r="E39" s="168">
        <v>4.5599999999999996</v>
      </c>
      <c r="F39" s="169"/>
      <c r="G39" s="170">
        <f>ROUND(E39*F39,2)</f>
        <v>0</v>
      </c>
      <c r="H39" s="169"/>
      <c r="I39" s="170">
        <f>ROUND(E39*H39,2)</f>
        <v>0</v>
      </c>
      <c r="J39" s="169"/>
      <c r="K39" s="170">
        <f>ROUND(E39*J39,2)</f>
        <v>0</v>
      </c>
      <c r="L39" s="170">
        <v>21</v>
      </c>
      <c r="M39" s="170">
        <f>G39*(1+L39/100)</f>
        <v>0</v>
      </c>
      <c r="N39" s="168">
        <v>3.8000000000000002E-4</v>
      </c>
      <c r="O39" s="168">
        <f>ROUND(E39*N39,2)</f>
        <v>0</v>
      </c>
      <c r="P39" s="168">
        <v>0</v>
      </c>
      <c r="Q39" s="168">
        <f>ROUND(E39*P39,2)</f>
        <v>0</v>
      </c>
      <c r="R39" s="170" t="s">
        <v>588</v>
      </c>
      <c r="S39" s="170" t="s">
        <v>211</v>
      </c>
      <c r="T39" s="171" t="s">
        <v>212</v>
      </c>
      <c r="U39" s="156">
        <v>0.32</v>
      </c>
      <c r="V39" s="156">
        <f>ROUND(E39*U39,2)</f>
        <v>1.46</v>
      </c>
      <c r="W39" s="156"/>
      <c r="X39" s="156" t="s">
        <v>213</v>
      </c>
      <c r="Y39" s="156" t="s">
        <v>214</v>
      </c>
      <c r="Z39" s="146"/>
      <c r="AA39" s="146"/>
      <c r="AB39" s="146"/>
      <c r="AC39" s="146"/>
      <c r="AD39" s="146"/>
      <c r="AE39" s="146"/>
      <c r="AF39" s="146"/>
      <c r="AG39" s="146" t="s">
        <v>541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2" x14ac:dyDescent="0.25">
      <c r="A40" s="153"/>
      <c r="B40" s="154"/>
      <c r="C40" s="190" t="s">
        <v>589</v>
      </c>
      <c r="D40" s="191"/>
      <c r="E40" s="191"/>
      <c r="F40" s="191"/>
      <c r="G40" s="191"/>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217</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65">
        <v>21</v>
      </c>
      <c r="B41" s="166" t="s">
        <v>592</v>
      </c>
      <c r="C41" s="181" t="s">
        <v>593</v>
      </c>
      <c r="D41" s="167" t="s">
        <v>316</v>
      </c>
      <c r="E41" s="168">
        <v>7.68</v>
      </c>
      <c r="F41" s="169"/>
      <c r="G41" s="170">
        <f>ROUND(E41*F41,2)</f>
        <v>0</v>
      </c>
      <c r="H41" s="169"/>
      <c r="I41" s="170">
        <f>ROUND(E41*H41,2)</f>
        <v>0</v>
      </c>
      <c r="J41" s="169"/>
      <c r="K41" s="170">
        <f>ROUND(E41*J41,2)</f>
        <v>0</v>
      </c>
      <c r="L41" s="170">
        <v>21</v>
      </c>
      <c r="M41" s="170">
        <f>G41*(1+L41/100)</f>
        <v>0</v>
      </c>
      <c r="N41" s="168">
        <v>4.6999999999999999E-4</v>
      </c>
      <c r="O41" s="168">
        <f>ROUND(E41*N41,2)</f>
        <v>0</v>
      </c>
      <c r="P41" s="168">
        <v>0</v>
      </c>
      <c r="Q41" s="168">
        <f>ROUND(E41*P41,2)</f>
        <v>0</v>
      </c>
      <c r="R41" s="170" t="s">
        <v>588</v>
      </c>
      <c r="S41" s="170" t="s">
        <v>211</v>
      </c>
      <c r="T41" s="171" t="s">
        <v>212</v>
      </c>
      <c r="U41" s="156">
        <v>0.35899999999999999</v>
      </c>
      <c r="V41" s="156">
        <f>ROUND(E41*U41,2)</f>
        <v>2.76</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2" x14ac:dyDescent="0.25">
      <c r="A42" s="153"/>
      <c r="B42" s="154"/>
      <c r="C42" s="190" t="s">
        <v>589</v>
      </c>
      <c r="D42" s="191"/>
      <c r="E42" s="191"/>
      <c r="F42" s="191"/>
      <c r="G42" s="191"/>
      <c r="H42" s="156"/>
      <c r="I42" s="156"/>
      <c r="J42" s="156"/>
      <c r="K42" s="156"/>
      <c r="L42" s="156"/>
      <c r="M42" s="156"/>
      <c r="N42" s="155"/>
      <c r="O42" s="155"/>
      <c r="P42" s="155"/>
      <c r="Q42" s="155"/>
      <c r="R42" s="156"/>
      <c r="S42" s="156"/>
      <c r="T42" s="156"/>
      <c r="U42" s="156"/>
      <c r="V42" s="156"/>
      <c r="W42" s="156"/>
      <c r="X42" s="156"/>
      <c r="Y42" s="156"/>
      <c r="Z42" s="146"/>
      <c r="AA42" s="146"/>
      <c r="AB42" s="146"/>
      <c r="AC42" s="146"/>
      <c r="AD42" s="146"/>
      <c r="AE42" s="146"/>
      <c r="AF42" s="146"/>
      <c r="AG42" s="146" t="s">
        <v>217</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65">
        <v>22</v>
      </c>
      <c r="B43" s="166" t="s">
        <v>594</v>
      </c>
      <c r="C43" s="181" t="s">
        <v>595</v>
      </c>
      <c r="D43" s="167" t="s">
        <v>316</v>
      </c>
      <c r="E43" s="168">
        <v>6.84</v>
      </c>
      <c r="F43" s="169"/>
      <c r="G43" s="170">
        <f>ROUND(E43*F43,2)</f>
        <v>0</v>
      </c>
      <c r="H43" s="169"/>
      <c r="I43" s="170">
        <f>ROUND(E43*H43,2)</f>
        <v>0</v>
      </c>
      <c r="J43" s="169"/>
      <c r="K43" s="170">
        <f>ROUND(E43*J43,2)</f>
        <v>0</v>
      </c>
      <c r="L43" s="170">
        <v>21</v>
      </c>
      <c r="M43" s="170">
        <f>G43*(1+L43/100)</f>
        <v>0</v>
      </c>
      <c r="N43" s="168">
        <v>1.5200000000000001E-3</v>
      </c>
      <c r="O43" s="168">
        <f>ROUND(E43*N43,2)</f>
        <v>0.01</v>
      </c>
      <c r="P43" s="168">
        <v>0</v>
      </c>
      <c r="Q43" s="168">
        <f>ROUND(E43*P43,2)</f>
        <v>0</v>
      </c>
      <c r="R43" s="170" t="s">
        <v>588</v>
      </c>
      <c r="S43" s="170" t="s">
        <v>211</v>
      </c>
      <c r="T43" s="171" t="s">
        <v>212</v>
      </c>
      <c r="U43" s="156">
        <v>1.173</v>
      </c>
      <c r="V43" s="156">
        <f>ROUND(E43*U43,2)</f>
        <v>8.02</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2" x14ac:dyDescent="0.25">
      <c r="A44" s="153"/>
      <c r="B44" s="154"/>
      <c r="C44" s="190" t="s">
        <v>589</v>
      </c>
      <c r="D44" s="191"/>
      <c r="E44" s="191"/>
      <c r="F44" s="191"/>
      <c r="G44" s="191"/>
      <c r="H44" s="156"/>
      <c r="I44" s="156"/>
      <c r="J44" s="156"/>
      <c r="K44" s="156"/>
      <c r="L44" s="156"/>
      <c r="M44" s="156"/>
      <c r="N44" s="155"/>
      <c r="O44" s="155"/>
      <c r="P44" s="155"/>
      <c r="Q44" s="155"/>
      <c r="R44" s="156"/>
      <c r="S44" s="156"/>
      <c r="T44" s="156"/>
      <c r="U44" s="156"/>
      <c r="V44" s="156"/>
      <c r="W44" s="156"/>
      <c r="X44" s="156"/>
      <c r="Y44" s="156"/>
      <c r="Z44" s="146"/>
      <c r="AA44" s="146"/>
      <c r="AB44" s="146"/>
      <c r="AC44" s="146"/>
      <c r="AD44" s="146"/>
      <c r="AE44" s="146"/>
      <c r="AF44" s="146"/>
      <c r="AG44" s="146" t="s">
        <v>217</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65">
        <v>23</v>
      </c>
      <c r="B45" s="166" t="s">
        <v>596</v>
      </c>
      <c r="C45" s="181" t="s">
        <v>597</v>
      </c>
      <c r="D45" s="167" t="s">
        <v>316</v>
      </c>
      <c r="E45" s="168">
        <v>2.16</v>
      </c>
      <c r="F45" s="169"/>
      <c r="G45" s="170">
        <f>ROUND(E45*F45,2)</f>
        <v>0</v>
      </c>
      <c r="H45" s="169"/>
      <c r="I45" s="170">
        <f>ROUND(E45*H45,2)</f>
        <v>0</v>
      </c>
      <c r="J45" s="169"/>
      <c r="K45" s="170">
        <f>ROUND(E45*J45,2)</f>
        <v>0</v>
      </c>
      <c r="L45" s="170">
        <v>21</v>
      </c>
      <c r="M45" s="170">
        <f>G45*(1+L45/100)</f>
        <v>0</v>
      </c>
      <c r="N45" s="168">
        <v>5.1999999999999995E-4</v>
      </c>
      <c r="O45" s="168">
        <f>ROUND(E45*N45,2)</f>
        <v>0</v>
      </c>
      <c r="P45" s="168">
        <v>0</v>
      </c>
      <c r="Q45" s="168">
        <f>ROUND(E45*P45,2)</f>
        <v>0</v>
      </c>
      <c r="R45" s="170" t="s">
        <v>588</v>
      </c>
      <c r="S45" s="170" t="s">
        <v>211</v>
      </c>
      <c r="T45" s="171" t="s">
        <v>212</v>
      </c>
      <c r="U45" s="156">
        <v>0.52900000000000003</v>
      </c>
      <c r="V45" s="156">
        <f>ROUND(E45*U45,2)</f>
        <v>1.1399999999999999</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2" x14ac:dyDescent="0.25">
      <c r="A46" s="153"/>
      <c r="B46" s="154"/>
      <c r="C46" s="190" t="s">
        <v>589</v>
      </c>
      <c r="D46" s="191"/>
      <c r="E46" s="191"/>
      <c r="F46" s="191"/>
      <c r="G46" s="191"/>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217</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1" x14ac:dyDescent="0.25">
      <c r="A47" s="165">
        <v>24</v>
      </c>
      <c r="B47" s="166" t="s">
        <v>598</v>
      </c>
      <c r="C47" s="181" t="s">
        <v>599</v>
      </c>
      <c r="D47" s="167" t="s">
        <v>316</v>
      </c>
      <c r="E47" s="168">
        <v>36.6</v>
      </c>
      <c r="F47" s="169"/>
      <c r="G47" s="170">
        <f>ROUND(E47*F47,2)</f>
        <v>0</v>
      </c>
      <c r="H47" s="169"/>
      <c r="I47" s="170">
        <f>ROUND(E47*H47,2)</f>
        <v>0</v>
      </c>
      <c r="J47" s="169"/>
      <c r="K47" s="170">
        <f>ROUND(E47*J47,2)</f>
        <v>0</v>
      </c>
      <c r="L47" s="170">
        <v>21</v>
      </c>
      <c r="M47" s="170">
        <f>G47*(1+L47/100)</f>
        <v>0</v>
      </c>
      <c r="N47" s="168">
        <v>1.31E-3</v>
      </c>
      <c r="O47" s="168">
        <f>ROUND(E47*N47,2)</f>
        <v>0.05</v>
      </c>
      <c r="P47" s="168">
        <v>0</v>
      </c>
      <c r="Q47" s="168">
        <f>ROUND(E47*P47,2)</f>
        <v>0</v>
      </c>
      <c r="R47" s="170" t="s">
        <v>588</v>
      </c>
      <c r="S47" s="170" t="s">
        <v>211</v>
      </c>
      <c r="T47" s="171" t="s">
        <v>212</v>
      </c>
      <c r="U47" s="156">
        <v>0.79700000000000004</v>
      </c>
      <c r="V47" s="156">
        <f>ROUND(E47*U47,2)</f>
        <v>29.17</v>
      </c>
      <c r="W47" s="156"/>
      <c r="X47" s="156" t="s">
        <v>213</v>
      </c>
      <c r="Y47" s="156" t="s">
        <v>214</v>
      </c>
      <c r="Z47" s="146"/>
      <c r="AA47" s="146"/>
      <c r="AB47" s="146"/>
      <c r="AC47" s="146"/>
      <c r="AD47" s="146"/>
      <c r="AE47" s="146"/>
      <c r="AF47" s="146"/>
      <c r="AG47" s="146" t="s">
        <v>541</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2" x14ac:dyDescent="0.25">
      <c r="A48" s="153"/>
      <c r="B48" s="154"/>
      <c r="C48" s="190" t="s">
        <v>589</v>
      </c>
      <c r="D48" s="191"/>
      <c r="E48" s="191"/>
      <c r="F48" s="191"/>
      <c r="G48" s="191"/>
      <c r="H48" s="156"/>
      <c r="I48" s="156"/>
      <c r="J48" s="156"/>
      <c r="K48" s="156"/>
      <c r="L48" s="156"/>
      <c r="M48" s="156"/>
      <c r="N48" s="155"/>
      <c r="O48" s="155"/>
      <c r="P48" s="155"/>
      <c r="Q48" s="155"/>
      <c r="R48" s="156"/>
      <c r="S48" s="156"/>
      <c r="T48" s="156"/>
      <c r="U48" s="156"/>
      <c r="V48" s="156"/>
      <c r="W48" s="156"/>
      <c r="X48" s="156"/>
      <c r="Y48" s="156"/>
      <c r="Z48" s="146"/>
      <c r="AA48" s="146"/>
      <c r="AB48" s="146"/>
      <c r="AC48" s="146"/>
      <c r="AD48" s="146"/>
      <c r="AE48" s="146"/>
      <c r="AF48" s="146"/>
      <c r="AG48" s="146" t="s">
        <v>217</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1" x14ac:dyDescent="0.25">
      <c r="A49" s="165">
        <v>25</v>
      </c>
      <c r="B49" s="166" t="s">
        <v>600</v>
      </c>
      <c r="C49" s="181" t="s">
        <v>601</v>
      </c>
      <c r="D49" s="167" t="s">
        <v>316</v>
      </c>
      <c r="E49" s="168">
        <v>5.4</v>
      </c>
      <c r="F49" s="169"/>
      <c r="G49" s="170">
        <f>ROUND(E49*F49,2)</f>
        <v>0</v>
      </c>
      <c r="H49" s="169"/>
      <c r="I49" s="170">
        <f>ROUND(E49*H49,2)</f>
        <v>0</v>
      </c>
      <c r="J49" s="169"/>
      <c r="K49" s="170">
        <f>ROUND(E49*J49,2)</f>
        <v>0</v>
      </c>
      <c r="L49" s="170">
        <v>21</v>
      </c>
      <c r="M49" s="170">
        <f>G49*(1+L49/100)</f>
        <v>0</v>
      </c>
      <c r="N49" s="168">
        <v>2.0999999999999999E-3</v>
      </c>
      <c r="O49" s="168">
        <f>ROUND(E49*N49,2)</f>
        <v>0.01</v>
      </c>
      <c r="P49" s="168">
        <v>0</v>
      </c>
      <c r="Q49" s="168">
        <f>ROUND(E49*P49,2)</f>
        <v>0</v>
      </c>
      <c r="R49" s="170" t="s">
        <v>588</v>
      </c>
      <c r="S49" s="170" t="s">
        <v>211</v>
      </c>
      <c r="T49" s="171" t="s">
        <v>212</v>
      </c>
      <c r="U49" s="156">
        <v>0.8</v>
      </c>
      <c r="V49" s="156">
        <f>ROUND(E49*U49,2)</f>
        <v>4.32</v>
      </c>
      <c r="W49" s="156"/>
      <c r="X49" s="156" t="s">
        <v>213</v>
      </c>
      <c r="Y49" s="156" t="s">
        <v>214</v>
      </c>
      <c r="Z49" s="146"/>
      <c r="AA49" s="146"/>
      <c r="AB49" s="146"/>
      <c r="AC49" s="146"/>
      <c r="AD49" s="146"/>
      <c r="AE49" s="146"/>
      <c r="AF49" s="146"/>
      <c r="AG49" s="146" t="s">
        <v>541</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2" x14ac:dyDescent="0.25">
      <c r="A50" s="153"/>
      <c r="B50" s="154"/>
      <c r="C50" s="190" t="s">
        <v>589</v>
      </c>
      <c r="D50" s="191"/>
      <c r="E50" s="191"/>
      <c r="F50" s="191"/>
      <c r="G50" s="191"/>
      <c r="H50" s="156"/>
      <c r="I50" s="156"/>
      <c r="J50" s="156"/>
      <c r="K50" s="156"/>
      <c r="L50" s="156"/>
      <c r="M50" s="156"/>
      <c r="N50" s="155"/>
      <c r="O50" s="155"/>
      <c r="P50" s="155"/>
      <c r="Q50" s="155"/>
      <c r="R50" s="156"/>
      <c r="S50" s="156"/>
      <c r="T50" s="156"/>
      <c r="U50" s="156"/>
      <c r="V50" s="156"/>
      <c r="W50" s="156"/>
      <c r="X50" s="156"/>
      <c r="Y50" s="156"/>
      <c r="Z50" s="146"/>
      <c r="AA50" s="146"/>
      <c r="AB50" s="146"/>
      <c r="AC50" s="146"/>
      <c r="AD50" s="146"/>
      <c r="AE50" s="146"/>
      <c r="AF50" s="146"/>
      <c r="AG50" s="146" t="s">
        <v>217</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1" x14ac:dyDescent="0.25">
      <c r="A51" s="165">
        <v>26</v>
      </c>
      <c r="B51" s="166" t="s">
        <v>602</v>
      </c>
      <c r="C51" s="181" t="s">
        <v>603</v>
      </c>
      <c r="D51" s="167" t="s">
        <v>316</v>
      </c>
      <c r="E51" s="168">
        <v>53.4</v>
      </c>
      <c r="F51" s="169"/>
      <c r="G51" s="170">
        <f>ROUND(E51*F51,2)</f>
        <v>0</v>
      </c>
      <c r="H51" s="169"/>
      <c r="I51" s="170">
        <f>ROUND(E51*H51,2)</f>
        <v>0</v>
      </c>
      <c r="J51" s="169"/>
      <c r="K51" s="170">
        <f>ROUND(E51*J51,2)</f>
        <v>0</v>
      </c>
      <c r="L51" s="170">
        <v>21</v>
      </c>
      <c r="M51" s="170">
        <f>G51*(1+L51/100)</f>
        <v>0</v>
      </c>
      <c r="N51" s="168">
        <v>2.5200000000000001E-3</v>
      </c>
      <c r="O51" s="168">
        <f>ROUND(E51*N51,2)</f>
        <v>0.13</v>
      </c>
      <c r="P51" s="168">
        <v>0</v>
      </c>
      <c r="Q51" s="168">
        <f>ROUND(E51*P51,2)</f>
        <v>0</v>
      </c>
      <c r="R51" s="170" t="s">
        <v>588</v>
      </c>
      <c r="S51" s="170" t="s">
        <v>211</v>
      </c>
      <c r="T51" s="171" t="s">
        <v>212</v>
      </c>
      <c r="U51" s="156">
        <v>0.8</v>
      </c>
      <c r="V51" s="156">
        <f>ROUND(E51*U51,2)</f>
        <v>42.72</v>
      </c>
      <c r="W51" s="156"/>
      <c r="X51" s="156" t="s">
        <v>213</v>
      </c>
      <c r="Y51" s="156" t="s">
        <v>214</v>
      </c>
      <c r="Z51" s="146"/>
      <c r="AA51" s="146"/>
      <c r="AB51" s="146"/>
      <c r="AC51" s="146"/>
      <c r="AD51" s="146"/>
      <c r="AE51" s="146"/>
      <c r="AF51" s="146"/>
      <c r="AG51" s="146" t="s">
        <v>541</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2" x14ac:dyDescent="0.25">
      <c r="A52" s="153"/>
      <c r="B52" s="154"/>
      <c r="C52" s="190" t="s">
        <v>589</v>
      </c>
      <c r="D52" s="191"/>
      <c r="E52" s="191"/>
      <c r="F52" s="191"/>
      <c r="G52" s="191"/>
      <c r="H52" s="156"/>
      <c r="I52" s="156"/>
      <c r="J52" s="156"/>
      <c r="K52" s="156"/>
      <c r="L52" s="156"/>
      <c r="M52" s="156"/>
      <c r="N52" s="155"/>
      <c r="O52" s="155"/>
      <c r="P52" s="155"/>
      <c r="Q52" s="155"/>
      <c r="R52" s="156"/>
      <c r="S52" s="156"/>
      <c r="T52" s="156"/>
      <c r="U52" s="156"/>
      <c r="V52" s="156"/>
      <c r="W52" s="156"/>
      <c r="X52" s="156"/>
      <c r="Y52" s="156"/>
      <c r="Z52" s="146"/>
      <c r="AA52" s="146"/>
      <c r="AB52" s="146"/>
      <c r="AC52" s="146"/>
      <c r="AD52" s="146"/>
      <c r="AE52" s="146"/>
      <c r="AF52" s="146"/>
      <c r="AG52" s="146" t="s">
        <v>217</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73">
        <v>27</v>
      </c>
      <c r="B53" s="174" t="s">
        <v>604</v>
      </c>
      <c r="C53" s="182" t="s">
        <v>605</v>
      </c>
      <c r="D53" s="175" t="s">
        <v>257</v>
      </c>
      <c r="E53" s="176">
        <v>3</v>
      </c>
      <c r="F53" s="177"/>
      <c r="G53" s="178">
        <f>ROUND(E53*F53,2)</f>
        <v>0</v>
      </c>
      <c r="H53" s="177"/>
      <c r="I53" s="178">
        <f>ROUND(E53*H53,2)</f>
        <v>0</v>
      </c>
      <c r="J53" s="177"/>
      <c r="K53" s="178">
        <f>ROUND(E53*J53,2)</f>
        <v>0</v>
      </c>
      <c r="L53" s="178">
        <v>21</v>
      </c>
      <c r="M53" s="178">
        <f>G53*(1+L53/100)</f>
        <v>0</v>
      </c>
      <c r="N53" s="176">
        <v>2.7E-4</v>
      </c>
      <c r="O53" s="176">
        <f>ROUND(E53*N53,2)</f>
        <v>0</v>
      </c>
      <c r="P53" s="176">
        <v>0</v>
      </c>
      <c r="Q53" s="176">
        <f>ROUND(E53*P53,2)</f>
        <v>0</v>
      </c>
      <c r="R53" s="178" t="s">
        <v>588</v>
      </c>
      <c r="S53" s="178" t="s">
        <v>211</v>
      </c>
      <c r="T53" s="179" t="s">
        <v>212</v>
      </c>
      <c r="U53" s="156">
        <v>0.33300000000000002</v>
      </c>
      <c r="V53" s="156">
        <f>ROUND(E53*U53,2)</f>
        <v>1</v>
      </c>
      <c r="W53" s="156"/>
      <c r="X53" s="156" t="s">
        <v>213</v>
      </c>
      <c r="Y53" s="156" t="s">
        <v>214</v>
      </c>
      <c r="Z53" s="146"/>
      <c r="AA53" s="146"/>
      <c r="AB53" s="146"/>
      <c r="AC53" s="146"/>
      <c r="AD53" s="146"/>
      <c r="AE53" s="146"/>
      <c r="AF53" s="146"/>
      <c r="AG53" s="146" t="s">
        <v>541</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1" x14ac:dyDescent="0.25">
      <c r="A54" s="165">
        <v>28</v>
      </c>
      <c r="B54" s="166" t="s">
        <v>606</v>
      </c>
      <c r="C54" s="181" t="s">
        <v>607</v>
      </c>
      <c r="D54" s="167" t="s">
        <v>261</v>
      </c>
      <c r="E54" s="168">
        <v>0.6</v>
      </c>
      <c r="F54" s="169"/>
      <c r="G54" s="170">
        <f>ROUND(E54*F54,2)</f>
        <v>0</v>
      </c>
      <c r="H54" s="169"/>
      <c r="I54" s="170">
        <f>ROUND(E54*H54,2)</f>
        <v>0</v>
      </c>
      <c r="J54" s="169"/>
      <c r="K54" s="170">
        <f>ROUND(E54*J54,2)</f>
        <v>0</v>
      </c>
      <c r="L54" s="170">
        <v>21</v>
      </c>
      <c r="M54" s="170">
        <f>G54*(1+L54/100)</f>
        <v>0</v>
      </c>
      <c r="N54" s="168">
        <v>0</v>
      </c>
      <c r="O54" s="168">
        <f>ROUND(E54*N54,2)</f>
        <v>0</v>
      </c>
      <c r="P54" s="168">
        <v>0</v>
      </c>
      <c r="Q54" s="168">
        <f>ROUND(E54*P54,2)</f>
        <v>0</v>
      </c>
      <c r="R54" s="170" t="s">
        <v>588</v>
      </c>
      <c r="S54" s="170" t="s">
        <v>211</v>
      </c>
      <c r="T54" s="171" t="s">
        <v>212</v>
      </c>
      <c r="U54" s="156">
        <v>1.5229999999999999</v>
      </c>
      <c r="V54" s="156">
        <f>ROUND(E54*U54,2)</f>
        <v>0.91</v>
      </c>
      <c r="W54" s="156"/>
      <c r="X54" s="156" t="s">
        <v>213</v>
      </c>
      <c r="Y54" s="156" t="s">
        <v>214</v>
      </c>
      <c r="Z54" s="146"/>
      <c r="AA54" s="146"/>
      <c r="AB54" s="146"/>
      <c r="AC54" s="146"/>
      <c r="AD54" s="146"/>
      <c r="AE54" s="146"/>
      <c r="AF54" s="146"/>
      <c r="AG54" s="146" t="s">
        <v>541</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outlineLevel="2" x14ac:dyDescent="0.25">
      <c r="A55" s="153"/>
      <c r="B55" s="154"/>
      <c r="C55" s="190" t="s">
        <v>608</v>
      </c>
      <c r="D55" s="191"/>
      <c r="E55" s="191"/>
      <c r="F55" s="191"/>
      <c r="G55" s="191"/>
      <c r="H55" s="156"/>
      <c r="I55" s="156"/>
      <c r="J55" s="156"/>
      <c r="K55" s="156"/>
      <c r="L55" s="156"/>
      <c r="M55" s="156"/>
      <c r="N55" s="155"/>
      <c r="O55" s="155"/>
      <c r="P55" s="155"/>
      <c r="Q55" s="155"/>
      <c r="R55" s="156"/>
      <c r="S55" s="156"/>
      <c r="T55" s="156"/>
      <c r="U55" s="156"/>
      <c r="V55" s="156"/>
      <c r="W55" s="156"/>
      <c r="X55" s="156"/>
      <c r="Y55" s="156"/>
      <c r="Z55" s="146"/>
      <c r="AA55" s="146"/>
      <c r="AB55" s="146"/>
      <c r="AC55" s="146"/>
      <c r="AD55" s="146"/>
      <c r="AE55" s="146"/>
      <c r="AF55" s="146"/>
      <c r="AG55" s="146" t="s">
        <v>217</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x14ac:dyDescent="0.25">
      <c r="A56" s="158" t="s">
        <v>205</v>
      </c>
      <c r="B56" s="159" t="s">
        <v>147</v>
      </c>
      <c r="C56" s="180" t="s">
        <v>148</v>
      </c>
      <c r="D56" s="160"/>
      <c r="E56" s="161"/>
      <c r="F56" s="162"/>
      <c r="G56" s="162">
        <f>SUMIF(AG57:AG92,"&lt;&gt;NOR",G57:G92)</f>
        <v>0</v>
      </c>
      <c r="H56" s="162"/>
      <c r="I56" s="162">
        <f>SUM(I57:I92)</f>
        <v>0</v>
      </c>
      <c r="J56" s="162"/>
      <c r="K56" s="162">
        <f>SUM(K57:K92)</f>
        <v>0</v>
      </c>
      <c r="L56" s="162"/>
      <c r="M56" s="162">
        <f>SUM(M57:M92)</f>
        <v>0</v>
      </c>
      <c r="N56" s="161"/>
      <c r="O56" s="161">
        <f>SUM(O57:O92)</f>
        <v>0.33999999999999997</v>
      </c>
      <c r="P56" s="161"/>
      <c r="Q56" s="161">
        <f>SUM(Q57:Q92)</f>
        <v>0</v>
      </c>
      <c r="R56" s="162"/>
      <c r="S56" s="162"/>
      <c r="T56" s="163"/>
      <c r="U56" s="157"/>
      <c r="V56" s="157">
        <f>SUM(V57:V92)</f>
        <v>41.539999999999992</v>
      </c>
      <c r="W56" s="157"/>
      <c r="X56" s="157"/>
      <c r="Y56" s="157"/>
      <c r="AG56" t="s">
        <v>206</v>
      </c>
    </row>
    <row r="57" spans="1:60" outlineLevel="1" x14ac:dyDescent="0.25">
      <c r="A57" s="173">
        <v>29</v>
      </c>
      <c r="B57" s="174" t="s">
        <v>609</v>
      </c>
      <c r="C57" s="182" t="s">
        <v>610</v>
      </c>
      <c r="D57" s="175" t="s">
        <v>257</v>
      </c>
      <c r="E57" s="176">
        <v>1</v>
      </c>
      <c r="F57" s="177"/>
      <c r="G57" s="178">
        <f t="shared" ref="G57:G71" si="7">ROUND(E57*F57,2)</f>
        <v>0</v>
      </c>
      <c r="H57" s="177"/>
      <c r="I57" s="178">
        <f t="shared" ref="I57:I71" si="8">ROUND(E57*H57,2)</f>
        <v>0</v>
      </c>
      <c r="J57" s="177"/>
      <c r="K57" s="178">
        <f t="shared" ref="K57:K71" si="9">ROUND(E57*J57,2)</f>
        <v>0</v>
      </c>
      <c r="L57" s="178">
        <v>21</v>
      </c>
      <c r="M57" s="178">
        <f t="shared" ref="M57:M71" si="10">G57*(1+L57/100)</f>
        <v>0</v>
      </c>
      <c r="N57" s="176">
        <v>2.7999999999999998E-4</v>
      </c>
      <c r="O57" s="176">
        <f t="shared" ref="O57:O71" si="11">ROUND(E57*N57,2)</f>
        <v>0</v>
      </c>
      <c r="P57" s="176">
        <v>0</v>
      </c>
      <c r="Q57" s="176">
        <f t="shared" ref="Q57:Q71" si="12">ROUND(E57*P57,2)</f>
        <v>0</v>
      </c>
      <c r="R57" s="178" t="s">
        <v>588</v>
      </c>
      <c r="S57" s="178" t="s">
        <v>211</v>
      </c>
      <c r="T57" s="179" t="s">
        <v>212</v>
      </c>
      <c r="U57" s="156">
        <v>0.78</v>
      </c>
      <c r="V57" s="156">
        <f t="shared" ref="V57:V71" si="13">ROUND(E57*U57,2)</f>
        <v>0.78</v>
      </c>
      <c r="W57" s="156"/>
      <c r="X57" s="156" t="s">
        <v>213</v>
      </c>
      <c r="Y57" s="156" t="s">
        <v>214</v>
      </c>
      <c r="Z57" s="146"/>
      <c r="AA57" s="146"/>
      <c r="AB57" s="146"/>
      <c r="AC57" s="146"/>
      <c r="AD57" s="146"/>
      <c r="AE57" s="146"/>
      <c r="AF57" s="146"/>
      <c r="AG57" s="146" t="s">
        <v>541</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20.399999999999999" outlineLevel="1" x14ac:dyDescent="0.25">
      <c r="A58" s="173">
        <v>30</v>
      </c>
      <c r="B58" s="174" t="s">
        <v>611</v>
      </c>
      <c r="C58" s="182" t="s">
        <v>612</v>
      </c>
      <c r="D58" s="175" t="s">
        <v>613</v>
      </c>
      <c r="E58" s="176">
        <v>4</v>
      </c>
      <c r="F58" s="177"/>
      <c r="G58" s="178">
        <f t="shared" si="7"/>
        <v>0</v>
      </c>
      <c r="H58" s="177"/>
      <c r="I58" s="178">
        <f t="shared" si="8"/>
        <v>0</v>
      </c>
      <c r="J58" s="177"/>
      <c r="K58" s="178">
        <f t="shared" si="9"/>
        <v>0</v>
      </c>
      <c r="L58" s="178">
        <v>21</v>
      </c>
      <c r="M58" s="178">
        <f t="shared" si="10"/>
        <v>0</v>
      </c>
      <c r="N58" s="176">
        <v>1.772E-2</v>
      </c>
      <c r="O58" s="176">
        <f t="shared" si="11"/>
        <v>7.0000000000000007E-2</v>
      </c>
      <c r="P58" s="176">
        <v>0</v>
      </c>
      <c r="Q58" s="176">
        <f t="shared" si="12"/>
        <v>0</v>
      </c>
      <c r="R58" s="178" t="s">
        <v>588</v>
      </c>
      <c r="S58" s="178" t="s">
        <v>251</v>
      </c>
      <c r="T58" s="179" t="s">
        <v>212</v>
      </c>
      <c r="U58" s="156">
        <v>0.97299999999999998</v>
      </c>
      <c r="V58" s="156">
        <f t="shared" si="13"/>
        <v>3.89</v>
      </c>
      <c r="W58" s="156"/>
      <c r="X58" s="156" t="s">
        <v>213</v>
      </c>
      <c r="Y58" s="156" t="s">
        <v>214</v>
      </c>
      <c r="Z58" s="146"/>
      <c r="AA58" s="146"/>
      <c r="AB58" s="146"/>
      <c r="AC58" s="146"/>
      <c r="AD58" s="146"/>
      <c r="AE58" s="146"/>
      <c r="AF58" s="146"/>
      <c r="AG58" s="146" t="s">
        <v>541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1" x14ac:dyDescent="0.25">
      <c r="A59" s="173">
        <v>31</v>
      </c>
      <c r="B59" s="174" t="s">
        <v>614</v>
      </c>
      <c r="C59" s="182" t="s">
        <v>615</v>
      </c>
      <c r="D59" s="175" t="s">
        <v>613</v>
      </c>
      <c r="E59" s="176">
        <v>6</v>
      </c>
      <c r="F59" s="177"/>
      <c r="G59" s="178">
        <f t="shared" si="7"/>
        <v>0</v>
      </c>
      <c r="H59" s="177"/>
      <c r="I59" s="178">
        <f t="shared" si="8"/>
        <v>0</v>
      </c>
      <c r="J59" s="177"/>
      <c r="K59" s="178">
        <f t="shared" si="9"/>
        <v>0</v>
      </c>
      <c r="L59" s="178">
        <v>21</v>
      </c>
      <c r="M59" s="178">
        <f t="shared" si="10"/>
        <v>0</v>
      </c>
      <c r="N59" s="176">
        <v>0</v>
      </c>
      <c r="O59" s="176">
        <f t="shared" si="11"/>
        <v>0</v>
      </c>
      <c r="P59" s="176">
        <v>0</v>
      </c>
      <c r="Q59" s="176">
        <f t="shared" si="12"/>
        <v>0</v>
      </c>
      <c r="R59" s="178" t="s">
        <v>588</v>
      </c>
      <c r="S59" s="178" t="s">
        <v>211</v>
      </c>
      <c r="T59" s="179" t="s">
        <v>212</v>
      </c>
      <c r="U59" s="156">
        <v>1.9</v>
      </c>
      <c r="V59" s="156">
        <f t="shared" si="13"/>
        <v>11.4</v>
      </c>
      <c r="W59" s="156"/>
      <c r="X59" s="156" t="s">
        <v>213</v>
      </c>
      <c r="Y59" s="156" t="s">
        <v>214</v>
      </c>
      <c r="Z59" s="146"/>
      <c r="AA59" s="146"/>
      <c r="AB59" s="146"/>
      <c r="AC59" s="146"/>
      <c r="AD59" s="146"/>
      <c r="AE59" s="146"/>
      <c r="AF59" s="146"/>
      <c r="AG59" s="146" t="s">
        <v>541</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20.399999999999999" outlineLevel="1" x14ac:dyDescent="0.25">
      <c r="A60" s="173">
        <v>32</v>
      </c>
      <c r="B60" s="174" t="s">
        <v>616</v>
      </c>
      <c r="C60" s="182" t="s">
        <v>617</v>
      </c>
      <c r="D60" s="175" t="s">
        <v>613</v>
      </c>
      <c r="E60" s="176">
        <v>1</v>
      </c>
      <c r="F60" s="177"/>
      <c r="G60" s="178">
        <f t="shared" si="7"/>
        <v>0</v>
      </c>
      <c r="H60" s="177"/>
      <c r="I60" s="178">
        <f t="shared" si="8"/>
        <v>0</v>
      </c>
      <c r="J60" s="177"/>
      <c r="K60" s="178">
        <f t="shared" si="9"/>
        <v>0</v>
      </c>
      <c r="L60" s="178">
        <v>21</v>
      </c>
      <c r="M60" s="178">
        <f t="shared" si="10"/>
        <v>0</v>
      </c>
      <c r="N60" s="176">
        <v>2.0469999999999999E-2</v>
      </c>
      <c r="O60" s="176">
        <f t="shared" si="11"/>
        <v>0.02</v>
      </c>
      <c r="P60" s="176">
        <v>0</v>
      </c>
      <c r="Q60" s="176">
        <f t="shared" si="12"/>
        <v>0</v>
      </c>
      <c r="R60" s="178" t="s">
        <v>588</v>
      </c>
      <c r="S60" s="178" t="s">
        <v>211</v>
      </c>
      <c r="T60" s="179" t="s">
        <v>212</v>
      </c>
      <c r="U60" s="156">
        <v>0.95499999999999996</v>
      </c>
      <c r="V60" s="156">
        <f t="shared" si="13"/>
        <v>0.96</v>
      </c>
      <c r="W60" s="156"/>
      <c r="X60" s="156" t="s">
        <v>213</v>
      </c>
      <c r="Y60" s="156" t="s">
        <v>214</v>
      </c>
      <c r="Z60" s="146"/>
      <c r="AA60" s="146"/>
      <c r="AB60" s="146"/>
      <c r="AC60" s="146"/>
      <c r="AD60" s="146"/>
      <c r="AE60" s="146"/>
      <c r="AF60" s="146"/>
      <c r="AG60" s="146" t="s">
        <v>541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outlineLevel="1" x14ac:dyDescent="0.25">
      <c r="A61" s="173">
        <v>33</v>
      </c>
      <c r="B61" s="174" t="s">
        <v>618</v>
      </c>
      <c r="C61" s="182" t="s">
        <v>619</v>
      </c>
      <c r="D61" s="175" t="s">
        <v>613</v>
      </c>
      <c r="E61" s="176">
        <v>3</v>
      </c>
      <c r="F61" s="177"/>
      <c r="G61" s="178">
        <f t="shared" si="7"/>
        <v>0</v>
      </c>
      <c r="H61" s="177"/>
      <c r="I61" s="178">
        <f t="shared" si="8"/>
        <v>0</v>
      </c>
      <c r="J61" s="177"/>
      <c r="K61" s="178">
        <f t="shared" si="9"/>
        <v>0</v>
      </c>
      <c r="L61" s="178">
        <v>21</v>
      </c>
      <c r="M61" s="178">
        <f t="shared" si="10"/>
        <v>0</v>
      </c>
      <c r="N61" s="176">
        <v>1.521E-2</v>
      </c>
      <c r="O61" s="176">
        <f t="shared" si="11"/>
        <v>0.05</v>
      </c>
      <c r="P61" s="176">
        <v>0</v>
      </c>
      <c r="Q61" s="176">
        <f t="shared" si="12"/>
        <v>0</v>
      </c>
      <c r="R61" s="178" t="s">
        <v>588</v>
      </c>
      <c r="S61" s="178" t="s">
        <v>211</v>
      </c>
      <c r="T61" s="179" t="s">
        <v>212</v>
      </c>
      <c r="U61" s="156">
        <v>1.1890000000000001</v>
      </c>
      <c r="V61" s="156">
        <f t="shared" si="13"/>
        <v>3.57</v>
      </c>
      <c r="W61" s="156"/>
      <c r="X61" s="156" t="s">
        <v>213</v>
      </c>
      <c r="Y61" s="156" t="s">
        <v>214</v>
      </c>
      <c r="Z61" s="146"/>
      <c r="AA61" s="146"/>
      <c r="AB61" s="146"/>
      <c r="AC61" s="146"/>
      <c r="AD61" s="146"/>
      <c r="AE61" s="146"/>
      <c r="AF61" s="146"/>
      <c r="AG61" s="146" t="s">
        <v>541</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outlineLevel="1" x14ac:dyDescent="0.25">
      <c r="A62" s="173">
        <v>34</v>
      </c>
      <c r="B62" s="174" t="s">
        <v>620</v>
      </c>
      <c r="C62" s="182" t="s">
        <v>621</v>
      </c>
      <c r="D62" s="175" t="s">
        <v>613</v>
      </c>
      <c r="E62" s="176">
        <v>1</v>
      </c>
      <c r="F62" s="177"/>
      <c r="G62" s="178">
        <f t="shared" si="7"/>
        <v>0</v>
      </c>
      <c r="H62" s="177"/>
      <c r="I62" s="178">
        <f t="shared" si="8"/>
        <v>0</v>
      </c>
      <c r="J62" s="177"/>
      <c r="K62" s="178">
        <f t="shared" si="9"/>
        <v>0</v>
      </c>
      <c r="L62" s="178">
        <v>21</v>
      </c>
      <c r="M62" s="178">
        <f t="shared" si="10"/>
        <v>0</v>
      </c>
      <c r="N62" s="176">
        <v>1.7010000000000001E-2</v>
      </c>
      <c r="O62" s="176">
        <f t="shared" si="11"/>
        <v>0.02</v>
      </c>
      <c r="P62" s="176">
        <v>0</v>
      </c>
      <c r="Q62" s="176">
        <f t="shared" si="12"/>
        <v>0</v>
      </c>
      <c r="R62" s="178" t="s">
        <v>588</v>
      </c>
      <c r="S62" s="178" t="s">
        <v>211</v>
      </c>
      <c r="T62" s="179" t="s">
        <v>212</v>
      </c>
      <c r="U62" s="156">
        <v>1.2529999999999999</v>
      </c>
      <c r="V62" s="156">
        <f t="shared" si="13"/>
        <v>1.25</v>
      </c>
      <c r="W62" s="156"/>
      <c r="X62" s="156" t="s">
        <v>213</v>
      </c>
      <c r="Y62" s="156" t="s">
        <v>214</v>
      </c>
      <c r="Z62" s="146"/>
      <c r="AA62" s="146"/>
      <c r="AB62" s="146"/>
      <c r="AC62" s="146"/>
      <c r="AD62" s="146"/>
      <c r="AE62" s="146"/>
      <c r="AF62" s="146"/>
      <c r="AG62" s="146" t="s">
        <v>541</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outlineLevel="1" x14ac:dyDescent="0.25">
      <c r="A63" s="173">
        <v>35</v>
      </c>
      <c r="B63" s="174" t="s">
        <v>622</v>
      </c>
      <c r="C63" s="182" t="s">
        <v>623</v>
      </c>
      <c r="D63" s="175" t="s">
        <v>613</v>
      </c>
      <c r="E63" s="176">
        <v>3</v>
      </c>
      <c r="F63" s="177"/>
      <c r="G63" s="178">
        <f t="shared" si="7"/>
        <v>0</v>
      </c>
      <c r="H63" s="177"/>
      <c r="I63" s="178">
        <f t="shared" si="8"/>
        <v>0</v>
      </c>
      <c r="J63" s="177"/>
      <c r="K63" s="178">
        <f t="shared" si="9"/>
        <v>0</v>
      </c>
      <c r="L63" s="178">
        <v>21</v>
      </c>
      <c r="M63" s="178">
        <f t="shared" si="10"/>
        <v>0</v>
      </c>
      <c r="N63" s="176">
        <v>7.1700000000000002E-3</v>
      </c>
      <c r="O63" s="176">
        <f t="shared" si="11"/>
        <v>0.02</v>
      </c>
      <c r="P63" s="176">
        <v>0</v>
      </c>
      <c r="Q63" s="176">
        <f t="shared" si="12"/>
        <v>0</v>
      </c>
      <c r="R63" s="178" t="s">
        <v>588</v>
      </c>
      <c r="S63" s="178" t="s">
        <v>211</v>
      </c>
      <c r="T63" s="179" t="s">
        <v>212</v>
      </c>
      <c r="U63" s="156">
        <v>0.27500000000000002</v>
      </c>
      <c r="V63" s="156">
        <f t="shared" si="13"/>
        <v>0.83</v>
      </c>
      <c r="W63" s="156"/>
      <c r="X63" s="156" t="s">
        <v>213</v>
      </c>
      <c r="Y63" s="156" t="s">
        <v>214</v>
      </c>
      <c r="Z63" s="146"/>
      <c r="AA63" s="146"/>
      <c r="AB63" s="146"/>
      <c r="AC63" s="146"/>
      <c r="AD63" s="146"/>
      <c r="AE63" s="146"/>
      <c r="AF63" s="146"/>
      <c r="AG63" s="146" t="s">
        <v>541</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outlineLevel="1" x14ac:dyDescent="0.25">
      <c r="A64" s="173">
        <v>36</v>
      </c>
      <c r="B64" s="174" t="s">
        <v>624</v>
      </c>
      <c r="C64" s="182" t="s">
        <v>625</v>
      </c>
      <c r="D64" s="175" t="s">
        <v>613</v>
      </c>
      <c r="E64" s="176">
        <v>1</v>
      </c>
      <c r="F64" s="177"/>
      <c r="G64" s="178">
        <f t="shared" si="7"/>
        <v>0</v>
      </c>
      <c r="H64" s="177"/>
      <c r="I64" s="178">
        <f t="shared" si="8"/>
        <v>0</v>
      </c>
      <c r="J64" s="177"/>
      <c r="K64" s="178">
        <f t="shared" si="9"/>
        <v>0</v>
      </c>
      <c r="L64" s="178">
        <v>21</v>
      </c>
      <c r="M64" s="178">
        <f t="shared" si="10"/>
        <v>0</v>
      </c>
      <c r="N64" s="176">
        <v>1.2999999999999999E-3</v>
      </c>
      <c r="O64" s="176">
        <f t="shared" si="11"/>
        <v>0</v>
      </c>
      <c r="P64" s="176">
        <v>0</v>
      </c>
      <c r="Q64" s="176">
        <f t="shared" si="12"/>
        <v>0</v>
      </c>
      <c r="R64" s="178" t="s">
        <v>588</v>
      </c>
      <c r="S64" s="178" t="s">
        <v>211</v>
      </c>
      <c r="T64" s="179" t="s">
        <v>212</v>
      </c>
      <c r="U64" s="156">
        <v>0.33</v>
      </c>
      <c r="V64" s="156">
        <f t="shared" si="13"/>
        <v>0.33</v>
      </c>
      <c r="W64" s="156"/>
      <c r="X64" s="156" t="s">
        <v>213</v>
      </c>
      <c r="Y64" s="156" t="s">
        <v>214</v>
      </c>
      <c r="Z64" s="146"/>
      <c r="AA64" s="146"/>
      <c r="AB64" s="146"/>
      <c r="AC64" s="146"/>
      <c r="AD64" s="146"/>
      <c r="AE64" s="146"/>
      <c r="AF64" s="146"/>
      <c r="AG64" s="146" t="s">
        <v>541</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outlineLevel="1" x14ac:dyDescent="0.25">
      <c r="A65" s="173">
        <v>37</v>
      </c>
      <c r="B65" s="174" t="s">
        <v>626</v>
      </c>
      <c r="C65" s="182" t="s">
        <v>627</v>
      </c>
      <c r="D65" s="175" t="s">
        <v>613</v>
      </c>
      <c r="E65" s="176">
        <v>1</v>
      </c>
      <c r="F65" s="177"/>
      <c r="G65" s="178">
        <f t="shared" si="7"/>
        <v>0</v>
      </c>
      <c r="H65" s="177"/>
      <c r="I65" s="178">
        <f t="shared" si="8"/>
        <v>0</v>
      </c>
      <c r="J65" s="177"/>
      <c r="K65" s="178">
        <f t="shared" si="9"/>
        <v>0</v>
      </c>
      <c r="L65" s="178">
        <v>21</v>
      </c>
      <c r="M65" s="178">
        <f t="shared" si="10"/>
        <v>0</v>
      </c>
      <c r="N65" s="176">
        <v>1.8E-3</v>
      </c>
      <c r="O65" s="176">
        <f t="shared" si="11"/>
        <v>0</v>
      </c>
      <c r="P65" s="176">
        <v>0</v>
      </c>
      <c r="Q65" s="176">
        <f t="shared" si="12"/>
        <v>0</v>
      </c>
      <c r="R65" s="178" t="s">
        <v>588</v>
      </c>
      <c r="S65" s="178" t="s">
        <v>211</v>
      </c>
      <c r="T65" s="179" t="s">
        <v>212</v>
      </c>
      <c r="U65" s="156">
        <v>0.38</v>
      </c>
      <c r="V65" s="156">
        <f t="shared" si="13"/>
        <v>0.38</v>
      </c>
      <c r="W65" s="156"/>
      <c r="X65" s="156" t="s">
        <v>213</v>
      </c>
      <c r="Y65" s="156" t="s">
        <v>214</v>
      </c>
      <c r="Z65" s="146"/>
      <c r="AA65" s="146"/>
      <c r="AB65" s="146"/>
      <c r="AC65" s="146"/>
      <c r="AD65" s="146"/>
      <c r="AE65" s="146"/>
      <c r="AF65" s="146"/>
      <c r="AG65" s="146" t="s">
        <v>541</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outlineLevel="1" x14ac:dyDescent="0.25">
      <c r="A66" s="173">
        <v>38</v>
      </c>
      <c r="B66" s="174" t="s">
        <v>628</v>
      </c>
      <c r="C66" s="182" t="s">
        <v>629</v>
      </c>
      <c r="D66" s="175" t="s">
        <v>613</v>
      </c>
      <c r="E66" s="176">
        <v>1</v>
      </c>
      <c r="F66" s="177"/>
      <c r="G66" s="178">
        <f t="shared" si="7"/>
        <v>0</v>
      </c>
      <c r="H66" s="177"/>
      <c r="I66" s="178">
        <f t="shared" si="8"/>
        <v>0</v>
      </c>
      <c r="J66" s="177"/>
      <c r="K66" s="178">
        <f t="shared" si="9"/>
        <v>0</v>
      </c>
      <c r="L66" s="178">
        <v>21</v>
      </c>
      <c r="M66" s="178">
        <f t="shared" si="10"/>
        <v>0</v>
      </c>
      <c r="N66" s="176">
        <v>2.3E-3</v>
      </c>
      <c r="O66" s="176">
        <f t="shared" si="11"/>
        <v>0</v>
      </c>
      <c r="P66" s="176">
        <v>0</v>
      </c>
      <c r="Q66" s="176">
        <f t="shared" si="12"/>
        <v>0</v>
      </c>
      <c r="R66" s="178" t="s">
        <v>588</v>
      </c>
      <c r="S66" s="178" t="s">
        <v>211</v>
      </c>
      <c r="T66" s="179" t="s">
        <v>212</v>
      </c>
      <c r="U66" s="156">
        <v>0.38</v>
      </c>
      <c r="V66" s="156">
        <f t="shared" si="13"/>
        <v>0.38</v>
      </c>
      <c r="W66" s="156"/>
      <c r="X66" s="156" t="s">
        <v>213</v>
      </c>
      <c r="Y66" s="156" t="s">
        <v>214</v>
      </c>
      <c r="Z66" s="146"/>
      <c r="AA66" s="146"/>
      <c r="AB66" s="146"/>
      <c r="AC66" s="146"/>
      <c r="AD66" s="146"/>
      <c r="AE66" s="146"/>
      <c r="AF66" s="146"/>
      <c r="AG66" s="146" t="s">
        <v>541</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1" x14ac:dyDescent="0.25">
      <c r="A67" s="173">
        <v>39</v>
      </c>
      <c r="B67" s="174" t="s">
        <v>630</v>
      </c>
      <c r="C67" s="182" t="s">
        <v>631</v>
      </c>
      <c r="D67" s="175" t="s">
        <v>613</v>
      </c>
      <c r="E67" s="176">
        <v>2</v>
      </c>
      <c r="F67" s="177"/>
      <c r="G67" s="178">
        <f t="shared" si="7"/>
        <v>0</v>
      </c>
      <c r="H67" s="177"/>
      <c r="I67" s="178">
        <f t="shared" si="8"/>
        <v>0</v>
      </c>
      <c r="J67" s="177"/>
      <c r="K67" s="178">
        <f t="shared" si="9"/>
        <v>0</v>
      </c>
      <c r="L67" s="178">
        <v>21</v>
      </c>
      <c r="M67" s="178">
        <f t="shared" si="10"/>
        <v>0</v>
      </c>
      <c r="N67" s="176">
        <v>1.0880000000000001E-2</v>
      </c>
      <c r="O67" s="176">
        <f t="shared" si="11"/>
        <v>0.02</v>
      </c>
      <c r="P67" s="176">
        <v>0</v>
      </c>
      <c r="Q67" s="176">
        <f t="shared" si="12"/>
        <v>0</v>
      </c>
      <c r="R67" s="178" t="s">
        <v>588</v>
      </c>
      <c r="S67" s="178" t="s">
        <v>211</v>
      </c>
      <c r="T67" s="179" t="s">
        <v>212</v>
      </c>
      <c r="U67" s="156">
        <v>1.25</v>
      </c>
      <c r="V67" s="156">
        <f t="shared" si="13"/>
        <v>2.5</v>
      </c>
      <c r="W67" s="156"/>
      <c r="X67" s="156" t="s">
        <v>213</v>
      </c>
      <c r="Y67" s="156" t="s">
        <v>214</v>
      </c>
      <c r="Z67" s="146"/>
      <c r="AA67" s="146"/>
      <c r="AB67" s="146"/>
      <c r="AC67" s="146"/>
      <c r="AD67" s="146"/>
      <c r="AE67" s="146"/>
      <c r="AF67" s="146"/>
      <c r="AG67" s="146" t="s">
        <v>541</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30.6" outlineLevel="1" x14ac:dyDescent="0.25">
      <c r="A68" s="173">
        <v>40</v>
      </c>
      <c r="B68" s="174" t="s">
        <v>632</v>
      </c>
      <c r="C68" s="182" t="s">
        <v>633</v>
      </c>
      <c r="D68" s="175" t="s">
        <v>257</v>
      </c>
      <c r="E68" s="176">
        <v>2</v>
      </c>
      <c r="F68" s="177"/>
      <c r="G68" s="178">
        <f t="shared" si="7"/>
        <v>0</v>
      </c>
      <c r="H68" s="177"/>
      <c r="I68" s="178">
        <f t="shared" si="8"/>
        <v>0</v>
      </c>
      <c r="J68" s="177"/>
      <c r="K68" s="178">
        <f t="shared" si="9"/>
        <v>0</v>
      </c>
      <c r="L68" s="178">
        <v>21</v>
      </c>
      <c r="M68" s="178">
        <f t="shared" si="10"/>
        <v>0</v>
      </c>
      <c r="N68" s="176">
        <v>5.0000000000000001E-4</v>
      </c>
      <c r="O68" s="176">
        <f t="shared" si="11"/>
        <v>0</v>
      </c>
      <c r="P68" s="176">
        <v>0</v>
      </c>
      <c r="Q68" s="176">
        <f t="shared" si="12"/>
        <v>0</v>
      </c>
      <c r="R68" s="178" t="s">
        <v>588</v>
      </c>
      <c r="S68" s="178" t="s">
        <v>211</v>
      </c>
      <c r="T68" s="179" t="s">
        <v>212</v>
      </c>
      <c r="U68" s="156">
        <v>0.246</v>
      </c>
      <c r="V68" s="156">
        <f t="shared" si="13"/>
        <v>0.49</v>
      </c>
      <c r="W68" s="156"/>
      <c r="X68" s="156" t="s">
        <v>213</v>
      </c>
      <c r="Y68" s="156" t="s">
        <v>214</v>
      </c>
      <c r="Z68" s="146"/>
      <c r="AA68" s="146"/>
      <c r="AB68" s="146"/>
      <c r="AC68" s="146"/>
      <c r="AD68" s="146"/>
      <c r="AE68" s="146"/>
      <c r="AF68" s="146"/>
      <c r="AG68" s="146" t="s">
        <v>541</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outlineLevel="1" x14ac:dyDescent="0.25">
      <c r="A69" s="173">
        <v>41</v>
      </c>
      <c r="B69" s="174" t="s">
        <v>634</v>
      </c>
      <c r="C69" s="182" t="s">
        <v>635</v>
      </c>
      <c r="D69" s="175" t="s">
        <v>257</v>
      </c>
      <c r="E69" s="176">
        <v>5</v>
      </c>
      <c r="F69" s="177"/>
      <c r="G69" s="178">
        <f t="shared" si="7"/>
        <v>0</v>
      </c>
      <c r="H69" s="177"/>
      <c r="I69" s="178">
        <f t="shared" si="8"/>
        <v>0</v>
      </c>
      <c r="J69" s="177"/>
      <c r="K69" s="178">
        <f t="shared" si="9"/>
        <v>0</v>
      </c>
      <c r="L69" s="178">
        <v>21</v>
      </c>
      <c r="M69" s="178">
        <f t="shared" si="10"/>
        <v>0</v>
      </c>
      <c r="N69" s="176">
        <v>1E-4</v>
      </c>
      <c r="O69" s="176">
        <f t="shared" si="11"/>
        <v>0</v>
      </c>
      <c r="P69" s="176">
        <v>0</v>
      </c>
      <c r="Q69" s="176">
        <f t="shared" si="12"/>
        <v>0</v>
      </c>
      <c r="R69" s="178" t="s">
        <v>588</v>
      </c>
      <c r="S69" s="178" t="s">
        <v>211</v>
      </c>
      <c r="T69" s="179" t="s">
        <v>212</v>
      </c>
      <c r="U69" s="156">
        <v>0.246</v>
      </c>
      <c r="V69" s="156">
        <f t="shared" si="13"/>
        <v>1.23</v>
      </c>
      <c r="W69" s="156"/>
      <c r="X69" s="156" t="s">
        <v>213</v>
      </c>
      <c r="Y69" s="156" t="s">
        <v>214</v>
      </c>
      <c r="Z69" s="146"/>
      <c r="AA69" s="146"/>
      <c r="AB69" s="146"/>
      <c r="AC69" s="146"/>
      <c r="AD69" s="146"/>
      <c r="AE69" s="146"/>
      <c r="AF69" s="146"/>
      <c r="AG69" s="146" t="s">
        <v>541</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outlineLevel="1" x14ac:dyDescent="0.25">
      <c r="A70" s="173">
        <v>42</v>
      </c>
      <c r="B70" s="174" t="s">
        <v>636</v>
      </c>
      <c r="C70" s="182" t="s">
        <v>637</v>
      </c>
      <c r="D70" s="175" t="s">
        <v>257</v>
      </c>
      <c r="E70" s="176">
        <v>2</v>
      </c>
      <c r="F70" s="177"/>
      <c r="G70" s="178">
        <f t="shared" si="7"/>
        <v>0</v>
      </c>
      <c r="H70" s="177"/>
      <c r="I70" s="178">
        <f t="shared" si="8"/>
        <v>0</v>
      </c>
      <c r="J70" s="177"/>
      <c r="K70" s="178">
        <f t="shared" si="9"/>
        <v>0</v>
      </c>
      <c r="L70" s="178">
        <v>21</v>
      </c>
      <c r="M70" s="178">
        <f t="shared" si="10"/>
        <v>0</v>
      </c>
      <c r="N70" s="176">
        <v>5.0000000000000001E-4</v>
      </c>
      <c r="O70" s="176">
        <f t="shared" si="11"/>
        <v>0</v>
      </c>
      <c r="P70" s="176">
        <v>0</v>
      </c>
      <c r="Q70" s="176">
        <f t="shared" si="12"/>
        <v>0</v>
      </c>
      <c r="R70" s="178" t="s">
        <v>588</v>
      </c>
      <c r="S70" s="178" t="s">
        <v>211</v>
      </c>
      <c r="T70" s="179" t="s">
        <v>212</v>
      </c>
      <c r="U70" s="156">
        <v>0.37</v>
      </c>
      <c r="V70" s="156">
        <f t="shared" si="13"/>
        <v>0.74</v>
      </c>
      <c r="W70" s="156"/>
      <c r="X70" s="156" t="s">
        <v>213</v>
      </c>
      <c r="Y70" s="156" t="s">
        <v>214</v>
      </c>
      <c r="Z70" s="146"/>
      <c r="AA70" s="146"/>
      <c r="AB70" s="146"/>
      <c r="AC70" s="146"/>
      <c r="AD70" s="146"/>
      <c r="AE70" s="146"/>
      <c r="AF70" s="146"/>
      <c r="AG70" s="146" t="s">
        <v>541</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30.6" outlineLevel="1" x14ac:dyDescent="0.25">
      <c r="A71" s="165">
        <v>43</v>
      </c>
      <c r="B71" s="166" t="s">
        <v>638</v>
      </c>
      <c r="C71" s="181" t="s">
        <v>639</v>
      </c>
      <c r="D71" s="167" t="s">
        <v>613</v>
      </c>
      <c r="E71" s="168">
        <v>4</v>
      </c>
      <c r="F71" s="169"/>
      <c r="G71" s="170">
        <f t="shared" si="7"/>
        <v>0</v>
      </c>
      <c r="H71" s="169"/>
      <c r="I71" s="170">
        <f t="shared" si="8"/>
        <v>0</v>
      </c>
      <c r="J71" s="169"/>
      <c r="K71" s="170">
        <f t="shared" si="9"/>
        <v>0</v>
      </c>
      <c r="L71" s="170">
        <v>21</v>
      </c>
      <c r="M71" s="170">
        <f t="shared" si="10"/>
        <v>0</v>
      </c>
      <c r="N71" s="168">
        <v>7.3000000000000001E-3</v>
      </c>
      <c r="O71" s="168">
        <f t="shared" si="11"/>
        <v>0.03</v>
      </c>
      <c r="P71" s="168">
        <v>0</v>
      </c>
      <c r="Q71" s="168">
        <f t="shared" si="12"/>
        <v>0</v>
      </c>
      <c r="R71" s="170" t="s">
        <v>588</v>
      </c>
      <c r="S71" s="170" t="s">
        <v>211</v>
      </c>
      <c r="T71" s="171" t="s">
        <v>212</v>
      </c>
      <c r="U71" s="156">
        <v>1.9</v>
      </c>
      <c r="V71" s="156">
        <f t="shared" si="13"/>
        <v>7.6</v>
      </c>
      <c r="W71" s="156"/>
      <c r="X71" s="156" t="s">
        <v>213</v>
      </c>
      <c r="Y71" s="156" t="s">
        <v>214</v>
      </c>
      <c r="Z71" s="146"/>
      <c r="AA71" s="146"/>
      <c r="AB71" s="146"/>
      <c r="AC71" s="146"/>
      <c r="AD71" s="146"/>
      <c r="AE71" s="146"/>
      <c r="AF71" s="146"/>
      <c r="AG71" s="146" t="s">
        <v>541</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2" x14ac:dyDescent="0.25">
      <c r="A72" s="153"/>
      <c r="B72" s="154"/>
      <c r="C72" s="190" t="s">
        <v>640</v>
      </c>
      <c r="D72" s="191"/>
      <c r="E72" s="191"/>
      <c r="F72" s="191"/>
      <c r="G72" s="191"/>
      <c r="H72" s="156"/>
      <c r="I72" s="156"/>
      <c r="J72" s="156"/>
      <c r="K72" s="156"/>
      <c r="L72" s="156"/>
      <c r="M72" s="156"/>
      <c r="N72" s="155"/>
      <c r="O72" s="155"/>
      <c r="P72" s="155"/>
      <c r="Q72" s="155"/>
      <c r="R72" s="156"/>
      <c r="S72" s="156"/>
      <c r="T72" s="156"/>
      <c r="U72" s="156"/>
      <c r="V72" s="156"/>
      <c r="W72" s="156"/>
      <c r="X72" s="156"/>
      <c r="Y72" s="156"/>
      <c r="Z72" s="146"/>
      <c r="AA72" s="146"/>
      <c r="AB72" s="146"/>
      <c r="AC72" s="146"/>
      <c r="AD72" s="146"/>
      <c r="AE72" s="146"/>
      <c r="AF72" s="146"/>
      <c r="AG72" s="146" t="s">
        <v>217</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outlineLevel="2" x14ac:dyDescent="0.25">
      <c r="A73" s="153"/>
      <c r="B73" s="154"/>
      <c r="C73" s="256" t="s">
        <v>641</v>
      </c>
      <c r="D73" s="257"/>
      <c r="E73" s="257"/>
      <c r="F73" s="257"/>
      <c r="G73" s="257"/>
      <c r="H73" s="156"/>
      <c r="I73" s="156"/>
      <c r="J73" s="156"/>
      <c r="K73" s="156"/>
      <c r="L73" s="156"/>
      <c r="M73" s="156"/>
      <c r="N73" s="155"/>
      <c r="O73" s="155"/>
      <c r="P73" s="155"/>
      <c r="Q73" s="155"/>
      <c r="R73" s="156"/>
      <c r="S73" s="156"/>
      <c r="T73" s="156"/>
      <c r="U73" s="156"/>
      <c r="V73" s="156"/>
      <c r="W73" s="156"/>
      <c r="X73" s="156"/>
      <c r="Y73" s="156"/>
      <c r="Z73" s="146"/>
      <c r="AA73" s="146"/>
      <c r="AB73" s="146"/>
      <c r="AC73" s="146"/>
      <c r="AD73" s="146"/>
      <c r="AE73" s="146"/>
      <c r="AF73" s="146"/>
      <c r="AG73" s="146" t="s">
        <v>642</v>
      </c>
      <c r="AH73" s="146"/>
      <c r="AI73" s="146"/>
      <c r="AJ73" s="146"/>
      <c r="AK73" s="146"/>
      <c r="AL73" s="146"/>
      <c r="AM73" s="146"/>
      <c r="AN73" s="146"/>
      <c r="AO73" s="146"/>
      <c r="AP73" s="146"/>
      <c r="AQ73" s="146"/>
      <c r="AR73" s="146"/>
      <c r="AS73" s="146"/>
      <c r="AT73" s="146"/>
      <c r="AU73" s="146"/>
      <c r="AV73" s="146"/>
      <c r="AW73" s="146"/>
      <c r="AX73" s="146"/>
      <c r="AY73" s="146"/>
      <c r="AZ73" s="146"/>
      <c r="BA73" s="172" t="str">
        <f>C73</f>
        <v>Navržen systém s max. objemem 6 litrů, minimální objem splachované vody bude přenastaven na 2 litry, odpovídá hodnocení EU Water Label</v>
      </c>
      <c r="BB73" s="146"/>
      <c r="BC73" s="146"/>
      <c r="BD73" s="146"/>
      <c r="BE73" s="146"/>
      <c r="BF73" s="146"/>
      <c r="BG73" s="146"/>
      <c r="BH73" s="146"/>
    </row>
    <row r="74" spans="1:60" ht="30.6" outlineLevel="1" x14ac:dyDescent="0.25">
      <c r="A74" s="173">
        <v>44</v>
      </c>
      <c r="B74" s="174" t="s">
        <v>643</v>
      </c>
      <c r="C74" s="182" t="s">
        <v>644</v>
      </c>
      <c r="D74" s="175" t="s">
        <v>613</v>
      </c>
      <c r="E74" s="176">
        <v>2</v>
      </c>
      <c r="F74" s="177"/>
      <c r="G74" s="178">
        <f>ROUND(E74*F74,2)</f>
        <v>0</v>
      </c>
      <c r="H74" s="177"/>
      <c r="I74" s="178">
        <f>ROUND(E74*H74,2)</f>
        <v>0</v>
      </c>
      <c r="J74" s="177"/>
      <c r="K74" s="178">
        <f>ROUND(E74*J74,2)</f>
        <v>0</v>
      </c>
      <c r="L74" s="178">
        <v>21</v>
      </c>
      <c r="M74" s="178">
        <f>G74*(1+L74/100)</f>
        <v>0</v>
      </c>
      <c r="N74" s="176">
        <v>1.257E-2</v>
      </c>
      <c r="O74" s="176">
        <f>ROUND(E74*N74,2)</f>
        <v>0.03</v>
      </c>
      <c r="P74" s="176">
        <v>0</v>
      </c>
      <c r="Q74" s="176">
        <f>ROUND(E74*P74,2)</f>
        <v>0</v>
      </c>
      <c r="R74" s="178" t="s">
        <v>588</v>
      </c>
      <c r="S74" s="178" t="s">
        <v>211</v>
      </c>
      <c r="T74" s="179" t="s">
        <v>212</v>
      </c>
      <c r="U74" s="156">
        <v>1.5</v>
      </c>
      <c r="V74" s="156">
        <f>ROUND(E74*U74,2)</f>
        <v>3</v>
      </c>
      <c r="W74" s="156"/>
      <c r="X74" s="156" t="s">
        <v>213</v>
      </c>
      <c r="Y74" s="156" t="s">
        <v>214</v>
      </c>
      <c r="Z74" s="146"/>
      <c r="AA74" s="146"/>
      <c r="AB74" s="146"/>
      <c r="AC74" s="146"/>
      <c r="AD74" s="146"/>
      <c r="AE74" s="146"/>
      <c r="AF74" s="146"/>
      <c r="AG74" s="146" t="s">
        <v>541</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outlineLevel="1" x14ac:dyDescent="0.25">
      <c r="A75" s="165">
        <v>45</v>
      </c>
      <c r="B75" s="166" t="s">
        <v>645</v>
      </c>
      <c r="C75" s="181" t="s">
        <v>646</v>
      </c>
      <c r="D75" s="167" t="s">
        <v>261</v>
      </c>
      <c r="E75" s="168">
        <v>0.7</v>
      </c>
      <c r="F75" s="169"/>
      <c r="G75" s="170">
        <f>ROUND(E75*F75,2)</f>
        <v>0</v>
      </c>
      <c r="H75" s="169"/>
      <c r="I75" s="170">
        <f>ROUND(E75*H75,2)</f>
        <v>0</v>
      </c>
      <c r="J75" s="169"/>
      <c r="K75" s="170">
        <f>ROUND(E75*J75,2)</f>
        <v>0</v>
      </c>
      <c r="L75" s="170">
        <v>21</v>
      </c>
      <c r="M75" s="170">
        <f>G75*(1+L75/100)</f>
        <v>0</v>
      </c>
      <c r="N75" s="168">
        <v>0</v>
      </c>
      <c r="O75" s="168">
        <f>ROUND(E75*N75,2)</f>
        <v>0</v>
      </c>
      <c r="P75" s="168">
        <v>0</v>
      </c>
      <c r="Q75" s="168">
        <f>ROUND(E75*P75,2)</f>
        <v>0</v>
      </c>
      <c r="R75" s="170" t="s">
        <v>588</v>
      </c>
      <c r="S75" s="170" t="s">
        <v>211</v>
      </c>
      <c r="T75" s="171" t="s">
        <v>212</v>
      </c>
      <c r="U75" s="156">
        <v>1.573</v>
      </c>
      <c r="V75" s="156">
        <f>ROUND(E75*U75,2)</f>
        <v>1.1000000000000001</v>
      </c>
      <c r="W75" s="156"/>
      <c r="X75" s="156" t="s">
        <v>213</v>
      </c>
      <c r="Y75" s="156" t="s">
        <v>214</v>
      </c>
      <c r="Z75" s="146"/>
      <c r="AA75" s="146"/>
      <c r="AB75" s="146"/>
      <c r="AC75" s="146"/>
      <c r="AD75" s="146"/>
      <c r="AE75" s="146"/>
      <c r="AF75" s="146"/>
      <c r="AG75" s="146" t="s">
        <v>541</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outlineLevel="2" x14ac:dyDescent="0.25">
      <c r="A76" s="153"/>
      <c r="B76" s="154"/>
      <c r="C76" s="190" t="s">
        <v>647</v>
      </c>
      <c r="D76" s="191"/>
      <c r="E76" s="191"/>
      <c r="F76" s="191"/>
      <c r="G76" s="191"/>
      <c r="H76" s="156"/>
      <c r="I76" s="156"/>
      <c r="J76" s="156"/>
      <c r="K76" s="156"/>
      <c r="L76" s="156"/>
      <c r="M76" s="156"/>
      <c r="N76" s="155"/>
      <c r="O76" s="155"/>
      <c r="P76" s="155"/>
      <c r="Q76" s="155"/>
      <c r="R76" s="156"/>
      <c r="S76" s="156"/>
      <c r="T76" s="156"/>
      <c r="U76" s="156"/>
      <c r="V76" s="156"/>
      <c r="W76" s="156"/>
      <c r="X76" s="156"/>
      <c r="Y76" s="156"/>
      <c r="Z76" s="146"/>
      <c r="AA76" s="146"/>
      <c r="AB76" s="146"/>
      <c r="AC76" s="146"/>
      <c r="AD76" s="146"/>
      <c r="AE76" s="146"/>
      <c r="AF76" s="146"/>
      <c r="AG76" s="146" t="s">
        <v>217</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outlineLevel="1" x14ac:dyDescent="0.25">
      <c r="A77" s="165">
        <v>46</v>
      </c>
      <c r="B77" s="166" t="s">
        <v>101</v>
      </c>
      <c r="C77" s="181" t="s">
        <v>648</v>
      </c>
      <c r="D77" s="167" t="s">
        <v>257</v>
      </c>
      <c r="E77" s="168">
        <v>3</v>
      </c>
      <c r="F77" s="169"/>
      <c r="G77" s="170">
        <f>ROUND(E77*F77,2)</f>
        <v>0</v>
      </c>
      <c r="H77" s="169"/>
      <c r="I77" s="170">
        <f>ROUND(E77*H77,2)</f>
        <v>0</v>
      </c>
      <c r="J77" s="169"/>
      <c r="K77" s="170">
        <f>ROUND(E77*J77,2)</f>
        <v>0</v>
      </c>
      <c r="L77" s="170">
        <v>21</v>
      </c>
      <c r="M77" s="170">
        <f>G77*(1+L77/100)</f>
        <v>0</v>
      </c>
      <c r="N77" s="168">
        <v>5.0000000000000001E-4</v>
      </c>
      <c r="O77" s="168">
        <f>ROUND(E77*N77,2)</f>
        <v>0</v>
      </c>
      <c r="P77" s="168">
        <v>0</v>
      </c>
      <c r="Q77" s="168">
        <f>ROUND(E77*P77,2)</f>
        <v>0</v>
      </c>
      <c r="R77" s="170"/>
      <c r="S77" s="170" t="s">
        <v>276</v>
      </c>
      <c r="T77" s="171" t="s">
        <v>212</v>
      </c>
      <c r="U77" s="156">
        <v>0.37</v>
      </c>
      <c r="V77" s="156">
        <f>ROUND(E77*U77,2)</f>
        <v>1.1100000000000001</v>
      </c>
      <c r="W77" s="156"/>
      <c r="X77" s="156" t="s">
        <v>213</v>
      </c>
      <c r="Y77" s="156" t="s">
        <v>214</v>
      </c>
      <c r="Z77" s="146"/>
      <c r="AA77" s="146"/>
      <c r="AB77" s="146"/>
      <c r="AC77" s="146"/>
      <c r="AD77" s="146"/>
      <c r="AE77" s="146"/>
      <c r="AF77" s="146"/>
      <c r="AG77" s="146" t="s">
        <v>541</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outlineLevel="2" x14ac:dyDescent="0.25">
      <c r="A78" s="153"/>
      <c r="B78" s="154"/>
      <c r="C78" s="254" t="s">
        <v>649</v>
      </c>
      <c r="D78" s="255"/>
      <c r="E78" s="255"/>
      <c r="F78" s="255"/>
      <c r="G78" s="255"/>
      <c r="H78" s="156"/>
      <c r="I78" s="156"/>
      <c r="J78" s="156"/>
      <c r="K78" s="156"/>
      <c r="L78" s="156"/>
      <c r="M78" s="156"/>
      <c r="N78" s="155"/>
      <c r="O78" s="155"/>
      <c r="P78" s="155"/>
      <c r="Q78" s="155"/>
      <c r="R78" s="156"/>
      <c r="S78" s="156"/>
      <c r="T78" s="156"/>
      <c r="U78" s="156"/>
      <c r="V78" s="156"/>
      <c r="W78" s="156"/>
      <c r="X78" s="156"/>
      <c r="Y78" s="156"/>
      <c r="Z78" s="146"/>
      <c r="AA78" s="146"/>
      <c r="AB78" s="146"/>
      <c r="AC78" s="146"/>
      <c r="AD78" s="146"/>
      <c r="AE78" s="146"/>
      <c r="AF78" s="146"/>
      <c r="AG78" s="146" t="s">
        <v>642</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outlineLevel="1" x14ac:dyDescent="0.25">
      <c r="A79" s="165">
        <v>47</v>
      </c>
      <c r="B79" s="166" t="s">
        <v>108</v>
      </c>
      <c r="C79" s="181" t="s">
        <v>650</v>
      </c>
      <c r="D79" s="167" t="s">
        <v>613</v>
      </c>
      <c r="E79" s="168">
        <v>1</v>
      </c>
      <c r="F79" s="169"/>
      <c r="G79" s="170">
        <f>ROUND(E79*F79,2)</f>
        <v>0</v>
      </c>
      <c r="H79" s="169"/>
      <c r="I79" s="170">
        <f>ROUND(E79*H79,2)</f>
        <v>0</v>
      </c>
      <c r="J79" s="169"/>
      <c r="K79" s="170">
        <f>ROUND(E79*J79,2)</f>
        <v>0</v>
      </c>
      <c r="L79" s="170">
        <v>21</v>
      </c>
      <c r="M79" s="170">
        <f>G79*(1+L79/100)</f>
        <v>0</v>
      </c>
      <c r="N79" s="168">
        <v>0</v>
      </c>
      <c r="O79" s="168">
        <f>ROUND(E79*N79,2)</f>
        <v>0</v>
      </c>
      <c r="P79" s="168">
        <v>0</v>
      </c>
      <c r="Q79" s="168">
        <f>ROUND(E79*P79,2)</f>
        <v>0</v>
      </c>
      <c r="R79" s="170"/>
      <c r="S79" s="170" t="s">
        <v>276</v>
      </c>
      <c r="T79" s="171" t="s">
        <v>212</v>
      </c>
      <c r="U79" s="156">
        <v>0</v>
      </c>
      <c r="V79" s="156">
        <f>ROUND(E79*U79,2)</f>
        <v>0</v>
      </c>
      <c r="W79" s="156"/>
      <c r="X79" s="156" t="s">
        <v>213</v>
      </c>
      <c r="Y79" s="156" t="s">
        <v>214</v>
      </c>
      <c r="Z79" s="146"/>
      <c r="AA79" s="146"/>
      <c r="AB79" s="146"/>
      <c r="AC79" s="146"/>
      <c r="AD79" s="146"/>
      <c r="AE79" s="146"/>
      <c r="AF79" s="146"/>
      <c r="AG79" s="146" t="s">
        <v>541</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2" x14ac:dyDescent="0.25">
      <c r="A80" s="153"/>
      <c r="B80" s="154"/>
      <c r="C80" s="254" t="s">
        <v>649</v>
      </c>
      <c r="D80" s="255"/>
      <c r="E80" s="255"/>
      <c r="F80" s="255"/>
      <c r="G80" s="255"/>
      <c r="H80" s="156"/>
      <c r="I80" s="156"/>
      <c r="J80" s="156"/>
      <c r="K80" s="156"/>
      <c r="L80" s="156"/>
      <c r="M80" s="156"/>
      <c r="N80" s="155"/>
      <c r="O80" s="155"/>
      <c r="P80" s="155"/>
      <c r="Q80" s="155"/>
      <c r="R80" s="156"/>
      <c r="S80" s="156"/>
      <c r="T80" s="156"/>
      <c r="U80" s="156"/>
      <c r="V80" s="156"/>
      <c r="W80" s="156"/>
      <c r="X80" s="156"/>
      <c r="Y80" s="156"/>
      <c r="Z80" s="146"/>
      <c r="AA80" s="146"/>
      <c r="AB80" s="146"/>
      <c r="AC80" s="146"/>
      <c r="AD80" s="146"/>
      <c r="AE80" s="146"/>
      <c r="AF80" s="146"/>
      <c r="AG80" s="146" t="s">
        <v>642</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65">
        <v>48</v>
      </c>
      <c r="B81" s="166" t="s">
        <v>87</v>
      </c>
      <c r="C81" s="181" t="s">
        <v>651</v>
      </c>
      <c r="D81" s="167" t="s">
        <v>257</v>
      </c>
      <c r="E81" s="168">
        <v>1</v>
      </c>
      <c r="F81" s="169"/>
      <c r="G81" s="170">
        <f>ROUND(E81*F81,2)</f>
        <v>0</v>
      </c>
      <c r="H81" s="169"/>
      <c r="I81" s="170">
        <f>ROUND(E81*H81,2)</f>
        <v>0</v>
      </c>
      <c r="J81" s="169"/>
      <c r="K81" s="170">
        <f>ROUND(E81*J81,2)</f>
        <v>0</v>
      </c>
      <c r="L81" s="170">
        <v>21</v>
      </c>
      <c r="M81" s="170">
        <f>G81*(1+L81/100)</f>
        <v>0</v>
      </c>
      <c r="N81" s="168">
        <v>4.0399999999999998E-2</v>
      </c>
      <c r="O81" s="168">
        <f>ROUND(E81*N81,2)</f>
        <v>0.04</v>
      </c>
      <c r="P81" s="168">
        <v>0</v>
      </c>
      <c r="Q81" s="168">
        <f>ROUND(E81*P81,2)</f>
        <v>0</v>
      </c>
      <c r="R81" s="170"/>
      <c r="S81" s="170" t="s">
        <v>276</v>
      </c>
      <c r="T81" s="171" t="s">
        <v>212</v>
      </c>
      <c r="U81" s="156">
        <v>0</v>
      </c>
      <c r="V81" s="156">
        <f>ROUND(E81*U81,2)</f>
        <v>0</v>
      </c>
      <c r="W81" s="156"/>
      <c r="X81" s="156" t="s">
        <v>98</v>
      </c>
      <c r="Y81" s="156" t="s">
        <v>214</v>
      </c>
      <c r="Z81" s="146"/>
      <c r="AA81" s="146"/>
      <c r="AB81" s="146"/>
      <c r="AC81" s="146"/>
      <c r="AD81" s="146"/>
      <c r="AE81" s="146"/>
      <c r="AF81" s="146"/>
      <c r="AG81" s="146" t="s">
        <v>458</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2" x14ac:dyDescent="0.25">
      <c r="A82" s="153"/>
      <c r="B82" s="154"/>
      <c r="C82" s="254" t="s">
        <v>649</v>
      </c>
      <c r="D82" s="255"/>
      <c r="E82" s="255"/>
      <c r="F82" s="255"/>
      <c r="G82" s="255"/>
      <c r="H82" s="156"/>
      <c r="I82" s="156"/>
      <c r="J82" s="156"/>
      <c r="K82" s="156"/>
      <c r="L82" s="156"/>
      <c r="M82" s="156"/>
      <c r="N82" s="155"/>
      <c r="O82" s="155"/>
      <c r="P82" s="155"/>
      <c r="Q82" s="155"/>
      <c r="R82" s="156"/>
      <c r="S82" s="156"/>
      <c r="T82" s="156"/>
      <c r="U82" s="156"/>
      <c r="V82" s="156"/>
      <c r="W82" s="156"/>
      <c r="X82" s="156"/>
      <c r="Y82" s="156"/>
      <c r="Z82" s="146"/>
      <c r="AA82" s="146"/>
      <c r="AB82" s="146"/>
      <c r="AC82" s="146"/>
      <c r="AD82" s="146"/>
      <c r="AE82" s="146"/>
      <c r="AF82" s="146"/>
      <c r="AG82" s="146" t="s">
        <v>642</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65">
        <v>49</v>
      </c>
      <c r="B83" s="166" t="s">
        <v>93</v>
      </c>
      <c r="C83" s="181" t="s">
        <v>652</v>
      </c>
      <c r="D83" s="167" t="s">
        <v>257</v>
      </c>
      <c r="E83" s="168">
        <v>1</v>
      </c>
      <c r="F83" s="169"/>
      <c r="G83" s="170">
        <f>ROUND(E83*F83,2)</f>
        <v>0</v>
      </c>
      <c r="H83" s="169"/>
      <c r="I83" s="170">
        <f>ROUND(E83*H83,2)</f>
        <v>0</v>
      </c>
      <c r="J83" s="169"/>
      <c r="K83" s="170">
        <f>ROUND(E83*J83,2)</f>
        <v>0</v>
      </c>
      <c r="L83" s="170">
        <v>21</v>
      </c>
      <c r="M83" s="170">
        <f>G83*(1+L83/100)</f>
        <v>0</v>
      </c>
      <c r="N83" s="168">
        <v>4.0399999999999998E-2</v>
      </c>
      <c r="O83" s="168">
        <f>ROUND(E83*N83,2)</f>
        <v>0.04</v>
      </c>
      <c r="P83" s="168">
        <v>0</v>
      </c>
      <c r="Q83" s="168">
        <f>ROUND(E83*P83,2)</f>
        <v>0</v>
      </c>
      <c r="R83" s="170"/>
      <c r="S83" s="170" t="s">
        <v>276</v>
      </c>
      <c r="T83" s="171" t="s">
        <v>212</v>
      </c>
      <c r="U83" s="156">
        <v>0</v>
      </c>
      <c r="V83" s="156">
        <f>ROUND(E83*U83,2)</f>
        <v>0</v>
      </c>
      <c r="W83" s="156"/>
      <c r="X83" s="156" t="s">
        <v>98</v>
      </c>
      <c r="Y83" s="156" t="s">
        <v>214</v>
      </c>
      <c r="Z83" s="146"/>
      <c r="AA83" s="146"/>
      <c r="AB83" s="146"/>
      <c r="AC83" s="146"/>
      <c r="AD83" s="146"/>
      <c r="AE83" s="146"/>
      <c r="AF83" s="146"/>
      <c r="AG83" s="146" t="s">
        <v>458</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2" x14ac:dyDescent="0.25">
      <c r="A84" s="153"/>
      <c r="B84" s="154"/>
      <c r="C84" s="254" t="s">
        <v>649</v>
      </c>
      <c r="D84" s="255"/>
      <c r="E84" s="255"/>
      <c r="F84" s="255"/>
      <c r="G84" s="255"/>
      <c r="H84" s="156"/>
      <c r="I84" s="156"/>
      <c r="J84" s="156"/>
      <c r="K84" s="156"/>
      <c r="L84" s="156"/>
      <c r="M84" s="156"/>
      <c r="N84" s="155"/>
      <c r="O84" s="155"/>
      <c r="P84" s="155"/>
      <c r="Q84" s="155"/>
      <c r="R84" s="156"/>
      <c r="S84" s="156"/>
      <c r="T84" s="156"/>
      <c r="U84" s="156"/>
      <c r="V84" s="156"/>
      <c r="W84" s="156"/>
      <c r="X84" s="156"/>
      <c r="Y84" s="156"/>
      <c r="Z84" s="146"/>
      <c r="AA84" s="146"/>
      <c r="AB84" s="146"/>
      <c r="AC84" s="146"/>
      <c r="AD84" s="146"/>
      <c r="AE84" s="146"/>
      <c r="AF84" s="146"/>
      <c r="AG84" s="146" t="s">
        <v>642</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20.399999999999999" outlineLevel="1" x14ac:dyDescent="0.25">
      <c r="A85" s="173">
        <v>50</v>
      </c>
      <c r="B85" s="174" t="s">
        <v>653</v>
      </c>
      <c r="C85" s="182" t="s">
        <v>654</v>
      </c>
      <c r="D85" s="175" t="s">
        <v>257</v>
      </c>
      <c r="E85" s="176">
        <v>5</v>
      </c>
      <c r="F85" s="177"/>
      <c r="G85" s="178">
        <f t="shared" ref="G85:G92" si="14">ROUND(E85*F85,2)</f>
        <v>0</v>
      </c>
      <c r="H85" s="177"/>
      <c r="I85" s="178">
        <f t="shared" ref="I85:I92" si="15">ROUND(E85*H85,2)</f>
        <v>0</v>
      </c>
      <c r="J85" s="177"/>
      <c r="K85" s="178">
        <f t="shared" ref="K85:K92" si="16">ROUND(E85*J85,2)</f>
        <v>0</v>
      </c>
      <c r="L85" s="178">
        <v>21</v>
      </c>
      <c r="M85" s="178">
        <f t="shared" ref="M85:M92" si="17">G85*(1+L85/100)</f>
        <v>0</v>
      </c>
      <c r="N85" s="176">
        <v>3.2000000000000003E-4</v>
      </c>
      <c r="O85" s="176">
        <f t="shared" ref="O85:O92" si="18">ROUND(E85*N85,2)</f>
        <v>0</v>
      </c>
      <c r="P85" s="176">
        <v>0</v>
      </c>
      <c r="Q85" s="176">
        <f t="shared" ref="Q85:Q92" si="19">ROUND(E85*P85,2)</f>
        <v>0</v>
      </c>
      <c r="R85" s="178" t="s">
        <v>450</v>
      </c>
      <c r="S85" s="178" t="s">
        <v>211</v>
      </c>
      <c r="T85" s="179" t="s">
        <v>212</v>
      </c>
      <c r="U85" s="156">
        <v>0</v>
      </c>
      <c r="V85" s="156">
        <f t="shared" ref="V85:V92" si="20">ROUND(E85*U85,2)</f>
        <v>0</v>
      </c>
      <c r="W85" s="156"/>
      <c r="X85" s="156" t="s">
        <v>98</v>
      </c>
      <c r="Y85" s="156" t="s">
        <v>214</v>
      </c>
      <c r="Z85" s="146"/>
      <c r="AA85" s="146"/>
      <c r="AB85" s="146"/>
      <c r="AC85" s="146"/>
      <c r="AD85" s="146"/>
      <c r="AE85" s="146"/>
      <c r="AF85" s="146"/>
      <c r="AG85" s="146" t="s">
        <v>458</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1" x14ac:dyDescent="0.25">
      <c r="A86" s="173">
        <v>51</v>
      </c>
      <c r="B86" s="174" t="s">
        <v>655</v>
      </c>
      <c r="C86" s="182" t="s">
        <v>656</v>
      </c>
      <c r="D86" s="175" t="s">
        <v>257</v>
      </c>
      <c r="E86" s="176">
        <v>1</v>
      </c>
      <c r="F86" s="177"/>
      <c r="G86" s="178">
        <f t="shared" si="14"/>
        <v>0</v>
      </c>
      <c r="H86" s="177"/>
      <c r="I86" s="178">
        <f t="shared" si="15"/>
        <v>0</v>
      </c>
      <c r="J86" s="177"/>
      <c r="K86" s="178">
        <f t="shared" si="16"/>
        <v>0</v>
      </c>
      <c r="L86" s="178">
        <v>21</v>
      </c>
      <c r="M86" s="178">
        <f t="shared" si="17"/>
        <v>0</v>
      </c>
      <c r="N86" s="176">
        <v>1.1299999999999999E-3</v>
      </c>
      <c r="O86" s="176">
        <f t="shared" si="18"/>
        <v>0</v>
      </c>
      <c r="P86" s="176">
        <v>0</v>
      </c>
      <c r="Q86" s="176">
        <f t="shared" si="19"/>
        <v>0</v>
      </c>
      <c r="R86" s="178" t="s">
        <v>450</v>
      </c>
      <c r="S86" s="178" t="s">
        <v>211</v>
      </c>
      <c r="T86" s="179" t="s">
        <v>212</v>
      </c>
      <c r="U86" s="156">
        <v>0</v>
      </c>
      <c r="V86" s="156">
        <f t="shared" si="20"/>
        <v>0</v>
      </c>
      <c r="W86" s="156"/>
      <c r="X86" s="156" t="s">
        <v>98</v>
      </c>
      <c r="Y86" s="156" t="s">
        <v>214</v>
      </c>
      <c r="Z86" s="146"/>
      <c r="AA86" s="146"/>
      <c r="AB86" s="146"/>
      <c r="AC86" s="146"/>
      <c r="AD86" s="146"/>
      <c r="AE86" s="146"/>
      <c r="AF86" s="146"/>
      <c r="AG86" s="146" t="s">
        <v>458</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20.399999999999999" outlineLevel="1" x14ac:dyDescent="0.25">
      <c r="A87" s="173">
        <v>52</v>
      </c>
      <c r="B87" s="174" t="s">
        <v>657</v>
      </c>
      <c r="C87" s="182" t="s">
        <v>658</v>
      </c>
      <c r="D87" s="175" t="s">
        <v>257</v>
      </c>
      <c r="E87" s="176">
        <v>3</v>
      </c>
      <c r="F87" s="177"/>
      <c r="G87" s="178">
        <f t="shared" si="14"/>
        <v>0</v>
      </c>
      <c r="H87" s="177"/>
      <c r="I87" s="178">
        <f t="shared" si="15"/>
        <v>0</v>
      </c>
      <c r="J87" s="177"/>
      <c r="K87" s="178">
        <f t="shared" si="16"/>
        <v>0</v>
      </c>
      <c r="L87" s="178">
        <v>21</v>
      </c>
      <c r="M87" s="178">
        <f t="shared" si="17"/>
        <v>0</v>
      </c>
      <c r="N87" s="176">
        <v>2.0000000000000001E-4</v>
      </c>
      <c r="O87" s="176">
        <f t="shared" si="18"/>
        <v>0</v>
      </c>
      <c r="P87" s="176">
        <v>0</v>
      </c>
      <c r="Q87" s="176">
        <f t="shared" si="19"/>
        <v>0</v>
      </c>
      <c r="R87" s="178" t="s">
        <v>450</v>
      </c>
      <c r="S87" s="178" t="s">
        <v>211</v>
      </c>
      <c r="T87" s="179" t="s">
        <v>212</v>
      </c>
      <c r="U87" s="156">
        <v>0</v>
      </c>
      <c r="V87" s="156">
        <f t="shared" si="20"/>
        <v>0</v>
      </c>
      <c r="W87" s="156"/>
      <c r="X87" s="156" t="s">
        <v>98</v>
      </c>
      <c r="Y87" s="156" t="s">
        <v>214</v>
      </c>
      <c r="Z87" s="146"/>
      <c r="AA87" s="146"/>
      <c r="AB87" s="146"/>
      <c r="AC87" s="146"/>
      <c r="AD87" s="146"/>
      <c r="AE87" s="146"/>
      <c r="AF87" s="146"/>
      <c r="AG87" s="146" t="s">
        <v>458</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1" x14ac:dyDescent="0.25">
      <c r="A88" s="173">
        <v>53</v>
      </c>
      <c r="B88" s="174" t="s">
        <v>659</v>
      </c>
      <c r="C88" s="182" t="s">
        <v>660</v>
      </c>
      <c r="D88" s="175" t="s">
        <v>257</v>
      </c>
      <c r="E88" s="176">
        <v>1</v>
      </c>
      <c r="F88" s="177"/>
      <c r="G88" s="178">
        <f t="shared" si="14"/>
        <v>0</v>
      </c>
      <c r="H88" s="177"/>
      <c r="I88" s="178">
        <f t="shared" si="15"/>
        <v>0</v>
      </c>
      <c r="J88" s="177"/>
      <c r="K88" s="178">
        <f t="shared" si="16"/>
        <v>0</v>
      </c>
      <c r="L88" s="178">
        <v>21</v>
      </c>
      <c r="M88" s="178">
        <f t="shared" si="17"/>
        <v>0</v>
      </c>
      <c r="N88" s="176">
        <v>2.2000000000000001E-4</v>
      </c>
      <c r="O88" s="176">
        <f t="shared" si="18"/>
        <v>0</v>
      </c>
      <c r="P88" s="176">
        <v>0</v>
      </c>
      <c r="Q88" s="176">
        <f t="shared" si="19"/>
        <v>0</v>
      </c>
      <c r="R88" s="178" t="s">
        <v>450</v>
      </c>
      <c r="S88" s="178" t="s">
        <v>211</v>
      </c>
      <c r="T88" s="179" t="s">
        <v>212</v>
      </c>
      <c r="U88" s="156">
        <v>0</v>
      </c>
      <c r="V88" s="156">
        <f t="shared" si="20"/>
        <v>0</v>
      </c>
      <c r="W88" s="156"/>
      <c r="X88" s="156" t="s">
        <v>98</v>
      </c>
      <c r="Y88" s="156" t="s">
        <v>214</v>
      </c>
      <c r="Z88" s="146"/>
      <c r="AA88" s="146"/>
      <c r="AB88" s="146"/>
      <c r="AC88" s="146"/>
      <c r="AD88" s="146"/>
      <c r="AE88" s="146"/>
      <c r="AF88" s="146"/>
      <c r="AG88" s="146" t="s">
        <v>458</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1" x14ac:dyDescent="0.25">
      <c r="A89" s="173">
        <v>54</v>
      </c>
      <c r="B89" s="174" t="s">
        <v>661</v>
      </c>
      <c r="C89" s="182" t="s">
        <v>662</v>
      </c>
      <c r="D89" s="175" t="s">
        <v>257</v>
      </c>
      <c r="E89" s="176">
        <v>1</v>
      </c>
      <c r="F89" s="177"/>
      <c r="G89" s="178">
        <f t="shared" si="14"/>
        <v>0</v>
      </c>
      <c r="H89" s="177"/>
      <c r="I89" s="178">
        <f t="shared" si="15"/>
        <v>0</v>
      </c>
      <c r="J89" s="177"/>
      <c r="K89" s="178">
        <f t="shared" si="16"/>
        <v>0</v>
      </c>
      <c r="L89" s="178">
        <v>21</v>
      </c>
      <c r="M89" s="178">
        <f t="shared" si="17"/>
        <v>0</v>
      </c>
      <c r="N89" s="176">
        <v>3.6999999999999999E-4</v>
      </c>
      <c r="O89" s="176">
        <f t="shared" si="18"/>
        <v>0</v>
      </c>
      <c r="P89" s="176">
        <v>0</v>
      </c>
      <c r="Q89" s="176">
        <f t="shared" si="19"/>
        <v>0</v>
      </c>
      <c r="R89" s="178" t="s">
        <v>450</v>
      </c>
      <c r="S89" s="178" t="s">
        <v>211</v>
      </c>
      <c r="T89" s="179" t="s">
        <v>212</v>
      </c>
      <c r="U89" s="156">
        <v>0</v>
      </c>
      <c r="V89" s="156">
        <f t="shared" si="20"/>
        <v>0</v>
      </c>
      <c r="W89" s="156"/>
      <c r="X89" s="156" t="s">
        <v>98</v>
      </c>
      <c r="Y89" s="156" t="s">
        <v>214</v>
      </c>
      <c r="Z89" s="146"/>
      <c r="AA89" s="146"/>
      <c r="AB89" s="146"/>
      <c r="AC89" s="146"/>
      <c r="AD89" s="146"/>
      <c r="AE89" s="146"/>
      <c r="AF89" s="146"/>
      <c r="AG89" s="146" t="s">
        <v>458</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ht="20.399999999999999" outlineLevel="1" x14ac:dyDescent="0.25">
      <c r="A90" s="173">
        <v>55</v>
      </c>
      <c r="B90" s="174" t="s">
        <v>663</v>
      </c>
      <c r="C90" s="182" t="s">
        <v>664</v>
      </c>
      <c r="D90" s="175" t="s">
        <v>257</v>
      </c>
      <c r="E90" s="176">
        <v>7</v>
      </c>
      <c r="F90" s="177"/>
      <c r="G90" s="178">
        <f t="shared" si="14"/>
        <v>0</v>
      </c>
      <c r="H90" s="177"/>
      <c r="I90" s="178">
        <f t="shared" si="15"/>
        <v>0</v>
      </c>
      <c r="J90" s="177"/>
      <c r="K90" s="178">
        <f t="shared" si="16"/>
        <v>0</v>
      </c>
      <c r="L90" s="178">
        <v>21</v>
      </c>
      <c r="M90" s="178">
        <f t="shared" si="17"/>
        <v>0</v>
      </c>
      <c r="N90" s="176">
        <v>2.7999999999999998E-4</v>
      </c>
      <c r="O90" s="176">
        <f t="shared" si="18"/>
        <v>0</v>
      </c>
      <c r="P90" s="176">
        <v>0</v>
      </c>
      <c r="Q90" s="176">
        <f t="shared" si="19"/>
        <v>0</v>
      </c>
      <c r="R90" s="178" t="s">
        <v>450</v>
      </c>
      <c r="S90" s="178" t="s">
        <v>211</v>
      </c>
      <c r="T90" s="179" t="s">
        <v>212</v>
      </c>
      <c r="U90" s="156">
        <v>0</v>
      </c>
      <c r="V90" s="156">
        <f t="shared" si="20"/>
        <v>0</v>
      </c>
      <c r="W90" s="156"/>
      <c r="X90" s="156" t="s">
        <v>98</v>
      </c>
      <c r="Y90" s="156" t="s">
        <v>214</v>
      </c>
      <c r="Z90" s="146"/>
      <c r="AA90" s="146"/>
      <c r="AB90" s="146"/>
      <c r="AC90" s="146"/>
      <c r="AD90" s="146"/>
      <c r="AE90" s="146"/>
      <c r="AF90" s="146"/>
      <c r="AG90" s="146" t="s">
        <v>458</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20.399999999999999" outlineLevel="1" x14ac:dyDescent="0.25">
      <c r="A91" s="173">
        <v>56</v>
      </c>
      <c r="B91" s="174" t="s">
        <v>665</v>
      </c>
      <c r="C91" s="182" t="s">
        <v>666</v>
      </c>
      <c r="D91" s="175" t="s">
        <v>257</v>
      </c>
      <c r="E91" s="176">
        <v>1</v>
      </c>
      <c r="F91" s="177"/>
      <c r="G91" s="178">
        <f t="shared" si="14"/>
        <v>0</v>
      </c>
      <c r="H91" s="177"/>
      <c r="I91" s="178">
        <f t="shared" si="15"/>
        <v>0</v>
      </c>
      <c r="J91" s="177"/>
      <c r="K91" s="178">
        <f t="shared" si="16"/>
        <v>0</v>
      </c>
      <c r="L91" s="178">
        <v>21</v>
      </c>
      <c r="M91" s="178">
        <f t="shared" si="17"/>
        <v>0</v>
      </c>
      <c r="N91" s="176">
        <v>7.5000000000000002E-4</v>
      </c>
      <c r="O91" s="176">
        <f t="shared" si="18"/>
        <v>0</v>
      </c>
      <c r="P91" s="176">
        <v>0</v>
      </c>
      <c r="Q91" s="176">
        <f t="shared" si="19"/>
        <v>0</v>
      </c>
      <c r="R91" s="178" t="s">
        <v>450</v>
      </c>
      <c r="S91" s="178" t="s">
        <v>211</v>
      </c>
      <c r="T91" s="179" t="s">
        <v>212</v>
      </c>
      <c r="U91" s="156">
        <v>0</v>
      </c>
      <c r="V91" s="156">
        <f t="shared" si="20"/>
        <v>0</v>
      </c>
      <c r="W91" s="156"/>
      <c r="X91" s="156" t="s">
        <v>98</v>
      </c>
      <c r="Y91" s="156" t="s">
        <v>214</v>
      </c>
      <c r="Z91" s="146"/>
      <c r="AA91" s="146"/>
      <c r="AB91" s="146"/>
      <c r="AC91" s="146"/>
      <c r="AD91" s="146"/>
      <c r="AE91" s="146"/>
      <c r="AF91" s="146"/>
      <c r="AG91" s="146" t="s">
        <v>458</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1" x14ac:dyDescent="0.25">
      <c r="A92" s="173">
        <v>57</v>
      </c>
      <c r="B92" s="174" t="s">
        <v>667</v>
      </c>
      <c r="C92" s="182" t="s">
        <v>668</v>
      </c>
      <c r="D92" s="175" t="s">
        <v>257</v>
      </c>
      <c r="E92" s="176">
        <v>2</v>
      </c>
      <c r="F92" s="177"/>
      <c r="G92" s="178">
        <f t="shared" si="14"/>
        <v>0</v>
      </c>
      <c r="H92" s="177"/>
      <c r="I92" s="178">
        <f t="shared" si="15"/>
        <v>0</v>
      </c>
      <c r="J92" s="177"/>
      <c r="K92" s="178">
        <f t="shared" si="16"/>
        <v>0</v>
      </c>
      <c r="L92" s="178">
        <v>21</v>
      </c>
      <c r="M92" s="178">
        <f t="shared" si="17"/>
        <v>0</v>
      </c>
      <c r="N92" s="176">
        <v>3.8000000000000002E-4</v>
      </c>
      <c r="O92" s="176">
        <f t="shared" si="18"/>
        <v>0</v>
      </c>
      <c r="P92" s="176">
        <v>0</v>
      </c>
      <c r="Q92" s="176">
        <f t="shared" si="19"/>
        <v>0</v>
      </c>
      <c r="R92" s="178" t="s">
        <v>450</v>
      </c>
      <c r="S92" s="178" t="s">
        <v>211</v>
      </c>
      <c r="T92" s="179" t="s">
        <v>212</v>
      </c>
      <c r="U92" s="156">
        <v>0</v>
      </c>
      <c r="V92" s="156">
        <f t="shared" si="20"/>
        <v>0</v>
      </c>
      <c r="W92" s="156"/>
      <c r="X92" s="156" t="s">
        <v>98</v>
      </c>
      <c r="Y92" s="156" t="s">
        <v>214</v>
      </c>
      <c r="Z92" s="146"/>
      <c r="AA92" s="146"/>
      <c r="AB92" s="146"/>
      <c r="AC92" s="146"/>
      <c r="AD92" s="146"/>
      <c r="AE92" s="146"/>
      <c r="AF92" s="146"/>
      <c r="AG92" s="146" t="s">
        <v>458</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x14ac:dyDescent="0.25">
      <c r="A93" s="158" t="s">
        <v>205</v>
      </c>
      <c r="B93" s="159" t="s">
        <v>174</v>
      </c>
      <c r="C93" s="180" t="s">
        <v>175</v>
      </c>
      <c r="D93" s="160"/>
      <c r="E93" s="161"/>
      <c r="F93" s="162"/>
      <c r="G93" s="162">
        <f>SUMIF(AG94:AG95,"&lt;&gt;NOR",G94:G95)</f>
        <v>0</v>
      </c>
      <c r="H93" s="162"/>
      <c r="I93" s="162">
        <f>SUM(I94:I95)</f>
        <v>0</v>
      </c>
      <c r="J93" s="162"/>
      <c r="K93" s="162">
        <f>SUM(K94:K95)</f>
        <v>0</v>
      </c>
      <c r="L93" s="162"/>
      <c r="M93" s="162">
        <f>SUM(M94:M95)</f>
        <v>0</v>
      </c>
      <c r="N93" s="161"/>
      <c r="O93" s="161">
        <f>SUM(O94:O95)</f>
        <v>0</v>
      </c>
      <c r="P93" s="161"/>
      <c r="Q93" s="161">
        <f>SUM(Q94:Q95)</f>
        <v>0</v>
      </c>
      <c r="R93" s="162"/>
      <c r="S93" s="162"/>
      <c r="T93" s="163"/>
      <c r="U93" s="157"/>
      <c r="V93" s="157">
        <f>SUM(V94:V95)</f>
        <v>11.18</v>
      </c>
      <c r="W93" s="157"/>
      <c r="X93" s="157"/>
      <c r="Y93" s="157"/>
      <c r="AG93" t="s">
        <v>206</v>
      </c>
    </row>
    <row r="94" spans="1:60" outlineLevel="1" x14ac:dyDescent="0.25">
      <c r="A94" s="173">
        <v>58</v>
      </c>
      <c r="B94" s="174" t="s">
        <v>669</v>
      </c>
      <c r="C94" s="182" t="s">
        <v>670</v>
      </c>
      <c r="D94" s="175" t="s">
        <v>209</v>
      </c>
      <c r="E94" s="176">
        <v>16.859829999999999</v>
      </c>
      <c r="F94" s="177"/>
      <c r="G94" s="178">
        <f>ROUND(E94*F94,2)</f>
        <v>0</v>
      </c>
      <c r="H94" s="177"/>
      <c r="I94" s="178">
        <f>ROUND(E94*H94,2)</f>
        <v>0</v>
      </c>
      <c r="J94" s="177"/>
      <c r="K94" s="178">
        <f>ROUND(E94*J94,2)</f>
        <v>0</v>
      </c>
      <c r="L94" s="178">
        <v>21</v>
      </c>
      <c r="M94" s="178">
        <f>G94*(1+L94/100)</f>
        <v>0</v>
      </c>
      <c r="N94" s="176">
        <v>0</v>
      </c>
      <c r="O94" s="176">
        <f>ROUND(E94*N94,2)</f>
        <v>0</v>
      </c>
      <c r="P94" s="176">
        <v>0</v>
      </c>
      <c r="Q94" s="176">
        <f>ROUND(E94*P94,2)</f>
        <v>0</v>
      </c>
      <c r="R94" s="178"/>
      <c r="S94" s="178" t="s">
        <v>211</v>
      </c>
      <c r="T94" s="179" t="s">
        <v>212</v>
      </c>
      <c r="U94" s="156">
        <v>0.66300000000000003</v>
      </c>
      <c r="V94" s="156">
        <f>ROUND(E94*U94,2)</f>
        <v>11.18</v>
      </c>
      <c r="W94" s="156"/>
      <c r="X94" s="156" t="s">
        <v>213</v>
      </c>
      <c r="Y94" s="156" t="s">
        <v>214</v>
      </c>
      <c r="Z94" s="146"/>
      <c r="AA94" s="146"/>
      <c r="AB94" s="146"/>
      <c r="AC94" s="146"/>
      <c r="AD94" s="146"/>
      <c r="AE94" s="146"/>
      <c r="AF94" s="146"/>
      <c r="AG94" s="146" t="s">
        <v>541</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outlineLevel="1" x14ac:dyDescent="0.25">
      <c r="A95" s="165">
        <v>59</v>
      </c>
      <c r="B95" s="166" t="s">
        <v>671</v>
      </c>
      <c r="C95" s="181" t="s">
        <v>672</v>
      </c>
      <c r="D95" s="167" t="s">
        <v>209</v>
      </c>
      <c r="E95" s="168">
        <v>505.79489999999998</v>
      </c>
      <c r="F95" s="169"/>
      <c r="G95" s="170">
        <f>ROUND(E95*F95,2)</f>
        <v>0</v>
      </c>
      <c r="H95" s="169"/>
      <c r="I95" s="170">
        <f>ROUND(E95*H95,2)</f>
        <v>0</v>
      </c>
      <c r="J95" s="169"/>
      <c r="K95" s="170">
        <f>ROUND(E95*J95,2)</f>
        <v>0</v>
      </c>
      <c r="L95" s="170">
        <v>21</v>
      </c>
      <c r="M95" s="170">
        <f>G95*(1+L95/100)</f>
        <v>0</v>
      </c>
      <c r="N95" s="168">
        <v>0</v>
      </c>
      <c r="O95" s="168">
        <f>ROUND(E95*N95,2)</f>
        <v>0</v>
      </c>
      <c r="P95" s="168">
        <v>0</v>
      </c>
      <c r="Q95" s="168">
        <f>ROUND(E95*P95,2)</f>
        <v>0</v>
      </c>
      <c r="R95" s="170"/>
      <c r="S95" s="170" t="s">
        <v>211</v>
      </c>
      <c r="T95" s="171" t="s">
        <v>212</v>
      </c>
      <c r="U95" s="156">
        <v>0</v>
      </c>
      <c r="V95" s="156">
        <f>ROUND(E95*U95,2)</f>
        <v>0</v>
      </c>
      <c r="W95" s="156"/>
      <c r="X95" s="156" t="s">
        <v>213</v>
      </c>
      <c r="Y95" s="156" t="s">
        <v>214</v>
      </c>
      <c r="Z95" s="146"/>
      <c r="AA95" s="146"/>
      <c r="AB95" s="146"/>
      <c r="AC95" s="146"/>
      <c r="AD95" s="146"/>
      <c r="AE95" s="146"/>
      <c r="AF95" s="146"/>
      <c r="AG95" s="146" t="s">
        <v>541</v>
      </c>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x14ac:dyDescent="0.25">
      <c r="A96" s="3"/>
      <c r="B96" s="4"/>
      <c r="C96" s="183"/>
      <c r="D96" s="6"/>
      <c r="E96" s="3"/>
      <c r="F96" s="3"/>
      <c r="G96" s="3"/>
      <c r="H96" s="3"/>
      <c r="I96" s="3"/>
      <c r="J96" s="3"/>
      <c r="K96" s="3"/>
      <c r="L96" s="3"/>
      <c r="M96" s="3"/>
      <c r="N96" s="3"/>
      <c r="O96" s="3"/>
      <c r="P96" s="3"/>
      <c r="Q96" s="3"/>
      <c r="R96" s="3"/>
      <c r="S96" s="3"/>
      <c r="T96" s="3"/>
      <c r="U96" s="3"/>
      <c r="V96" s="3"/>
      <c r="W96" s="3"/>
      <c r="X96" s="3"/>
      <c r="Y96" s="3"/>
      <c r="AE96">
        <v>12</v>
      </c>
      <c r="AF96">
        <v>21</v>
      </c>
      <c r="AG96" t="s">
        <v>191</v>
      </c>
    </row>
    <row r="97" spans="1:33" x14ac:dyDescent="0.25">
      <c r="A97" s="149"/>
      <c r="B97" s="150" t="s">
        <v>29</v>
      </c>
      <c r="C97" s="184"/>
      <c r="D97" s="151"/>
      <c r="E97" s="152"/>
      <c r="F97" s="152"/>
      <c r="G97" s="164">
        <f>G8+G12+G15+G18+G34+G56+G93</f>
        <v>0</v>
      </c>
      <c r="H97" s="3"/>
      <c r="I97" s="3"/>
      <c r="J97" s="3"/>
      <c r="K97" s="3"/>
      <c r="L97" s="3"/>
      <c r="M97" s="3"/>
      <c r="N97" s="3"/>
      <c r="O97" s="3"/>
      <c r="P97" s="3"/>
      <c r="Q97" s="3"/>
      <c r="R97" s="3"/>
      <c r="S97" s="3"/>
      <c r="T97" s="3"/>
      <c r="U97" s="3"/>
      <c r="V97" s="3"/>
      <c r="W97" s="3"/>
      <c r="X97" s="3"/>
      <c r="Y97" s="3"/>
      <c r="AE97">
        <f>SUMIF(L7:L95,AE96,G7:G95)</f>
        <v>0</v>
      </c>
      <c r="AF97">
        <f>SUMIF(L7:L95,AF96,G7:G95)</f>
        <v>0</v>
      </c>
      <c r="AG97" t="s">
        <v>520</v>
      </c>
    </row>
    <row r="98" spans="1:33" x14ac:dyDescent="0.25">
      <c r="C98" s="185"/>
      <c r="D98" s="10"/>
      <c r="AG98" t="s">
        <v>521</v>
      </c>
    </row>
    <row r="99" spans="1:33" x14ac:dyDescent="0.25">
      <c r="D99" s="10"/>
    </row>
    <row r="100" spans="1:33" x14ac:dyDescent="0.25">
      <c r="D100" s="10"/>
    </row>
    <row r="101" spans="1:33" x14ac:dyDescent="0.25">
      <c r="D101" s="10"/>
    </row>
    <row r="102" spans="1:33" x14ac:dyDescent="0.25">
      <c r="D102" s="10"/>
    </row>
    <row r="103" spans="1:33" x14ac:dyDescent="0.25">
      <c r="D103" s="10"/>
    </row>
    <row r="104" spans="1:33" x14ac:dyDescent="0.25">
      <c r="D104" s="10"/>
    </row>
    <row r="105" spans="1:33" x14ac:dyDescent="0.25">
      <c r="D105" s="10"/>
    </row>
    <row r="106" spans="1:33" x14ac:dyDescent="0.25">
      <c r="D106" s="10"/>
    </row>
    <row r="107" spans="1:33" x14ac:dyDescent="0.25">
      <c r="D107" s="10"/>
    </row>
    <row r="108" spans="1:33" x14ac:dyDescent="0.25">
      <c r="D108" s="10"/>
    </row>
    <row r="109" spans="1:33" x14ac:dyDescent="0.25">
      <c r="D109" s="10"/>
    </row>
    <row r="110" spans="1:33" x14ac:dyDescent="0.25">
      <c r="D110" s="10"/>
    </row>
    <row r="111" spans="1:33" x14ac:dyDescent="0.25">
      <c r="D111" s="10"/>
    </row>
    <row r="112" spans="1:33"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26">
    <mergeCell ref="C14:G14"/>
    <mergeCell ref="A1:G1"/>
    <mergeCell ref="C2:G2"/>
    <mergeCell ref="C3:G3"/>
    <mergeCell ref="C4:G4"/>
    <mergeCell ref="C10:G10"/>
    <mergeCell ref="C52:G52"/>
    <mergeCell ref="C17:G17"/>
    <mergeCell ref="C23:G23"/>
    <mergeCell ref="C25:G25"/>
    <mergeCell ref="C36:G36"/>
    <mergeCell ref="C38:G38"/>
    <mergeCell ref="C40:G40"/>
    <mergeCell ref="C42:G42"/>
    <mergeCell ref="C44:G44"/>
    <mergeCell ref="C46:G46"/>
    <mergeCell ref="C48:G48"/>
    <mergeCell ref="C50:G50"/>
    <mergeCell ref="C82:G82"/>
    <mergeCell ref="C84:G84"/>
    <mergeCell ref="C55:G55"/>
    <mergeCell ref="C72:G72"/>
    <mergeCell ref="C73:G73"/>
    <mergeCell ref="C76:G76"/>
    <mergeCell ref="C78:G78"/>
    <mergeCell ref="C80:G8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7D10-F98B-4B26-930B-D84A6C4B3DFA}">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49</v>
      </c>
      <c r="C4" s="196" t="s">
        <v>51</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87</v>
      </c>
      <c r="C8" s="180" t="s">
        <v>88</v>
      </c>
      <c r="D8" s="160"/>
      <c r="E8" s="161"/>
      <c r="F8" s="162"/>
      <c r="G8" s="162">
        <f>SUMIF(AG9:AG11,"&lt;&gt;NOR",G9:G11)</f>
        <v>0</v>
      </c>
      <c r="H8" s="162"/>
      <c r="I8" s="162">
        <f>SUM(I9:I11)</f>
        <v>0</v>
      </c>
      <c r="J8" s="162"/>
      <c r="K8" s="162">
        <f>SUM(K9:K11)</f>
        <v>0</v>
      </c>
      <c r="L8" s="162"/>
      <c r="M8" s="162">
        <f>SUM(M9:M11)</f>
        <v>0</v>
      </c>
      <c r="N8" s="161"/>
      <c r="O8" s="161">
        <f>SUM(O9:O11)</f>
        <v>0.01</v>
      </c>
      <c r="P8" s="161"/>
      <c r="Q8" s="161">
        <f>SUM(Q9:Q11)</f>
        <v>0</v>
      </c>
      <c r="R8" s="162"/>
      <c r="S8" s="162"/>
      <c r="T8" s="163"/>
      <c r="U8" s="157"/>
      <c r="V8" s="157">
        <f>SUM(V9:V11)</f>
        <v>11.010000000000002</v>
      </c>
      <c r="W8" s="157"/>
      <c r="X8" s="157"/>
      <c r="Y8" s="157"/>
      <c r="AG8" t="s">
        <v>206</v>
      </c>
    </row>
    <row r="9" spans="1:60" outlineLevel="1" x14ac:dyDescent="0.25">
      <c r="A9" s="165">
        <v>1</v>
      </c>
      <c r="B9" s="166" t="s">
        <v>539</v>
      </c>
      <c r="C9" s="181" t="s">
        <v>540</v>
      </c>
      <c r="D9" s="167" t="s">
        <v>209</v>
      </c>
      <c r="E9" s="168">
        <v>1.8575999999999999</v>
      </c>
      <c r="F9" s="169"/>
      <c r="G9" s="170">
        <f>ROUND(E9*F9,2)</f>
        <v>0</v>
      </c>
      <c r="H9" s="169"/>
      <c r="I9" s="170">
        <f>ROUND(E9*H9,2)</f>
        <v>0</v>
      </c>
      <c r="J9" s="169"/>
      <c r="K9" s="170">
        <f>ROUND(E9*J9,2)</f>
        <v>0</v>
      </c>
      <c r="L9" s="170">
        <v>21</v>
      </c>
      <c r="M9" s="170">
        <f>G9*(1+L9/100)</f>
        <v>0</v>
      </c>
      <c r="N9" s="168">
        <v>0</v>
      </c>
      <c r="O9" s="168">
        <f>ROUND(E9*N9,2)</f>
        <v>0</v>
      </c>
      <c r="P9" s="168">
        <v>0</v>
      </c>
      <c r="Q9" s="168">
        <f>ROUND(E9*P9,2)</f>
        <v>0</v>
      </c>
      <c r="R9" s="170" t="s">
        <v>210</v>
      </c>
      <c r="S9" s="170" t="s">
        <v>211</v>
      </c>
      <c r="T9" s="171" t="s">
        <v>212</v>
      </c>
      <c r="U9" s="156">
        <v>0.20200000000000001</v>
      </c>
      <c r="V9" s="156">
        <f>ROUND(E9*U9,2)</f>
        <v>0.38</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542</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20.399999999999999" outlineLevel="1" x14ac:dyDescent="0.25">
      <c r="A11" s="173">
        <v>2</v>
      </c>
      <c r="B11" s="174" t="s">
        <v>673</v>
      </c>
      <c r="C11" s="182" t="s">
        <v>674</v>
      </c>
      <c r="D11" s="175" t="s">
        <v>209</v>
      </c>
      <c r="E11" s="176">
        <v>3.8879999999999999</v>
      </c>
      <c r="F11" s="177"/>
      <c r="G11" s="178">
        <f>ROUND(E11*F11,2)</f>
        <v>0</v>
      </c>
      <c r="H11" s="177"/>
      <c r="I11" s="178">
        <f>ROUND(E11*H11,2)</f>
        <v>0</v>
      </c>
      <c r="J11" s="177"/>
      <c r="K11" s="178">
        <f>ROUND(E11*J11,2)</f>
        <v>0</v>
      </c>
      <c r="L11" s="178">
        <v>21</v>
      </c>
      <c r="M11" s="178">
        <f>G11*(1+L11/100)</f>
        <v>0</v>
      </c>
      <c r="N11" s="176">
        <v>2.33E-3</v>
      </c>
      <c r="O11" s="176">
        <f>ROUND(E11*N11,2)</f>
        <v>0.01</v>
      </c>
      <c r="P11" s="176">
        <v>0</v>
      </c>
      <c r="Q11" s="176">
        <f>ROUND(E11*P11,2)</f>
        <v>0</v>
      </c>
      <c r="R11" s="178" t="s">
        <v>545</v>
      </c>
      <c r="S11" s="178" t="s">
        <v>211</v>
      </c>
      <c r="T11" s="179" t="s">
        <v>212</v>
      </c>
      <c r="U11" s="156">
        <v>2.7334999999999998</v>
      </c>
      <c r="V11" s="156">
        <f>ROUND(E11*U11,2)</f>
        <v>10.63</v>
      </c>
      <c r="W11" s="156"/>
      <c r="X11" s="156" t="s">
        <v>434</v>
      </c>
      <c r="Y11" s="156" t="s">
        <v>214</v>
      </c>
      <c r="Z11" s="146"/>
      <c r="AA11" s="146"/>
      <c r="AB11" s="146"/>
      <c r="AC11" s="146"/>
      <c r="AD11" s="146"/>
      <c r="AE11" s="146"/>
      <c r="AF11" s="146"/>
      <c r="AG11" s="146" t="s">
        <v>546</v>
      </c>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x14ac:dyDescent="0.25">
      <c r="A12" s="158" t="s">
        <v>205</v>
      </c>
      <c r="B12" s="159" t="s">
        <v>108</v>
      </c>
      <c r="C12" s="180" t="s">
        <v>109</v>
      </c>
      <c r="D12" s="160"/>
      <c r="E12" s="161"/>
      <c r="F12" s="162"/>
      <c r="G12" s="162">
        <f>SUMIF(AG13:AG14,"&lt;&gt;NOR",G13:G14)</f>
        <v>0</v>
      </c>
      <c r="H12" s="162"/>
      <c r="I12" s="162">
        <f>SUM(I13:I14)</f>
        <v>0</v>
      </c>
      <c r="J12" s="162"/>
      <c r="K12" s="162">
        <f>SUM(K13:K14)</f>
        <v>0</v>
      </c>
      <c r="L12" s="162"/>
      <c r="M12" s="162">
        <f>SUM(M13:M14)</f>
        <v>0</v>
      </c>
      <c r="N12" s="161"/>
      <c r="O12" s="161">
        <f>SUM(O13:O14)</f>
        <v>3.84</v>
      </c>
      <c r="P12" s="161"/>
      <c r="Q12" s="161">
        <f>SUM(Q13:Q14)</f>
        <v>0</v>
      </c>
      <c r="R12" s="162"/>
      <c r="S12" s="162"/>
      <c r="T12" s="163"/>
      <c r="U12" s="157"/>
      <c r="V12" s="157">
        <f>SUM(V13:V14)</f>
        <v>3.44</v>
      </c>
      <c r="W12" s="157"/>
      <c r="X12" s="157"/>
      <c r="Y12" s="157"/>
      <c r="AG12" t="s">
        <v>206</v>
      </c>
    </row>
    <row r="13" spans="1:60" outlineLevel="1" x14ac:dyDescent="0.25">
      <c r="A13" s="165">
        <v>3</v>
      </c>
      <c r="B13" s="166" t="s">
        <v>547</v>
      </c>
      <c r="C13" s="181" t="s">
        <v>548</v>
      </c>
      <c r="D13" s="167" t="s">
        <v>209</v>
      </c>
      <c r="E13" s="168">
        <v>2.0304000000000002</v>
      </c>
      <c r="F13" s="169"/>
      <c r="G13" s="170">
        <f>ROUND(E13*F13,2)</f>
        <v>0</v>
      </c>
      <c r="H13" s="169"/>
      <c r="I13" s="170">
        <f>ROUND(E13*H13,2)</f>
        <v>0</v>
      </c>
      <c r="J13" s="169"/>
      <c r="K13" s="170">
        <f>ROUND(E13*J13,2)</f>
        <v>0</v>
      </c>
      <c r="L13" s="170">
        <v>21</v>
      </c>
      <c r="M13" s="170">
        <f>G13*(1+L13/100)</f>
        <v>0</v>
      </c>
      <c r="N13" s="168">
        <v>1.8907700000000001</v>
      </c>
      <c r="O13" s="168">
        <f>ROUND(E13*N13,2)</f>
        <v>3.84</v>
      </c>
      <c r="P13" s="168">
        <v>0</v>
      </c>
      <c r="Q13" s="168">
        <f>ROUND(E13*P13,2)</f>
        <v>0</v>
      </c>
      <c r="R13" s="170" t="s">
        <v>549</v>
      </c>
      <c r="S13" s="170" t="s">
        <v>211</v>
      </c>
      <c r="T13" s="171" t="s">
        <v>212</v>
      </c>
      <c r="U13" s="156">
        <v>1.6950000000000001</v>
      </c>
      <c r="V13" s="156">
        <f>ROUND(E13*U13,2)</f>
        <v>3.44</v>
      </c>
      <c r="W13" s="156"/>
      <c r="X13" s="156" t="s">
        <v>213</v>
      </c>
      <c r="Y13" s="156" t="s">
        <v>214</v>
      </c>
      <c r="Z13" s="146"/>
      <c r="AA13" s="146"/>
      <c r="AB13" s="146"/>
      <c r="AC13" s="146"/>
      <c r="AD13" s="146"/>
      <c r="AE13" s="146"/>
      <c r="AF13" s="146"/>
      <c r="AG13" s="146" t="s">
        <v>541</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2" x14ac:dyDescent="0.25">
      <c r="A14" s="153"/>
      <c r="B14" s="154"/>
      <c r="C14" s="190" t="s">
        <v>550</v>
      </c>
      <c r="D14" s="191"/>
      <c r="E14" s="191"/>
      <c r="F14" s="191"/>
      <c r="G14" s="191"/>
      <c r="H14" s="156"/>
      <c r="I14" s="156"/>
      <c r="J14" s="156"/>
      <c r="K14" s="156"/>
      <c r="L14" s="156"/>
      <c r="M14" s="156"/>
      <c r="N14" s="155"/>
      <c r="O14" s="155"/>
      <c r="P14" s="155"/>
      <c r="Q14" s="155"/>
      <c r="R14" s="156"/>
      <c r="S14" s="156"/>
      <c r="T14" s="156"/>
      <c r="U14" s="156"/>
      <c r="V14" s="156"/>
      <c r="W14" s="156"/>
      <c r="X14" s="156"/>
      <c r="Y14" s="156"/>
      <c r="Z14" s="146"/>
      <c r="AA14" s="146"/>
      <c r="AB14" s="146"/>
      <c r="AC14" s="146"/>
      <c r="AD14" s="146"/>
      <c r="AE14" s="146"/>
      <c r="AF14" s="146"/>
      <c r="AG14" s="146" t="s">
        <v>217</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x14ac:dyDescent="0.25">
      <c r="A15" s="158" t="s">
        <v>205</v>
      </c>
      <c r="B15" s="159" t="s">
        <v>114</v>
      </c>
      <c r="C15" s="180" t="s">
        <v>115</v>
      </c>
      <c r="D15" s="160"/>
      <c r="E15" s="161"/>
      <c r="F15" s="162"/>
      <c r="G15" s="162">
        <f>SUMIF(AG16:AG17,"&lt;&gt;NOR",G16:G17)</f>
        <v>0</v>
      </c>
      <c r="H15" s="162"/>
      <c r="I15" s="162">
        <f>SUM(I16:I17)</f>
        <v>0</v>
      </c>
      <c r="J15" s="162"/>
      <c r="K15" s="162">
        <f>SUM(K16:K17)</f>
        <v>0</v>
      </c>
      <c r="L15" s="162"/>
      <c r="M15" s="162">
        <f>SUM(M16:M17)</f>
        <v>0</v>
      </c>
      <c r="N15" s="161"/>
      <c r="O15" s="161">
        <f>SUM(O16:O17)</f>
        <v>0.4</v>
      </c>
      <c r="P15" s="161"/>
      <c r="Q15" s="161">
        <f>SUM(Q16:Q17)</f>
        <v>0</v>
      </c>
      <c r="R15" s="162"/>
      <c r="S15" s="162"/>
      <c r="T15" s="163"/>
      <c r="U15" s="157"/>
      <c r="V15" s="157">
        <f>SUM(V16:V17)</f>
        <v>2.61</v>
      </c>
      <c r="W15" s="157"/>
      <c r="X15" s="157"/>
      <c r="Y15" s="157"/>
      <c r="AG15" t="s">
        <v>206</v>
      </c>
    </row>
    <row r="16" spans="1:60" outlineLevel="1" x14ac:dyDescent="0.25">
      <c r="A16" s="165">
        <v>4</v>
      </c>
      <c r="B16" s="166" t="s">
        <v>551</v>
      </c>
      <c r="C16" s="181" t="s">
        <v>552</v>
      </c>
      <c r="D16" s="167" t="s">
        <v>237</v>
      </c>
      <c r="E16" s="168">
        <v>3.7284000000000002</v>
      </c>
      <c r="F16" s="169"/>
      <c r="G16" s="170">
        <f>ROUND(E16*F16,2)</f>
        <v>0</v>
      </c>
      <c r="H16" s="169"/>
      <c r="I16" s="170">
        <f>ROUND(E16*H16,2)</f>
        <v>0</v>
      </c>
      <c r="J16" s="169"/>
      <c r="K16" s="170">
        <f>ROUND(E16*J16,2)</f>
        <v>0</v>
      </c>
      <c r="L16" s="170">
        <v>21</v>
      </c>
      <c r="M16" s="170">
        <f>G16*(1+L16/100)</f>
        <v>0</v>
      </c>
      <c r="N16" s="168">
        <v>0.10712000000000001</v>
      </c>
      <c r="O16" s="168">
        <f>ROUND(E16*N16,2)</f>
        <v>0.4</v>
      </c>
      <c r="P16" s="168">
        <v>0</v>
      </c>
      <c r="Q16" s="168">
        <f>ROUND(E16*P16,2)</f>
        <v>0</v>
      </c>
      <c r="R16" s="170" t="s">
        <v>317</v>
      </c>
      <c r="S16" s="170" t="s">
        <v>211</v>
      </c>
      <c r="T16" s="171" t="s">
        <v>212</v>
      </c>
      <c r="U16" s="156">
        <v>0.69998000000000005</v>
      </c>
      <c r="V16" s="156">
        <f>ROUND(E16*U16,2)</f>
        <v>2.61</v>
      </c>
      <c r="W16" s="156"/>
      <c r="X16" s="156" t="s">
        <v>213</v>
      </c>
      <c r="Y16" s="156" t="s">
        <v>214</v>
      </c>
      <c r="Z16" s="146"/>
      <c r="AA16" s="146"/>
      <c r="AB16" s="146"/>
      <c r="AC16" s="146"/>
      <c r="AD16" s="146"/>
      <c r="AE16" s="146"/>
      <c r="AF16" s="146"/>
      <c r="AG16" s="146" t="s">
        <v>541</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2" x14ac:dyDescent="0.25">
      <c r="A17" s="153"/>
      <c r="B17" s="154"/>
      <c r="C17" s="190" t="s">
        <v>553</v>
      </c>
      <c r="D17" s="191"/>
      <c r="E17" s="191"/>
      <c r="F17" s="191"/>
      <c r="G17" s="191"/>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217</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x14ac:dyDescent="0.25">
      <c r="A18" s="158" t="s">
        <v>205</v>
      </c>
      <c r="B18" s="159" t="s">
        <v>123</v>
      </c>
      <c r="C18" s="180" t="s">
        <v>124</v>
      </c>
      <c r="D18" s="160"/>
      <c r="E18" s="161"/>
      <c r="F18" s="162"/>
      <c r="G18" s="162">
        <f>SUMIF(AG19:AG19,"&lt;&gt;NOR",G19:G19)</f>
        <v>0</v>
      </c>
      <c r="H18" s="162"/>
      <c r="I18" s="162">
        <f>SUM(I19:I19)</f>
        <v>0</v>
      </c>
      <c r="J18" s="162"/>
      <c r="K18" s="162">
        <f>SUM(K19:K19)</f>
        <v>0</v>
      </c>
      <c r="L18" s="162"/>
      <c r="M18" s="162">
        <f>SUM(M19:M19)</f>
        <v>0</v>
      </c>
      <c r="N18" s="161"/>
      <c r="O18" s="161">
        <f>SUM(O19:O19)</f>
        <v>0</v>
      </c>
      <c r="P18" s="161"/>
      <c r="Q18" s="161">
        <f>SUM(Q19:Q19)</f>
        <v>0</v>
      </c>
      <c r="R18" s="162"/>
      <c r="S18" s="162"/>
      <c r="T18" s="163"/>
      <c r="U18" s="157"/>
      <c r="V18" s="157">
        <f>SUM(V19:V19)</f>
        <v>0.36</v>
      </c>
      <c r="W18" s="157"/>
      <c r="X18" s="157"/>
      <c r="Y18" s="157"/>
      <c r="AG18" t="s">
        <v>206</v>
      </c>
    </row>
    <row r="19" spans="1:60" outlineLevel="1" x14ac:dyDescent="0.25">
      <c r="A19" s="173">
        <v>5</v>
      </c>
      <c r="B19" s="174" t="s">
        <v>675</v>
      </c>
      <c r="C19" s="182" t="s">
        <v>676</v>
      </c>
      <c r="D19" s="175" t="s">
        <v>316</v>
      </c>
      <c r="E19" s="176">
        <v>10.5</v>
      </c>
      <c r="F19" s="177"/>
      <c r="G19" s="178">
        <f>ROUND(E19*F19,2)</f>
        <v>0</v>
      </c>
      <c r="H19" s="177"/>
      <c r="I19" s="178">
        <f>ROUND(E19*H19,2)</f>
        <v>0</v>
      </c>
      <c r="J19" s="177"/>
      <c r="K19" s="178">
        <f>ROUND(E19*J19,2)</f>
        <v>0</v>
      </c>
      <c r="L19" s="178">
        <v>21</v>
      </c>
      <c r="M19" s="178">
        <f>G19*(1+L19/100)</f>
        <v>0</v>
      </c>
      <c r="N19" s="176">
        <v>8.0000000000000007E-5</v>
      </c>
      <c r="O19" s="176">
        <f>ROUND(E19*N19,2)</f>
        <v>0</v>
      </c>
      <c r="P19" s="176">
        <v>0</v>
      </c>
      <c r="Q19" s="176">
        <f>ROUND(E19*P19,2)</f>
        <v>0</v>
      </c>
      <c r="R19" s="178" t="s">
        <v>549</v>
      </c>
      <c r="S19" s="178" t="s">
        <v>211</v>
      </c>
      <c r="T19" s="179" t="s">
        <v>212</v>
      </c>
      <c r="U19" s="156">
        <v>3.4000000000000002E-2</v>
      </c>
      <c r="V19" s="156">
        <f>ROUND(E19*U19,2)</f>
        <v>0.36</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x14ac:dyDescent="0.25">
      <c r="A20" s="158" t="s">
        <v>205</v>
      </c>
      <c r="B20" s="159" t="s">
        <v>133</v>
      </c>
      <c r="C20" s="180" t="s">
        <v>134</v>
      </c>
      <c r="D20" s="160"/>
      <c r="E20" s="161"/>
      <c r="F20" s="162"/>
      <c r="G20" s="162">
        <f>SUMIF(AG21:AG31,"&lt;&gt;NOR",G21:G31)</f>
        <v>0</v>
      </c>
      <c r="H20" s="162"/>
      <c r="I20" s="162">
        <f>SUM(I21:I31)</f>
        <v>0</v>
      </c>
      <c r="J20" s="162"/>
      <c r="K20" s="162">
        <f>SUM(K21:K31)</f>
        <v>0</v>
      </c>
      <c r="L20" s="162"/>
      <c r="M20" s="162">
        <f>SUM(M21:M31)</f>
        <v>0</v>
      </c>
      <c r="N20" s="161"/>
      <c r="O20" s="161">
        <f>SUM(O21:O31)</f>
        <v>0.01</v>
      </c>
      <c r="P20" s="161"/>
      <c r="Q20" s="161">
        <f>SUM(Q21:Q31)</f>
        <v>0.37</v>
      </c>
      <c r="R20" s="162"/>
      <c r="S20" s="162"/>
      <c r="T20" s="163"/>
      <c r="U20" s="157"/>
      <c r="V20" s="157">
        <f>SUM(V21:V31)</f>
        <v>14.89</v>
      </c>
      <c r="W20" s="157"/>
      <c r="X20" s="157"/>
      <c r="Y20" s="157"/>
      <c r="AG20" t="s">
        <v>206</v>
      </c>
    </row>
    <row r="21" spans="1:60" outlineLevel="1" x14ac:dyDescent="0.25">
      <c r="A21" s="173">
        <v>6</v>
      </c>
      <c r="B21" s="174" t="s">
        <v>554</v>
      </c>
      <c r="C21" s="182" t="s">
        <v>555</v>
      </c>
      <c r="D21" s="175" t="s">
        <v>316</v>
      </c>
      <c r="E21" s="176">
        <v>1.02</v>
      </c>
      <c r="F21" s="177"/>
      <c r="G21" s="178">
        <f>ROUND(E21*F21,2)</f>
        <v>0</v>
      </c>
      <c r="H21" s="177"/>
      <c r="I21" s="178">
        <f>ROUND(E21*H21,2)</f>
        <v>0</v>
      </c>
      <c r="J21" s="177"/>
      <c r="K21" s="178">
        <f>ROUND(E21*J21,2)</f>
        <v>0</v>
      </c>
      <c r="L21" s="178">
        <v>21</v>
      </c>
      <c r="M21" s="178">
        <f>G21*(1+L21/100)</f>
        <v>0</v>
      </c>
      <c r="N21" s="176">
        <v>1.5100000000000001E-3</v>
      </c>
      <c r="O21" s="176">
        <f>ROUND(E21*N21,2)</f>
        <v>0</v>
      </c>
      <c r="P21" s="176">
        <v>7.0699999999999999E-3</v>
      </c>
      <c r="Q21" s="176">
        <f>ROUND(E21*P21,2)</f>
        <v>0.01</v>
      </c>
      <c r="R21" s="178" t="s">
        <v>556</v>
      </c>
      <c r="S21" s="178" t="s">
        <v>211</v>
      </c>
      <c r="T21" s="179" t="s">
        <v>212</v>
      </c>
      <c r="U21" s="156">
        <v>2.5499999999999998</v>
      </c>
      <c r="V21" s="156">
        <f>ROUND(E21*U21,2)</f>
        <v>2.6</v>
      </c>
      <c r="W21" s="156"/>
      <c r="X21" s="156" t="s">
        <v>213</v>
      </c>
      <c r="Y21" s="156" t="s">
        <v>214</v>
      </c>
      <c r="Z21" s="146"/>
      <c r="AA21" s="146"/>
      <c r="AB21" s="146"/>
      <c r="AC21" s="146"/>
      <c r="AD21" s="146"/>
      <c r="AE21" s="146"/>
      <c r="AF21" s="146"/>
      <c r="AG21" s="146" t="s">
        <v>541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73">
        <v>7</v>
      </c>
      <c r="B22" s="174" t="s">
        <v>677</v>
      </c>
      <c r="C22" s="182" t="s">
        <v>678</v>
      </c>
      <c r="D22" s="175" t="s">
        <v>316</v>
      </c>
      <c r="E22" s="176">
        <v>0.5</v>
      </c>
      <c r="F22" s="177"/>
      <c r="G22" s="178">
        <f>ROUND(E22*F22,2)</f>
        <v>0</v>
      </c>
      <c r="H22" s="177"/>
      <c r="I22" s="178">
        <f>ROUND(E22*H22,2)</f>
        <v>0</v>
      </c>
      <c r="J22" s="177"/>
      <c r="K22" s="178">
        <f>ROUND(E22*J22,2)</f>
        <v>0</v>
      </c>
      <c r="L22" s="178">
        <v>21</v>
      </c>
      <c r="M22" s="178">
        <f>G22*(1+L22/100)</f>
        <v>0</v>
      </c>
      <c r="N22" s="176">
        <v>1.6100000000000001E-3</v>
      </c>
      <c r="O22" s="176">
        <f>ROUND(E22*N22,2)</f>
        <v>0</v>
      </c>
      <c r="P22" s="176">
        <v>1.9630000000000002E-2</v>
      </c>
      <c r="Q22" s="176">
        <f>ROUND(E22*P22,2)</f>
        <v>0.01</v>
      </c>
      <c r="R22" s="178" t="s">
        <v>556</v>
      </c>
      <c r="S22" s="178" t="s">
        <v>211</v>
      </c>
      <c r="T22" s="179" t="s">
        <v>212</v>
      </c>
      <c r="U22" s="156">
        <v>3.25</v>
      </c>
      <c r="V22" s="156">
        <f>ROUND(E22*U22,2)</f>
        <v>1.63</v>
      </c>
      <c r="W22" s="156"/>
      <c r="X22" s="156" t="s">
        <v>213</v>
      </c>
      <c r="Y22" s="156" t="s">
        <v>214</v>
      </c>
      <c r="Z22" s="146"/>
      <c r="AA22" s="146"/>
      <c r="AB22" s="146"/>
      <c r="AC22" s="146"/>
      <c r="AD22" s="146"/>
      <c r="AE22" s="146"/>
      <c r="AF22" s="146"/>
      <c r="AG22" s="146" t="s">
        <v>541</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20.399999999999999" outlineLevel="1" x14ac:dyDescent="0.25">
      <c r="A23" s="165">
        <v>8</v>
      </c>
      <c r="B23" s="166" t="s">
        <v>561</v>
      </c>
      <c r="C23" s="181" t="s">
        <v>562</v>
      </c>
      <c r="D23" s="167" t="s">
        <v>257</v>
      </c>
      <c r="E23" s="168">
        <v>19</v>
      </c>
      <c r="F23" s="169"/>
      <c r="G23" s="170">
        <f>ROUND(E23*F23,2)</f>
        <v>0</v>
      </c>
      <c r="H23" s="169"/>
      <c r="I23" s="170">
        <f>ROUND(E23*H23,2)</f>
        <v>0</v>
      </c>
      <c r="J23" s="169"/>
      <c r="K23" s="170">
        <f>ROUND(E23*J23,2)</f>
        <v>0</v>
      </c>
      <c r="L23" s="170">
        <v>21</v>
      </c>
      <c r="M23" s="170">
        <f>G23*(1+L23/100)</f>
        <v>0</v>
      </c>
      <c r="N23" s="168">
        <v>0</v>
      </c>
      <c r="O23" s="168">
        <f>ROUND(E23*N23,2)</f>
        <v>0</v>
      </c>
      <c r="P23" s="168">
        <v>4.0000000000000001E-3</v>
      </c>
      <c r="Q23" s="168">
        <f>ROUND(E23*P23,2)</f>
        <v>0.08</v>
      </c>
      <c r="R23" s="170" t="s">
        <v>556</v>
      </c>
      <c r="S23" s="170" t="s">
        <v>211</v>
      </c>
      <c r="T23" s="171" t="s">
        <v>212</v>
      </c>
      <c r="U23" s="156">
        <v>0.16</v>
      </c>
      <c r="V23" s="156">
        <f>ROUND(E23*U23,2)</f>
        <v>3.04</v>
      </c>
      <c r="W23" s="156"/>
      <c r="X23" s="156" t="s">
        <v>213</v>
      </c>
      <c r="Y23" s="156" t="s">
        <v>214</v>
      </c>
      <c r="Z23" s="146"/>
      <c r="AA23" s="146"/>
      <c r="AB23" s="146"/>
      <c r="AC23" s="146"/>
      <c r="AD23" s="146"/>
      <c r="AE23" s="146"/>
      <c r="AF23" s="146"/>
      <c r="AG23" s="146" t="s">
        <v>541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2" x14ac:dyDescent="0.25">
      <c r="A24" s="153"/>
      <c r="B24" s="154"/>
      <c r="C24" s="190" t="s">
        <v>563</v>
      </c>
      <c r="D24" s="191"/>
      <c r="E24" s="191"/>
      <c r="F24" s="191"/>
      <c r="G24" s="191"/>
      <c r="H24" s="156"/>
      <c r="I24" s="156"/>
      <c r="J24" s="156"/>
      <c r="K24" s="156"/>
      <c r="L24" s="156"/>
      <c r="M24" s="156"/>
      <c r="N24" s="155"/>
      <c r="O24" s="155"/>
      <c r="P24" s="155"/>
      <c r="Q24" s="155"/>
      <c r="R24" s="156"/>
      <c r="S24" s="156"/>
      <c r="T24" s="156"/>
      <c r="U24" s="156"/>
      <c r="V24" s="156"/>
      <c r="W24" s="156"/>
      <c r="X24" s="156"/>
      <c r="Y24" s="156"/>
      <c r="Z24" s="146"/>
      <c r="AA24" s="146"/>
      <c r="AB24" s="146"/>
      <c r="AC24" s="146"/>
      <c r="AD24" s="146"/>
      <c r="AE24" s="146"/>
      <c r="AF24" s="146"/>
      <c r="AG24" s="146" t="s">
        <v>217</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73">
        <v>9</v>
      </c>
      <c r="B25" s="174" t="s">
        <v>569</v>
      </c>
      <c r="C25" s="182" t="s">
        <v>570</v>
      </c>
      <c r="D25" s="175" t="s">
        <v>316</v>
      </c>
      <c r="E25" s="176">
        <v>3.9</v>
      </c>
      <c r="F25" s="177"/>
      <c r="G25" s="178">
        <f t="shared" ref="G25:G31" si="0">ROUND(E25*F25,2)</f>
        <v>0</v>
      </c>
      <c r="H25" s="177"/>
      <c r="I25" s="178">
        <f t="shared" ref="I25:I31" si="1">ROUND(E25*H25,2)</f>
        <v>0</v>
      </c>
      <c r="J25" s="177"/>
      <c r="K25" s="178">
        <f t="shared" ref="K25:K31" si="2">ROUND(E25*J25,2)</f>
        <v>0</v>
      </c>
      <c r="L25" s="178">
        <v>21</v>
      </c>
      <c r="M25" s="178">
        <f t="shared" ref="M25:M31" si="3">G25*(1+L25/100)</f>
        <v>0</v>
      </c>
      <c r="N25" s="176">
        <v>4.8999999999999998E-4</v>
      </c>
      <c r="O25" s="176">
        <f t="shared" ref="O25:O31" si="4">ROUND(E25*N25,2)</f>
        <v>0</v>
      </c>
      <c r="P25" s="176">
        <v>8.9999999999999993E-3</v>
      </c>
      <c r="Q25" s="176">
        <f t="shared" ref="Q25:Q31" si="5">ROUND(E25*P25,2)</f>
        <v>0.04</v>
      </c>
      <c r="R25" s="178" t="s">
        <v>556</v>
      </c>
      <c r="S25" s="178" t="s">
        <v>211</v>
      </c>
      <c r="T25" s="179" t="s">
        <v>212</v>
      </c>
      <c r="U25" s="156">
        <v>0.247</v>
      </c>
      <c r="V25" s="156">
        <f t="shared" ref="V25:V31" si="6">ROUND(E25*U25,2)</f>
        <v>0.96</v>
      </c>
      <c r="W25" s="156"/>
      <c r="X25" s="156" t="s">
        <v>213</v>
      </c>
      <c r="Y25" s="156" t="s">
        <v>214</v>
      </c>
      <c r="Z25" s="146"/>
      <c r="AA25" s="146"/>
      <c r="AB25" s="146"/>
      <c r="AC25" s="146"/>
      <c r="AD25" s="146"/>
      <c r="AE25" s="146"/>
      <c r="AF25" s="146"/>
      <c r="AG25" s="146" t="s">
        <v>541</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1" x14ac:dyDescent="0.25">
      <c r="A26" s="173">
        <v>10</v>
      </c>
      <c r="B26" s="174" t="s">
        <v>679</v>
      </c>
      <c r="C26" s="182" t="s">
        <v>680</v>
      </c>
      <c r="D26" s="175" t="s">
        <v>316</v>
      </c>
      <c r="E26" s="176">
        <v>17.399999999999999</v>
      </c>
      <c r="F26" s="177"/>
      <c r="G26" s="178">
        <f t="shared" si="0"/>
        <v>0</v>
      </c>
      <c r="H26" s="177"/>
      <c r="I26" s="178">
        <f t="shared" si="1"/>
        <v>0</v>
      </c>
      <c r="J26" s="177"/>
      <c r="K26" s="178">
        <f t="shared" si="2"/>
        <v>0</v>
      </c>
      <c r="L26" s="178">
        <v>21</v>
      </c>
      <c r="M26" s="178">
        <f t="shared" si="3"/>
        <v>0</v>
      </c>
      <c r="N26" s="176">
        <v>4.8999999999999998E-4</v>
      </c>
      <c r="O26" s="176">
        <f t="shared" si="4"/>
        <v>0.01</v>
      </c>
      <c r="P26" s="176">
        <v>1.2999999999999999E-2</v>
      </c>
      <c r="Q26" s="176">
        <f t="shared" si="5"/>
        <v>0.23</v>
      </c>
      <c r="R26" s="178" t="s">
        <v>556</v>
      </c>
      <c r="S26" s="178" t="s">
        <v>211</v>
      </c>
      <c r="T26" s="179" t="s">
        <v>212</v>
      </c>
      <c r="U26" s="156">
        <v>0.30099999999999999</v>
      </c>
      <c r="V26" s="156">
        <f t="shared" si="6"/>
        <v>5.24</v>
      </c>
      <c r="W26" s="156"/>
      <c r="X26" s="156" t="s">
        <v>213</v>
      </c>
      <c r="Y26" s="156" t="s">
        <v>214</v>
      </c>
      <c r="Z26" s="146"/>
      <c r="AA26" s="146"/>
      <c r="AB26" s="146"/>
      <c r="AC26" s="146"/>
      <c r="AD26" s="146"/>
      <c r="AE26" s="146"/>
      <c r="AF26" s="146"/>
      <c r="AG26" s="146" t="s">
        <v>541</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73">
        <v>11</v>
      </c>
      <c r="B27" s="174" t="s">
        <v>573</v>
      </c>
      <c r="C27" s="182" t="s">
        <v>574</v>
      </c>
      <c r="D27" s="175" t="s">
        <v>261</v>
      </c>
      <c r="E27" s="176">
        <v>0.4</v>
      </c>
      <c r="F27" s="177"/>
      <c r="G27" s="178">
        <f t="shared" si="0"/>
        <v>0</v>
      </c>
      <c r="H27" s="177"/>
      <c r="I27" s="178">
        <f t="shared" si="1"/>
        <v>0</v>
      </c>
      <c r="J27" s="177"/>
      <c r="K27" s="178">
        <f t="shared" si="2"/>
        <v>0</v>
      </c>
      <c r="L27" s="178">
        <v>21</v>
      </c>
      <c r="M27" s="178">
        <f t="shared" si="3"/>
        <v>0</v>
      </c>
      <c r="N27" s="176">
        <v>0</v>
      </c>
      <c r="O27" s="176">
        <f t="shared" si="4"/>
        <v>0</v>
      </c>
      <c r="P27" s="176">
        <v>0</v>
      </c>
      <c r="Q27" s="176">
        <f t="shared" si="5"/>
        <v>0</v>
      </c>
      <c r="R27" s="178" t="s">
        <v>556</v>
      </c>
      <c r="S27" s="178" t="s">
        <v>211</v>
      </c>
      <c r="T27" s="179" t="s">
        <v>212</v>
      </c>
      <c r="U27" s="156">
        <v>0.49</v>
      </c>
      <c r="V27" s="156">
        <f t="shared" si="6"/>
        <v>0.2</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1" x14ac:dyDescent="0.25">
      <c r="A28" s="173">
        <v>12</v>
      </c>
      <c r="B28" s="174" t="s">
        <v>575</v>
      </c>
      <c r="C28" s="182" t="s">
        <v>576</v>
      </c>
      <c r="D28" s="175" t="s">
        <v>261</v>
      </c>
      <c r="E28" s="176">
        <v>12</v>
      </c>
      <c r="F28" s="177"/>
      <c r="G28" s="178">
        <f t="shared" si="0"/>
        <v>0</v>
      </c>
      <c r="H28" s="177"/>
      <c r="I28" s="178">
        <f t="shared" si="1"/>
        <v>0</v>
      </c>
      <c r="J28" s="177"/>
      <c r="K28" s="178">
        <f t="shared" si="2"/>
        <v>0</v>
      </c>
      <c r="L28" s="178">
        <v>21</v>
      </c>
      <c r="M28" s="178">
        <f t="shared" si="3"/>
        <v>0</v>
      </c>
      <c r="N28" s="176">
        <v>0</v>
      </c>
      <c r="O28" s="176">
        <f t="shared" si="4"/>
        <v>0</v>
      </c>
      <c r="P28" s="176">
        <v>0</v>
      </c>
      <c r="Q28" s="176">
        <f t="shared" si="5"/>
        <v>0</v>
      </c>
      <c r="R28" s="178" t="s">
        <v>556</v>
      </c>
      <c r="S28" s="178" t="s">
        <v>211</v>
      </c>
      <c r="T28" s="179" t="s">
        <v>212</v>
      </c>
      <c r="U28" s="156">
        <v>0</v>
      </c>
      <c r="V28" s="156">
        <f t="shared" si="6"/>
        <v>0</v>
      </c>
      <c r="W28" s="156"/>
      <c r="X28" s="156" t="s">
        <v>213</v>
      </c>
      <c r="Y28" s="156" t="s">
        <v>214</v>
      </c>
      <c r="Z28" s="146"/>
      <c r="AA28" s="146"/>
      <c r="AB28" s="146"/>
      <c r="AC28" s="146"/>
      <c r="AD28" s="146"/>
      <c r="AE28" s="146"/>
      <c r="AF28" s="146"/>
      <c r="AG28" s="146" t="s">
        <v>541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73">
        <v>13</v>
      </c>
      <c r="B29" s="174" t="s">
        <v>577</v>
      </c>
      <c r="C29" s="182" t="s">
        <v>578</v>
      </c>
      <c r="D29" s="175" t="s">
        <v>261</v>
      </c>
      <c r="E29" s="176">
        <v>0.4</v>
      </c>
      <c r="F29" s="177"/>
      <c r="G29" s="178">
        <f t="shared" si="0"/>
        <v>0</v>
      </c>
      <c r="H29" s="177"/>
      <c r="I29" s="178">
        <f t="shared" si="1"/>
        <v>0</v>
      </c>
      <c r="J29" s="177"/>
      <c r="K29" s="178">
        <f t="shared" si="2"/>
        <v>0</v>
      </c>
      <c r="L29" s="178">
        <v>21</v>
      </c>
      <c r="M29" s="178">
        <f t="shared" si="3"/>
        <v>0</v>
      </c>
      <c r="N29" s="176">
        <v>0</v>
      </c>
      <c r="O29" s="176">
        <f t="shared" si="4"/>
        <v>0</v>
      </c>
      <c r="P29" s="176">
        <v>0</v>
      </c>
      <c r="Q29" s="176">
        <f t="shared" si="5"/>
        <v>0</v>
      </c>
      <c r="R29" s="178" t="s">
        <v>556</v>
      </c>
      <c r="S29" s="178" t="s">
        <v>211</v>
      </c>
      <c r="T29" s="179" t="s">
        <v>212</v>
      </c>
      <c r="U29" s="156">
        <v>0.94199999999999995</v>
      </c>
      <c r="V29" s="156">
        <f t="shared" si="6"/>
        <v>0.38</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1" x14ac:dyDescent="0.25">
      <c r="A30" s="173">
        <v>14</v>
      </c>
      <c r="B30" s="174" t="s">
        <v>579</v>
      </c>
      <c r="C30" s="182" t="s">
        <v>580</v>
      </c>
      <c r="D30" s="175" t="s">
        <v>261</v>
      </c>
      <c r="E30" s="176">
        <v>8</v>
      </c>
      <c r="F30" s="177"/>
      <c r="G30" s="178">
        <f t="shared" si="0"/>
        <v>0</v>
      </c>
      <c r="H30" s="177"/>
      <c r="I30" s="178">
        <f t="shared" si="1"/>
        <v>0</v>
      </c>
      <c r="J30" s="177"/>
      <c r="K30" s="178">
        <f t="shared" si="2"/>
        <v>0</v>
      </c>
      <c r="L30" s="178">
        <v>21</v>
      </c>
      <c r="M30" s="178">
        <f t="shared" si="3"/>
        <v>0</v>
      </c>
      <c r="N30" s="176">
        <v>0</v>
      </c>
      <c r="O30" s="176">
        <f t="shared" si="4"/>
        <v>0</v>
      </c>
      <c r="P30" s="176">
        <v>0</v>
      </c>
      <c r="Q30" s="176">
        <f t="shared" si="5"/>
        <v>0</v>
      </c>
      <c r="R30" s="178" t="s">
        <v>556</v>
      </c>
      <c r="S30" s="178" t="s">
        <v>211</v>
      </c>
      <c r="T30" s="179" t="s">
        <v>212</v>
      </c>
      <c r="U30" s="156">
        <v>0.105</v>
      </c>
      <c r="V30" s="156">
        <f t="shared" si="6"/>
        <v>0.84</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15</v>
      </c>
      <c r="B31" s="174" t="s">
        <v>581</v>
      </c>
      <c r="C31" s="182" t="s">
        <v>582</v>
      </c>
      <c r="D31" s="175" t="s">
        <v>261</v>
      </c>
      <c r="E31" s="176">
        <v>0.4</v>
      </c>
      <c r="F31" s="177"/>
      <c r="G31" s="178">
        <f t="shared" si="0"/>
        <v>0</v>
      </c>
      <c r="H31" s="177"/>
      <c r="I31" s="178">
        <f t="shared" si="1"/>
        <v>0</v>
      </c>
      <c r="J31" s="177"/>
      <c r="K31" s="178">
        <f t="shared" si="2"/>
        <v>0</v>
      </c>
      <c r="L31" s="178">
        <v>21</v>
      </c>
      <c r="M31" s="178">
        <f t="shared" si="3"/>
        <v>0</v>
      </c>
      <c r="N31" s="176">
        <v>0</v>
      </c>
      <c r="O31" s="176">
        <f t="shared" si="4"/>
        <v>0</v>
      </c>
      <c r="P31" s="176">
        <v>0</v>
      </c>
      <c r="Q31" s="176">
        <f t="shared" si="5"/>
        <v>0</v>
      </c>
      <c r="R31" s="178" t="s">
        <v>556</v>
      </c>
      <c r="S31" s="178" t="s">
        <v>211</v>
      </c>
      <c r="T31" s="179" t="s">
        <v>212</v>
      </c>
      <c r="U31" s="156">
        <v>0</v>
      </c>
      <c r="V31" s="156">
        <f t="shared" si="6"/>
        <v>0</v>
      </c>
      <c r="W31" s="156"/>
      <c r="X31" s="156" t="s">
        <v>213</v>
      </c>
      <c r="Y31" s="156" t="s">
        <v>214</v>
      </c>
      <c r="Z31" s="146"/>
      <c r="AA31" s="146"/>
      <c r="AB31" s="146"/>
      <c r="AC31" s="146"/>
      <c r="AD31" s="146"/>
      <c r="AE31" s="146"/>
      <c r="AF31" s="146"/>
      <c r="AG31" s="146" t="s">
        <v>541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x14ac:dyDescent="0.25">
      <c r="A32" s="158" t="s">
        <v>205</v>
      </c>
      <c r="B32" s="159" t="s">
        <v>143</v>
      </c>
      <c r="C32" s="180" t="s">
        <v>144</v>
      </c>
      <c r="D32" s="160"/>
      <c r="E32" s="161"/>
      <c r="F32" s="162"/>
      <c r="G32" s="162">
        <f>SUMIF(AG33:AG57,"&lt;&gt;NOR",G33:G57)</f>
        <v>0</v>
      </c>
      <c r="H32" s="162"/>
      <c r="I32" s="162">
        <f>SUM(I33:I57)</f>
        <v>0</v>
      </c>
      <c r="J32" s="162"/>
      <c r="K32" s="162">
        <f>SUM(K33:K57)</f>
        <v>0</v>
      </c>
      <c r="L32" s="162"/>
      <c r="M32" s="162">
        <f>SUM(M33:M57)</f>
        <v>0</v>
      </c>
      <c r="N32" s="161"/>
      <c r="O32" s="161">
        <f>SUM(O33:O57)</f>
        <v>0.59000000000000008</v>
      </c>
      <c r="P32" s="161"/>
      <c r="Q32" s="161">
        <f>SUM(Q33:Q57)</f>
        <v>0</v>
      </c>
      <c r="R32" s="162"/>
      <c r="S32" s="162"/>
      <c r="T32" s="163"/>
      <c r="U32" s="157"/>
      <c r="V32" s="157">
        <f>SUM(V33:V57)</f>
        <v>126.01999999999998</v>
      </c>
      <c r="W32" s="157"/>
      <c r="X32" s="157"/>
      <c r="Y32" s="157"/>
      <c r="AG32" t="s">
        <v>206</v>
      </c>
    </row>
    <row r="33" spans="1:60" outlineLevel="1" x14ac:dyDescent="0.25">
      <c r="A33" s="165">
        <v>16</v>
      </c>
      <c r="B33" s="166" t="s">
        <v>681</v>
      </c>
      <c r="C33" s="181" t="s">
        <v>682</v>
      </c>
      <c r="D33" s="167" t="s">
        <v>316</v>
      </c>
      <c r="E33" s="168">
        <v>125.28</v>
      </c>
      <c r="F33" s="169"/>
      <c r="G33" s="170">
        <f>ROUND(E33*F33,2)</f>
        <v>0</v>
      </c>
      <c r="H33" s="169"/>
      <c r="I33" s="170">
        <f>ROUND(E33*H33,2)</f>
        <v>0</v>
      </c>
      <c r="J33" s="169"/>
      <c r="K33" s="170">
        <f>ROUND(E33*J33,2)</f>
        <v>0</v>
      </c>
      <c r="L33" s="170">
        <v>21</v>
      </c>
      <c r="M33" s="170">
        <f>G33*(1+L33/100)</f>
        <v>0</v>
      </c>
      <c r="N33" s="168">
        <v>2.7999999999999998E-4</v>
      </c>
      <c r="O33" s="168">
        <f>ROUND(E33*N33,2)</f>
        <v>0.04</v>
      </c>
      <c r="P33" s="168">
        <v>0</v>
      </c>
      <c r="Q33" s="168">
        <f>ROUND(E33*P33,2)</f>
        <v>0</v>
      </c>
      <c r="R33" s="170" t="s">
        <v>588</v>
      </c>
      <c r="S33" s="170" t="s">
        <v>211</v>
      </c>
      <c r="T33" s="171" t="s">
        <v>212</v>
      </c>
      <c r="U33" s="156">
        <v>0.35016999999999998</v>
      </c>
      <c r="V33" s="156">
        <f>ROUND(E33*U33,2)</f>
        <v>43.87</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2" x14ac:dyDescent="0.25">
      <c r="A34" s="153"/>
      <c r="B34" s="154"/>
      <c r="C34" s="190" t="s">
        <v>683</v>
      </c>
      <c r="D34" s="191"/>
      <c r="E34" s="191"/>
      <c r="F34" s="191"/>
      <c r="G34" s="191"/>
      <c r="H34" s="156"/>
      <c r="I34" s="156"/>
      <c r="J34" s="156"/>
      <c r="K34" s="156"/>
      <c r="L34" s="156"/>
      <c r="M34" s="156"/>
      <c r="N34" s="155"/>
      <c r="O34" s="155"/>
      <c r="P34" s="155"/>
      <c r="Q34" s="155"/>
      <c r="R34" s="156"/>
      <c r="S34" s="156"/>
      <c r="T34" s="156"/>
      <c r="U34" s="156"/>
      <c r="V34" s="156"/>
      <c r="W34" s="156"/>
      <c r="X34" s="156"/>
      <c r="Y34" s="156"/>
      <c r="Z34" s="146"/>
      <c r="AA34" s="146"/>
      <c r="AB34" s="146"/>
      <c r="AC34" s="146"/>
      <c r="AD34" s="146"/>
      <c r="AE34" s="146"/>
      <c r="AF34" s="146"/>
      <c r="AG34" s="146" t="s">
        <v>217</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1" x14ac:dyDescent="0.25">
      <c r="A35" s="165">
        <v>17</v>
      </c>
      <c r="B35" s="166" t="s">
        <v>684</v>
      </c>
      <c r="C35" s="181" t="s">
        <v>685</v>
      </c>
      <c r="D35" s="167" t="s">
        <v>316</v>
      </c>
      <c r="E35" s="168">
        <v>10.8</v>
      </c>
      <c r="F35" s="169"/>
      <c r="G35" s="170">
        <f>ROUND(E35*F35,2)</f>
        <v>0</v>
      </c>
      <c r="H35" s="169"/>
      <c r="I35" s="170">
        <f>ROUND(E35*H35,2)</f>
        <v>0</v>
      </c>
      <c r="J35" s="169"/>
      <c r="K35" s="170">
        <f>ROUND(E35*J35,2)</f>
        <v>0</v>
      </c>
      <c r="L35" s="170">
        <v>21</v>
      </c>
      <c r="M35" s="170">
        <f>G35*(1+L35/100)</f>
        <v>0</v>
      </c>
      <c r="N35" s="168">
        <v>2.7999999999999998E-4</v>
      </c>
      <c r="O35" s="168">
        <f>ROUND(E35*N35,2)</f>
        <v>0</v>
      </c>
      <c r="P35" s="168">
        <v>0</v>
      </c>
      <c r="Q35" s="168">
        <f>ROUND(E35*P35,2)</f>
        <v>0</v>
      </c>
      <c r="R35" s="170" t="s">
        <v>588</v>
      </c>
      <c r="S35" s="170" t="s">
        <v>211</v>
      </c>
      <c r="T35" s="171" t="s">
        <v>212</v>
      </c>
      <c r="U35" s="156">
        <v>0.38518999999999998</v>
      </c>
      <c r="V35" s="156">
        <f>ROUND(E35*U35,2)</f>
        <v>4.16</v>
      </c>
      <c r="W35" s="156"/>
      <c r="X35" s="156" t="s">
        <v>213</v>
      </c>
      <c r="Y35" s="156" t="s">
        <v>214</v>
      </c>
      <c r="Z35" s="146"/>
      <c r="AA35" s="146"/>
      <c r="AB35" s="146"/>
      <c r="AC35" s="146"/>
      <c r="AD35" s="146"/>
      <c r="AE35" s="146"/>
      <c r="AF35" s="146"/>
      <c r="AG35" s="146" t="s">
        <v>541</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outlineLevel="2" x14ac:dyDescent="0.25">
      <c r="A36" s="153"/>
      <c r="B36" s="154"/>
      <c r="C36" s="190" t="s">
        <v>683</v>
      </c>
      <c r="D36" s="191"/>
      <c r="E36" s="191"/>
      <c r="F36" s="191"/>
      <c r="G36" s="191"/>
      <c r="H36" s="156"/>
      <c r="I36" s="156"/>
      <c r="J36" s="156"/>
      <c r="K36" s="156"/>
      <c r="L36" s="156"/>
      <c r="M36" s="156"/>
      <c r="N36" s="155"/>
      <c r="O36" s="155"/>
      <c r="P36" s="155"/>
      <c r="Q36" s="155"/>
      <c r="R36" s="156"/>
      <c r="S36" s="156"/>
      <c r="T36" s="156"/>
      <c r="U36" s="156"/>
      <c r="V36" s="156"/>
      <c r="W36" s="156"/>
      <c r="X36" s="156"/>
      <c r="Y36" s="156"/>
      <c r="Z36" s="146"/>
      <c r="AA36" s="146"/>
      <c r="AB36" s="146"/>
      <c r="AC36" s="146"/>
      <c r="AD36" s="146"/>
      <c r="AE36" s="146"/>
      <c r="AF36" s="146"/>
      <c r="AG36" s="146" t="s">
        <v>217</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65">
        <v>18</v>
      </c>
      <c r="B37" s="166" t="s">
        <v>686</v>
      </c>
      <c r="C37" s="181" t="s">
        <v>687</v>
      </c>
      <c r="D37" s="167" t="s">
        <v>316</v>
      </c>
      <c r="E37" s="168">
        <v>7.8</v>
      </c>
      <c r="F37" s="169"/>
      <c r="G37" s="170">
        <f>ROUND(E37*F37,2)</f>
        <v>0</v>
      </c>
      <c r="H37" s="169"/>
      <c r="I37" s="170">
        <f>ROUND(E37*H37,2)</f>
        <v>0</v>
      </c>
      <c r="J37" s="169"/>
      <c r="K37" s="170">
        <f>ROUND(E37*J37,2)</f>
        <v>0</v>
      </c>
      <c r="L37" s="170">
        <v>21</v>
      </c>
      <c r="M37" s="170">
        <f>G37*(1+L37/100)</f>
        <v>0</v>
      </c>
      <c r="N37" s="168">
        <v>2.7999999999999998E-4</v>
      </c>
      <c r="O37" s="168">
        <f>ROUND(E37*N37,2)</f>
        <v>0</v>
      </c>
      <c r="P37" s="168">
        <v>0</v>
      </c>
      <c r="Q37" s="168">
        <f>ROUND(E37*P37,2)</f>
        <v>0</v>
      </c>
      <c r="R37" s="170" t="s">
        <v>588</v>
      </c>
      <c r="S37" s="170" t="s">
        <v>211</v>
      </c>
      <c r="T37" s="171" t="s">
        <v>212</v>
      </c>
      <c r="U37" s="156">
        <v>0.45926</v>
      </c>
      <c r="V37" s="156">
        <f>ROUND(E37*U37,2)</f>
        <v>3.58</v>
      </c>
      <c r="W37" s="156"/>
      <c r="X37" s="156" t="s">
        <v>213</v>
      </c>
      <c r="Y37" s="156" t="s">
        <v>214</v>
      </c>
      <c r="Z37" s="146"/>
      <c r="AA37" s="146"/>
      <c r="AB37" s="146"/>
      <c r="AC37" s="146"/>
      <c r="AD37" s="146"/>
      <c r="AE37" s="146"/>
      <c r="AF37" s="146"/>
      <c r="AG37" s="146" t="s">
        <v>541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2" x14ac:dyDescent="0.25">
      <c r="A38" s="153"/>
      <c r="B38" s="154"/>
      <c r="C38" s="190" t="s">
        <v>683</v>
      </c>
      <c r="D38" s="191"/>
      <c r="E38" s="191"/>
      <c r="F38" s="191"/>
      <c r="G38" s="191"/>
      <c r="H38" s="156"/>
      <c r="I38" s="156"/>
      <c r="J38" s="156"/>
      <c r="K38" s="156"/>
      <c r="L38" s="156"/>
      <c r="M38" s="156"/>
      <c r="N38" s="155"/>
      <c r="O38" s="155"/>
      <c r="P38" s="155"/>
      <c r="Q38" s="155"/>
      <c r="R38" s="156"/>
      <c r="S38" s="156"/>
      <c r="T38" s="156"/>
      <c r="U38" s="156"/>
      <c r="V38" s="156"/>
      <c r="W38" s="156"/>
      <c r="X38" s="156"/>
      <c r="Y38" s="156"/>
      <c r="Z38" s="146"/>
      <c r="AA38" s="146"/>
      <c r="AB38" s="146"/>
      <c r="AC38" s="146"/>
      <c r="AD38" s="146"/>
      <c r="AE38" s="146"/>
      <c r="AF38" s="146"/>
      <c r="AG38" s="146" t="s">
        <v>217</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ht="20.399999999999999" outlineLevel="1" x14ac:dyDescent="0.25">
      <c r="A39" s="173">
        <v>19</v>
      </c>
      <c r="B39" s="174" t="s">
        <v>688</v>
      </c>
      <c r="C39" s="182" t="s">
        <v>689</v>
      </c>
      <c r="D39" s="175" t="s">
        <v>316</v>
      </c>
      <c r="E39" s="176">
        <v>125.28</v>
      </c>
      <c r="F39" s="177"/>
      <c r="G39" s="178">
        <f t="shared" ref="G39:G46" si="7">ROUND(E39*F39,2)</f>
        <v>0</v>
      </c>
      <c r="H39" s="177"/>
      <c r="I39" s="178">
        <f t="shared" ref="I39:I46" si="8">ROUND(E39*H39,2)</f>
        <v>0</v>
      </c>
      <c r="J39" s="177"/>
      <c r="K39" s="178">
        <f t="shared" ref="K39:K46" si="9">ROUND(E39*J39,2)</f>
        <v>0</v>
      </c>
      <c r="L39" s="178">
        <v>21</v>
      </c>
      <c r="M39" s="178">
        <f t="shared" ref="M39:M46" si="10">G39*(1+L39/100)</f>
        <v>0</v>
      </c>
      <c r="N39" s="176">
        <v>4.0000000000000003E-5</v>
      </c>
      <c r="O39" s="176">
        <f t="shared" ref="O39:O46" si="11">ROUND(E39*N39,2)</f>
        <v>0.01</v>
      </c>
      <c r="P39" s="176">
        <v>0</v>
      </c>
      <c r="Q39" s="176">
        <f t="shared" ref="Q39:Q46" si="12">ROUND(E39*P39,2)</f>
        <v>0</v>
      </c>
      <c r="R39" s="178" t="s">
        <v>588</v>
      </c>
      <c r="S39" s="178" t="s">
        <v>211</v>
      </c>
      <c r="T39" s="179" t="s">
        <v>212</v>
      </c>
      <c r="U39" s="156">
        <v>0.129</v>
      </c>
      <c r="V39" s="156">
        <f t="shared" ref="V39:V46" si="13">ROUND(E39*U39,2)</f>
        <v>16.16</v>
      </c>
      <c r="W39" s="156"/>
      <c r="X39" s="156" t="s">
        <v>213</v>
      </c>
      <c r="Y39" s="156" t="s">
        <v>214</v>
      </c>
      <c r="Z39" s="146"/>
      <c r="AA39" s="146"/>
      <c r="AB39" s="146"/>
      <c r="AC39" s="146"/>
      <c r="AD39" s="146"/>
      <c r="AE39" s="146"/>
      <c r="AF39" s="146"/>
      <c r="AG39" s="146" t="s">
        <v>541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20.399999999999999" outlineLevel="1" x14ac:dyDescent="0.25">
      <c r="A40" s="173">
        <v>20</v>
      </c>
      <c r="B40" s="174" t="s">
        <v>690</v>
      </c>
      <c r="C40" s="182" t="s">
        <v>691</v>
      </c>
      <c r="D40" s="175" t="s">
        <v>316</v>
      </c>
      <c r="E40" s="176">
        <v>10.8</v>
      </c>
      <c r="F40" s="177"/>
      <c r="G40" s="178">
        <f t="shared" si="7"/>
        <v>0</v>
      </c>
      <c r="H40" s="177"/>
      <c r="I40" s="178">
        <f t="shared" si="8"/>
        <v>0</v>
      </c>
      <c r="J40" s="177"/>
      <c r="K40" s="178">
        <f t="shared" si="9"/>
        <v>0</v>
      </c>
      <c r="L40" s="178">
        <v>21</v>
      </c>
      <c r="M40" s="178">
        <f t="shared" si="10"/>
        <v>0</v>
      </c>
      <c r="N40" s="176">
        <v>6.0000000000000002E-5</v>
      </c>
      <c r="O40" s="176">
        <f t="shared" si="11"/>
        <v>0</v>
      </c>
      <c r="P40" s="176">
        <v>0</v>
      </c>
      <c r="Q40" s="176">
        <f t="shared" si="12"/>
        <v>0</v>
      </c>
      <c r="R40" s="178" t="s">
        <v>588</v>
      </c>
      <c r="S40" s="178" t="s">
        <v>211</v>
      </c>
      <c r="T40" s="179" t="s">
        <v>212</v>
      </c>
      <c r="U40" s="156">
        <v>0.129</v>
      </c>
      <c r="V40" s="156">
        <f t="shared" si="13"/>
        <v>1.39</v>
      </c>
      <c r="W40" s="156"/>
      <c r="X40" s="156" t="s">
        <v>213</v>
      </c>
      <c r="Y40" s="156" t="s">
        <v>214</v>
      </c>
      <c r="Z40" s="146"/>
      <c r="AA40" s="146"/>
      <c r="AB40" s="146"/>
      <c r="AC40" s="146"/>
      <c r="AD40" s="146"/>
      <c r="AE40" s="146"/>
      <c r="AF40" s="146"/>
      <c r="AG40" s="146" t="s">
        <v>541</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20.399999999999999" outlineLevel="1" x14ac:dyDescent="0.25">
      <c r="A41" s="173">
        <v>21</v>
      </c>
      <c r="B41" s="174" t="s">
        <v>692</v>
      </c>
      <c r="C41" s="182" t="s">
        <v>693</v>
      </c>
      <c r="D41" s="175" t="s">
        <v>316</v>
      </c>
      <c r="E41" s="176">
        <v>7.8</v>
      </c>
      <c r="F41" s="177"/>
      <c r="G41" s="178">
        <f t="shared" si="7"/>
        <v>0</v>
      </c>
      <c r="H41" s="177"/>
      <c r="I41" s="178">
        <f t="shared" si="8"/>
        <v>0</v>
      </c>
      <c r="J41" s="177"/>
      <c r="K41" s="178">
        <f t="shared" si="9"/>
        <v>0</v>
      </c>
      <c r="L41" s="178">
        <v>21</v>
      </c>
      <c r="M41" s="178">
        <f t="shared" si="10"/>
        <v>0</v>
      </c>
      <c r="N41" s="176">
        <v>6.0000000000000002E-5</v>
      </c>
      <c r="O41" s="176">
        <f t="shared" si="11"/>
        <v>0</v>
      </c>
      <c r="P41" s="176">
        <v>0</v>
      </c>
      <c r="Q41" s="176">
        <f t="shared" si="12"/>
        <v>0</v>
      </c>
      <c r="R41" s="178" t="s">
        <v>588</v>
      </c>
      <c r="S41" s="178" t="s">
        <v>211</v>
      </c>
      <c r="T41" s="179" t="s">
        <v>212</v>
      </c>
      <c r="U41" s="156">
        <v>0.14199999999999999</v>
      </c>
      <c r="V41" s="156">
        <f t="shared" si="13"/>
        <v>1.1100000000000001</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1" x14ac:dyDescent="0.25">
      <c r="A42" s="173">
        <v>22</v>
      </c>
      <c r="B42" s="174" t="s">
        <v>694</v>
      </c>
      <c r="C42" s="182" t="s">
        <v>695</v>
      </c>
      <c r="D42" s="175" t="s">
        <v>257</v>
      </c>
      <c r="E42" s="176">
        <v>72</v>
      </c>
      <c r="F42" s="177"/>
      <c r="G42" s="178">
        <f t="shared" si="7"/>
        <v>0</v>
      </c>
      <c r="H42" s="177"/>
      <c r="I42" s="178">
        <f t="shared" si="8"/>
        <v>0</v>
      </c>
      <c r="J42" s="177"/>
      <c r="K42" s="178">
        <f t="shared" si="9"/>
        <v>0</v>
      </c>
      <c r="L42" s="178">
        <v>21</v>
      </c>
      <c r="M42" s="178">
        <f t="shared" si="10"/>
        <v>0</v>
      </c>
      <c r="N42" s="176">
        <v>0</v>
      </c>
      <c r="O42" s="176">
        <f t="shared" si="11"/>
        <v>0</v>
      </c>
      <c r="P42" s="176">
        <v>0</v>
      </c>
      <c r="Q42" s="176">
        <f t="shared" si="12"/>
        <v>0</v>
      </c>
      <c r="R42" s="178" t="s">
        <v>588</v>
      </c>
      <c r="S42" s="178" t="s">
        <v>211</v>
      </c>
      <c r="T42" s="179" t="s">
        <v>212</v>
      </c>
      <c r="U42" s="156">
        <v>0.14000000000000001</v>
      </c>
      <c r="V42" s="156">
        <f t="shared" si="13"/>
        <v>10.08</v>
      </c>
      <c r="W42" s="156"/>
      <c r="X42" s="156" t="s">
        <v>213</v>
      </c>
      <c r="Y42" s="156" t="s">
        <v>214</v>
      </c>
      <c r="Z42" s="146"/>
      <c r="AA42" s="146"/>
      <c r="AB42" s="146"/>
      <c r="AC42" s="146"/>
      <c r="AD42" s="146"/>
      <c r="AE42" s="146"/>
      <c r="AF42" s="146"/>
      <c r="AG42" s="146" t="s">
        <v>541</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73">
        <v>23</v>
      </c>
      <c r="B43" s="174" t="s">
        <v>696</v>
      </c>
      <c r="C43" s="182" t="s">
        <v>695</v>
      </c>
      <c r="D43" s="175" t="s">
        <v>257</v>
      </c>
      <c r="E43" s="176">
        <v>72</v>
      </c>
      <c r="F43" s="177"/>
      <c r="G43" s="178">
        <f t="shared" si="7"/>
        <v>0</v>
      </c>
      <c r="H43" s="177"/>
      <c r="I43" s="178">
        <f t="shared" si="8"/>
        <v>0</v>
      </c>
      <c r="J43" s="177"/>
      <c r="K43" s="178">
        <f t="shared" si="9"/>
        <v>0</v>
      </c>
      <c r="L43" s="178">
        <v>21</v>
      </c>
      <c r="M43" s="178">
        <f t="shared" si="10"/>
        <v>0</v>
      </c>
      <c r="N43" s="176">
        <v>0</v>
      </c>
      <c r="O43" s="176">
        <f t="shared" si="11"/>
        <v>0</v>
      </c>
      <c r="P43" s="176">
        <v>0</v>
      </c>
      <c r="Q43" s="176">
        <f t="shared" si="12"/>
        <v>0</v>
      </c>
      <c r="R43" s="178" t="s">
        <v>588</v>
      </c>
      <c r="S43" s="178" t="s">
        <v>211</v>
      </c>
      <c r="T43" s="179" t="s">
        <v>212</v>
      </c>
      <c r="U43" s="156">
        <v>0.05</v>
      </c>
      <c r="V43" s="156">
        <f t="shared" si="13"/>
        <v>3.6</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1" x14ac:dyDescent="0.25">
      <c r="A44" s="173">
        <v>24</v>
      </c>
      <c r="B44" s="174" t="s">
        <v>697</v>
      </c>
      <c r="C44" s="182" t="s">
        <v>698</v>
      </c>
      <c r="D44" s="175" t="s">
        <v>257</v>
      </c>
      <c r="E44" s="176">
        <v>2</v>
      </c>
      <c r="F44" s="177"/>
      <c r="G44" s="178">
        <f t="shared" si="7"/>
        <v>0</v>
      </c>
      <c r="H44" s="177"/>
      <c r="I44" s="178">
        <f t="shared" si="8"/>
        <v>0</v>
      </c>
      <c r="J44" s="177"/>
      <c r="K44" s="178">
        <f t="shared" si="9"/>
        <v>0</v>
      </c>
      <c r="L44" s="178">
        <v>21</v>
      </c>
      <c r="M44" s="178">
        <f t="shared" si="10"/>
        <v>0</v>
      </c>
      <c r="N44" s="176">
        <v>0</v>
      </c>
      <c r="O44" s="176">
        <f t="shared" si="11"/>
        <v>0</v>
      </c>
      <c r="P44" s="176">
        <v>0</v>
      </c>
      <c r="Q44" s="176">
        <f t="shared" si="12"/>
        <v>0</v>
      </c>
      <c r="R44" s="178" t="s">
        <v>588</v>
      </c>
      <c r="S44" s="178" t="s">
        <v>211</v>
      </c>
      <c r="T44" s="179" t="s">
        <v>212</v>
      </c>
      <c r="U44" s="156">
        <v>1.6439999999999999</v>
      </c>
      <c r="V44" s="156">
        <f t="shared" si="13"/>
        <v>3.29</v>
      </c>
      <c r="W44" s="156"/>
      <c r="X44" s="156" t="s">
        <v>213</v>
      </c>
      <c r="Y44" s="156" t="s">
        <v>214</v>
      </c>
      <c r="Z44" s="146"/>
      <c r="AA44" s="146"/>
      <c r="AB44" s="146"/>
      <c r="AC44" s="146"/>
      <c r="AD44" s="146"/>
      <c r="AE44" s="146"/>
      <c r="AF44" s="146"/>
      <c r="AG44" s="146" t="s">
        <v>541</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73">
        <v>25</v>
      </c>
      <c r="B45" s="174" t="s">
        <v>699</v>
      </c>
      <c r="C45" s="182" t="s">
        <v>700</v>
      </c>
      <c r="D45" s="175" t="s">
        <v>316</v>
      </c>
      <c r="E45" s="176">
        <v>182.7</v>
      </c>
      <c r="F45" s="177"/>
      <c r="G45" s="178">
        <f t="shared" si="7"/>
        <v>0</v>
      </c>
      <c r="H45" s="177"/>
      <c r="I45" s="178">
        <f t="shared" si="8"/>
        <v>0</v>
      </c>
      <c r="J45" s="177"/>
      <c r="K45" s="178">
        <f t="shared" si="9"/>
        <v>0</v>
      </c>
      <c r="L45" s="178">
        <v>21</v>
      </c>
      <c r="M45" s="178">
        <f t="shared" si="10"/>
        <v>0</v>
      </c>
      <c r="N45" s="176">
        <v>0</v>
      </c>
      <c r="O45" s="176">
        <f t="shared" si="11"/>
        <v>0</v>
      </c>
      <c r="P45" s="176">
        <v>0</v>
      </c>
      <c r="Q45" s="176">
        <f t="shared" si="12"/>
        <v>0</v>
      </c>
      <c r="R45" s="178" t="s">
        <v>588</v>
      </c>
      <c r="S45" s="178" t="s">
        <v>211</v>
      </c>
      <c r="T45" s="179" t="s">
        <v>212</v>
      </c>
      <c r="U45" s="156">
        <v>2.9000000000000001E-2</v>
      </c>
      <c r="V45" s="156">
        <f t="shared" si="13"/>
        <v>5.3</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1" x14ac:dyDescent="0.25">
      <c r="A46" s="165">
        <v>26</v>
      </c>
      <c r="B46" s="166" t="s">
        <v>701</v>
      </c>
      <c r="C46" s="181" t="s">
        <v>702</v>
      </c>
      <c r="D46" s="167" t="s">
        <v>261</v>
      </c>
      <c r="E46" s="168">
        <v>1.2</v>
      </c>
      <c r="F46" s="169"/>
      <c r="G46" s="170">
        <f t="shared" si="7"/>
        <v>0</v>
      </c>
      <c r="H46" s="169"/>
      <c r="I46" s="170">
        <f t="shared" si="8"/>
        <v>0</v>
      </c>
      <c r="J46" s="169"/>
      <c r="K46" s="170">
        <f t="shared" si="9"/>
        <v>0</v>
      </c>
      <c r="L46" s="170">
        <v>21</v>
      </c>
      <c r="M46" s="170">
        <f t="shared" si="10"/>
        <v>0</v>
      </c>
      <c r="N46" s="168">
        <v>0</v>
      </c>
      <c r="O46" s="168">
        <f t="shared" si="11"/>
        <v>0</v>
      </c>
      <c r="P46" s="168">
        <v>0</v>
      </c>
      <c r="Q46" s="168">
        <f t="shared" si="12"/>
        <v>0</v>
      </c>
      <c r="R46" s="170" t="s">
        <v>588</v>
      </c>
      <c r="S46" s="170" t="s">
        <v>211</v>
      </c>
      <c r="T46" s="171" t="s">
        <v>212</v>
      </c>
      <c r="U46" s="156">
        <v>1.3740000000000001</v>
      </c>
      <c r="V46" s="156">
        <f t="shared" si="13"/>
        <v>1.65</v>
      </c>
      <c r="W46" s="156"/>
      <c r="X46" s="156" t="s">
        <v>213</v>
      </c>
      <c r="Y46" s="156" t="s">
        <v>214</v>
      </c>
      <c r="Z46" s="146"/>
      <c r="AA46" s="146"/>
      <c r="AB46" s="146"/>
      <c r="AC46" s="146"/>
      <c r="AD46" s="146"/>
      <c r="AE46" s="146"/>
      <c r="AF46" s="146"/>
      <c r="AG46" s="146" t="s">
        <v>541</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2" x14ac:dyDescent="0.25">
      <c r="A47" s="153"/>
      <c r="B47" s="154"/>
      <c r="C47" s="190" t="s">
        <v>647</v>
      </c>
      <c r="D47" s="191"/>
      <c r="E47" s="191"/>
      <c r="F47" s="191"/>
      <c r="G47" s="191"/>
      <c r="H47" s="156"/>
      <c r="I47" s="156"/>
      <c r="J47" s="156"/>
      <c r="K47" s="156"/>
      <c r="L47" s="156"/>
      <c r="M47" s="156"/>
      <c r="N47" s="155"/>
      <c r="O47" s="155"/>
      <c r="P47" s="155"/>
      <c r="Q47" s="155"/>
      <c r="R47" s="156"/>
      <c r="S47" s="156"/>
      <c r="T47" s="156"/>
      <c r="U47" s="156"/>
      <c r="V47" s="156"/>
      <c r="W47" s="156"/>
      <c r="X47" s="156"/>
      <c r="Y47" s="156"/>
      <c r="Z47" s="146"/>
      <c r="AA47" s="146"/>
      <c r="AB47" s="146"/>
      <c r="AC47" s="146"/>
      <c r="AD47" s="146"/>
      <c r="AE47" s="146"/>
      <c r="AF47" s="146"/>
      <c r="AG47" s="146" t="s">
        <v>217</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1" x14ac:dyDescent="0.25">
      <c r="A48" s="165">
        <v>27</v>
      </c>
      <c r="B48" s="166" t="s">
        <v>703</v>
      </c>
      <c r="C48" s="181" t="s">
        <v>704</v>
      </c>
      <c r="D48" s="167" t="s">
        <v>316</v>
      </c>
      <c r="E48" s="168">
        <v>13.32</v>
      </c>
      <c r="F48" s="169"/>
      <c r="G48" s="170">
        <f>ROUND(E48*F48,2)</f>
        <v>0</v>
      </c>
      <c r="H48" s="169"/>
      <c r="I48" s="170">
        <f>ROUND(E48*H48,2)</f>
        <v>0</v>
      </c>
      <c r="J48" s="169"/>
      <c r="K48" s="170">
        <f>ROUND(E48*J48,2)</f>
        <v>0</v>
      </c>
      <c r="L48" s="170">
        <v>21</v>
      </c>
      <c r="M48" s="170">
        <f>G48*(1+L48/100)</f>
        <v>0</v>
      </c>
      <c r="N48" s="168">
        <v>1.609E-2</v>
      </c>
      <c r="O48" s="168">
        <f>ROUND(E48*N48,2)</f>
        <v>0.21</v>
      </c>
      <c r="P48" s="168">
        <v>0</v>
      </c>
      <c r="Q48" s="168">
        <f>ROUND(E48*P48,2)</f>
        <v>0</v>
      </c>
      <c r="R48" s="170" t="s">
        <v>433</v>
      </c>
      <c r="S48" s="170" t="s">
        <v>211</v>
      </c>
      <c r="T48" s="171" t="s">
        <v>212</v>
      </c>
      <c r="U48" s="156">
        <v>1.11009</v>
      </c>
      <c r="V48" s="156">
        <f>ROUND(E48*U48,2)</f>
        <v>14.79</v>
      </c>
      <c r="W48" s="156"/>
      <c r="X48" s="156" t="s">
        <v>434</v>
      </c>
      <c r="Y48" s="156" t="s">
        <v>214</v>
      </c>
      <c r="Z48" s="146"/>
      <c r="AA48" s="146"/>
      <c r="AB48" s="146"/>
      <c r="AC48" s="146"/>
      <c r="AD48" s="146"/>
      <c r="AE48" s="146"/>
      <c r="AF48" s="146"/>
      <c r="AG48" s="146" t="s">
        <v>546</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2" x14ac:dyDescent="0.25">
      <c r="A49" s="153"/>
      <c r="B49" s="154"/>
      <c r="C49" s="190" t="s">
        <v>705</v>
      </c>
      <c r="D49" s="191"/>
      <c r="E49" s="191"/>
      <c r="F49" s="191"/>
      <c r="G49" s="191"/>
      <c r="H49" s="156"/>
      <c r="I49" s="156"/>
      <c r="J49" s="156"/>
      <c r="K49" s="156"/>
      <c r="L49" s="156"/>
      <c r="M49" s="156"/>
      <c r="N49" s="155"/>
      <c r="O49" s="155"/>
      <c r="P49" s="155"/>
      <c r="Q49" s="155"/>
      <c r="R49" s="156"/>
      <c r="S49" s="156"/>
      <c r="T49" s="156"/>
      <c r="U49" s="156"/>
      <c r="V49" s="156"/>
      <c r="W49" s="156"/>
      <c r="X49" s="156"/>
      <c r="Y49" s="156"/>
      <c r="Z49" s="146"/>
      <c r="AA49" s="146"/>
      <c r="AB49" s="146"/>
      <c r="AC49" s="146"/>
      <c r="AD49" s="146"/>
      <c r="AE49" s="146"/>
      <c r="AF49" s="146"/>
      <c r="AG49" s="146" t="s">
        <v>217</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1" x14ac:dyDescent="0.25">
      <c r="A50" s="165">
        <v>28</v>
      </c>
      <c r="B50" s="166" t="s">
        <v>706</v>
      </c>
      <c r="C50" s="181" t="s">
        <v>707</v>
      </c>
      <c r="D50" s="167" t="s">
        <v>316</v>
      </c>
      <c r="E50" s="168">
        <v>15</v>
      </c>
      <c r="F50" s="169"/>
      <c r="G50" s="170">
        <f>ROUND(E50*F50,2)</f>
        <v>0</v>
      </c>
      <c r="H50" s="169"/>
      <c r="I50" s="170">
        <f>ROUND(E50*H50,2)</f>
        <v>0</v>
      </c>
      <c r="J50" s="169"/>
      <c r="K50" s="170">
        <f>ROUND(E50*J50,2)</f>
        <v>0</v>
      </c>
      <c r="L50" s="170">
        <v>21</v>
      </c>
      <c r="M50" s="170">
        <f>G50*(1+L50/100)</f>
        <v>0</v>
      </c>
      <c r="N50" s="168">
        <v>1.6240000000000001E-2</v>
      </c>
      <c r="O50" s="168">
        <f>ROUND(E50*N50,2)</f>
        <v>0.24</v>
      </c>
      <c r="P50" s="168">
        <v>0</v>
      </c>
      <c r="Q50" s="168">
        <f>ROUND(E50*P50,2)</f>
        <v>0</v>
      </c>
      <c r="R50" s="170" t="s">
        <v>433</v>
      </c>
      <c r="S50" s="170" t="s">
        <v>211</v>
      </c>
      <c r="T50" s="171" t="s">
        <v>212</v>
      </c>
      <c r="U50" s="156">
        <v>1.13626</v>
      </c>
      <c r="V50" s="156">
        <f>ROUND(E50*U50,2)</f>
        <v>17.04</v>
      </c>
      <c r="W50" s="156"/>
      <c r="X50" s="156" t="s">
        <v>434</v>
      </c>
      <c r="Y50" s="156" t="s">
        <v>214</v>
      </c>
      <c r="Z50" s="146"/>
      <c r="AA50" s="146"/>
      <c r="AB50" s="146"/>
      <c r="AC50" s="146"/>
      <c r="AD50" s="146"/>
      <c r="AE50" s="146"/>
      <c r="AF50" s="146"/>
      <c r="AG50" s="146" t="s">
        <v>546</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2" x14ac:dyDescent="0.25">
      <c r="A51" s="153"/>
      <c r="B51" s="154"/>
      <c r="C51" s="190" t="s">
        <v>705</v>
      </c>
      <c r="D51" s="191"/>
      <c r="E51" s="191"/>
      <c r="F51" s="191"/>
      <c r="G51" s="191"/>
      <c r="H51" s="156"/>
      <c r="I51" s="156"/>
      <c r="J51" s="156"/>
      <c r="K51" s="156"/>
      <c r="L51" s="156"/>
      <c r="M51" s="156"/>
      <c r="N51" s="155"/>
      <c r="O51" s="155"/>
      <c r="P51" s="155"/>
      <c r="Q51" s="155"/>
      <c r="R51" s="156"/>
      <c r="S51" s="156"/>
      <c r="T51" s="156"/>
      <c r="U51" s="156"/>
      <c r="V51" s="156"/>
      <c r="W51" s="156"/>
      <c r="X51" s="156"/>
      <c r="Y51" s="156"/>
      <c r="Z51" s="146"/>
      <c r="AA51" s="146"/>
      <c r="AB51" s="146"/>
      <c r="AC51" s="146"/>
      <c r="AD51" s="146"/>
      <c r="AE51" s="146"/>
      <c r="AF51" s="146"/>
      <c r="AG51" s="146" t="s">
        <v>217</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73">
        <v>29</v>
      </c>
      <c r="B52" s="174" t="s">
        <v>708</v>
      </c>
      <c r="C52" s="182" t="s">
        <v>709</v>
      </c>
      <c r="D52" s="175" t="s">
        <v>316</v>
      </c>
      <c r="E52" s="176">
        <v>10.5</v>
      </c>
      <c r="F52" s="177"/>
      <c r="G52" s="178">
        <f t="shared" ref="G52:G57" si="14">ROUND(E52*F52,2)</f>
        <v>0</v>
      </c>
      <c r="H52" s="177"/>
      <c r="I52" s="178">
        <f t="shared" ref="I52:I57" si="15">ROUND(E52*H52,2)</f>
        <v>0</v>
      </c>
      <c r="J52" s="177"/>
      <c r="K52" s="178">
        <f t="shared" ref="K52:K57" si="16">ROUND(E52*J52,2)</f>
        <v>0</v>
      </c>
      <c r="L52" s="178">
        <v>21</v>
      </c>
      <c r="M52" s="178">
        <f t="shared" ref="M52:M57" si="17">G52*(1+L52/100)</f>
        <v>0</v>
      </c>
      <c r="N52" s="176">
        <v>4.2999999999999999E-4</v>
      </c>
      <c r="O52" s="176">
        <f t="shared" ref="O52:O57" si="18">ROUND(E52*N52,2)</f>
        <v>0</v>
      </c>
      <c r="P52" s="176">
        <v>0</v>
      </c>
      <c r="Q52" s="176">
        <f t="shared" ref="Q52:Q57" si="19">ROUND(E52*P52,2)</f>
        <v>0</v>
      </c>
      <c r="R52" s="178" t="s">
        <v>450</v>
      </c>
      <c r="S52" s="178" t="s">
        <v>211</v>
      </c>
      <c r="T52" s="179" t="s">
        <v>212</v>
      </c>
      <c r="U52" s="156">
        <v>0</v>
      </c>
      <c r="V52" s="156">
        <f t="shared" ref="V52:V57" si="20">ROUND(E52*U52,2)</f>
        <v>0</v>
      </c>
      <c r="W52" s="156"/>
      <c r="X52" s="156" t="s">
        <v>98</v>
      </c>
      <c r="Y52" s="156" t="s">
        <v>214</v>
      </c>
      <c r="Z52" s="146"/>
      <c r="AA52" s="146"/>
      <c r="AB52" s="146"/>
      <c r="AC52" s="146"/>
      <c r="AD52" s="146"/>
      <c r="AE52" s="146"/>
      <c r="AF52" s="146"/>
      <c r="AG52" s="146" t="s">
        <v>458</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73">
        <v>30</v>
      </c>
      <c r="B53" s="174" t="s">
        <v>710</v>
      </c>
      <c r="C53" s="182" t="s">
        <v>711</v>
      </c>
      <c r="D53" s="175" t="s">
        <v>316</v>
      </c>
      <c r="E53" s="176">
        <v>9.3000000000000007</v>
      </c>
      <c r="F53" s="177"/>
      <c r="G53" s="178">
        <f t="shared" si="14"/>
        <v>0</v>
      </c>
      <c r="H53" s="177"/>
      <c r="I53" s="178">
        <f t="shared" si="15"/>
        <v>0</v>
      </c>
      <c r="J53" s="177"/>
      <c r="K53" s="178">
        <f t="shared" si="16"/>
        <v>0</v>
      </c>
      <c r="L53" s="178">
        <v>21</v>
      </c>
      <c r="M53" s="178">
        <f t="shared" si="17"/>
        <v>0</v>
      </c>
      <c r="N53" s="176">
        <v>1.47E-3</v>
      </c>
      <c r="O53" s="176">
        <f t="shared" si="18"/>
        <v>0.01</v>
      </c>
      <c r="P53" s="176">
        <v>0</v>
      </c>
      <c r="Q53" s="176">
        <f t="shared" si="19"/>
        <v>0</v>
      </c>
      <c r="R53" s="178" t="s">
        <v>450</v>
      </c>
      <c r="S53" s="178" t="s">
        <v>211</v>
      </c>
      <c r="T53" s="179" t="s">
        <v>212</v>
      </c>
      <c r="U53" s="156">
        <v>0</v>
      </c>
      <c r="V53" s="156">
        <f t="shared" si="20"/>
        <v>0</v>
      </c>
      <c r="W53" s="156"/>
      <c r="X53" s="156" t="s">
        <v>98</v>
      </c>
      <c r="Y53" s="156" t="s">
        <v>214</v>
      </c>
      <c r="Z53" s="146"/>
      <c r="AA53" s="146"/>
      <c r="AB53" s="146"/>
      <c r="AC53" s="146"/>
      <c r="AD53" s="146"/>
      <c r="AE53" s="146"/>
      <c r="AF53" s="146"/>
      <c r="AG53" s="146" t="s">
        <v>458</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20.399999999999999" outlineLevel="1" x14ac:dyDescent="0.25">
      <c r="A54" s="173">
        <v>31</v>
      </c>
      <c r="B54" s="174" t="s">
        <v>712</v>
      </c>
      <c r="C54" s="182" t="s">
        <v>713</v>
      </c>
      <c r="D54" s="175" t="s">
        <v>316</v>
      </c>
      <c r="E54" s="176">
        <v>125.28</v>
      </c>
      <c r="F54" s="177"/>
      <c r="G54" s="178">
        <f t="shared" si="14"/>
        <v>0</v>
      </c>
      <c r="H54" s="177"/>
      <c r="I54" s="178">
        <f t="shared" si="15"/>
        <v>0</v>
      </c>
      <c r="J54" s="177"/>
      <c r="K54" s="178">
        <f t="shared" si="16"/>
        <v>0</v>
      </c>
      <c r="L54" s="178">
        <v>21</v>
      </c>
      <c r="M54" s="178">
        <f t="shared" si="17"/>
        <v>0</v>
      </c>
      <c r="N54" s="176">
        <v>1.4999999999999999E-4</v>
      </c>
      <c r="O54" s="176">
        <f t="shared" si="18"/>
        <v>0.02</v>
      </c>
      <c r="P54" s="176">
        <v>0</v>
      </c>
      <c r="Q54" s="176">
        <f t="shared" si="19"/>
        <v>0</v>
      </c>
      <c r="R54" s="178" t="s">
        <v>450</v>
      </c>
      <c r="S54" s="178" t="s">
        <v>211</v>
      </c>
      <c r="T54" s="179" t="s">
        <v>212</v>
      </c>
      <c r="U54" s="156">
        <v>0</v>
      </c>
      <c r="V54" s="156">
        <f t="shared" si="20"/>
        <v>0</v>
      </c>
      <c r="W54" s="156"/>
      <c r="X54" s="156" t="s">
        <v>98</v>
      </c>
      <c r="Y54" s="156" t="s">
        <v>214</v>
      </c>
      <c r="Z54" s="146"/>
      <c r="AA54" s="146"/>
      <c r="AB54" s="146"/>
      <c r="AC54" s="146"/>
      <c r="AD54" s="146"/>
      <c r="AE54" s="146"/>
      <c r="AF54" s="146"/>
      <c r="AG54" s="146" t="s">
        <v>458</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20.399999999999999" outlineLevel="1" x14ac:dyDescent="0.25">
      <c r="A55" s="173">
        <v>32</v>
      </c>
      <c r="B55" s="174" t="s">
        <v>714</v>
      </c>
      <c r="C55" s="182" t="s">
        <v>715</v>
      </c>
      <c r="D55" s="175" t="s">
        <v>316</v>
      </c>
      <c r="E55" s="176">
        <v>10.8</v>
      </c>
      <c r="F55" s="177"/>
      <c r="G55" s="178">
        <f t="shared" si="14"/>
        <v>0</v>
      </c>
      <c r="H55" s="177"/>
      <c r="I55" s="178">
        <f t="shared" si="15"/>
        <v>0</v>
      </c>
      <c r="J55" s="177"/>
      <c r="K55" s="178">
        <f t="shared" si="16"/>
        <v>0</v>
      </c>
      <c r="L55" s="178">
        <v>21</v>
      </c>
      <c r="M55" s="178">
        <f t="shared" si="17"/>
        <v>0</v>
      </c>
      <c r="N55" s="176">
        <v>2.3000000000000001E-4</v>
      </c>
      <c r="O55" s="176">
        <f t="shared" si="18"/>
        <v>0</v>
      </c>
      <c r="P55" s="176">
        <v>0</v>
      </c>
      <c r="Q55" s="176">
        <f t="shared" si="19"/>
        <v>0</v>
      </c>
      <c r="R55" s="178" t="s">
        <v>450</v>
      </c>
      <c r="S55" s="178" t="s">
        <v>211</v>
      </c>
      <c r="T55" s="179" t="s">
        <v>212</v>
      </c>
      <c r="U55" s="156">
        <v>0</v>
      </c>
      <c r="V55" s="156">
        <f t="shared" si="20"/>
        <v>0</v>
      </c>
      <c r="W55" s="156"/>
      <c r="X55" s="156" t="s">
        <v>98</v>
      </c>
      <c r="Y55" s="156" t="s">
        <v>214</v>
      </c>
      <c r="Z55" s="146"/>
      <c r="AA55" s="146"/>
      <c r="AB55" s="146"/>
      <c r="AC55" s="146"/>
      <c r="AD55" s="146"/>
      <c r="AE55" s="146"/>
      <c r="AF55" s="146"/>
      <c r="AG55" s="146" t="s">
        <v>458</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20.399999999999999" outlineLevel="1" x14ac:dyDescent="0.25">
      <c r="A56" s="173">
        <v>33</v>
      </c>
      <c r="B56" s="174" t="s">
        <v>716</v>
      </c>
      <c r="C56" s="182" t="s">
        <v>717</v>
      </c>
      <c r="D56" s="175" t="s">
        <v>316</v>
      </c>
      <c r="E56" s="176">
        <v>7.8</v>
      </c>
      <c r="F56" s="177"/>
      <c r="G56" s="178">
        <f t="shared" si="14"/>
        <v>0</v>
      </c>
      <c r="H56" s="177"/>
      <c r="I56" s="178">
        <f t="shared" si="15"/>
        <v>0</v>
      </c>
      <c r="J56" s="177"/>
      <c r="K56" s="178">
        <f t="shared" si="16"/>
        <v>0</v>
      </c>
      <c r="L56" s="178">
        <v>21</v>
      </c>
      <c r="M56" s="178">
        <f t="shared" si="17"/>
        <v>0</v>
      </c>
      <c r="N56" s="176">
        <v>3.6000000000000002E-4</v>
      </c>
      <c r="O56" s="176">
        <f t="shared" si="18"/>
        <v>0</v>
      </c>
      <c r="P56" s="176">
        <v>0</v>
      </c>
      <c r="Q56" s="176">
        <f t="shared" si="19"/>
        <v>0</v>
      </c>
      <c r="R56" s="178" t="s">
        <v>450</v>
      </c>
      <c r="S56" s="178" t="s">
        <v>211</v>
      </c>
      <c r="T56" s="179" t="s">
        <v>212</v>
      </c>
      <c r="U56" s="156">
        <v>0</v>
      </c>
      <c r="V56" s="156">
        <f t="shared" si="20"/>
        <v>0</v>
      </c>
      <c r="W56" s="156"/>
      <c r="X56" s="156" t="s">
        <v>98</v>
      </c>
      <c r="Y56" s="156" t="s">
        <v>214</v>
      </c>
      <c r="Z56" s="146"/>
      <c r="AA56" s="146"/>
      <c r="AB56" s="146"/>
      <c r="AC56" s="146"/>
      <c r="AD56" s="146"/>
      <c r="AE56" s="146"/>
      <c r="AF56" s="146"/>
      <c r="AG56" s="146" t="s">
        <v>458</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30.6" outlineLevel="1" x14ac:dyDescent="0.25">
      <c r="A57" s="173">
        <v>34</v>
      </c>
      <c r="B57" s="174" t="s">
        <v>718</v>
      </c>
      <c r="C57" s="182" t="s">
        <v>719</v>
      </c>
      <c r="D57" s="175" t="s">
        <v>257</v>
      </c>
      <c r="E57" s="176">
        <v>2</v>
      </c>
      <c r="F57" s="177"/>
      <c r="G57" s="178">
        <f t="shared" si="14"/>
        <v>0</v>
      </c>
      <c r="H57" s="177"/>
      <c r="I57" s="178">
        <f t="shared" si="15"/>
        <v>0</v>
      </c>
      <c r="J57" s="177"/>
      <c r="K57" s="178">
        <f t="shared" si="16"/>
        <v>0</v>
      </c>
      <c r="L57" s="178">
        <v>21</v>
      </c>
      <c r="M57" s="178">
        <f t="shared" si="17"/>
        <v>0</v>
      </c>
      <c r="N57" s="176">
        <v>0.03</v>
      </c>
      <c r="O57" s="176">
        <f t="shared" si="18"/>
        <v>0.06</v>
      </c>
      <c r="P57" s="176">
        <v>0</v>
      </c>
      <c r="Q57" s="176">
        <f t="shared" si="19"/>
        <v>0</v>
      </c>
      <c r="R57" s="178" t="s">
        <v>450</v>
      </c>
      <c r="S57" s="178" t="s">
        <v>211</v>
      </c>
      <c r="T57" s="179" t="s">
        <v>212</v>
      </c>
      <c r="U57" s="156">
        <v>0</v>
      </c>
      <c r="V57" s="156">
        <f t="shared" si="20"/>
        <v>0</v>
      </c>
      <c r="W57" s="156"/>
      <c r="X57" s="156" t="s">
        <v>98</v>
      </c>
      <c r="Y57" s="156" t="s">
        <v>214</v>
      </c>
      <c r="Z57" s="146"/>
      <c r="AA57" s="146"/>
      <c r="AB57" s="146"/>
      <c r="AC57" s="146"/>
      <c r="AD57" s="146"/>
      <c r="AE57" s="146"/>
      <c r="AF57" s="146"/>
      <c r="AG57" s="146" t="s">
        <v>458</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x14ac:dyDescent="0.25">
      <c r="A58" s="158" t="s">
        <v>205</v>
      </c>
      <c r="B58" s="159" t="s">
        <v>145</v>
      </c>
      <c r="C58" s="180" t="s">
        <v>146</v>
      </c>
      <c r="D58" s="160"/>
      <c r="E58" s="161"/>
      <c r="F58" s="162"/>
      <c r="G58" s="162">
        <f>SUMIF(AG59:AG64,"&lt;&gt;NOR",G59:G64)</f>
        <v>0</v>
      </c>
      <c r="H58" s="162"/>
      <c r="I58" s="162">
        <f>SUM(I59:I64)</f>
        <v>0</v>
      </c>
      <c r="J58" s="162"/>
      <c r="K58" s="162">
        <f>SUM(K59:K64)</f>
        <v>0</v>
      </c>
      <c r="L58" s="162"/>
      <c r="M58" s="162">
        <f>SUM(M59:M64)</f>
        <v>0</v>
      </c>
      <c r="N58" s="161"/>
      <c r="O58" s="161">
        <f>SUM(O59:O64)</f>
        <v>0.12</v>
      </c>
      <c r="P58" s="161"/>
      <c r="Q58" s="161">
        <f>SUM(Q59:Q64)</f>
        <v>0</v>
      </c>
      <c r="R58" s="162"/>
      <c r="S58" s="162"/>
      <c r="T58" s="163"/>
      <c r="U58" s="157"/>
      <c r="V58" s="157">
        <f>SUM(V59:V64)</f>
        <v>2.25</v>
      </c>
      <c r="W58" s="157"/>
      <c r="X58" s="157"/>
      <c r="Y58" s="157"/>
      <c r="AG58" t="s">
        <v>206</v>
      </c>
    </row>
    <row r="59" spans="1:60" ht="20.399999999999999" outlineLevel="1" x14ac:dyDescent="0.25">
      <c r="A59" s="165">
        <v>35</v>
      </c>
      <c r="B59" s="166" t="s">
        <v>720</v>
      </c>
      <c r="C59" s="181" t="s">
        <v>721</v>
      </c>
      <c r="D59" s="167" t="s">
        <v>257</v>
      </c>
      <c r="E59" s="168">
        <v>3</v>
      </c>
      <c r="F59" s="169"/>
      <c r="G59" s="170">
        <f>ROUND(E59*F59,2)</f>
        <v>0</v>
      </c>
      <c r="H59" s="169"/>
      <c r="I59" s="170">
        <f>ROUND(E59*H59,2)</f>
        <v>0</v>
      </c>
      <c r="J59" s="169"/>
      <c r="K59" s="170">
        <f>ROUND(E59*J59,2)</f>
        <v>0</v>
      </c>
      <c r="L59" s="170">
        <v>21</v>
      </c>
      <c r="M59" s="170">
        <f>G59*(1+L59/100)</f>
        <v>0</v>
      </c>
      <c r="N59" s="168">
        <v>2.64E-3</v>
      </c>
      <c r="O59" s="168">
        <f>ROUND(E59*N59,2)</f>
        <v>0.01</v>
      </c>
      <c r="P59" s="168">
        <v>0</v>
      </c>
      <c r="Q59" s="168">
        <f>ROUND(E59*P59,2)</f>
        <v>0</v>
      </c>
      <c r="R59" s="170" t="s">
        <v>588</v>
      </c>
      <c r="S59" s="170" t="s">
        <v>211</v>
      </c>
      <c r="T59" s="171" t="s">
        <v>212</v>
      </c>
      <c r="U59" s="156">
        <v>0.75</v>
      </c>
      <c r="V59" s="156">
        <f>ROUND(E59*U59,2)</f>
        <v>2.25</v>
      </c>
      <c r="W59" s="156"/>
      <c r="X59" s="156" t="s">
        <v>213</v>
      </c>
      <c r="Y59" s="156" t="s">
        <v>214</v>
      </c>
      <c r="Z59" s="146"/>
      <c r="AA59" s="146"/>
      <c r="AB59" s="146"/>
      <c r="AC59" s="146"/>
      <c r="AD59" s="146"/>
      <c r="AE59" s="146"/>
      <c r="AF59" s="146"/>
      <c r="AG59" s="146" t="s">
        <v>541</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21" outlineLevel="2" x14ac:dyDescent="0.25">
      <c r="A60" s="153"/>
      <c r="B60" s="154"/>
      <c r="C60" s="190" t="s">
        <v>722</v>
      </c>
      <c r="D60" s="191"/>
      <c r="E60" s="191"/>
      <c r="F60" s="191"/>
      <c r="G60" s="191"/>
      <c r="H60" s="156"/>
      <c r="I60" s="156"/>
      <c r="J60" s="156"/>
      <c r="K60" s="156"/>
      <c r="L60" s="156"/>
      <c r="M60" s="156"/>
      <c r="N60" s="155"/>
      <c r="O60" s="155"/>
      <c r="P60" s="155"/>
      <c r="Q60" s="155"/>
      <c r="R60" s="156"/>
      <c r="S60" s="156"/>
      <c r="T60" s="156"/>
      <c r="U60" s="156"/>
      <c r="V60" s="156"/>
      <c r="W60" s="156"/>
      <c r="X60" s="156"/>
      <c r="Y60" s="156"/>
      <c r="Z60" s="146"/>
      <c r="AA60" s="146"/>
      <c r="AB60" s="146"/>
      <c r="AC60" s="146"/>
      <c r="AD60" s="146"/>
      <c r="AE60" s="146"/>
      <c r="AF60" s="146"/>
      <c r="AG60" s="146" t="s">
        <v>217</v>
      </c>
      <c r="AH60" s="146"/>
      <c r="AI60" s="146"/>
      <c r="AJ60" s="146"/>
      <c r="AK60" s="146"/>
      <c r="AL60" s="146"/>
      <c r="AM60" s="146"/>
      <c r="AN60" s="146"/>
      <c r="AO60" s="146"/>
      <c r="AP60" s="146"/>
      <c r="AQ60" s="146"/>
      <c r="AR60" s="146"/>
      <c r="AS60" s="146"/>
      <c r="AT60" s="146"/>
      <c r="AU60" s="146"/>
      <c r="AV60" s="146"/>
      <c r="AW60" s="146"/>
      <c r="AX60" s="146"/>
      <c r="AY60" s="146"/>
      <c r="AZ60" s="146"/>
      <c r="BA60" s="172" t="str">
        <f>C60</f>
        <v>osazení nádoby do potrubního rozvodu, s ukotvením do zdi nebo do podlahy, včetně dodávky nádoby, armatur a přípojného šroubení, bez dodávky kotvícího materiálu</v>
      </c>
      <c r="BB60" s="146"/>
      <c r="BC60" s="146"/>
      <c r="BD60" s="146"/>
      <c r="BE60" s="146"/>
      <c r="BF60" s="146"/>
      <c r="BG60" s="146"/>
      <c r="BH60" s="146"/>
    </row>
    <row r="61" spans="1:60" outlineLevel="1" x14ac:dyDescent="0.25">
      <c r="A61" s="165">
        <v>36</v>
      </c>
      <c r="B61" s="166" t="s">
        <v>87</v>
      </c>
      <c r="C61" s="181" t="s">
        <v>723</v>
      </c>
      <c r="D61" s="167" t="s">
        <v>613</v>
      </c>
      <c r="E61" s="168">
        <v>1</v>
      </c>
      <c r="F61" s="169"/>
      <c r="G61" s="170">
        <f>ROUND(E61*F61,2)</f>
        <v>0</v>
      </c>
      <c r="H61" s="169"/>
      <c r="I61" s="170">
        <f>ROUND(E61*H61,2)</f>
        <v>0</v>
      </c>
      <c r="J61" s="169"/>
      <c r="K61" s="170">
        <f>ROUND(E61*J61,2)</f>
        <v>0</v>
      </c>
      <c r="L61" s="170">
        <v>21</v>
      </c>
      <c r="M61" s="170">
        <f>G61*(1+L61/100)</f>
        <v>0</v>
      </c>
      <c r="N61" s="168">
        <v>0</v>
      </c>
      <c r="O61" s="168">
        <f>ROUND(E61*N61,2)</f>
        <v>0</v>
      </c>
      <c r="P61" s="168">
        <v>0</v>
      </c>
      <c r="Q61" s="168">
        <f>ROUND(E61*P61,2)</f>
        <v>0</v>
      </c>
      <c r="R61" s="170"/>
      <c r="S61" s="170" t="s">
        <v>276</v>
      </c>
      <c r="T61" s="171" t="s">
        <v>212</v>
      </c>
      <c r="U61" s="156">
        <v>0</v>
      </c>
      <c r="V61" s="156">
        <f>ROUND(E61*U61,2)</f>
        <v>0</v>
      </c>
      <c r="W61" s="156"/>
      <c r="X61" s="156" t="s">
        <v>213</v>
      </c>
      <c r="Y61" s="156" t="s">
        <v>214</v>
      </c>
      <c r="Z61" s="146"/>
      <c r="AA61" s="146"/>
      <c r="AB61" s="146"/>
      <c r="AC61" s="146"/>
      <c r="AD61" s="146"/>
      <c r="AE61" s="146"/>
      <c r="AF61" s="146"/>
      <c r="AG61" s="146" t="s">
        <v>541</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outlineLevel="2" x14ac:dyDescent="0.25">
      <c r="A62" s="153"/>
      <c r="B62" s="154"/>
      <c r="C62" s="254" t="s">
        <v>649</v>
      </c>
      <c r="D62" s="255"/>
      <c r="E62" s="255"/>
      <c r="F62" s="255"/>
      <c r="G62" s="255"/>
      <c r="H62" s="156"/>
      <c r="I62" s="156"/>
      <c r="J62" s="156"/>
      <c r="K62" s="156"/>
      <c r="L62" s="156"/>
      <c r="M62" s="156"/>
      <c r="N62" s="155"/>
      <c r="O62" s="155"/>
      <c r="P62" s="155"/>
      <c r="Q62" s="155"/>
      <c r="R62" s="156"/>
      <c r="S62" s="156"/>
      <c r="T62" s="156"/>
      <c r="U62" s="156"/>
      <c r="V62" s="156"/>
      <c r="W62" s="156"/>
      <c r="X62" s="156"/>
      <c r="Y62" s="156"/>
      <c r="Z62" s="146"/>
      <c r="AA62" s="146"/>
      <c r="AB62" s="146"/>
      <c r="AC62" s="146"/>
      <c r="AD62" s="146"/>
      <c r="AE62" s="146"/>
      <c r="AF62" s="146"/>
      <c r="AG62" s="146" t="s">
        <v>642</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ht="30.6" outlineLevel="1" x14ac:dyDescent="0.25">
      <c r="A63" s="173">
        <v>37</v>
      </c>
      <c r="B63" s="174" t="s">
        <v>724</v>
      </c>
      <c r="C63" s="182" t="s">
        <v>725</v>
      </c>
      <c r="D63" s="175" t="s">
        <v>257</v>
      </c>
      <c r="E63" s="176">
        <v>2</v>
      </c>
      <c r="F63" s="177"/>
      <c r="G63" s="178">
        <f>ROUND(E63*F63,2)</f>
        <v>0</v>
      </c>
      <c r="H63" s="177"/>
      <c r="I63" s="178">
        <f>ROUND(E63*H63,2)</f>
        <v>0</v>
      </c>
      <c r="J63" s="177"/>
      <c r="K63" s="178">
        <f>ROUND(E63*J63,2)</f>
        <v>0</v>
      </c>
      <c r="L63" s="178">
        <v>21</v>
      </c>
      <c r="M63" s="178">
        <f>G63*(1+L63/100)</f>
        <v>0</v>
      </c>
      <c r="N63" s="176">
        <v>3.5999999999999997E-2</v>
      </c>
      <c r="O63" s="176">
        <f>ROUND(E63*N63,2)</f>
        <v>7.0000000000000007E-2</v>
      </c>
      <c r="P63" s="176">
        <v>0</v>
      </c>
      <c r="Q63" s="176">
        <f>ROUND(E63*P63,2)</f>
        <v>0</v>
      </c>
      <c r="R63" s="178" t="s">
        <v>450</v>
      </c>
      <c r="S63" s="178" t="s">
        <v>211</v>
      </c>
      <c r="T63" s="179" t="s">
        <v>212</v>
      </c>
      <c r="U63" s="156">
        <v>0</v>
      </c>
      <c r="V63" s="156">
        <f>ROUND(E63*U63,2)</f>
        <v>0</v>
      </c>
      <c r="W63" s="156"/>
      <c r="X63" s="156" t="s">
        <v>98</v>
      </c>
      <c r="Y63" s="156" t="s">
        <v>214</v>
      </c>
      <c r="Z63" s="146"/>
      <c r="AA63" s="146"/>
      <c r="AB63" s="146"/>
      <c r="AC63" s="146"/>
      <c r="AD63" s="146"/>
      <c r="AE63" s="146"/>
      <c r="AF63" s="146"/>
      <c r="AG63" s="146" t="s">
        <v>458</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30.6" outlineLevel="1" x14ac:dyDescent="0.25">
      <c r="A64" s="173">
        <v>38</v>
      </c>
      <c r="B64" s="174" t="s">
        <v>726</v>
      </c>
      <c r="C64" s="182" t="s">
        <v>727</v>
      </c>
      <c r="D64" s="175" t="s">
        <v>257</v>
      </c>
      <c r="E64" s="176">
        <v>1</v>
      </c>
      <c r="F64" s="177"/>
      <c r="G64" s="178">
        <f>ROUND(E64*F64,2)</f>
        <v>0</v>
      </c>
      <c r="H64" s="177"/>
      <c r="I64" s="178">
        <f>ROUND(E64*H64,2)</f>
        <v>0</v>
      </c>
      <c r="J64" s="177"/>
      <c r="K64" s="178">
        <f>ROUND(E64*J64,2)</f>
        <v>0</v>
      </c>
      <c r="L64" s="178">
        <v>21</v>
      </c>
      <c r="M64" s="178">
        <f>G64*(1+L64/100)</f>
        <v>0</v>
      </c>
      <c r="N64" s="176">
        <v>4.2000000000000003E-2</v>
      </c>
      <c r="O64" s="176">
        <f>ROUND(E64*N64,2)</f>
        <v>0.04</v>
      </c>
      <c r="P64" s="176">
        <v>0</v>
      </c>
      <c r="Q64" s="176">
        <f>ROUND(E64*P64,2)</f>
        <v>0</v>
      </c>
      <c r="R64" s="178" t="s">
        <v>450</v>
      </c>
      <c r="S64" s="178" t="s">
        <v>211</v>
      </c>
      <c r="T64" s="179" t="s">
        <v>212</v>
      </c>
      <c r="U64" s="156">
        <v>0</v>
      </c>
      <c r="V64" s="156">
        <f>ROUND(E64*U64,2)</f>
        <v>0</v>
      </c>
      <c r="W64" s="156"/>
      <c r="X64" s="156" t="s">
        <v>98</v>
      </c>
      <c r="Y64" s="156" t="s">
        <v>214</v>
      </c>
      <c r="Z64" s="146"/>
      <c r="AA64" s="146"/>
      <c r="AB64" s="146"/>
      <c r="AC64" s="146"/>
      <c r="AD64" s="146"/>
      <c r="AE64" s="146"/>
      <c r="AF64" s="146"/>
      <c r="AG64" s="146" t="s">
        <v>458</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x14ac:dyDescent="0.25">
      <c r="A65" s="158" t="s">
        <v>205</v>
      </c>
      <c r="B65" s="159" t="s">
        <v>147</v>
      </c>
      <c r="C65" s="180" t="s">
        <v>148</v>
      </c>
      <c r="D65" s="160"/>
      <c r="E65" s="161"/>
      <c r="F65" s="162"/>
      <c r="G65" s="162">
        <f>SUMIF(AG66:AG77,"&lt;&gt;NOR",G66:G77)</f>
        <v>0</v>
      </c>
      <c r="H65" s="162"/>
      <c r="I65" s="162">
        <f>SUM(I66:I77)</f>
        <v>0</v>
      </c>
      <c r="J65" s="162"/>
      <c r="K65" s="162">
        <f>SUM(K66:K77)</f>
        <v>0</v>
      </c>
      <c r="L65" s="162"/>
      <c r="M65" s="162">
        <f>SUM(M66:M77)</f>
        <v>0</v>
      </c>
      <c r="N65" s="161"/>
      <c r="O65" s="161">
        <f>SUM(O66:O77)</f>
        <v>0.01</v>
      </c>
      <c r="P65" s="161"/>
      <c r="Q65" s="161">
        <f>SUM(Q66:Q77)</f>
        <v>0</v>
      </c>
      <c r="R65" s="162"/>
      <c r="S65" s="162"/>
      <c r="T65" s="163"/>
      <c r="U65" s="157"/>
      <c r="V65" s="157">
        <f>SUM(V66:V77)</f>
        <v>6.12</v>
      </c>
      <c r="W65" s="157"/>
      <c r="X65" s="157"/>
      <c r="Y65" s="157"/>
      <c r="AG65" t="s">
        <v>206</v>
      </c>
    </row>
    <row r="66" spans="1:60" outlineLevel="1" x14ac:dyDescent="0.25">
      <c r="A66" s="173">
        <v>39</v>
      </c>
      <c r="B66" s="174" t="s">
        <v>728</v>
      </c>
      <c r="C66" s="182" t="s">
        <v>729</v>
      </c>
      <c r="D66" s="175" t="s">
        <v>613</v>
      </c>
      <c r="E66" s="176">
        <v>2</v>
      </c>
      <c r="F66" s="177"/>
      <c r="G66" s="178">
        <f>ROUND(E66*F66,2)</f>
        <v>0</v>
      </c>
      <c r="H66" s="177"/>
      <c r="I66" s="178">
        <f>ROUND(E66*H66,2)</f>
        <v>0</v>
      </c>
      <c r="J66" s="177"/>
      <c r="K66" s="178">
        <f>ROUND(E66*J66,2)</f>
        <v>0</v>
      </c>
      <c r="L66" s="178">
        <v>21</v>
      </c>
      <c r="M66" s="178">
        <f>G66*(1+L66/100)</f>
        <v>0</v>
      </c>
      <c r="N66" s="176">
        <v>2.4000000000000001E-4</v>
      </c>
      <c r="O66" s="176">
        <f>ROUND(E66*N66,2)</f>
        <v>0</v>
      </c>
      <c r="P66" s="176">
        <v>0</v>
      </c>
      <c r="Q66" s="176">
        <f>ROUND(E66*P66,2)</f>
        <v>0</v>
      </c>
      <c r="R66" s="178" t="s">
        <v>588</v>
      </c>
      <c r="S66" s="178" t="s">
        <v>211</v>
      </c>
      <c r="T66" s="179" t="s">
        <v>212</v>
      </c>
      <c r="U66" s="156">
        <v>0.124</v>
      </c>
      <c r="V66" s="156">
        <f>ROUND(E66*U66,2)</f>
        <v>0.25</v>
      </c>
      <c r="W66" s="156"/>
      <c r="X66" s="156" t="s">
        <v>213</v>
      </c>
      <c r="Y66" s="156" t="s">
        <v>214</v>
      </c>
      <c r="Z66" s="146"/>
      <c r="AA66" s="146"/>
      <c r="AB66" s="146"/>
      <c r="AC66" s="146"/>
      <c r="AD66" s="146"/>
      <c r="AE66" s="146"/>
      <c r="AF66" s="146"/>
      <c r="AG66" s="146" t="s">
        <v>541</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20.399999999999999" outlineLevel="1" x14ac:dyDescent="0.25">
      <c r="A67" s="165">
        <v>40</v>
      </c>
      <c r="B67" s="166" t="s">
        <v>730</v>
      </c>
      <c r="C67" s="181" t="s">
        <v>731</v>
      </c>
      <c r="D67" s="167" t="s">
        <v>257</v>
      </c>
      <c r="E67" s="168">
        <v>5</v>
      </c>
      <c r="F67" s="169"/>
      <c r="G67" s="170">
        <f>ROUND(E67*F67,2)</f>
        <v>0</v>
      </c>
      <c r="H67" s="169"/>
      <c r="I67" s="170">
        <f>ROUND(E67*H67,2)</f>
        <v>0</v>
      </c>
      <c r="J67" s="169"/>
      <c r="K67" s="170">
        <f>ROUND(E67*J67,2)</f>
        <v>0</v>
      </c>
      <c r="L67" s="170">
        <v>21</v>
      </c>
      <c r="M67" s="170">
        <f>G67*(1+L67/100)</f>
        <v>0</v>
      </c>
      <c r="N67" s="168">
        <v>1.9E-3</v>
      </c>
      <c r="O67" s="168">
        <f>ROUND(E67*N67,2)</f>
        <v>0.01</v>
      </c>
      <c r="P67" s="168">
        <v>0</v>
      </c>
      <c r="Q67" s="168">
        <f>ROUND(E67*P67,2)</f>
        <v>0</v>
      </c>
      <c r="R67" s="170" t="s">
        <v>588</v>
      </c>
      <c r="S67" s="170" t="s">
        <v>211</v>
      </c>
      <c r="T67" s="171" t="s">
        <v>212</v>
      </c>
      <c r="U67" s="156">
        <v>0.48499999999999999</v>
      </c>
      <c r="V67" s="156">
        <f>ROUND(E67*U67,2)</f>
        <v>2.4300000000000002</v>
      </c>
      <c r="W67" s="156"/>
      <c r="X67" s="156" t="s">
        <v>213</v>
      </c>
      <c r="Y67" s="156" t="s">
        <v>214</v>
      </c>
      <c r="Z67" s="146"/>
      <c r="AA67" s="146"/>
      <c r="AB67" s="146"/>
      <c r="AC67" s="146"/>
      <c r="AD67" s="146"/>
      <c r="AE67" s="146"/>
      <c r="AF67" s="146"/>
      <c r="AG67" s="146" t="s">
        <v>541</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outlineLevel="2" x14ac:dyDescent="0.25">
      <c r="A68" s="153"/>
      <c r="B68" s="154"/>
      <c r="C68" s="254" t="s">
        <v>732</v>
      </c>
      <c r="D68" s="255"/>
      <c r="E68" s="255"/>
      <c r="F68" s="255"/>
      <c r="G68" s="255"/>
      <c r="H68" s="156"/>
      <c r="I68" s="156"/>
      <c r="J68" s="156"/>
      <c r="K68" s="156"/>
      <c r="L68" s="156"/>
      <c r="M68" s="156"/>
      <c r="N68" s="155"/>
      <c r="O68" s="155"/>
      <c r="P68" s="155"/>
      <c r="Q68" s="155"/>
      <c r="R68" s="156"/>
      <c r="S68" s="156"/>
      <c r="T68" s="156"/>
      <c r="U68" s="156"/>
      <c r="V68" s="156"/>
      <c r="W68" s="156"/>
      <c r="X68" s="156"/>
      <c r="Y68" s="156"/>
      <c r="Z68" s="146"/>
      <c r="AA68" s="146"/>
      <c r="AB68" s="146"/>
      <c r="AC68" s="146"/>
      <c r="AD68" s="146"/>
      <c r="AE68" s="146"/>
      <c r="AF68" s="146"/>
      <c r="AG68" s="146" t="s">
        <v>642</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20.399999999999999" outlineLevel="1" x14ac:dyDescent="0.25">
      <c r="A69" s="173">
        <v>41</v>
      </c>
      <c r="B69" s="174" t="s">
        <v>733</v>
      </c>
      <c r="C69" s="182" t="s">
        <v>734</v>
      </c>
      <c r="D69" s="175" t="s">
        <v>257</v>
      </c>
      <c r="E69" s="176">
        <v>5</v>
      </c>
      <c r="F69" s="177"/>
      <c r="G69" s="178">
        <f>ROUND(E69*F69,2)</f>
        <v>0</v>
      </c>
      <c r="H69" s="177"/>
      <c r="I69" s="178">
        <f>ROUND(E69*H69,2)</f>
        <v>0</v>
      </c>
      <c r="J69" s="177"/>
      <c r="K69" s="178">
        <f>ROUND(E69*J69,2)</f>
        <v>0</v>
      </c>
      <c r="L69" s="178">
        <v>21</v>
      </c>
      <c r="M69" s="178">
        <f>G69*(1+L69/100)</f>
        <v>0</v>
      </c>
      <c r="N69" s="176">
        <v>4.0000000000000003E-5</v>
      </c>
      <c r="O69" s="176">
        <f>ROUND(E69*N69,2)</f>
        <v>0</v>
      </c>
      <c r="P69" s="176">
        <v>0</v>
      </c>
      <c r="Q69" s="176">
        <f>ROUND(E69*P69,2)</f>
        <v>0</v>
      </c>
      <c r="R69" s="178" t="s">
        <v>588</v>
      </c>
      <c r="S69" s="178" t="s">
        <v>211</v>
      </c>
      <c r="T69" s="179" t="s">
        <v>212</v>
      </c>
      <c r="U69" s="156">
        <v>0.44500000000000001</v>
      </c>
      <c r="V69" s="156">
        <f>ROUND(E69*U69,2)</f>
        <v>2.23</v>
      </c>
      <c r="W69" s="156"/>
      <c r="X69" s="156" t="s">
        <v>213</v>
      </c>
      <c r="Y69" s="156" t="s">
        <v>214</v>
      </c>
      <c r="Z69" s="146"/>
      <c r="AA69" s="146"/>
      <c r="AB69" s="146"/>
      <c r="AC69" s="146"/>
      <c r="AD69" s="146"/>
      <c r="AE69" s="146"/>
      <c r="AF69" s="146"/>
      <c r="AG69" s="146" t="s">
        <v>541</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20.399999999999999" outlineLevel="1" x14ac:dyDescent="0.25">
      <c r="A70" s="165">
        <v>42</v>
      </c>
      <c r="B70" s="166" t="s">
        <v>735</v>
      </c>
      <c r="C70" s="181" t="s">
        <v>736</v>
      </c>
      <c r="D70" s="167" t="s">
        <v>257</v>
      </c>
      <c r="E70" s="168">
        <v>1</v>
      </c>
      <c r="F70" s="169"/>
      <c r="G70" s="170">
        <f>ROUND(E70*F70,2)</f>
        <v>0</v>
      </c>
      <c r="H70" s="169"/>
      <c r="I70" s="170">
        <f>ROUND(E70*H70,2)</f>
        <v>0</v>
      </c>
      <c r="J70" s="169"/>
      <c r="K70" s="170">
        <f>ROUND(E70*J70,2)</f>
        <v>0</v>
      </c>
      <c r="L70" s="170">
        <v>21</v>
      </c>
      <c r="M70" s="170">
        <f>G70*(1+L70/100)</f>
        <v>0</v>
      </c>
      <c r="N70" s="168">
        <v>1.5200000000000001E-3</v>
      </c>
      <c r="O70" s="168">
        <f>ROUND(E70*N70,2)</f>
        <v>0</v>
      </c>
      <c r="P70" s="168">
        <v>0</v>
      </c>
      <c r="Q70" s="168">
        <f>ROUND(E70*P70,2)</f>
        <v>0</v>
      </c>
      <c r="R70" s="170" t="s">
        <v>588</v>
      </c>
      <c r="S70" s="170" t="s">
        <v>211</v>
      </c>
      <c r="T70" s="171" t="s">
        <v>212</v>
      </c>
      <c r="U70" s="156">
        <v>0.58699999999999997</v>
      </c>
      <c r="V70" s="156">
        <f>ROUND(E70*U70,2)</f>
        <v>0.59</v>
      </c>
      <c r="W70" s="156"/>
      <c r="X70" s="156" t="s">
        <v>213</v>
      </c>
      <c r="Y70" s="156" t="s">
        <v>214</v>
      </c>
      <c r="Z70" s="146"/>
      <c r="AA70" s="146"/>
      <c r="AB70" s="146"/>
      <c r="AC70" s="146"/>
      <c r="AD70" s="146"/>
      <c r="AE70" s="146"/>
      <c r="AF70" s="146"/>
      <c r="AG70" s="146" t="s">
        <v>541</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2" x14ac:dyDescent="0.25">
      <c r="A71" s="153"/>
      <c r="B71" s="154"/>
      <c r="C71" s="254" t="s">
        <v>737</v>
      </c>
      <c r="D71" s="255"/>
      <c r="E71" s="255"/>
      <c r="F71" s="255"/>
      <c r="G71" s="255"/>
      <c r="H71" s="156"/>
      <c r="I71" s="156"/>
      <c r="J71" s="156"/>
      <c r="K71" s="156"/>
      <c r="L71" s="156"/>
      <c r="M71" s="156"/>
      <c r="N71" s="155"/>
      <c r="O71" s="155"/>
      <c r="P71" s="155"/>
      <c r="Q71" s="155"/>
      <c r="R71" s="156"/>
      <c r="S71" s="156"/>
      <c r="T71" s="156"/>
      <c r="U71" s="156"/>
      <c r="V71" s="156"/>
      <c r="W71" s="156"/>
      <c r="X71" s="156"/>
      <c r="Y71" s="156"/>
      <c r="Z71" s="146"/>
      <c r="AA71" s="146"/>
      <c r="AB71" s="146"/>
      <c r="AC71" s="146"/>
      <c r="AD71" s="146"/>
      <c r="AE71" s="146"/>
      <c r="AF71" s="146"/>
      <c r="AG71" s="146" t="s">
        <v>642</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1" x14ac:dyDescent="0.25">
      <c r="A72" s="173">
        <v>43</v>
      </c>
      <c r="B72" s="174" t="s">
        <v>738</v>
      </c>
      <c r="C72" s="182" t="s">
        <v>739</v>
      </c>
      <c r="D72" s="175" t="s">
        <v>257</v>
      </c>
      <c r="E72" s="176">
        <v>1</v>
      </c>
      <c r="F72" s="177"/>
      <c r="G72" s="178">
        <f>ROUND(E72*F72,2)</f>
        <v>0</v>
      </c>
      <c r="H72" s="177"/>
      <c r="I72" s="178">
        <f>ROUND(E72*H72,2)</f>
        <v>0</v>
      </c>
      <c r="J72" s="177"/>
      <c r="K72" s="178">
        <f>ROUND(E72*J72,2)</f>
        <v>0</v>
      </c>
      <c r="L72" s="178">
        <v>21</v>
      </c>
      <c r="M72" s="178">
        <f>G72*(1+L72/100)</f>
        <v>0</v>
      </c>
      <c r="N72" s="176">
        <v>1.2999999999999999E-4</v>
      </c>
      <c r="O72" s="176">
        <f>ROUND(E72*N72,2)</f>
        <v>0</v>
      </c>
      <c r="P72" s="176">
        <v>0</v>
      </c>
      <c r="Q72" s="176">
        <f>ROUND(E72*P72,2)</f>
        <v>0</v>
      </c>
      <c r="R72" s="178" t="s">
        <v>588</v>
      </c>
      <c r="S72" s="178" t="s">
        <v>211</v>
      </c>
      <c r="T72" s="179" t="s">
        <v>212</v>
      </c>
      <c r="U72" s="156">
        <v>0.624</v>
      </c>
      <c r="V72" s="156">
        <f>ROUND(E72*U72,2)</f>
        <v>0.62</v>
      </c>
      <c r="W72" s="156"/>
      <c r="X72" s="156" t="s">
        <v>213</v>
      </c>
      <c r="Y72" s="156" t="s">
        <v>214</v>
      </c>
      <c r="Z72" s="146"/>
      <c r="AA72" s="146"/>
      <c r="AB72" s="146"/>
      <c r="AC72" s="146"/>
      <c r="AD72" s="146"/>
      <c r="AE72" s="146"/>
      <c r="AF72" s="146"/>
      <c r="AG72" s="146" t="s">
        <v>541</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20.399999999999999" outlineLevel="1" x14ac:dyDescent="0.25">
      <c r="A73" s="165">
        <v>44</v>
      </c>
      <c r="B73" s="166" t="s">
        <v>93</v>
      </c>
      <c r="C73" s="181" t="s">
        <v>740</v>
      </c>
      <c r="D73" s="167" t="s">
        <v>257</v>
      </c>
      <c r="E73" s="168">
        <v>2</v>
      </c>
      <c r="F73" s="169"/>
      <c r="G73" s="170">
        <f>ROUND(E73*F73,2)</f>
        <v>0</v>
      </c>
      <c r="H73" s="169"/>
      <c r="I73" s="170">
        <f>ROUND(E73*H73,2)</f>
        <v>0</v>
      </c>
      <c r="J73" s="169"/>
      <c r="K73" s="170">
        <f>ROUND(E73*J73,2)</f>
        <v>0</v>
      </c>
      <c r="L73" s="170">
        <v>21</v>
      </c>
      <c r="M73" s="170">
        <f>G73*(1+L73/100)</f>
        <v>0</v>
      </c>
      <c r="N73" s="168">
        <v>0</v>
      </c>
      <c r="O73" s="168">
        <f>ROUND(E73*N73,2)</f>
        <v>0</v>
      </c>
      <c r="P73" s="168">
        <v>0</v>
      </c>
      <c r="Q73" s="168">
        <f>ROUND(E73*P73,2)</f>
        <v>0</v>
      </c>
      <c r="R73" s="170"/>
      <c r="S73" s="170" t="s">
        <v>276</v>
      </c>
      <c r="T73" s="171" t="s">
        <v>212</v>
      </c>
      <c r="U73" s="156">
        <v>0</v>
      </c>
      <c r="V73" s="156">
        <f>ROUND(E73*U73,2)</f>
        <v>0</v>
      </c>
      <c r="W73" s="156"/>
      <c r="X73" s="156" t="s">
        <v>213</v>
      </c>
      <c r="Y73" s="156" t="s">
        <v>214</v>
      </c>
      <c r="Z73" s="146"/>
      <c r="AA73" s="146"/>
      <c r="AB73" s="146"/>
      <c r="AC73" s="146"/>
      <c r="AD73" s="146"/>
      <c r="AE73" s="146"/>
      <c r="AF73" s="146"/>
      <c r="AG73" s="146" t="s">
        <v>541</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outlineLevel="2" x14ac:dyDescent="0.25">
      <c r="A74" s="153"/>
      <c r="B74" s="154"/>
      <c r="C74" s="254" t="s">
        <v>649</v>
      </c>
      <c r="D74" s="255"/>
      <c r="E74" s="255"/>
      <c r="F74" s="255"/>
      <c r="G74" s="255"/>
      <c r="H74" s="156"/>
      <c r="I74" s="156"/>
      <c r="J74" s="156"/>
      <c r="K74" s="156"/>
      <c r="L74" s="156"/>
      <c r="M74" s="156"/>
      <c r="N74" s="155"/>
      <c r="O74" s="155"/>
      <c r="P74" s="155"/>
      <c r="Q74" s="155"/>
      <c r="R74" s="156"/>
      <c r="S74" s="156"/>
      <c r="T74" s="156"/>
      <c r="U74" s="156"/>
      <c r="V74" s="156"/>
      <c r="W74" s="156"/>
      <c r="X74" s="156"/>
      <c r="Y74" s="156"/>
      <c r="Z74" s="146"/>
      <c r="AA74" s="146"/>
      <c r="AB74" s="146"/>
      <c r="AC74" s="146"/>
      <c r="AD74" s="146"/>
      <c r="AE74" s="146"/>
      <c r="AF74" s="146"/>
      <c r="AG74" s="146" t="s">
        <v>642</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outlineLevel="1" x14ac:dyDescent="0.25">
      <c r="A75" s="173">
        <v>45</v>
      </c>
      <c r="B75" s="174" t="s">
        <v>741</v>
      </c>
      <c r="C75" s="182" t="s">
        <v>742</v>
      </c>
      <c r="D75" s="175" t="s">
        <v>257</v>
      </c>
      <c r="E75" s="176">
        <v>1</v>
      </c>
      <c r="F75" s="177"/>
      <c r="G75" s="178">
        <f>ROUND(E75*F75,2)</f>
        <v>0</v>
      </c>
      <c r="H75" s="177"/>
      <c r="I75" s="178">
        <f>ROUND(E75*H75,2)</f>
        <v>0</v>
      </c>
      <c r="J75" s="177"/>
      <c r="K75" s="178">
        <f>ROUND(E75*J75,2)</f>
        <v>0</v>
      </c>
      <c r="L75" s="178">
        <v>21</v>
      </c>
      <c r="M75" s="178">
        <f>G75*(1+L75/100)</f>
        <v>0</v>
      </c>
      <c r="N75" s="176">
        <v>0</v>
      </c>
      <c r="O75" s="176">
        <f>ROUND(E75*N75,2)</f>
        <v>0</v>
      </c>
      <c r="P75" s="176">
        <v>0</v>
      </c>
      <c r="Q75" s="176">
        <f>ROUND(E75*P75,2)</f>
        <v>0</v>
      </c>
      <c r="R75" s="178" t="s">
        <v>450</v>
      </c>
      <c r="S75" s="178" t="s">
        <v>211</v>
      </c>
      <c r="T75" s="179" t="s">
        <v>212</v>
      </c>
      <c r="U75" s="156">
        <v>0</v>
      </c>
      <c r="V75" s="156">
        <f>ROUND(E75*U75,2)</f>
        <v>0</v>
      </c>
      <c r="W75" s="156"/>
      <c r="X75" s="156" t="s">
        <v>98</v>
      </c>
      <c r="Y75" s="156" t="s">
        <v>214</v>
      </c>
      <c r="Z75" s="146"/>
      <c r="AA75" s="146"/>
      <c r="AB75" s="146"/>
      <c r="AC75" s="146"/>
      <c r="AD75" s="146"/>
      <c r="AE75" s="146"/>
      <c r="AF75" s="146"/>
      <c r="AG75" s="146" t="s">
        <v>458</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outlineLevel="1" x14ac:dyDescent="0.25">
      <c r="A76" s="173">
        <v>46</v>
      </c>
      <c r="B76" s="174" t="s">
        <v>743</v>
      </c>
      <c r="C76" s="182" t="s">
        <v>744</v>
      </c>
      <c r="D76" s="175" t="s">
        <v>257</v>
      </c>
      <c r="E76" s="176">
        <v>1</v>
      </c>
      <c r="F76" s="177"/>
      <c r="G76" s="178">
        <f>ROUND(E76*F76,2)</f>
        <v>0</v>
      </c>
      <c r="H76" s="177"/>
      <c r="I76" s="178">
        <f>ROUND(E76*H76,2)</f>
        <v>0</v>
      </c>
      <c r="J76" s="177"/>
      <c r="K76" s="178">
        <f>ROUND(E76*J76,2)</f>
        <v>0</v>
      </c>
      <c r="L76" s="178">
        <v>21</v>
      </c>
      <c r="M76" s="178">
        <f>G76*(1+L76/100)</f>
        <v>0</v>
      </c>
      <c r="N76" s="176">
        <v>0</v>
      </c>
      <c r="O76" s="176">
        <f>ROUND(E76*N76,2)</f>
        <v>0</v>
      </c>
      <c r="P76" s="176">
        <v>0</v>
      </c>
      <c r="Q76" s="176">
        <f>ROUND(E76*P76,2)</f>
        <v>0</v>
      </c>
      <c r="R76" s="178" t="s">
        <v>450</v>
      </c>
      <c r="S76" s="178" t="s">
        <v>211</v>
      </c>
      <c r="T76" s="179" t="s">
        <v>212</v>
      </c>
      <c r="U76" s="156">
        <v>0</v>
      </c>
      <c r="V76" s="156">
        <f>ROUND(E76*U76,2)</f>
        <v>0</v>
      </c>
      <c r="W76" s="156"/>
      <c r="X76" s="156" t="s">
        <v>98</v>
      </c>
      <c r="Y76" s="156" t="s">
        <v>214</v>
      </c>
      <c r="Z76" s="146"/>
      <c r="AA76" s="146"/>
      <c r="AB76" s="146"/>
      <c r="AC76" s="146"/>
      <c r="AD76" s="146"/>
      <c r="AE76" s="146"/>
      <c r="AF76" s="146"/>
      <c r="AG76" s="146" t="s">
        <v>458</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outlineLevel="1" x14ac:dyDescent="0.25">
      <c r="A77" s="173">
        <v>47</v>
      </c>
      <c r="B77" s="174" t="s">
        <v>745</v>
      </c>
      <c r="C77" s="182" t="s">
        <v>746</v>
      </c>
      <c r="D77" s="175" t="s">
        <v>257</v>
      </c>
      <c r="E77" s="176">
        <v>1</v>
      </c>
      <c r="F77" s="177"/>
      <c r="G77" s="178">
        <f>ROUND(E77*F77,2)</f>
        <v>0</v>
      </c>
      <c r="H77" s="177"/>
      <c r="I77" s="178">
        <f>ROUND(E77*H77,2)</f>
        <v>0</v>
      </c>
      <c r="J77" s="177"/>
      <c r="K77" s="178">
        <f>ROUND(E77*J77,2)</f>
        <v>0</v>
      </c>
      <c r="L77" s="178">
        <v>21</v>
      </c>
      <c r="M77" s="178">
        <f>G77*(1+L77/100)</f>
        <v>0</v>
      </c>
      <c r="N77" s="176">
        <v>0</v>
      </c>
      <c r="O77" s="176">
        <f>ROUND(E77*N77,2)</f>
        <v>0</v>
      </c>
      <c r="P77" s="176">
        <v>0</v>
      </c>
      <c r="Q77" s="176">
        <f>ROUND(E77*P77,2)</f>
        <v>0</v>
      </c>
      <c r="R77" s="178" t="s">
        <v>450</v>
      </c>
      <c r="S77" s="178" t="s">
        <v>211</v>
      </c>
      <c r="T77" s="179" t="s">
        <v>212</v>
      </c>
      <c r="U77" s="156">
        <v>0</v>
      </c>
      <c r="V77" s="156">
        <f>ROUND(E77*U77,2)</f>
        <v>0</v>
      </c>
      <c r="W77" s="156"/>
      <c r="X77" s="156" t="s">
        <v>98</v>
      </c>
      <c r="Y77" s="156" t="s">
        <v>214</v>
      </c>
      <c r="Z77" s="146"/>
      <c r="AA77" s="146"/>
      <c r="AB77" s="146"/>
      <c r="AC77" s="146"/>
      <c r="AD77" s="146"/>
      <c r="AE77" s="146"/>
      <c r="AF77" s="146"/>
      <c r="AG77" s="146" t="s">
        <v>458</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x14ac:dyDescent="0.25">
      <c r="A78" s="158" t="s">
        <v>205</v>
      </c>
      <c r="B78" s="159" t="s">
        <v>153</v>
      </c>
      <c r="C78" s="180" t="s">
        <v>154</v>
      </c>
      <c r="D78" s="160"/>
      <c r="E78" s="161"/>
      <c r="F78" s="162"/>
      <c r="G78" s="162">
        <f>SUMIF(AG79:AG89,"&lt;&gt;NOR",G79:G89)</f>
        <v>0</v>
      </c>
      <c r="H78" s="162"/>
      <c r="I78" s="162">
        <f>SUM(I79:I89)</f>
        <v>0</v>
      </c>
      <c r="J78" s="162"/>
      <c r="K78" s="162">
        <f>SUM(K79:K89)</f>
        <v>0</v>
      </c>
      <c r="L78" s="162"/>
      <c r="M78" s="162">
        <f>SUM(M79:M89)</f>
        <v>0</v>
      </c>
      <c r="N78" s="161"/>
      <c r="O78" s="161">
        <f>SUM(O79:O89)</f>
        <v>0</v>
      </c>
      <c r="P78" s="161"/>
      <c r="Q78" s="161">
        <f>SUM(Q79:Q89)</f>
        <v>0</v>
      </c>
      <c r="R78" s="162"/>
      <c r="S78" s="162"/>
      <c r="T78" s="163"/>
      <c r="U78" s="157"/>
      <c r="V78" s="157">
        <f>SUM(V79:V89)</f>
        <v>4.25</v>
      </c>
      <c r="W78" s="157"/>
      <c r="X78" s="157"/>
      <c r="Y78" s="157"/>
      <c r="AG78" t="s">
        <v>206</v>
      </c>
    </row>
    <row r="79" spans="1:60" outlineLevel="1" x14ac:dyDescent="0.25">
      <c r="A79" s="173">
        <v>48</v>
      </c>
      <c r="B79" s="174" t="s">
        <v>747</v>
      </c>
      <c r="C79" s="182" t="s">
        <v>748</v>
      </c>
      <c r="D79" s="175" t="s">
        <v>257</v>
      </c>
      <c r="E79" s="176">
        <v>1</v>
      </c>
      <c r="F79" s="177"/>
      <c r="G79" s="178">
        <f t="shared" ref="G79:G84" si="21">ROUND(E79*F79,2)</f>
        <v>0</v>
      </c>
      <c r="H79" s="177"/>
      <c r="I79" s="178">
        <f t="shared" ref="I79:I84" si="22">ROUND(E79*H79,2)</f>
        <v>0</v>
      </c>
      <c r="J79" s="177"/>
      <c r="K79" s="178">
        <f t="shared" ref="K79:K84" si="23">ROUND(E79*J79,2)</f>
        <v>0</v>
      </c>
      <c r="L79" s="178">
        <v>21</v>
      </c>
      <c r="M79" s="178">
        <f t="shared" ref="M79:M84" si="24">G79*(1+L79/100)</f>
        <v>0</v>
      </c>
      <c r="N79" s="176">
        <v>4.0000000000000003E-5</v>
      </c>
      <c r="O79" s="176">
        <f t="shared" ref="O79:O84" si="25">ROUND(E79*N79,2)</f>
        <v>0</v>
      </c>
      <c r="P79" s="176">
        <v>0</v>
      </c>
      <c r="Q79" s="176">
        <f t="shared" ref="Q79:Q84" si="26">ROUND(E79*P79,2)</f>
        <v>0</v>
      </c>
      <c r="R79" s="178" t="s">
        <v>588</v>
      </c>
      <c r="S79" s="178" t="s">
        <v>211</v>
      </c>
      <c r="T79" s="179" t="s">
        <v>212</v>
      </c>
      <c r="U79" s="156">
        <v>0.14499999999999999</v>
      </c>
      <c r="V79" s="156">
        <f t="shared" ref="V79:V84" si="27">ROUND(E79*U79,2)</f>
        <v>0.15</v>
      </c>
      <c r="W79" s="156"/>
      <c r="X79" s="156" t="s">
        <v>213</v>
      </c>
      <c r="Y79" s="156" t="s">
        <v>214</v>
      </c>
      <c r="Z79" s="146"/>
      <c r="AA79" s="146"/>
      <c r="AB79" s="146"/>
      <c r="AC79" s="146"/>
      <c r="AD79" s="146"/>
      <c r="AE79" s="146"/>
      <c r="AF79" s="146"/>
      <c r="AG79" s="146" t="s">
        <v>541</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1" x14ac:dyDescent="0.25">
      <c r="A80" s="173">
        <v>49</v>
      </c>
      <c r="B80" s="174" t="s">
        <v>749</v>
      </c>
      <c r="C80" s="182" t="s">
        <v>750</v>
      </c>
      <c r="D80" s="175" t="s">
        <v>257</v>
      </c>
      <c r="E80" s="176">
        <v>6</v>
      </c>
      <c r="F80" s="177"/>
      <c r="G80" s="178">
        <f t="shared" si="21"/>
        <v>0</v>
      </c>
      <c r="H80" s="177"/>
      <c r="I80" s="178">
        <f t="shared" si="22"/>
        <v>0</v>
      </c>
      <c r="J80" s="177"/>
      <c r="K80" s="178">
        <f t="shared" si="23"/>
        <v>0</v>
      </c>
      <c r="L80" s="178">
        <v>21</v>
      </c>
      <c r="M80" s="178">
        <f t="shared" si="24"/>
        <v>0</v>
      </c>
      <c r="N80" s="176">
        <v>1.3999999999999999E-4</v>
      </c>
      <c r="O80" s="176">
        <f t="shared" si="25"/>
        <v>0</v>
      </c>
      <c r="P80" s="176">
        <v>0</v>
      </c>
      <c r="Q80" s="176">
        <f t="shared" si="26"/>
        <v>0</v>
      </c>
      <c r="R80" s="178" t="s">
        <v>588</v>
      </c>
      <c r="S80" s="178" t="s">
        <v>211</v>
      </c>
      <c r="T80" s="179" t="s">
        <v>212</v>
      </c>
      <c r="U80" s="156">
        <v>0.16500000000000001</v>
      </c>
      <c r="V80" s="156">
        <f t="shared" si="27"/>
        <v>0.99</v>
      </c>
      <c r="W80" s="156"/>
      <c r="X80" s="156" t="s">
        <v>213</v>
      </c>
      <c r="Y80" s="156" t="s">
        <v>214</v>
      </c>
      <c r="Z80" s="146"/>
      <c r="AA80" s="146"/>
      <c r="AB80" s="146"/>
      <c r="AC80" s="146"/>
      <c r="AD80" s="146"/>
      <c r="AE80" s="146"/>
      <c r="AF80" s="146"/>
      <c r="AG80" s="146" t="s">
        <v>541</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73">
        <v>50</v>
      </c>
      <c r="B81" s="174" t="s">
        <v>751</v>
      </c>
      <c r="C81" s="182" t="s">
        <v>752</v>
      </c>
      <c r="D81" s="175" t="s">
        <v>257</v>
      </c>
      <c r="E81" s="176">
        <v>2</v>
      </c>
      <c r="F81" s="177"/>
      <c r="G81" s="178">
        <f t="shared" si="21"/>
        <v>0</v>
      </c>
      <c r="H81" s="177"/>
      <c r="I81" s="178">
        <f t="shared" si="22"/>
        <v>0</v>
      </c>
      <c r="J81" s="177"/>
      <c r="K81" s="178">
        <f t="shared" si="23"/>
        <v>0</v>
      </c>
      <c r="L81" s="178">
        <v>21</v>
      </c>
      <c r="M81" s="178">
        <f t="shared" si="24"/>
        <v>0</v>
      </c>
      <c r="N81" s="176">
        <v>5.1999999999999995E-4</v>
      </c>
      <c r="O81" s="176">
        <f t="shared" si="25"/>
        <v>0</v>
      </c>
      <c r="P81" s="176">
        <v>0</v>
      </c>
      <c r="Q81" s="176">
        <f t="shared" si="26"/>
        <v>0</v>
      </c>
      <c r="R81" s="178" t="s">
        <v>588</v>
      </c>
      <c r="S81" s="178" t="s">
        <v>211</v>
      </c>
      <c r="T81" s="179" t="s">
        <v>212</v>
      </c>
      <c r="U81" s="156">
        <v>0.26900000000000002</v>
      </c>
      <c r="V81" s="156">
        <f t="shared" si="27"/>
        <v>0.54</v>
      </c>
      <c r="W81" s="156"/>
      <c r="X81" s="156" t="s">
        <v>213</v>
      </c>
      <c r="Y81" s="156" t="s">
        <v>214</v>
      </c>
      <c r="Z81" s="146"/>
      <c r="AA81" s="146"/>
      <c r="AB81" s="146"/>
      <c r="AC81" s="146"/>
      <c r="AD81" s="146"/>
      <c r="AE81" s="146"/>
      <c r="AF81" s="146"/>
      <c r="AG81" s="146" t="s">
        <v>541</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1" x14ac:dyDescent="0.25">
      <c r="A82" s="173">
        <v>51</v>
      </c>
      <c r="B82" s="174" t="s">
        <v>753</v>
      </c>
      <c r="C82" s="182" t="s">
        <v>754</v>
      </c>
      <c r="D82" s="175" t="s">
        <v>257</v>
      </c>
      <c r="E82" s="176">
        <v>3</v>
      </c>
      <c r="F82" s="177"/>
      <c r="G82" s="178">
        <f t="shared" si="21"/>
        <v>0</v>
      </c>
      <c r="H82" s="177"/>
      <c r="I82" s="178">
        <f t="shared" si="22"/>
        <v>0</v>
      </c>
      <c r="J82" s="177"/>
      <c r="K82" s="178">
        <f t="shared" si="23"/>
        <v>0</v>
      </c>
      <c r="L82" s="178">
        <v>21</v>
      </c>
      <c r="M82" s="178">
        <f t="shared" si="24"/>
        <v>0</v>
      </c>
      <c r="N82" s="176">
        <v>0</v>
      </c>
      <c r="O82" s="176">
        <f t="shared" si="25"/>
        <v>0</v>
      </c>
      <c r="P82" s="176">
        <v>0</v>
      </c>
      <c r="Q82" s="176">
        <f t="shared" si="26"/>
        <v>0</v>
      </c>
      <c r="R82" s="178" t="s">
        <v>588</v>
      </c>
      <c r="S82" s="178" t="s">
        <v>211</v>
      </c>
      <c r="T82" s="179" t="s">
        <v>212</v>
      </c>
      <c r="U82" s="156">
        <v>0.16500000000000001</v>
      </c>
      <c r="V82" s="156">
        <f t="shared" si="27"/>
        <v>0.5</v>
      </c>
      <c r="W82" s="156"/>
      <c r="X82" s="156" t="s">
        <v>213</v>
      </c>
      <c r="Y82" s="156" t="s">
        <v>214</v>
      </c>
      <c r="Z82" s="146"/>
      <c r="AA82" s="146"/>
      <c r="AB82" s="146"/>
      <c r="AC82" s="146"/>
      <c r="AD82" s="146"/>
      <c r="AE82" s="146"/>
      <c r="AF82" s="146"/>
      <c r="AG82" s="146" t="s">
        <v>541</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73">
        <v>52</v>
      </c>
      <c r="B83" s="174" t="s">
        <v>755</v>
      </c>
      <c r="C83" s="182" t="s">
        <v>756</v>
      </c>
      <c r="D83" s="175" t="s">
        <v>257</v>
      </c>
      <c r="E83" s="176">
        <v>14</v>
      </c>
      <c r="F83" s="177"/>
      <c r="G83" s="178">
        <f t="shared" si="21"/>
        <v>0</v>
      </c>
      <c r="H83" s="177"/>
      <c r="I83" s="178">
        <f t="shared" si="22"/>
        <v>0</v>
      </c>
      <c r="J83" s="177"/>
      <c r="K83" s="178">
        <f t="shared" si="23"/>
        <v>0</v>
      </c>
      <c r="L83" s="178">
        <v>21</v>
      </c>
      <c r="M83" s="178">
        <f t="shared" si="24"/>
        <v>0</v>
      </c>
      <c r="N83" s="176">
        <v>2.4000000000000001E-4</v>
      </c>
      <c r="O83" s="176">
        <f t="shared" si="25"/>
        <v>0</v>
      </c>
      <c r="P83" s="176">
        <v>0</v>
      </c>
      <c r="Q83" s="176">
        <f t="shared" si="26"/>
        <v>0</v>
      </c>
      <c r="R83" s="178" t="s">
        <v>588</v>
      </c>
      <c r="S83" s="178" t="s">
        <v>211</v>
      </c>
      <c r="T83" s="179" t="s">
        <v>212</v>
      </c>
      <c r="U83" s="156">
        <v>0.124</v>
      </c>
      <c r="V83" s="156">
        <f t="shared" si="27"/>
        <v>1.74</v>
      </c>
      <c r="W83" s="156"/>
      <c r="X83" s="156" t="s">
        <v>213</v>
      </c>
      <c r="Y83" s="156" t="s">
        <v>214</v>
      </c>
      <c r="Z83" s="146"/>
      <c r="AA83" s="146"/>
      <c r="AB83" s="146"/>
      <c r="AC83" s="146"/>
      <c r="AD83" s="146"/>
      <c r="AE83" s="146"/>
      <c r="AF83" s="146"/>
      <c r="AG83" s="146" t="s">
        <v>541</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1" x14ac:dyDescent="0.25">
      <c r="A84" s="165">
        <v>53</v>
      </c>
      <c r="B84" s="166" t="s">
        <v>101</v>
      </c>
      <c r="C84" s="181" t="s">
        <v>757</v>
      </c>
      <c r="D84" s="167" t="s">
        <v>257</v>
      </c>
      <c r="E84" s="168">
        <v>1</v>
      </c>
      <c r="F84" s="169"/>
      <c r="G84" s="170">
        <f t="shared" si="21"/>
        <v>0</v>
      </c>
      <c r="H84" s="169"/>
      <c r="I84" s="170">
        <f t="shared" si="22"/>
        <v>0</v>
      </c>
      <c r="J84" s="169"/>
      <c r="K84" s="170">
        <f t="shared" si="23"/>
        <v>0</v>
      </c>
      <c r="L84" s="170">
        <v>21</v>
      </c>
      <c r="M84" s="170">
        <f t="shared" si="24"/>
        <v>0</v>
      </c>
      <c r="N84" s="168">
        <v>0</v>
      </c>
      <c r="O84" s="168">
        <f t="shared" si="25"/>
        <v>0</v>
      </c>
      <c r="P84" s="168">
        <v>0</v>
      </c>
      <c r="Q84" s="168">
        <f t="shared" si="26"/>
        <v>0</v>
      </c>
      <c r="R84" s="170"/>
      <c r="S84" s="170" t="s">
        <v>276</v>
      </c>
      <c r="T84" s="171" t="s">
        <v>212</v>
      </c>
      <c r="U84" s="156">
        <v>8.3000000000000004E-2</v>
      </c>
      <c r="V84" s="156">
        <f t="shared" si="27"/>
        <v>0.08</v>
      </c>
      <c r="W84" s="156"/>
      <c r="X84" s="156" t="s">
        <v>213</v>
      </c>
      <c r="Y84" s="156" t="s">
        <v>214</v>
      </c>
      <c r="Z84" s="146"/>
      <c r="AA84" s="146"/>
      <c r="AB84" s="146"/>
      <c r="AC84" s="146"/>
      <c r="AD84" s="146"/>
      <c r="AE84" s="146"/>
      <c r="AF84" s="146"/>
      <c r="AG84" s="146" t="s">
        <v>541</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2" x14ac:dyDescent="0.25">
      <c r="A85" s="153"/>
      <c r="B85" s="154"/>
      <c r="C85" s="254" t="s">
        <v>649</v>
      </c>
      <c r="D85" s="255"/>
      <c r="E85" s="255"/>
      <c r="F85" s="255"/>
      <c r="G85" s="255"/>
      <c r="H85" s="156"/>
      <c r="I85" s="156"/>
      <c r="J85" s="156"/>
      <c r="K85" s="156"/>
      <c r="L85" s="156"/>
      <c r="M85" s="156"/>
      <c r="N85" s="155"/>
      <c r="O85" s="155"/>
      <c r="P85" s="155"/>
      <c r="Q85" s="155"/>
      <c r="R85" s="156"/>
      <c r="S85" s="156"/>
      <c r="T85" s="156"/>
      <c r="U85" s="156"/>
      <c r="V85" s="156"/>
      <c r="W85" s="156"/>
      <c r="X85" s="156"/>
      <c r="Y85" s="156"/>
      <c r="Z85" s="146"/>
      <c r="AA85" s="146"/>
      <c r="AB85" s="146"/>
      <c r="AC85" s="146"/>
      <c r="AD85" s="146"/>
      <c r="AE85" s="146"/>
      <c r="AF85" s="146"/>
      <c r="AG85" s="146" t="s">
        <v>642</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ht="20.399999999999999" outlineLevel="1" x14ac:dyDescent="0.25">
      <c r="A86" s="165">
        <v>54</v>
      </c>
      <c r="B86" s="166" t="s">
        <v>108</v>
      </c>
      <c r="C86" s="181" t="s">
        <v>758</v>
      </c>
      <c r="D86" s="167" t="s">
        <v>257</v>
      </c>
      <c r="E86" s="168">
        <v>3</v>
      </c>
      <c r="F86" s="169"/>
      <c r="G86" s="170">
        <f>ROUND(E86*F86,2)</f>
        <v>0</v>
      </c>
      <c r="H86" s="169"/>
      <c r="I86" s="170">
        <f>ROUND(E86*H86,2)</f>
        <v>0</v>
      </c>
      <c r="J86" s="169"/>
      <c r="K86" s="170">
        <f>ROUND(E86*J86,2)</f>
        <v>0</v>
      </c>
      <c r="L86" s="170">
        <v>21</v>
      </c>
      <c r="M86" s="170">
        <f>G86*(1+L86/100)</f>
        <v>0</v>
      </c>
      <c r="N86" s="168">
        <v>0</v>
      </c>
      <c r="O86" s="168">
        <f>ROUND(E86*N86,2)</f>
        <v>0</v>
      </c>
      <c r="P86" s="168">
        <v>0</v>
      </c>
      <c r="Q86" s="168">
        <f>ROUND(E86*P86,2)</f>
        <v>0</v>
      </c>
      <c r="R86" s="170"/>
      <c r="S86" s="170" t="s">
        <v>276</v>
      </c>
      <c r="T86" s="171" t="s">
        <v>212</v>
      </c>
      <c r="U86" s="156">
        <v>8.3000000000000004E-2</v>
      </c>
      <c r="V86" s="156">
        <f>ROUND(E86*U86,2)</f>
        <v>0.25</v>
      </c>
      <c r="W86" s="156"/>
      <c r="X86" s="156" t="s">
        <v>213</v>
      </c>
      <c r="Y86" s="156" t="s">
        <v>214</v>
      </c>
      <c r="Z86" s="146"/>
      <c r="AA86" s="146"/>
      <c r="AB86" s="146"/>
      <c r="AC86" s="146"/>
      <c r="AD86" s="146"/>
      <c r="AE86" s="146"/>
      <c r="AF86" s="146"/>
      <c r="AG86" s="146" t="s">
        <v>541</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outlineLevel="2" x14ac:dyDescent="0.25">
      <c r="A87" s="153"/>
      <c r="B87" s="154"/>
      <c r="C87" s="254" t="s">
        <v>649</v>
      </c>
      <c r="D87" s="255"/>
      <c r="E87" s="255"/>
      <c r="F87" s="255"/>
      <c r="G87" s="255"/>
      <c r="H87" s="156"/>
      <c r="I87" s="156"/>
      <c r="J87" s="156"/>
      <c r="K87" s="156"/>
      <c r="L87" s="156"/>
      <c r="M87" s="156"/>
      <c r="N87" s="155"/>
      <c r="O87" s="155"/>
      <c r="P87" s="155"/>
      <c r="Q87" s="155"/>
      <c r="R87" s="156"/>
      <c r="S87" s="156"/>
      <c r="T87" s="156"/>
      <c r="U87" s="156"/>
      <c r="V87" s="156"/>
      <c r="W87" s="156"/>
      <c r="X87" s="156"/>
      <c r="Y87" s="156"/>
      <c r="Z87" s="146"/>
      <c r="AA87" s="146"/>
      <c r="AB87" s="146"/>
      <c r="AC87" s="146"/>
      <c r="AD87" s="146"/>
      <c r="AE87" s="146"/>
      <c r="AF87" s="146"/>
      <c r="AG87" s="146" t="s">
        <v>642</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1" x14ac:dyDescent="0.25">
      <c r="A88" s="165">
        <v>55</v>
      </c>
      <c r="B88" s="166" t="s">
        <v>112</v>
      </c>
      <c r="C88" s="181" t="s">
        <v>759</v>
      </c>
      <c r="D88" s="167" t="s">
        <v>257</v>
      </c>
      <c r="E88" s="168">
        <v>1</v>
      </c>
      <c r="F88" s="169"/>
      <c r="G88" s="170">
        <f>ROUND(E88*F88,2)</f>
        <v>0</v>
      </c>
      <c r="H88" s="169"/>
      <c r="I88" s="170">
        <f>ROUND(E88*H88,2)</f>
        <v>0</v>
      </c>
      <c r="J88" s="169"/>
      <c r="K88" s="170">
        <f>ROUND(E88*J88,2)</f>
        <v>0</v>
      </c>
      <c r="L88" s="170">
        <v>21</v>
      </c>
      <c r="M88" s="170">
        <f>G88*(1+L88/100)</f>
        <v>0</v>
      </c>
      <c r="N88" s="168">
        <v>0</v>
      </c>
      <c r="O88" s="168">
        <f>ROUND(E88*N88,2)</f>
        <v>0</v>
      </c>
      <c r="P88" s="168">
        <v>0</v>
      </c>
      <c r="Q88" s="168">
        <f>ROUND(E88*P88,2)</f>
        <v>0</v>
      </c>
      <c r="R88" s="170"/>
      <c r="S88" s="170" t="s">
        <v>276</v>
      </c>
      <c r="T88" s="171" t="s">
        <v>212</v>
      </c>
      <c r="U88" s="156">
        <v>0</v>
      </c>
      <c r="V88" s="156">
        <f>ROUND(E88*U88,2)</f>
        <v>0</v>
      </c>
      <c r="W88" s="156"/>
      <c r="X88" s="156" t="s">
        <v>213</v>
      </c>
      <c r="Y88" s="156" t="s">
        <v>214</v>
      </c>
      <c r="Z88" s="146"/>
      <c r="AA88" s="146"/>
      <c r="AB88" s="146"/>
      <c r="AC88" s="146"/>
      <c r="AD88" s="146"/>
      <c r="AE88" s="146"/>
      <c r="AF88" s="146"/>
      <c r="AG88" s="146" t="s">
        <v>541</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2" x14ac:dyDescent="0.25">
      <c r="A89" s="153"/>
      <c r="B89" s="154"/>
      <c r="C89" s="254" t="s">
        <v>649</v>
      </c>
      <c r="D89" s="255"/>
      <c r="E89" s="255"/>
      <c r="F89" s="255"/>
      <c r="G89" s="255"/>
      <c r="H89" s="156"/>
      <c r="I89" s="156"/>
      <c r="J89" s="156"/>
      <c r="K89" s="156"/>
      <c r="L89" s="156"/>
      <c r="M89" s="156"/>
      <c r="N89" s="155"/>
      <c r="O89" s="155"/>
      <c r="P89" s="155"/>
      <c r="Q89" s="155"/>
      <c r="R89" s="156"/>
      <c r="S89" s="156"/>
      <c r="T89" s="156"/>
      <c r="U89" s="156"/>
      <c r="V89" s="156"/>
      <c r="W89" s="156"/>
      <c r="X89" s="156"/>
      <c r="Y89" s="156"/>
      <c r="Z89" s="146"/>
      <c r="AA89" s="146"/>
      <c r="AB89" s="146"/>
      <c r="AC89" s="146"/>
      <c r="AD89" s="146"/>
      <c r="AE89" s="146"/>
      <c r="AF89" s="146"/>
      <c r="AG89" s="146" t="s">
        <v>642</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x14ac:dyDescent="0.25">
      <c r="A90" s="158" t="s">
        <v>205</v>
      </c>
      <c r="B90" s="159" t="s">
        <v>172</v>
      </c>
      <c r="C90" s="180" t="s">
        <v>173</v>
      </c>
      <c r="D90" s="160"/>
      <c r="E90" s="161"/>
      <c r="F90" s="162"/>
      <c r="G90" s="162">
        <f>SUMIF(AG91:AG94,"&lt;&gt;NOR",G91:G94)</f>
        <v>0</v>
      </c>
      <c r="H90" s="162"/>
      <c r="I90" s="162">
        <f>SUM(I91:I94)</f>
        <v>0</v>
      </c>
      <c r="J90" s="162"/>
      <c r="K90" s="162">
        <f>SUM(K91:K94)</f>
        <v>0</v>
      </c>
      <c r="L90" s="162"/>
      <c r="M90" s="162">
        <f>SUM(M91:M94)</f>
        <v>0</v>
      </c>
      <c r="N90" s="161"/>
      <c r="O90" s="161">
        <f>SUM(O91:O94)</f>
        <v>0.24</v>
      </c>
      <c r="P90" s="161"/>
      <c r="Q90" s="161">
        <f>SUM(Q91:Q94)</f>
        <v>0</v>
      </c>
      <c r="R90" s="162"/>
      <c r="S90" s="162"/>
      <c r="T90" s="163"/>
      <c r="U90" s="157"/>
      <c r="V90" s="157">
        <f>SUM(V91:V94)</f>
        <v>6.0699999999999994</v>
      </c>
      <c r="W90" s="157"/>
      <c r="X90" s="157"/>
      <c r="Y90" s="157"/>
      <c r="AG90" t="s">
        <v>206</v>
      </c>
    </row>
    <row r="91" spans="1:60" outlineLevel="1" x14ac:dyDescent="0.25">
      <c r="A91" s="173">
        <v>56</v>
      </c>
      <c r="B91" s="174" t="s">
        <v>760</v>
      </c>
      <c r="C91" s="182" t="s">
        <v>761</v>
      </c>
      <c r="D91" s="175" t="s">
        <v>316</v>
      </c>
      <c r="E91" s="176">
        <v>9.3000000000000007</v>
      </c>
      <c r="F91" s="177"/>
      <c r="G91" s="178">
        <f>ROUND(E91*F91,2)</f>
        <v>0</v>
      </c>
      <c r="H91" s="177"/>
      <c r="I91" s="178">
        <f>ROUND(E91*H91,2)</f>
        <v>0</v>
      </c>
      <c r="J91" s="177"/>
      <c r="K91" s="178">
        <f>ROUND(E91*J91,2)</f>
        <v>0</v>
      </c>
      <c r="L91" s="178">
        <v>21</v>
      </c>
      <c r="M91" s="178">
        <f>G91*(1+L91/100)</f>
        <v>0</v>
      </c>
      <c r="N91" s="176">
        <v>0</v>
      </c>
      <c r="O91" s="176">
        <f>ROUND(E91*N91,2)</f>
        <v>0</v>
      </c>
      <c r="P91" s="176">
        <v>0</v>
      </c>
      <c r="Q91" s="176">
        <f>ROUND(E91*P91,2)</f>
        <v>0</v>
      </c>
      <c r="R91" s="178"/>
      <c r="S91" s="178" t="s">
        <v>211</v>
      </c>
      <c r="T91" s="179" t="s">
        <v>212</v>
      </c>
      <c r="U91" s="156">
        <v>0.14000000000000001</v>
      </c>
      <c r="V91" s="156">
        <f>ROUND(E91*U91,2)</f>
        <v>1.3</v>
      </c>
      <c r="W91" s="156"/>
      <c r="X91" s="156" t="s">
        <v>213</v>
      </c>
      <c r="Y91" s="156" t="s">
        <v>214</v>
      </c>
      <c r="Z91" s="146"/>
      <c r="AA91" s="146"/>
      <c r="AB91" s="146"/>
      <c r="AC91" s="146"/>
      <c r="AD91" s="146"/>
      <c r="AE91" s="146"/>
      <c r="AF91" s="146"/>
      <c r="AG91" s="146" t="s">
        <v>541</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outlineLevel="1" x14ac:dyDescent="0.25">
      <c r="A92" s="173">
        <v>57</v>
      </c>
      <c r="B92" s="174" t="s">
        <v>762</v>
      </c>
      <c r="C92" s="182" t="s">
        <v>763</v>
      </c>
      <c r="D92" s="175" t="s">
        <v>316</v>
      </c>
      <c r="E92" s="176">
        <v>9.3000000000000007</v>
      </c>
      <c r="F92" s="177"/>
      <c r="G92" s="178">
        <f>ROUND(E92*F92,2)</f>
        <v>0</v>
      </c>
      <c r="H92" s="177"/>
      <c r="I92" s="178">
        <f>ROUND(E92*H92,2)</f>
        <v>0</v>
      </c>
      <c r="J92" s="177"/>
      <c r="K92" s="178">
        <f>ROUND(E92*J92,2)</f>
        <v>0</v>
      </c>
      <c r="L92" s="178">
        <v>21</v>
      </c>
      <c r="M92" s="178">
        <f>G92*(1+L92/100)</f>
        <v>0</v>
      </c>
      <c r="N92" s="176">
        <v>2.6169999999999999E-2</v>
      </c>
      <c r="O92" s="176">
        <f>ROUND(E92*N92,2)</f>
        <v>0.24</v>
      </c>
      <c r="P92" s="176">
        <v>0</v>
      </c>
      <c r="Q92" s="176">
        <f>ROUND(E92*P92,2)</f>
        <v>0</v>
      </c>
      <c r="R92" s="178"/>
      <c r="S92" s="178" t="s">
        <v>211</v>
      </c>
      <c r="T92" s="179" t="s">
        <v>212</v>
      </c>
      <c r="U92" s="156">
        <v>0.46100000000000002</v>
      </c>
      <c r="V92" s="156">
        <f>ROUND(E92*U92,2)</f>
        <v>4.29</v>
      </c>
      <c r="W92" s="156"/>
      <c r="X92" s="156" t="s">
        <v>213</v>
      </c>
      <c r="Y92" s="156" t="s">
        <v>214</v>
      </c>
      <c r="Z92" s="146"/>
      <c r="AA92" s="146"/>
      <c r="AB92" s="146"/>
      <c r="AC92" s="146"/>
      <c r="AD92" s="146"/>
      <c r="AE92" s="146"/>
      <c r="AF92" s="146"/>
      <c r="AG92" s="146" t="s">
        <v>541</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outlineLevel="1" x14ac:dyDescent="0.25">
      <c r="A93" s="173">
        <v>58</v>
      </c>
      <c r="B93" s="174" t="s">
        <v>764</v>
      </c>
      <c r="C93" s="182" t="s">
        <v>765</v>
      </c>
      <c r="D93" s="175" t="s">
        <v>257</v>
      </c>
      <c r="E93" s="176">
        <v>2</v>
      </c>
      <c r="F93" s="177"/>
      <c r="G93" s="178">
        <f>ROUND(E93*F93,2)</f>
        <v>0</v>
      </c>
      <c r="H93" s="177"/>
      <c r="I93" s="178">
        <f>ROUND(E93*H93,2)</f>
        <v>0</v>
      </c>
      <c r="J93" s="177"/>
      <c r="K93" s="178">
        <f>ROUND(E93*J93,2)</f>
        <v>0</v>
      </c>
      <c r="L93" s="178">
        <v>21</v>
      </c>
      <c r="M93" s="178">
        <f>G93*(1+L93/100)</f>
        <v>0</v>
      </c>
      <c r="N93" s="176">
        <v>0</v>
      </c>
      <c r="O93" s="176">
        <f>ROUND(E93*N93,2)</f>
        <v>0</v>
      </c>
      <c r="P93" s="176">
        <v>0</v>
      </c>
      <c r="Q93" s="176">
        <f>ROUND(E93*P93,2)</f>
        <v>0</v>
      </c>
      <c r="R93" s="178"/>
      <c r="S93" s="178" t="s">
        <v>211</v>
      </c>
      <c r="T93" s="179" t="s">
        <v>212</v>
      </c>
      <c r="U93" s="156">
        <v>0.13</v>
      </c>
      <c r="V93" s="156">
        <f>ROUND(E93*U93,2)</f>
        <v>0.26</v>
      </c>
      <c r="W93" s="156"/>
      <c r="X93" s="156" t="s">
        <v>213</v>
      </c>
      <c r="Y93" s="156" t="s">
        <v>214</v>
      </c>
      <c r="Z93" s="146"/>
      <c r="AA93" s="146"/>
      <c r="AB93" s="146"/>
      <c r="AC93" s="146"/>
      <c r="AD93" s="146"/>
      <c r="AE93" s="146"/>
      <c r="AF93" s="146"/>
      <c r="AG93" s="146" t="s">
        <v>541</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1" x14ac:dyDescent="0.25">
      <c r="A94" s="173">
        <v>59</v>
      </c>
      <c r="B94" s="174" t="s">
        <v>766</v>
      </c>
      <c r="C94" s="182" t="s">
        <v>767</v>
      </c>
      <c r="D94" s="175" t="s">
        <v>257</v>
      </c>
      <c r="E94" s="176">
        <v>2</v>
      </c>
      <c r="F94" s="177"/>
      <c r="G94" s="178">
        <f>ROUND(E94*F94,2)</f>
        <v>0</v>
      </c>
      <c r="H94" s="177"/>
      <c r="I94" s="178">
        <f>ROUND(E94*H94,2)</f>
        <v>0</v>
      </c>
      <c r="J94" s="177"/>
      <c r="K94" s="178">
        <f>ROUND(E94*J94,2)</f>
        <v>0</v>
      </c>
      <c r="L94" s="178">
        <v>21</v>
      </c>
      <c r="M94" s="178">
        <f>G94*(1+L94/100)</f>
        <v>0</v>
      </c>
      <c r="N94" s="176">
        <v>0</v>
      </c>
      <c r="O94" s="176">
        <f>ROUND(E94*N94,2)</f>
        <v>0</v>
      </c>
      <c r="P94" s="176">
        <v>0</v>
      </c>
      <c r="Q94" s="176">
        <f>ROUND(E94*P94,2)</f>
        <v>0</v>
      </c>
      <c r="R94" s="178"/>
      <c r="S94" s="178" t="s">
        <v>211</v>
      </c>
      <c r="T94" s="179" t="s">
        <v>212</v>
      </c>
      <c r="U94" s="156">
        <v>0.11</v>
      </c>
      <c r="V94" s="156">
        <f>ROUND(E94*U94,2)</f>
        <v>0.22</v>
      </c>
      <c r="W94" s="156"/>
      <c r="X94" s="156" t="s">
        <v>213</v>
      </c>
      <c r="Y94" s="156" t="s">
        <v>214</v>
      </c>
      <c r="Z94" s="146"/>
      <c r="AA94" s="146"/>
      <c r="AB94" s="146"/>
      <c r="AC94" s="146"/>
      <c r="AD94" s="146"/>
      <c r="AE94" s="146"/>
      <c r="AF94" s="146"/>
      <c r="AG94" s="146" t="s">
        <v>541</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x14ac:dyDescent="0.25">
      <c r="A95" s="158" t="s">
        <v>205</v>
      </c>
      <c r="B95" s="159" t="s">
        <v>174</v>
      </c>
      <c r="C95" s="180" t="s">
        <v>175</v>
      </c>
      <c r="D95" s="160"/>
      <c r="E95" s="161"/>
      <c r="F95" s="162"/>
      <c r="G95" s="162">
        <f>SUMIF(AG96:AG97,"&lt;&gt;NOR",G96:G97)</f>
        <v>0</v>
      </c>
      <c r="H95" s="162"/>
      <c r="I95" s="162">
        <f>SUM(I96:I97)</f>
        <v>0</v>
      </c>
      <c r="J95" s="162"/>
      <c r="K95" s="162">
        <f>SUM(K96:K97)</f>
        <v>0</v>
      </c>
      <c r="L95" s="162"/>
      <c r="M95" s="162">
        <f>SUM(M96:M97)</f>
        <v>0</v>
      </c>
      <c r="N95" s="161"/>
      <c r="O95" s="161">
        <f>SUM(O96:O97)</f>
        <v>0</v>
      </c>
      <c r="P95" s="161"/>
      <c r="Q95" s="161">
        <f>SUM(Q96:Q97)</f>
        <v>0</v>
      </c>
      <c r="R95" s="162"/>
      <c r="S95" s="162"/>
      <c r="T95" s="163"/>
      <c r="U95" s="157"/>
      <c r="V95" s="157">
        <f>SUM(V96:V97)</f>
        <v>1.75</v>
      </c>
      <c r="W95" s="157"/>
      <c r="X95" s="157"/>
      <c r="Y95" s="157"/>
      <c r="AG95" t="s">
        <v>206</v>
      </c>
    </row>
    <row r="96" spans="1:60" outlineLevel="1" x14ac:dyDescent="0.25">
      <c r="A96" s="173">
        <v>60</v>
      </c>
      <c r="B96" s="174" t="s">
        <v>669</v>
      </c>
      <c r="C96" s="182" t="s">
        <v>670</v>
      </c>
      <c r="D96" s="175" t="s">
        <v>209</v>
      </c>
      <c r="E96" s="176">
        <v>2.6395200000000001</v>
      </c>
      <c r="F96" s="177"/>
      <c r="G96" s="178">
        <f>ROUND(E96*F96,2)</f>
        <v>0</v>
      </c>
      <c r="H96" s="177"/>
      <c r="I96" s="178">
        <f>ROUND(E96*H96,2)</f>
        <v>0</v>
      </c>
      <c r="J96" s="177"/>
      <c r="K96" s="178">
        <f>ROUND(E96*J96,2)</f>
        <v>0</v>
      </c>
      <c r="L96" s="178">
        <v>21</v>
      </c>
      <c r="M96" s="178">
        <f>G96*(1+L96/100)</f>
        <v>0</v>
      </c>
      <c r="N96" s="176">
        <v>0</v>
      </c>
      <c r="O96" s="176">
        <f>ROUND(E96*N96,2)</f>
        <v>0</v>
      </c>
      <c r="P96" s="176">
        <v>0</v>
      </c>
      <c r="Q96" s="176">
        <f>ROUND(E96*P96,2)</f>
        <v>0</v>
      </c>
      <c r="R96" s="178"/>
      <c r="S96" s="178" t="s">
        <v>211</v>
      </c>
      <c r="T96" s="179" t="s">
        <v>212</v>
      </c>
      <c r="U96" s="156">
        <v>0.66300000000000003</v>
      </c>
      <c r="V96" s="156">
        <f>ROUND(E96*U96,2)</f>
        <v>1.75</v>
      </c>
      <c r="W96" s="156"/>
      <c r="X96" s="156" t="s">
        <v>213</v>
      </c>
      <c r="Y96" s="156" t="s">
        <v>214</v>
      </c>
      <c r="Z96" s="146"/>
      <c r="AA96" s="146"/>
      <c r="AB96" s="146"/>
      <c r="AC96" s="146"/>
      <c r="AD96" s="146"/>
      <c r="AE96" s="146"/>
      <c r="AF96" s="146"/>
      <c r="AG96" s="146" t="s">
        <v>541</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outlineLevel="1" x14ac:dyDescent="0.25">
      <c r="A97" s="165">
        <v>61</v>
      </c>
      <c r="B97" s="166" t="s">
        <v>671</v>
      </c>
      <c r="C97" s="181" t="s">
        <v>672</v>
      </c>
      <c r="D97" s="167" t="s">
        <v>209</v>
      </c>
      <c r="E97" s="168">
        <v>79.185599999999994</v>
      </c>
      <c r="F97" s="169"/>
      <c r="G97" s="170">
        <f>ROUND(E97*F97,2)</f>
        <v>0</v>
      </c>
      <c r="H97" s="169"/>
      <c r="I97" s="170">
        <f>ROUND(E97*H97,2)</f>
        <v>0</v>
      </c>
      <c r="J97" s="169"/>
      <c r="K97" s="170">
        <f>ROUND(E97*J97,2)</f>
        <v>0</v>
      </c>
      <c r="L97" s="170">
        <v>21</v>
      </c>
      <c r="M97" s="170">
        <f>G97*(1+L97/100)</f>
        <v>0</v>
      </c>
      <c r="N97" s="168">
        <v>0</v>
      </c>
      <c r="O97" s="168">
        <f>ROUND(E97*N97,2)</f>
        <v>0</v>
      </c>
      <c r="P97" s="168">
        <v>0</v>
      </c>
      <c r="Q97" s="168">
        <f>ROUND(E97*P97,2)</f>
        <v>0</v>
      </c>
      <c r="R97" s="170"/>
      <c r="S97" s="170" t="s">
        <v>211</v>
      </c>
      <c r="T97" s="171" t="s">
        <v>212</v>
      </c>
      <c r="U97" s="156">
        <v>0</v>
      </c>
      <c r="V97" s="156">
        <f>ROUND(E97*U97,2)</f>
        <v>0</v>
      </c>
      <c r="W97" s="156"/>
      <c r="X97" s="156" t="s">
        <v>213</v>
      </c>
      <c r="Y97" s="156" t="s">
        <v>214</v>
      </c>
      <c r="Z97" s="146"/>
      <c r="AA97" s="146"/>
      <c r="AB97" s="146"/>
      <c r="AC97" s="146"/>
      <c r="AD97" s="146"/>
      <c r="AE97" s="146"/>
      <c r="AF97" s="146"/>
      <c r="AG97" s="146" t="s">
        <v>541</v>
      </c>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x14ac:dyDescent="0.25">
      <c r="A98" s="3"/>
      <c r="B98" s="4"/>
      <c r="C98" s="183"/>
      <c r="D98" s="6"/>
      <c r="E98" s="3"/>
      <c r="F98" s="3"/>
      <c r="G98" s="3"/>
      <c r="H98" s="3"/>
      <c r="I98" s="3"/>
      <c r="J98" s="3"/>
      <c r="K98" s="3"/>
      <c r="L98" s="3"/>
      <c r="M98" s="3"/>
      <c r="N98" s="3"/>
      <c r="O98" s="3"/>
      <c r="P98" s="3"/>
      <c r="Q98" s="3"/>
      <c r="R98" s="3"/>
      <c r="S98" s="3"/>
      <c r="T98" s="3"/>
      <c r="U98" s="3"/>
      <c r="V98" s="3"/>
      <c r="W98" s="3"/>
      <c r="X98" s="3"/>
      <c r="Y98" s="3"/>
      <c r="AE98">
        <v>12</v>
      </c>
      <c r="AF98">
        <v>21</v>
      </c>
      <c r="AG98" t="s">
        <v>191</v>
      </c>
    </row>
    <row r="99" spans="1:60" x14ac:dyDescent="0.25">
      <c r="A99" s="149"/>
      <c r="B99" s="150" t="s">
        <v>29</v>
      </c>
      <c r="C99" s="184"/>
      <c r="D99" s="151"/>
      <c r="E99" s="152"/>
      <c r="F99" s="152"/>
      <c r="G99" s="164">
        <f>G8+G12+G15+G18+G20+G32+G58+G65+G78+G90+G95</f>
        <v>0</v>
      </c>
      <c r="H99" s="3"/>
      <c r="I99" s="3"/>
      <c r="J99" s="3"/>
      <c r="K99" s="3"/>
      <c r="L99" s="3"/>
      <c r="M99" s="3"/>
      <c r="N99" s="3"/>
      <c r="O99" s="3"/>
      <c r="P99" s="3"/>
      <c r="Q99" s="3"/>
      <c r="R99" s="3"/>
      <c r="S99" s="3"/>
      <c r="T99" s="3"/>
      <c r="U99" s="3"/>
      <c r="V99" s="3"/>
      <c r="W99" s="3"/>
      <c r="X99" s="3"/>
      <c r="Y99" s="3"/>
      <c r="AE99">
        <f>SUMIF(L7:L97,AE98,G7:G97)</f>
        <v>0</v>
      </c>
      <c r="AF99">
        <f>SUMIF(L7:L97,AF98,G7:G97)</f>
        <v>0</v>
      </c>
      <c r="AG99" t="s">
        <v>520</v>
      </c>
    </row>
    <row r="100" spans="1:60" x14ac:dyDescent="0.25">
      <c r="C100" s="185"/>
      <c r="D100" s="10"/>
      <c r="AG100" t="s">
        <v>521</v>
      </c>
    </row>
    <row r="101" spans="1:60" x14ac:dyDescent="0.25">
      <c r="D101" s="10"/>
    </row>
    <row r="102" spans="1:60" x14ac:dyDescent="0.25">
      <c r="D102" s="10"/>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22">
    <mergeCell ref="C47:G47"/>
    <mergeCell ref="A1:G1"/>
    <mergeCell ref="C2:G2"/>
    <mergeCell ref="C3:G3"/>
    <mergeCell ref="C4:G4"/>
    <mergeCell ref="C10:G10"/>
    <mergeCell ref="C14:G14"/>
    <mergeCell ref="C17:G17"/>
    <mergeCell ref="C24:G24"/>
    <mergeCell ref="C34:G34"/>
    <mergeCell ref="C36:G36"/>
    <mergeCell ref="C38:G38"/>
    <mergeCell ref="C74:G74"/>
    <mergeCell ref="C85:G85"/>
    <mergeCell ref="C87:G87"/>
    <mergeCell ref="C89:G89"/>
    <mergeCell ref="C49:G49"/>
    <mergeCell ref="C51:G51"/>
    <mergeCell ref="C60:G60"/>
    <mergeCell ref="C62:G62"/>
    <mergeCell ref="C68:G68"/>
    <mergeCell ref="C71:G7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625B-7C21-4104-8CDC-91275B64C462}">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3"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52</v>
      </c>
      <c r="C4" s="196" t="s">
        <v>53</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114</v>
      </c>
      <c r="C8" s="180" t="s">
        <v>115</v>
      </c>
      <c r="D8" s="160"/>
      <c r="E8" s="161"/>
      <c r="F8" s="162"/>
      <c r="G8" s="162">
        <f>SUMIF(AG9:AG10,"&lt;&gt;NOR",G9:G10)</f>
        <v>0</v>
      </c>
      <c r="H8" s="162"/>
      <c r="I8" s="162">
        <f>SUM(I9:I10)</f>
        <v>0</v>
      </c>
      <c r="J8" s="162"/>
      <c r="K8" s="162">
        <f>SUM(K9:K10)</f>
        <v>0</v>
      </c>
      <c r="L8" s="162"/>
      <c r="M8" s="162">
        <f>SUM(M9:M10)</f>
        <v>0</v>
      </c>
      <c r="N8" s="161"/>
      <c r="O8" s="161">
        <f>SUM(O9:O10)</f>
        <v>0.04</v>
      </c>
      <c r="P8" s="161"/>
      <c r="Q8" s="161">
        <f>SUM(Q9:Q10)</f>
        <v>0</v>
      </c>
      <c r="R8" s="162"/>
      <c r="S8" s="162"/>
      <c r="T8" s="163"/>
      <c r="U8" s="157"/>
      <c r="V8" s="157">
        <f>SUM(V9:V10)</f>
        <v>0.28999999999999998</v>
      </c>
      <c r="W8" s="157"/>
      <c r="X8" s="157"/>
      <c r="Y8" s="157"/>
      <c r="AG8" t="s">
        <v>206</v>
      </c>
    </row>
    <row r="9" spans="1:60" outlineLevel="1" x14ac:dyDescent="0.25">
      <c r="A9" s="165">
        <v>1</v>
      </c>
      <c r="B9" s="166" t="s">
        <v>551</v>
      </c>
      <c r="C9" s="181" t="s">
        <v>552</v>
      </c>
      <c r="D9" s="167" t="s">
        <v>237</v>
      </c>
      <c r="E9" s="168">
        <v>0.40949999999999998</v>
      </c>
      <c r="F9" s="169"/>
      <c r="G9" s="170">
        <f>ROUND(E9*F9,2)</f>
        <v>0</v>
      </c>
      <c r="H9" s="169"/>
      <c r="I9" s="170">
        <f>ROUND(E9*H9,2)</f>
        <v>0</v>
      </c>
      <c r="J9" s="169"/>
      <c r="K9" s="170">
        <f>ROUND(E9*J9,2)</f>
        <v>0</v>
      </c>
      <c r="L9" s="170">
        <v>21</v>
      </c>
      <c r="M9" s="170">
        <f>G9*(1+L9/100)</f>
        <v>0</v>
      </c>
      <c r="N9" s="168">
        <v>0.10712000000000001</v>
      </c>
      <c r="O9" s="168">
        <f>ROUND(E9*N9,2)</f>
        <v>0.04</v>
      </c>
      <c r="P9" s="168">
        <v>0</v>
      </c>
      <c r="Q9" s="168">
        <f>ROUND(E9*P9,2)</f>
        <v>0</v>
      </c>
      <c r="R9" s="170" t="s">
        <v>317</v>
      </c>
      <c r="S9" s="170" t="s">
        <v>211</v>
      </c>
      <c r="T9" s="171" t="s">
        <v>212</v>
      </c>
      <c r="U9" s="156">
        <v>0.69998000000000005</v>
      </c>
      <c r="V9" s="156">
        <f>ROUND(E9*U9,2)</f>
        <v>0.28999999999999998</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553</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x14ac:dyDescent="0.25">
      <c r="A11" s="158" t="s">
        <v>205</v>
      </c>
      <c r="B11" s="159" t="s">
        <v>133</v>
      </c>
      <c r="C11" s="180" t="s">
        <v>134</v>
      </c>
      <c r="D11" s="160"/>
      <c r="E11" s="161"/>
      <c r="F11" s="162"/>
      <c r="G11" s="162">
        <f>SUMIF(AG12:AG21,"&lt;&gt;NOR",G12:G21)</f>
        <v>0</v>
      </c>
      <c r="H11" s="162"/>
      <c r="I11" s="162">
        <f>SUM(I12:I21)</f>
        <v>0</v>
      </c>
      <c r="J11" s="162"/>
      <c r="K11" s="162">
        <f>SUM(K12:K21)</f>
        <v>0</v>
      </c>
      <c r="L11" s="162"/>
      <c r="M11" s="162">
        <f>SUM(M12:M21)</f>
        <v>0</v>
      </c>
      <c r="N11" s="161"/>
      <c r="O11" s="161">
        <f>SUM(O12:O21)</f>
        <v>0</v>
      </c>
      <c r="P11" s="161"/>
      <c r="Q11" s="161">
        <f>SUM(Q12:Q21)</f>
        <v>0.04</v>
      </c>
      <c r="R11" s="162"/>
      <c r="S11" s="162"/>
      <c r="T11" s="163"/>
      <c r="U11" s="157"/>
      <c r="V11" s="157">
        <f>SUM(V12:V21)</f>
        <v>11.46</v>
      </c>
      <c r="W11" s="157"/>
      <c r="X11" s="157"/>
      <c r="Y11" s="157"/>
      <c r="AG11" t="s">
        <v>206</v>
      </c>
    </row>
    <row r="12" spans="1:60" outlineLevel="1" x14ac:dyDescent="0.25">
      <c r="A12" s="173">
        <v>2</v>
      </c>
      <c r="B12" s="174" t="s">
        <v>768</v>
      </c>
      <c r="C12" s="182" t="s">
        <v>769</v>
      </c>
      <c r="D12" s="175" t="s">
        <v>316</v>
      </c>
      <c r="E12" s="176">
        <v>3</v>
      </c>
      <c r="F12" s="177"/>
      <c r="G12" s="178">
        <f>ROUND(E12*F12,2)</f>
        <v>0</v>
      </c>
      <c r="H12" s="177"/>
      <c r="I12" s="178">
        <f>ROUND(E12*H12,2)</f>
        <v>0</v>
      </c>
      <c r="J12" s="177"/>
      <c r="K12" s="178">
        <f>ROUND(E12*J12,2)</f>
        <v>0</v>
      </c>
      <c r="L12" s="178">
        <v>21</v>
      </c>
      <c r="M12" s="178">
        <f>G12*(1+L12/100)</f>
        <v>0</v>
      </c>
      <c r="N12" s="176">
        <v>1.4E-3</v>
      </c>
      <c r="O12" s="176">
        <f>ROUND(E12*N12,2)</f>
        <v>0</v>
      </c>
      <c r="P12" s="176">
        <v>1.23E-3</v>
      </c>
      <c r="Q12" s="176">
        <f>ROUND(E12*P12,2)</f>
        <v>0</v>
      </c>
      <c r="R12" s="178" t="s">
        <v>556</v>
      </c>
      <c r="S12" s="178" t="s">
        <v>211</v>
      </c>
      <c r="T12" s="179" t="s">
        <v>212</v>
      </c>
      <c r="U12" s="156">
        <v>2.4500000000000002</v>
      </c>
      <c r="V12" s="156">
        <f>ROUND(E12*U12,2)</f>
        <v>7.35</v>
      </c>
      <c r="W12" s="156"/>
      <c r="X12" s="156" t="s">
        <v>213</v>
      </c>
      <c r="Y12" s="156" t="s">
        <v>214</v>
      </c>
      <c r="Z12" s="146"/>
      <c r="AA12" s="146"/>
      <c r="AB12" s="146"/>
      <c r="AC12" s="146"/>
      <c r="AD12" s="146"/>
      <c r="AE12" s="146"/>
      <c r="AF12" s="146"/>
      <c r="AG12" s="146" t="s">
        <v>541</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1" x14ac:dyDescent="0.25">
      <c r="A13" s="173">
        <v>3</v>
      </c>
      <c r="B13" s="174" t="s">
        <v>554</v>
      </c>
      <c r="C13" s="182" t="s">
        <v>555</v>
      </c>
      <c r="D13" s="175" t="s">
        <v>316</v>
      </c>
      <c r="E13" s="176">
        <v>0.46</v>
      </c>
      <c r="F13" s="177"/>
      <c r="G13" s="178">
        <f>ROUND(E13*F13,2)</f>
        <v>0</v>
      </c>
      <c r="H13" s="177"/>
      <c r="I13" s="178">
        <f>ROUND(E13*H13,2)</f>
        <v>0</v>
      </c>
      <c r="J13" s="177"/>
      <c r="K13" s="178">
        <f>ROUND(E13*J13,2)</f>
        <v>0</v>
      </c>
      <c r="L13" s="178">
        <v>21</v>
      </c>
      <c r="M13" s="178">
        <f>G13*(1+L13/100)</f>
        <v>0</v>
      </c>
      <c r="N13" s="176">
        <v>1.5100000000000001E-3</v>
      </c>
      <c r="O13" s="176">
        <f>ROUND(E13*N13,2)</f>
        <v>0</v>
      </c>
      <c r="P13" s="176">
        <v>7.0699999999999999E-3</v>
      </c>
      <c r="Q13" s="176">
        <f>ROUND(E13*P13,2)</f>
        <v>0</v>
      </c>
      <c r="R13" s="178" t="s">
        <v>556</v>
      </c>
      <c r="S13" s="178" t="s">
        <v>211</v>
      </c>
      <c r="T13" s="179" t="s">
        <v>212</v>
      </c>
      <c r="U13" s="156">
        <v>2.5499999999999998</v>
      </c>
      <c r="V13" s="156">
        <f>ROUND(E13*U13,2)</f>
        <v>1.17</v>
      </c>
      <c r="W13" s="156"/>
      <c r="X13" s="156" t="s">
        <v>213</v>
      </c>
      <c r="Y13" s="156" t="s">
        <v>214</v>
      </c>
      <c r="Z13" s="146"/>
      <c r="AA13" s="146"/>
      <c r="AB13" s="146"/>
      <c r="AC13" s="146"/>
      <c r="AD13" s="146"/>
      <c r="AE13" s="146"/>
      <c r="AF13" s="146"/>
      <c r="AG13" s="146" t="s">
        <v>541</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1" x14ac:dyDescent="0.25">
      <c r="A14" s="173">
        <v>4</v>
      </c>
      <c r="B14" s="174" t="s">
        <v>770</v>
      </c>
      <c r="C14" s="182" t="s">
        <v>771</v>
      </c>
      <c r="D14" s="175" t="s">
        <v>316</v>
      </c>
      <c r="E14" s="176">
        <v>0.6</v>
      </c>
      <c r="F14" s="177"/>
      <c r="G14" s="178">
        <f>ROUND(E14*F14,2)</f>
        <v>0</v>
      </c>
      <c r="H14" s="177"/>
      <c r="I14" s="178">
        <f>ROUND(E14*H14,2)</f>
        <v>0</v>
      </c>
      <c r="J14" s="177"/>
      <c r="K14" s="178">
        <f>ROUND(E14*J14,2)</f>
        <v>0</v>
      </c>
      <c r="L14" s="178">
        <v>21</v>
      </c>
      <c r="M14" s="178">
        <f>G14*(1+L14/100)</f>
        <v>0</v>
      </c>
      <c r="N14" s="176">
        <v>1.58E-3</v>
      </c>
      <c r="O14" s="176">
        <f>ROUND(E14*N14,2)</f>
        <v>0</v>
      </c>
      <c r="P14" s="176">
        <v>1.256E-2</v>
      </c>
      <c r="Q14" s="176">
        <f>ROUND(E14*P14,2)</f>
        <v>0.01</v>
      </c>
      <c r="R14" s="178" t="s">
        <v>556</v>
      </c>
      <c r="S14" s="178" t="s">
        <v>211</v>
      </c>
      <c r="T14" s="179" t="s">
        <v>212</v>
      </c>
      <c r="U14" s="156">
        <v>2.7</v>
      </c>
      <c r="V14" s="156">
        <f>ROUND(E14*U14,2)</f>
        <v>1.62</v>
      </c>
      <c r="W14" s="156"/>
      <c r="X14" s="156" t="s">
        <v>213</v>
      </c>
      <c r="Y14" s="156" t="s">
        <v>214</v>
      </c>
      <c r="Z14" s="146"/>
      <c r="AA14" s="146"/>
      <c r="AB14" s="146"/>
      <c r="AC14" s="146"/>
      <c r="AD14" s="146"/>
      <c r="AE14" s="146"/>
      <c r="AF14" s="146"/>
      <c r="AG14" s="146" t="s">
        <v>541</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20.399999999999999" outlineLevel="1" x14ac:dyDescent="0.25">
      <c r="A15" s="165">
        <v>5</v>
      </c>
      <c r="B15" s="166" t="s">
        <v>561</v>
      </c>
      <c r="C15" s="181" t="s">
        <v>562</v>
      </c>
      <c r="D15" s="167" t="s">
        <v>257</v>
      </c>
      <c r="E15" s="168">
        <v>7</v>
      </c>
      <c r="F15" s="169"/>
      <c r="G15" s="170">
        <f>ROUND(E15*F15,2)</f>
        <v>0</v>
      </c>
      <c r="H15" s="169"/>
      <c r="I15" s="170">
        <f>ROUND(E15*H15,2)</f>
        <v>0</v>
      </c>
      <c r="J15" s="169"/>
      <c r="K15" s="170">
        <f>ROUND(E15*J15,2)</f>
        <v>0</v>
      </c>
      <c r="L15" s="170">
        <v>21</v>
      </c>
      <c r="M15" s="170">
        <f>G15*(1+L15/100)</f>
        <v>0</v>
      </c>
      <c r="N15" s="168">
        <v>0</v>
      </c>
      <c r="O15" s="168">
        <f>ROUND(E15*N15,2)</f>
        <v>0</v>
      </c>
      <c r="P15" s="168">
        <v>4.0000000000000001E-3</v>
      </c>
      <c r="Q15" s="168">
        <f>ROUND(E15*P15,2)</f>
        <v>0.03</v>
      </c>
      <c r="R15" s="170" t="s">
        <v>556</v>
      </c>
      <c r="S15" s="170" t="s">
        <v>211</v>
      </c>
      <c r="T15" s="171" t="s">
        <v>212</v>
      </c>
      <c r="U15" s="156">
        <v>0.16</v>
      </c>
      <c r="V15" s="156">
        <f>ROUND(E15*U15,2)</f>
        <v>1.1200000000000001</v>
      </c>
      <c r="W15" s="156"/>
      <c r="X15" s="156" t="s">
        <v>213</v>
      </c>
      <c r="Y15" s="156" t="s">
        <v>214</v>
      </c>
      <c r="Z15" s="146"/>
      <c r="AA15" s="146"/>
      <c r="AB15" s="146"/>
      <c r="AC15" s="146"/>
      <c r="AD15" s="146"/>
      <c r="AE15" s="146"/>
      <c r="AF15" s="146"/>
      <c r="AG15" s="146" t="s">
        <v>541</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2" x14ac:dyDescent="0.25">
      <c r="A16" s="153"/>
      <c r="B16" s="154"/>
      <c r="C16" s="190" t="s">
        <v>563</v>
      </c>
      <c r="D16" s="191"/>
      <c r="E16" s="191"/>
      <c r="F16" s="191"/>
      <c r="G16" s="191"/>
      <c r="H16" s="156"/>
      <c r="I16" s="156"/>
      <c r="J16" s="156"/>
      <c r="K16" s="156"/>
      <c r="L16" s="156"/>
      <c r="M16" s="156"/>
      <c r="N16" s="155"/>
      <c r="O16" s="155"/>
      <c r="P16" s="155"/>
      <c r="Q16" s="155"/>
      <c r="R16" s="156"/>
      <c r="S16" s="156"/>
      <c r="T16" s="156"/>
      <c r="U16" s="156"/>
      <c r="V16" s="156"/>
      <c r="W16" s="156"/>
      <c r="X16" s="156"/>
      <c r="Y16" s="156"/>
      <c r="Z16" s="146"/>
      <c r="AA16" s="146"/>
      <c r="AB16" s="146"/>
      <c r="AC16" s="146"/>
      <c r="AD16" s="146"/>
      <c r="AE16" s="146"/>
      <c r="AF16" s="146"/>
      <c r="AG16" s="146" t="s">
        <v>217</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6</v>
      </c>
      <c r="B17" s="174" t="s">
        <v>573</v>
      </c>
      <c r="C17" s="182" t="s">
        <v>574</v>
      </c>
      <c r="D17" s="175" t="s">
        <v>261</v>
      </c>
      <c r="E17" s="176">
        <v>0.08</v>
      </c>
      <c r="F17" s="177"/>
      <c r="G17" s="178">
        <f>ROUND(E17*F17,2)</f>
        <v>0</v>
      </c>
      <c r="H17" s="177"/>
      <c r="I17" s="178">
        <f>ROUND(E17*H17,2)</f>
        <v>0</v>
      </c>
      <c r="J17" s="177"/>
      <c r="K17" s="178">
        <f>ROUND(E17*J17,2)</f>
        <v>0</v>
      </c>
      <c r="L17" s="178">
        <v>21</v>
      </c>
      <c r="M17" s="178">
        <f>G17*(1+L17/100)</f>
        <v>0</v>
      </c>
      <c r="N17" s="176">
        <v>0</v>
      </c>
      <c r="O17" s="176">
        <f>ROUND(E17*N17,2)</f>
        <v>0</v>
      </c>
      <c r="P17" s="176">
        <v>0</v>
      </c>
      <c r="Q17" s="176">
        <f>ROUND(E17*P17,2)</f>
        <v>0</v>
      </c>
      <c r="R17" s="178" t="s">
        <v>556</v>
      </c>
      <c r="S17" s="178" t="s">
        <v>211</v>
      </c>
      <c r="T17" s="179" t="s">
        <v>212</v>
      </c>
      <c r="U17" s="156">
        <v>0.49</v>
      </c>
      <c r="V17" s="156">
        <f>ROUND(E17*U17,2)</f>
        <v>0.04</v>
      </c>
      <c r="W17" s="156"/>
      <c r="X17" s="156" t="s">
        <v>213</v>
      </c>
      <c r="Y17" s="156" t="s">
        <v>214</v>
      </c>
      <c r="Z17" s="146"/>
      <c r="AA17" s="146"/>
      <c r="AB17" s="146"/>
      <c r="AC17" s="146"/>
      <c r="AD17" s="146"/>
      <c r="AE17" s="146"/>
      <c r="AF17" s="146"/>
      <c r="AG17" s="146" t="s">
        <v>541</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73">
        <v>7</v>
      </c>
      <c r="B18" s="174" t="s">
        <v>575</v>
      </c>
      <c r="C18" s="182" t="s">
        <v>576</v>
      </c>
      <c r="D18" s="175" t="s">
        <v>261</v>
      </c>
      <c r="E18" s="176">
        <v>2.4</v>
      </c>
      <c r="F18" s="177"/>
      <c r="G18" s="178">
        <f>ROUND(E18*F18,2)</f>
        <v>0</v>
      </c>
      <c r="H18" s="177"/>
      <c r="I18" s="178">
        <f>ROUND(E18*H18,2)</f>
        <v>0</v>
      </c>
      <c r="J18" s="177"/>
      <c r="K18" s="178">
        <f>ROUND(E18*J18,2)</f>
        <v>0</v>
      </c>
      <c r="L18" s="178">
        <v>21</v>
      </c>
      <c r="M18" s="178">
        <f>G18*(1+L18/100)</f>
        <v>0</v>
      </c>
      <c r="N18" s="176">
        <v>0</v>
      </c>
      <c r="O18" s="176">
        <f>ROUND(E18*N18,2)</f>
        <v>0</v>
      </c>
      <c r="P18" s="176">
        <v>0</v>
      </c>
      <c r="Q18" s="176">
        <f>ROUND(E18*P18,2)</f>
        <v>0</v>
      </c>
      <c r="R18" s="178" t="s">
        <v>556</v>
      </c>
      <c r="S18" s="178" t="s">
        <v>211</v>
      </c>
      <c r="T18" s="179" t="s">
        <v>212</v>
      </c>
      <c r="U18" s="156">
        <v>0</v>
      </c>
      <c r="V18" s="156">
        <f>ROUND(E18*U18,2)</f>
        <v>0</v>
      </c>
      <c r="W18" s="156"/>
      <c r="X18" s="156" t="s">
        <v>213</v>
      </c>
      <c r="Y18" s="156" t="s">
        <v>214</v>
      </c>
      <c r="Z18" s="146"/>
      <c r="AA18" s="146"/>
      <c r="AB18" s="146"/>
      <c r="AC18" s="146"/>
      <c r="AD18" s="146"/>
      <c r="AE18" s="146"/>
      <c r="AF18" s="146"/>
      <c r="AG18" s="146" t="s">
        <v>541</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73">
        <v>8</v>
      </c>
      <c r="B19" s="174" t="s">
        <v>577</v>
      </c>
      <c r="C19" s="182" t="s">
        <v>578</v>
      </c>
      <c r="D19" s="175" t="s">
        <v>261</v>
      </c>
      <c r="E19" s="176">
        <v>0.08</v>
      </c>
      <c r="F19" s="177"/>
      <c r="G19" s="178">
        <f>ROUND(E19*F19,2)</f>
        <v>0</v>
      </c>
      <c r="H19" s="177"/>
      <c r="I19" s="178">
        <f>ROUND(E19*H19,2)</f>
        <v>0</v>
      </c>
      <c r="J19" s="177"/>
      <c r="K19" s="178">
        <f>ROUND(E19*J19,2)</f>
        <v>0</v>
      </c>
      <c r="L19" s="178">
        <v>21</v>
      </c>
      <c r="M19" s="178">
        <f>G19*(1+L19/100)</f>
        <v>0</v>
      </c>
      <c r="N19" s="176">
        <v>0</v>
      </c>
      <c r="O19" s="176">
        <f>ROUND(E19*N19,2)</f>
        <v>0</v>
      </c>
      <c r="P19" s="176">
        <v>0</v>
      </c>
      <c r="Q19" s="176">
        <f>ROUND(E19*P19,2)</f>
        <v>0</v>
      </c>
      <c r="R19" s="178" t="s">
        <v>556</v>
      </c>
      <c r="S19" s="178" t="s">
        <v>211</v>
      </c>
      <c r="T19" s="179" t="s">
        <v>212</v>
      </c>
      <c r="U19" s="156">
        <v>0.94199999999999995</v>
      </c>
      <c r="V19" s="156">
        <f>ROUND(E19*U19,2)</f>
        <v>0.08</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9</v>
      </c>
      <c r="B20" s="174" t="s">
        <v>579</v>
      </c>
      <c r="C20" s="182" t="s">
        <v>580</v>
      </c>
      <c r="D20" s="175" t="s">
        <v>261</v>
      </c>
      <c r="E20" s="176">
        <v>0.8</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t="s">
        <v>556</v>
      </c>
      <c r="S20" s="178" t="s">
        <v>211</v>
      </c>
      <c r="T20" s="179" t="s">
        <v>212</v>
      </c>
      <c r="U20" s="156">
        <v>0.105</v>
      </c>
      <c r="V20" s="156">
        <f>ROUND(E20*U20,2)</f>
        <v>0.08</v>
      </c>
      <c r="W20" s="156"/>
      <c r="X20" s="156" t="s">
        <v>213</v>
      </c>
      <c r="Y20" s="156" t="s">
        <v>214</v>
      </c>
      <c r="Z20" s="146"/>
      <c r="AA20" s="146"/>
      <c r="AB20" s="146"/>
      <c r="AC20" s="146"/>
      <c r="AD20" s="146"/>
      <c r="AE20" s="146"/>
      <c r="AF20" s="146"/>
      <c r="AG20" s="146" t="s">
        <v>541</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10</v>
      </c>
      <c r="B21" s="174" t="s">
        <v>581</v>
      </c>
      <c r="C21" s="182" t="s">
        <v>582</v>
      </c>
      <c r="D21" s="175" t="s">
        <v>261</v>
      </c>
      <c r="E21" s="176">
        <v>0.08</v>
      </c>
      <c r="F21" s="177"/>
      <c r="G21" s="178">
        <f>ROUND(E21*F21,2)</f>
        <v>0</v>
      </c>
      <c r="H21" s="177"/>
      <c r="I21" s="178">
        <f>ROUND(E21*H21,2)</f>
        <v>0</v>
      </c>
      <c r="J21" s="177"/>
      <c r="K21" s="178">
        <f>ROUND(E21*J21,2)</f>
        <v>0</v>
      </c>
      <c r="L21" s="178">
        <v>21</v>
      </c>
      <c r="M21" s="178">
        <f>G21*(1+L21/100)</f>
        <v>0</v>
      </c>
      <c r="N21" s="176">
        <v>0</v>
      </c>
      <c r="O21" s="176">
        <f>ROUND(E21*N21,2)</f>
        <v>0</v>
      </c>
      <c r="P21" s="176">
        <v>0</v>
      </c>
      <c r="Q21" s="176">
        <f>ROUND(E21*P21,2)</f>
        <v>0</v>
      </c>
      <c r="R21" s="178" t="s">
        <v>556</v>
      </c>
      <c r="S21" s="178" t="s">
        <v>211</v>
      </c>
      <c r="T21" s="179" t="s">
        <v>212</v>
      </c>
      <c r="U21" s="156">
        <v>0</v>
      </c>
      <c r="V21" s="156">
        <f>ROUND(E21*U21,2)</f>
        <v>0</v>
      </c>
      <c r="W21" s="156"/>
      <c r="X21" s="156" t="s">
        <v>213</v>
      </c>
      <c r="Y21" s="156" t="s">
        <v>214</v>
      </c>
      <c r="Z21" s="146"/>
      <c r="AA21" s="146"/>
      <c r="AB21" s="146"/>
      <c r="AC21" s="146"/>
      <c r="AD21" s="146"/>
      <c r="AE21" s="146"/>
      <c r="AF21" s="146"/>
      <c r="AG21" s="146" t="s">
        <v>541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x14ac:dyDescent="0.25">
      <c r="A22" s="158" t="s">
        <v>205</v>
      </c>
      <c r="B22" s="159" t="s">
        <v>139</v>
      </c>
      <c r="C22" s="180" t="s">
        <v>140</v>
      </c>
      <c r="D22" s="160"/>
      <c r="E22" s="161"/>
      <c r="F22" s="162"/>
      <c r="G22" s="162">
        <f>SUMIF(AG23:AG34,"&lt;&gt;NOR",G23:G34)</f>
        <v>0</v>
      </c>
      <c r="H22" s="162"/>
      <c r="I22" s="162">
        <f>SUM(I23:I34)</f>
        <v>0</v>
      </c>
      <c r="J22" s="162"/>
      <c r="K22" s="162">
        <f>SUM(K23:K34)</f>
        <v>0</v>
      </c>
      <c r="L22" s="162"/>
      <c r="M22" s="162">
        <f>SUM(M23:M34)</f>
        <v>0</v>
      </c>
      <c r="N22" s="161"/>
      <c r="O22" s="161">
        <f>SUM(O23:O34)</f>
        <v>0.01</v>
      </c>
      <c r="P22" s="161"/>
      <c r="Q22" s="161">
        <f>SUM(Q23:Q34)</f>
        <v>0</v>
      </c>
      <c r="R22" s="162"/>
      <c r="S22" s="162"/>
      <c r="T22" s="163"/>
      <c r="U22" s="157"/>
      <c r="V22" s="157">
        <f>SUM(V23:V34)</f>
        <v>36.99</v>
      </c>
      <c r="W22" s="157"/>
      <c r="X22" s="157"/>
      <c r="Y22" s="157"/>
      <c r="AG22" t="s">
        <v>206</v>
      </c>
    </row>
    <row r="23" spans="1:60" ht="20.399999999999999" outlineLevel="1" x14ac:dyDescent="0.25">
      <c r="A23" s="173">
        <v>11</v>
      </c>
      <c r="B23" s="174" t="s">
        <v>772</v>
      </c>
      <c r="C23" s="182" t="s">
        <v>773</v>
      </c>
      <c r="D23" s="175" t="s">
        <v>316</v>
      </c>
      <c r="E23" s="176">
        <v>12</v>
      </c>
      <c r="F23" s="177"/>
      <c r="G23" s="178">
        <f t="shared" ref="G23:G34" si="0">ROUND(E23*F23,2)</f>
        <v>0</v>
      </c>
      <c r="H23" s="177"/>
      <c r="I23" s="178">
        <f t="shared" ref="I23:I34" si="1">ROUND(E23*H23,2)</f>
        <v>0</v>
      </c>
      <c r="J23" s="177"/>
      <c r="K23" s="178">
        <f t="shared" ref="K23:K34" si="2">ROUND(E23*J23,2)</f>
        <v>0</v>
      </c>
      <c r="L23" s="178">
        <v>21</v>
      </c>
      <c r="M23" s="178">
        <f t="shared" ref="M23:M34" si="3">G23*(1+L23/100)</f>
        <v>0</v>
      </c>
      <c r="N23" s="176">
        <v>9.0000000000000006E-5</v>
      </c>
      <c r="O23" s="176">
        <f t="shared" ref="O23:O34" si="4">ROUND(E23*N23,2)</f>
        <v>0</v>
      </c>
      <c r="P23" s="176">
        <v>0</v>
      </c>
      <c r="Q23" s="176">
        <f t="shared" ref="Q23:Q34" si="5">ROUND(E23*P23,2)</f>
        <v>0</v>
      </c>
      <c r="R23" s="178" t="s">
        <v>588</v>
      </c>
      <c r="S23" s="178" t="s">
        <v>211</v>
      </c>
      <c r="T23" s="179" t="s">
        <v>212</v>
      </c>
      <c r="U23" s="156">
        <v>0.129</v>
      </c>
      <c r="V23" s="156">
        <f t="shared" ref="V23:V34" si="6">ROUND(E23*U23,2)</f>
        <v>1.55</v>
      </c>
      <c r="W23" s="156"/>
      <c r="X23" s="156" t="s">
        <v>213</v>
      </c>
      <c r="Y23" s="156" t="s">
        <v>214</v>
      </c>
      <c r="Z23" s="146"/>
      <c r="AA23" s="146"/>
      <c r="AB23" s="146"/>
      <c r="AC23" s="146"/>
      <c r="AD23" s="146"/>
      <c r="AE23" s="146"/>
      <c r="AF23" s="146"/>
      <c r="AG23" s="146" t="s">
        <v>541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ht="20.399999999999999" outlineLevel="1" x14ac:dyDescent="0.25">
      <c r="A24" s="173">
        <v>12</v>
      </c>
      <c r="B24" s="174" t="s">
        <v>692</v>
      </c>
      <c r="C24" s="182" t="s">
        <v>693</v>
      </c>
      <c r="D24" s="175" t="s">
        <v>316</v>
      </c>
      <c r="E24" s="176">
        <v>3</v>
      </c>
      <c r="F24" s="177"/>
      <c r="G24" s="178">
        <f t="shared" si="0"/>
        <v>0</v>
      </c>
      <c r="H24" s="177"/>
      <c r="I24" s="178">
        <f t="shared" si="1"/>
        <v>0</v>
      </c>
      <c r="J24" s="177"/>
      <c r="K24" s="178">
        <f t="shared" si="2"/>
        <v>0</v>
      </c>
      <c r="L24" s="178">
        <v>21</v>
      </c>
      <c r="M24" s="178">
        <f t="shared" si="3"/>
        <v>0</v>
      </c>
      <c r="N24" s="176">
        <v>6.9999999999999994E-5</v>
      </c>
      <c r="O24" s="176">
        <f t="shared" si="4"/>
        <v>0</v>
      </c>
      <c r="P24" s="176">
        <v>0</v>
      </c>
      <c r="Q24" s="176">
        <f t="shared" si="5"/>
        <v>0</v>
      </c>
      <c r="R24" s="178" t="s">
        <v>588</v>
      </c>
      <c r="S24" s="178" t="s">
        <v>211</v>
      </c>
      <c r="T24" s="179" t="s">
        <v>212</v>
      </c>
      <c r="U24" s="156">
        <v>0.14199999999999999</v>
      </c>
      <c r="V24" s="156">
        <f t="shared" si="6"/>
        <v>0.43</v>
      </c>
      <c r="W24" s="156"/>
      <c r="X24" s="156" t="s">
        <v>213</v>
      </c>
      <c r="Y24" s="156" t="s">
        <v>214</v>
      </c>
      <c r="Z24" s="146"/>
      <c r="AA24" s="146"/>
      <c r="AB24" s="146"/>
      <c r="AC24" s="146"/>
      <c r="AD24" s="146"/>
      <c r="AE24" s="146"/>
      <c r="AF24" s="146"/>
      <c r="AG24" s="146" t="s">
        <v>541</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20.399999999999999" outlineLevel="1" x14ac:dyDescent="0.25">
      <c r="A25" s="173">
        <v>13</v>
      </c>
      <c r="B25" s="174" t="s">
        <v>774</v>
      </c>
      <c r="C25" s="182" t="s">
        <v>775</v>
      </c>
      <c r="D25" s="175" t="s">
        <v>316</v>
      </c>
      <c r="E25" s="176">
        <v>63</v>
      </c>
      <c r="F25" s="177"/>
      <c r="G25" s="178">
        <f t="shared" si="0"/>
        <v>0</v>
      </c>
      <c r="H25" s="177"/>
      <c r="I25" s="178">
        <f t="shared" si="1"/>
        <v>0</v>
      </c>
      <c r="J25" s="177"/>
      <c r="K25" s="178">
        <f t="shared" si="2"/>
        <v>0</v>
      </c>
      <c r="L25" s="178">
        <v>21</v>
      </c>
      <c r="M25" s="178">
        <f t="shared" si="3"/>
        <v>0</v>
      </c>
      <c r="N25" s="176">
        <v>1.2E-4</v>
      </c>
      <c r="O25" s="176">
        <f t="shared" si="4"/>
        <v>0.01</v>
      </c>
      <c r="P25" s="176">
        <v>0</v>
      </c>
      <c r="Q25" s="176">
        <f t="shared" si="5"/>
        <v>0</v>
      </c>
      <c r="R25" s="178" t="s">
        <v>588</v>
      </c>
      <c r="S25" s="178" t="s">
        <v>211</v>
      </c>
      <c r="T25" s="179" t="s">
        <v>212</v>
      </c>
      <c r="U25" s="156">
        <v>0.157</v>
      </c>
      <c r="V25" s="156">
        <f t="shared" si="6"/>
        <v>9.89</v>
      </c>
      <c r="W25" s="156"/>
      <c r="X25" s="156" t="s">
        <v>213</v>
      </c>
      <c r="Y25" s="156" t="s">
        <v>214</v>
      </c>
      <c r="Z25" s="146"/>
      <c r="AA25" s="146"/>
      <c r="AB25" s="146"/>
      <c r="AC25" s="146"/>
      <c r="AD25" s="146"/>
      <c r="AE25" s="146"/>
      <c r="AF25" s="146"/>
      <c r="AG25" s="146" t="s">
        <v>541</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20.399999999999999" outlineLevel="1" x14ac:dyDescent="0.25">
      <c r="A26" s="173">
        <v>14</v>
      </c>
      <c r="B26" s="174" t="s">
        <v>776</v>
      </c>
      <c r="C26" s="182" t="s">
        <v>777</v>
      </c>
      <c r="D26" s="175" t="s">
        <v>316</v>
      </c>
      <c r="E26" s="176">
        <v>18.2</v>
      </c>
      <c r="F26" s="177"/>
      <c r="G26" s="178">
        <f t="shared" si="0"/>
        <v>0</v>
      </c>
      <c r="H26" s="177"/>
      <c r="I26" s="178">
        <f t="shared" si="1"/>
        <v>0</v>
      </c>
      <c r="J26" s="177"/>
      <c r="K26" s="178">
        <f t="shared" si="2"/>
        <v>0</v>
      </c>
      <c r="L26" s="178">
        <v>21</v>
      </c>
      <c r="M26" s="178">
        <f t="shared" si="3"/>
        <v>0</v>
      </c>
      <c r="N26" s="176">
        <v>1.4999999999999999E-4</v>
      </c>
      <c r="O26" s="176">
        <f t="shared" si="4"/>
        <v>0</v>
      </c>
      <c r="P26" s="176">
        <v>0</v>
      </c>
      <c r="Q26" s="176">
        <f t="shared" si="5"/>
        <v>0</v>
      </c>
      <c r="R26" s="178" t="s">
        <v>588</v>
      </c>
      <c r="S26" s="178" t="s">
        <v>211</v>
      </c>
      <c r="T26" s="179" t="s">
        <v>212</v>
      </c>
      <c r="U26" s="156">
        <v>0.17</v>
      </c>
      <c r="V26" s="156">
        <f t="shared" si="6"/>
        <v>3.09</v>
      </c>
      <c r="W26" s="156"/>
      <c r="X26" s="156" t="s">
        <v>213</v>
      </c>
      <c r="Y26" s="156" t="s">
        <v>214</v>
      </c>
      <c r="Z26" s="146"/>
      <c r="AA26" s="146"/>
      <c r="AB26" s="146"/>
      <c r="AC26" s="146"/>
      <c r="AD26" s="146"/>
      <c r="AE26" s="146"/>
      <c r="AF26" s="146"/>
      <c r="AG26" s="146" t="s">
        <v>541</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20.399999999999999" outlineLevel="1" x14ac:dyDescent="0.25">
      <c r="A27" s="173">
        <v>15</v>
      </c>
      <c r="B27" s="174" t="s">
        <v>778</v>
      </c>
      <c r="C27" s="182" t="s">
        <v>779</v>
      </c>
      <c r="D27" s="175" t="s">
        <v>316</v>
      </c>
      <c r="E27" s="176">
        <v>3.6</v>
      </c>
      <c r="F27" s="177"/>
      <c r="G27" s="178">
        <f t="shared" si="0"/>
        <v>0</v>
      </c>
      <c r="H27" s="177"/>
      <c r="I27" s="178">
        <f t="shared" si="1"/>
        <v>0</v>
      </c>
      <c r="J27" s="177"/>
      <c r="K27" s="178">
        <f t="shared" si="2"/>
        <v>0</v>
      </c>
      <c r="L27" s="178">
        <v>21</v>
      </c>
      <c r="M27" s="178">
        <f t="shared" si="3"/>
        <v>0</v>
      </c>
      <c r="N27" s="176">
        <v>4.0000000000000003E-5</v>
      </c>
      <c r="O27" s="176">
        <f t="shared" si="4"/>
        <v>0</v>
      </c>
      <c r="P27" s="176">
        <v>0</v>
      </c>
      <c r="Q27" s="176">
        <f t="shared" si="5"/>
        <v>0</v>
      </c>
      <c r="R27" s="178" t="s">
        <v>588</v>
      </c>
      <c r="S27" s="178" t="s">
        <v>211</v>
      </c>
      <c r="T27" s="179" t="s">
        <v>212</v>
      </c>
      <c r="U27" s="156">
        <v>0.129</v>
      </c>
      <c r="V27" s="156">
        <f t="shared" si="6"/>
        <v>0.46</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20.399999999999999" outlineLevel="1" x14ac:dyDescent="0.25">
      <c r="A28" s="173">
        <v>16</v>
      </c>
      <c r="B28" s="174" t="s">
        <v>780</v>
      </c>
      <c r="C28" s="182" t="s">
        <v>781</v>
      </c>
      <c r="D28" s="175" t="s">
        <v>316</v>
      </c>
      <c r="E28" s="176">
        <v>14.4</v>
      </c>
      <c r="F28" s="177"/>
      <c r="G28" s="178">
        <f t="shared" si="0"/>
        <v>0</v>
      </c>
      <c r="H28" s="177"/>
      <c r="I28" s="178">
        <f t="shared" si="1"/>
        <v>0</v>
      </c>
      <c r="J28" s="177"/>
      <c r="K28" s="178">
        <f t="shared" si="2"/>
        <v>0</v>
      </c>
      <c r="L28" s="178">
        <v>21</v>
      </c>
      <c r="M28" s="178">
        <f t="shared" si="3"/>
        <v>0</v>
      </c>
      <c r="N28" s="176">
        <v>5.0000000000000002E-5</v>
      </c>
      <c r="O28" s="176">
        <f t="shared" si="4"/>
        <v>0</v>
      </c>
      <c r="P28" s="176">
        <v>0</v>
      </c>
      <c r="Q28" s="176">
        <f t="shared" si="5"/>
        <v>0</v>
      </c>
      <c r="R28" s="178" t="s">
        <v>588</v>
      </c>
      <c r="S28" s="178" t="s">
        <v>211</v>
      </c>
      <c r="T28" s="179" t="s">
        <v>212</v>
      </c>
      <c r="U28" s="156">
        <v>0.14199999999999999</v>
      </c>
      <c r="V28" s="156">
        <f t="shared" si="6"/>
        <v>2.04</v>
      </c>
      <c r="W28" s="156"/>
      <c r="X28" s="156" t="s">
        <v>213</v>
      </c>
      <c r="Y28" s="156" t="s">
        <v>214</v>
      </c>
      <c r="Z28" s="146"/>
      <c r="AA28" s="146"/>
      <c r="AB28" s="146"/>
      <c r="AC28" s="146"/>
      <c r="AD28" s="146"/>
      <c r="AE28" s="146"/>
      <c r="AF28" s="146"/>
      <c r="AG28" s="146" t="s">
        <v>541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20.399999999999999" outlineLevel="1" x14ac:dyDescent="0.25">
      <c r="A29" s="173">
        <v>17</v>
      </c>
      <c r="B29" s="174" t="s">
        <v>782</v>
      </c>
      <c r="C29" s="182" t="s">
        <v>783</v>
      </c>
      <c r="D29" s="175" t="s">
        <v>316</v>
      </c>
      <c r="E29" s="176">
        <v>15.6</v>
      </c>
      <c r="F29" s="177"/>
      <c r="G29" s="178">
        <f t="shared" si="0"/>
        <v>0</v>
      </c>
      <c r="H29" s="177"/>
      <c r="I29" s="178">
        <f t="shared" si="1"/>
        <v>0</v>
      </c>
      <c r="J29" s="177"/>
      <c r="K29" s="178">
        <f t="shared" si="2"/>
        <v>0</v>
      </c>
      <c r="L29" s="178">
        <v>21</v>
      </c>
      <c r="M29" s="178">
        <f t="shared" si="3"/>
        <v>0</v>
      </c>
      <c r="N29" s="176">
        <v>1.3999999999999999E-4</v>
      </c>
      <c r="O29" s="176">
        <f t="shared" si="4"/>
        <v>0</v>
      </c>
      <c r="P29" s="176">
        <v>0</v>
      </c>
      <c r="Q29" s="176">
        <f t="shared" si="5"/>
        <v>0</v>
      </c>
      <c r="R29" s="178" t="s">
        <v>588</v>
      </c>
      <c r="S29" s="178" t="s">
        <v>211</v>
      </c>
      <c r="T29" s="179" t="s">
        <v>212</v>
      </c>
      <c r="U29" s="156">
        <v>0.17</v>
      </c>
      <c r="V29" s="156">
        <f t="shared" si="6"/>
        <v>2.65</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20.399999999999999" outlineLevel="1" x14ac:dyDescent="0.25">
      <c r="A30" s="173">
        <v>18</v>
      </c>
      <c r="B30" s="174" t="s">
        <v>784</v>
      </c>
      <c r="C30" s="182" t="s">
        <v>785</v>
      </c>
      <c r="D30" s="175" t="s">
        <v>316</v>
      </c>
      <c r="E30" s="176">
        <v>19.2</v>
      </c>
      <c r="F30" s="177"/>
      <c r="G30" s="178">
        <f t="shared" si="0"/>
        <v>0</v>
      </c>
      <c r="H30" s="177"/>
      <c r="I30" s="178">
        <f t="shared" si="1"/>
        <v>0</v>
      </c>
      <c r="J30" s="177"/>
      <c r="K30" s="178">
        <f t="shared" si="2"/>
        <v>0</v>
      </c>
      <c r="L30" s="178">
        <v>21</v>
      </c>
      <c r="M30" s="178">
        <f t="shared" si="3"/>
        <v>0</v>
      </c>
      <c r="N30" s="176">
        <v>1.4999999999999999E-4</v>
      </c>
      <c r="O30" s="176">
        <f t="shared" si="4"/>
        <v>0</v>
      </c>
      <c r="P30" s="176">
        <v>0</v>
      </c>
      <c r="Q30" s="176">
        <f t="shared" si="5"/>
        <v>0</v>
      </c>
      <c r="R30" s="178" t="s">
        <v>588</v>
      </c>
      <c r="S30" s="178" t="s">
        <v>211</v>
      </c>
      <c r="T30" s="179" t="s">
        <v>212</v>
      </c>
      <c r="U30" s="156">
        <v>0.185</v>
      </c>
      <c r="V30" s="156">
        <f t="shared" si="6"/>
        <v>3.55</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73">
        <v>19</v>
      </c>
      <c r="B31" s="174" t="s">
        <v>694</v>
      </c>
      <c r="C31" s="182" t="s">
        <v>695</v>
      </c>
      <c r="D31" s="175" t="s">
        <v>257</v>
      </c>
      <c r="E31" s="176">
        <v>24</v>
      </c>
      <c r="F31" s="177"/>
      <c r="G31" s="178">
        <f t="shared" si="0"/>
        <v>0</v>
      </c>
      <c r="H31" s="177"/>
      <c r="I31" s="178">
        <f t="shared" si="1"/>
        <v>0</v>
      </c>
      <c r="J31" s="177"/>
      <c r="K31" s="178">
        <f t="shared" si="2"/>
        <v>0</v>
      </c>
      <c r="L31" s="178">
        <v>21</v>
      </c>
      <c r="M31" s="178">
        <f t="shared" si="3"/>
        <v>0</v>
      </c>
      <c r="N31" s="176">
        <v>0</v>
      </c>
      <c r="O31" s="176">
        <f t="shared" si="4"/>
        <v>0</v>
      </c>
      <c r="P31" s="176">
        <v>0</v>
      </c>
      <c r="Q31" s="176">
        <f t="shared" si="5"/>
        <v>0</v>
      </c>
      <c r="R31" s="178" t="s">
        <v>588</v>
      </c>
      <c r="S31" s="178" t="s">
        <v>211</v>
      </c>
      <c r="T31" s="179" t="s">
        <v>212</v>
      </c>
      <c r="U31" s="156">
        <v>0.14000000000000001</v>
      </c>
      <c r="V31" s="156">
        <f t="shared" si="6"/>
        <v>3.36</v>
      </c>
      <c r="W31" s="156"/>
      <c r="X31" s="156" t="s">
        <v>213</v>
      </c>
      <c r="Y31" s="156" t="s">
        <v>214</v>
      </c>
      <c r="Z31" s="146"/>
      <c r="AA31" s="146"/>
      <c r="AB31" s="146"/>
      <c r="AC31" s="146"/>
      <c r="AD31" s="146"/>
      <c r="AE31" s="146"/>
      <c r="AF31" s="146"/>
      <c r="AG31" s="146" t="s">
        <v>541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1" x14ac:dyDescent="0.25">
      <c r="A32" s="173">
        <v>20</v>
      </c>
      <c r="B32" s="174" t="s">
        <v>786</v>
      </c>
      <c r="C32" s="182" t="s">
        <v>787</v>
      </c>
      <c r="D32" s="175" t="s">
        <v>257</v>
      </c>
      <c r="E32" s="176">
        <v>32</v>
      </c>
      <c r="F32" s="177"/>
      <c r="G32" s="178">
        <f t="shared" si="0"/>
        <v>0</v>
      </c>
      <c r="H32" s="177"/>
      <c r="I32" s="178">
        <f t="shared" si="1"/>
        <v>0</v>
      </c>
      <c r="J32" s="177"/>
      <c r="K32" s="178">
        <f t="shared" si="2"/>
        <v>0</v>
      </c>
      <c r="L32" s="178">
        <v>21</v>
      </c>
      <c r="M32" s="178">
        <f t="shared" si="3"/>
        <v>0</v>
      </c>
      <c r="N32" s="176">
        <v>0</v>
      </c>
      <c r="O32" s="176">
        <f t="shared" si="4"/>
        <v>0</v>
      </c>
      <c r="P32" s="176">
        <v>0</v>
      </c>
      <c r="Q32" s="176">
        <f t="shared" si="5"/>
        <v>0</v>
      </c>
      <c r="R32" s="178" t="s">
        <v>588</v>
      </c>
      <c r="S32" s="178" t="s">
        <v>211</v>
      </c>
      <c r="T32" s="179" t="s">
        <v>212</v>
      </c>
      <c r="U32" s="156">
        <v>0.20399999999999999</v>
      </c>
      <c r="V32" s="156">
        <f t="shared" si="6"/>
        <v>6.53</v>
      </c>
      <c r="W32" s="156"/>
      <c r="X32" s="156" t="s">
        <v>213</v>
      </c>
      <c r="Y32" s="156" t="s">
        <v>214</v>
      </c>
      <c r="Z32" s="146"/>
      <c r="AA32" s="146"/>
      <c r="AB32" s="146"/>
      <c r="AC32" s="146"/>
      <c r="AD32" s="146"/>
      <c r="AE32" s="146"/>
      <c r="AF32" s="146"/>
      <c r="AG32" s="146" t="s">
        <v>541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73">
        <v>21</v>
      </c>
      <c r="B33" s="174" t="s">
        <v>696</v>
      </c>
      <c r="C33" s="182" t="s">
        <v>695</v>
      </c>
      <c r="D33" s="175" t="s">
        <v>257</v>
      </c>
      <c r="E33" s="176">
        <v>24</v>
      </c>
      <c r="F33" s="177"/>
      <c r="G33" s="178">
        <f t="shared" si="0"/>
        <v>0</v>
      </c>
      <c r="H33" s="177"/>
      <c r="I33" s="178">
        <f t="shared" si="1"/>
        <v>0</v>
      </c>
      <c r="J33" s="177"/>
      <c r="K33" s="178">
        <f t="shared" si="2"/>
        <v>0</v>
      </c>
      <c r="L33" s="178">
        <v>21</v>
      </c>
      <c r="M33" s="178">
        <f t="shared" si="3"/>
        <v>0</v>
      </c>
      <c r="N33" s="176">
        <v>0</v>
      </c>
      <c r="O33" s="176">
        <f t="shared" si="4"/>
        <v>0</v>
      </c>
      <c r="P33" s="176">
        <v>0</v>
      </c>
      <c r="Q33" s="176">
        <f t="shared" si="5"/>
        <v>0</v>
      </c>
      <c r="R33" s="178" t="s">
        <v>588</v>
      </c>
      <c r="S33" s="178" t="s">
        <v>211</v>
      </c>
      <c r="T33" s="179" t="s">
        <v>212</v>
      </c>
      <c r="U33" s="156">
        <v>0.05</v>
      </c>
      <c r="V33" s="156">
        <f t="shared" si="6"/>
        <v>1.2</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1" x14ac:dyDescent="0.25">
      <c r="A34" s="173">
        <v>22</v>
      </c>
      <c r="B34" s="174" t="s">
        <v>788</v>
      </c>
      <c r="C34" s="182" t="s">
        <v>787</v>
      </c>
      <c r="D34" s="175" t="s">
        <v>257</v>
      </c>
      <c r="E34" s="176">
        <v>32</v>
      </c>
      <c r="F34" s="177"/>
      <c r="G34" s="178">
        <f t="shared" si="0"/>
        <v>0</v>
      </c>
      <c r="H34" s="177"/>
      <c r="I34" s="178">
        <f t="shared" si="1"/>
        <v>0</v>
      </c>
      <c r="J34" s="177"/>
      <c r="K34" s="178">
        <f t="shared" si="2"/>
        <v>0</v>
      </c>
      <c r="L34" s="178">
        <v>21</v>
      </c>
      <c r="M34" s="178">
        <f t="shared" si="3"/>
        <v>0</v>
      </c>
      <c r="N34" s="176">
        <v>0</v>
      </c>
      <c r="O34" s="176">
        <f t="shared" si="4"/>
        <v>0</v>
      </c>
      <c r="P34" s="176">
        <v>0</v>
      </c>
      <c r="Q34" s="176">
        <f t="shared" si="5"/>
        <v>0</v>
      </c>
      <c r="R34" s="178" t="s">
        <v>588</v>
      </c>
      <c r="S34" s="178" t="s">
        <v>211</v>
      </c>
      <c r="T34" s="179" t="s">
        <v>212</v>
      </c>
      <c r="U34" s="156">
        <v>7.0000000000000007E-2</v>
      </c>
      <c r="V34" s="156">
        <f t="shared" si="6"/>
        <v>2.2400000000000002</v>
      </c>
      <c r="W34" s="156"/>
      <c r="X34" s="156" t="s">
        <v>213</v>
      </c>
      <c r="Y34" s="156" t="s">
        <v>214</v>
      </c>
      <c r="Z34" s="146"/>
      <c r="AA34" s="146"/>
      <c r="AB34" s="146"/>
      <c r="AC34" s="146"/>
      <c r="AD34" s="146"/>
      <c r="AE34" s="146"/>
      <c r="AF34" s="146"/>
      <c r="AG34" s="146" t="s">
        <v>541</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x14ac:dyDescent="0.25">
      <c r="A35" s="158" t="s">
        <v>205</v>
      </c>
      <c r="B35" s="159" t="s">
        <v>149</v>
      </c>
      <c r="C35" s="180" t="s">
        <v>150</v>
      </c>
      <c r="D35" s="160"/>
      <c r="E35" s="161"/>
      <c r="F35" s="162"/>
      <c r="G35" s="162">
        <f>SUMIF(AG36:AG56,"&lt;&gt;NOR",G36:G56)</f>
        <v>0</v>
      </c>
      <c r="H35" s="162"/>
      <c r="I35" s="162">
        <f>SUM(I36:I56)</f>
        <v>0</v>
      </c>
      <c r="J35" s="162"/>
      <c r="K35" s="162">
        <f>SUM(K36:K56)</f>
        <v>0</v>
      </c>
      <c r="L35" s="162"/>
      <c r="M35" s="162">
        <f>SUM(M36:M56)</f>
        <v>0</v>
      </c>
      <c r="N35" s="161"/>
      <c r="O35" s="161">
        <f>SUM(O36:O56)</f>
        <v>0.01</v>
      </c>
      <c r="P35" s="161"/>
      <c r="Q35" s="161">
        <f>SUM(Q36:Q56)</f>
        <v>0</v>
      </c>
      <c r="R35" s="162"/>
      <c r="S35" s="162"/>
      <c r="T35" s="163"/>
      <c r="U35" s="157"/>
      <c r="V35" s="157">
        <f>SUM(V36:V56)</f>
        <v>0.33</v>
      </c>
      <c r="W35" s="157"/>
      <c r="X35" s="157"/>
      <c r="Y35" s="157"/>
      <c r="AG35" t="s">
        <v>206</v>
      </c>
    </row>
    <row r="36" spans="1:60" outlineLevel="1" x14ac:dyDescent="0.25">
      <c r="A36" s="173">
        <v>23</v>
      </c>
      <c r="B36" s="174" t="s">
        <v>789</v>
      </c>
      <c r="C36" s="182" t="s">
        <v>790</v>
      </c>
      <c r="D36" s="175" t="s">
        <v>257</v>
      </c>
      <c r="E36" s="176">
        <v>2</v>
      </c>
      <c r="F36" s="177"/>
      <c r="G36" s="178">
        <f>ROUND(E36*F36,2)</f>
        <v>0</v>
      </c>
      <c r="H36" s="177"/>
      <c r="I36" s="178">
        <f>ROUND(E36*H36,2)</f>
        <v>0</v>
      </c>
      <c r="J36" s="177"/>
      <c r="K36" s="178">
        <f>ROUND(E36*J36,2)</f>
        <v>0</v>
      </c>
      <c r="L36" s="178">
        <v>21</v>
      </c>
      <c r="M36" s="178">
        <f>G36*(1+L36/100)</f>
        <v>0</v>
      </c>
      <c r="N36" s="176">
        <v>2.1000000000000001E-4</v>
      </c>
      <c r="O36" s="176">
        <f>ROUND(E36*N36,2)</f>
        <v>0</v>
      </c>
      <c r="P36" s="176">
        <v>0</v>
      </c>
      <c r="Q36" s="176">
        <f>ROUND(E36*P36,2)</f>
        <v>0</v>
      </c>
      <c r="R36" s="178" t="s">
        <v>791</v>
      </c>
      <c r="S36" s="178" t="s">
        <v>211</v>
      </c>
      <c r="T36" s="179" t="s">
        <v>212</v>
      </c>
      <c r="U36" s="156">
        <v>0.16500000000000001</v>
      </c>
      <c r="V36" s="156">
        <f>ROUND(E36*U36,2)</f>
        <v>0.33</v>
      </c>
      <c r="W36" s="156"/>
      <c r="X36" s="156" t="s">
        <v>213</v>
      </c>
      <c r="Y36" s="156" t="s">
        <v>214</v>
      </c>
      <c r="Z36" s="146"/>
      <c r="AA36" s="146"/>
      <c r="AB36" s="146"/>
      <c r="AC36" s="146"/>
      <c r="AD36" s="146"/>
      <c r="AE36" s="146"/>
      <c r="AF36" s="146"/>
      <c r="AG36" s="146" t="s">
        <v>541</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1" x14ac:dyDescent="0.25">
      <c r="A37" s="165">
        <v>24</v>
      </c>
      <c r="B37" s="166" t="s">
        <v>87</v>
      </c>
      <c r="C37" s="181" t="s">
        <v>792</v>
      </c>
      <c r="D37" s="167" t="s">
        <v>508</v>
      </c>
      <c r="E37" s="168">
        <v>1</v>
      </c>
      <c r="F37" s="169"/>
      <c r="G37" s="170">
        <f>ROUND(E37*F37,2)</f>
        <v>0</v>
      </c>
      <c r="H37" s="169"/>
      <c r="I37" s="170">
        <f>ROUND(E37*H37,2)</f>
        <v>0</v>
      </c>
      <c r="J37" s="169"/>
      <c r="K37" s="170">
        <f>ROUND(E37*J37,2)</f>
        <v>0</v>
      </c>
      <c r="L37" s="170">
        <v>21</v>
      </c>
      <c r="M37" s="170">
        <f>G37*(1+L37/100)</f>
        <v>0</v>
      </c>
      <c r="N37" s="168">
        <v>0</v>
      </c>
      <c r="O37" s="168">
        <f>ROUND(E37*N37,2)</f>
        <v>0</v>
      </c>
      <c r="P37" s="168">
        <v>0</v>
      </c>
      <c r="Q37" s="168">
        <f>ROUND(E37*P37,2)</f>
        <v>0</v>
      </c>
      <c r="R37" s="170"/>
      <c r="S37" s="170" t="s">
        <v>276</v>
      </c>
      <c r="T37" s="171" t="s">
        <v>212</v>
      </c>
      <c r="U37" s="156">
        <v>0</v>
      </c>
      <c r="V37" s="156">
        <f>ROUND(E37*U37,2)</f>
        <v>0</v>
      </c>
      <c r="W37" s="156"/>
      <c r="X37" s="156" t="s">
        <v>213</v>
      </c>
      <c r="Y37" s="156" t="s">
        <v>214</v>
      </c>
      <c r="Z37" s="146"/>
      <c r="AA37" s="146"/>
      <c r="AB37" s="146"/>
      <c r="AC37" s="146"/>
      <c r="AD37" s="146"/>
      <c r="AE37" s="146"/>
      <c r="AF37" s="146"/>
      <c r="AG37" s="146" t="s">
        <v>541</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outlineLevel="2" x14ac:dyDescent="0.25">
      <c r="A38" s="153"/>
      <c r="B38" s="154"/>
      <c r="C38" s="254" t="s">
        <v>649</v>
      </c>
      <c r="D38" s="255"/>
      <c r="E38" s="255"/>
      <c r="F38" s="255"/>
      <c r="G38" s="255"/>
      <c r="H38" s="156"/>
      <c r="I38" s="156"/>
      <c r="J38" s="156"/>
      <c r="K38" s="156"/>
      <c r="L38" s="156"/>
      <c r="M38" s="156"/>
      <c r="N38" s="155"/>
      <c r="O38" s="155"/>
      <c r="P38" s="155"/>
      <c r="Q38" s="155"/>
      <c r="R38" s="156"/>
      <c r="S38" s="156"/>
      <c r="T38" s="156"/>
      <c r="U38" s="156"/>
      <c r="V38" s="156"/>
      <c r="W38" s="156"/>
      <c r="X38" s="156"/>
      <c r="Y38" s="156"/>
      <c r="Z38" s="146"/>
      <c r="AA38" s="146"/>
      <c r="AB38" s="146"/>
      <c r="AC38" s="146"/>
      <c r="AD38" s="146"/>
      <c r="AE38" s="146"/>
      <c r="AF38" s="146"/>
      <c r="AG38" s="146" t="s">
        <v>642</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3" x14ac:dyDescent="0.25">
      <c r="A39" s="153"/>
      <c r="B39" s="154"/>
      <c r="C39" s="189" t="s">
        <v>793</v>
      </c>
      <c r="D39" s="186"/>
      <c r="E39" s="187"/>
      <c r="F39" s="188"/>
      <c r="G39" s="188"/>
      <c r="H39" s="156"/>
      <c r="I39" s="156"/>
      <c r="J39" s="156"/>
      <c r="K39" s="156"/>
      <c r="L39" s="156"/>
      <c r="M39" s="156"/>
      <c r="N39" s="155"/>
      <c r="O39" s="155"/>
      <c r="P39" s="155"/>
      <c r="Q39" s="155"/>
      <c r="R39" s="156"/>
      <c r="S39" s="156"/>
      <c r="T39" s="156"/>
      <c r="U39" s="156"/>
      <c r="V39" s="156"/>
      <c r="W39" s="156"/>
      <c r="X39" s="156"/>
      <c r="Y39" s="156"/>
      <c r="Z39" s="146"/>
      <c r="AA39" s="146"/>
      <c r="AB39" s="146"/>
      <c r="AC39" s="146"/>
      <c r="AD39" s="146"/>
      <c r="AE39" s="146"/>
      <c r="AF39" s="146"/>
      <c r="AG39" s="146" t="s">
        <v>642</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21" outlineLevel="3" x14ac:dyDescent="0.25">
      <c r="A40" s="153"/>
      <c r="B40" s="154"/>
      <c r="C40" s="256" t="s">
        <v>794</v>
      </c>
      <c r="D40" s="257"/>
      <c r="E40" s="257"/>
      <c r="F40" s="257"/>
      <c r="G40" s="257"/>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642</v>
      </c>
      <c r="AH40" s="146"/>
      <c r="AI40" s="146"/>
      <c r="AJ40" s="146"/>
      <c r="AK40" s="146"/>
      <c r="AL40" s="146"/>
      <c r="AM40" s="146"/>
      <c r="AN40" s="146"/>
      <c r="AO40" s="146"/>
      <c r="AP40" s="146"/>
      <c r="AQ40" s="146"/>
      <c r="AR40" s="146"/>
      <c r="AS40" s="146"/>
      <c r="AT40" s="146"/>
      <c r="AU40" s="146"/>
      <c r="AV40" s="146"/>
      <c r="AW40" s="146"/>
      <c r="AX40" s="146"/>
      <c r="AY40" s="146"/>
      <c r="AZ40" s="146"/>
      <c r="BA40" s="172" t="str">
        <f>C40</f>
        <v>TČ je vybaveno řídící jednotkou, protihlukovým krytem a silovým rozvaděčem pro napájení a řízení akčních členů (oběhová čerpadla primárního a sekundárního okruhu), doplněno o rozzuřující moduly regulace pro ovládání dvou topných směšovaných okruhů.</v>
      </c>
      <c r="BB40" s="146"/>
      <c r="BC40" s="146"/>
      <c r="BD40" s="146"/>
      <c r="BE40" s="146"/>
      <c r="BF40" s="146"/>
      <c r="BG40" s="146"/>
      <c r="BH40" s="146"/>
    </row>
    <row r="41" spans="1:60" outlineLevel="1" x14ac:dyDescent="0.25">
      <c r="A41" s="165">
        <v>25</v>
      </c>
      <c r="B41" s="166" t="s">
        <v>93</v>
      </c>
      <c r="C41" s="181" t="s">
        <v>795</v>
      </c>
      <c r="D41" s="167" t="s">
        <v>257</v>
      </c>
      <c r="E41" s="168">
        <v>1</v>
      </c>
      <c r="F41" s="169"/>
      <c r="G41" s="170">
        <f>ROUND(E41*F41,2)</f>
        <v>0</v>
      </c>
      <c r="H41" s="169"/>
      <c r="I41" s="170">
        <f>ROUND(E41*H41,2)</f>
        <v>0</v>
      </c>
      <c r="J41" s="169"/>
      <c r="K41" s="170">
        <f>ROUND(E41*J41,2)</f>
        <v>0</v>
      </c>
      <c r="L41" s="170">
        <v>21</v>
      </c>
      <c r="M41" s="170">
        <f>G41*(1+L41/100)</f>
        <v>0</v>
      </c>
      <c r="N41" s="168">
        <v>0</v>
      </c>
      <c r="O41" s="168">
        <f>ROUND(E41*N41,2)</f>
        <v>0</v>
      </c>
      <c r="P41" s="168">
        <v>0</v>
      </c>
      <c r="Q41" s="168">
        <f>ROUND(E41*P41,2)</f>
        <v>0</v>
      </c>
      <c r="R41" s="170"/>
      <c r="S41" s="170" t="s">
        <v>276</v>
      </c>
      <c r="T41" s="171" t="s">
        <v>212</v>
      </c>
      <c r="U41" s="156">
        <v>0</v>
      </c>
      <c r="V41" s="156">
        <f>ROUND(E41*U41,2)</f>
        <v>0</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2" x14ac:dyDescent="0.25">
      <c r="A42" s="153"/>
      <c r="B42" s="154"/>
      <c r="C42" s="254" t="s">
        <v>649</v>
      </c>
      <c r="D42" s="255"/>
      <c r="E42" s="255"/>
      <c r="F42" s="255"/>
      <c r="G42" s="255"/>
      <c r="H42" s="156"/>
      <c r="I42" s="156"/>
      <c r="J42" s="156"/>
      <c r="K42" s="156"/>
      <c r="L42" s="156"/>
      <c r="M42" s="156"/>
      <c r="N42" s="155"/>
      <c r="O42" s="155"/>
      <c r="P42" s="155"/>
      <c r="Q42" s="155"/>
      <c r="R42" s="156"/>
      <c r="S42" s="156"/>
      <c r="T42" s="156"/>
      <c r="U42" s="156"/>
      <c r="V42" s="156"/>
      <c r="W42" s="156"/>
      <c r="X42" s="156"/>
      <c r="Y42" s="156"/>
      <c r="Z42" s="146"/>
      <c r="AA42" s="146"/>
      <c r="AB42" s="146"/>
      <c r="AC42" s="146"/>
      <c r="AD42" s="146"/>
      <c r="AE42" s="146"/>
      <c r="AF42" s="146"/>
      <c r="AG42" s="146" t="s">
        <v>642</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65">
        <v>26</v>
      </c>
      <c r="B43" s="166" t="s">
        <v>101</v>
      </c>
      <c r="C43" s="181" t="s">
        <v>796</v>
      </c>
      <c r="D43" s="167" t="s">
        <v>257</v>
      </c>
      <c r="E43" s="168">
        <v>1</v>
      </c>
      <c r="F43" s="169"/>
      <c r="G43" s="170">
        <f>ROUND(E43*F43,2)</f>
        <v>0</v>
      </c>
      <c r="H43" s="169"/>
      <c r="I43" s="170">
        <f>ROUND(E43*H43,2)</f>
        <v>0</v>
      </c>
      <c r="J43" s="169"/>
      <c r="K43" s="170">
        <f>ROUND(E43*J43,2)</f>
        <v>0</v>
      </c>
      <c r="L43" s="170">
        <v>21</v>
      </c>
      <c r="M43" s="170">
        <f>G43*(1+L43/100)</f>
        <v>0</v>
      </c>
      <c r="N43" s="168">
        <v>0</v>
      </c>
      <c r="O43" s="168">
        <f>ROUND(E43*N43,2)</f>
        <v>0</v>
      </c>
      <c r="P43" s="168">
        <v>0</v>
      </c>
      <c r="Q43" s="168">
        <f>ROUND(E43*P43,2)</f>
        <v>0</v>
      </c>
      <c r="R43" s="170"/>
      <c r="S43" s="170" t="s">
        <v>276</v>
      </c>
      <c r="T43" s="171" t="s">
        <v>212</v>
      </c>
      <c r="U43" s="156">
        <v>0</v>
      </c>
      <c r="V43" s="156">
        <f>ROUND(E43*U43,2)</f>
        <v>0</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2" x14ac:dyDescent="0.25">
      <c r="A44" s="153"/>
      <c r="B44" s="154"/>
      <c r="C44" s="254" t="s">
        <v>649</v>
      </c>
      <c r="D44" s="255"/>
      <c r="E44" s="255"/>
      <c r="F44" s="255"/>
      <c r="G44" s="255"/>
      <c r="H44" s="156"/>
      <c r="I44" s="156"/>
      <c r="J44" s="156"/>
      <c r="K44" s="156"/>
      <c r="L44" s="156"/>
      <c r="M44" s="156"/>
      <c r="N44" s="155"/>
      <c r="O44" s="155"/>
      <c r="P44" s="155"/>
      <c r="Q44" s="155"/>
      <c r="R44" s="156"/>
      <c r="S44" s="156"/>
      <c r="T44" s="156"/>
      <c r="U44" s="156"/>
      <c r="V44" s="156"/>
      <c r="W44" s="156"/>
      <c r="X44" s="156"/>
      <c r="Y44" s="156"/>
      <c r="Z44" s="146"/>
      <c r="AA44" s="146"/>
      <c r="AB44" s="146"/>
      <c r="AC44" s="146"/>
      <c r="AD44" s="146"/>
      <c r="AE44" s="146"/>
      <c r="AF44" s="146"/>
      <c r="AG44" s="146" t="s">
        <v>642</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65">
        <v>27</v>
      </c>
      <c r="B45" s="166" t="s">
        <v>108</v>
      </c>
      <c r="C45" s="181" t="s">
        <v>797</v>
      </c>
      <c r="D45" s="167" t="s">
        <v>257</v>
      </c>
      <c r="E45" s="168">
        <v>1</v>
      </c>
      <c r="F45" s="169"/>
      <c r="G45" s="170">
        <f>ROUND(E45*F45,2)</f>
        <v>0</v>
      </c>
      <c r="H45" s="169"/>
      <c r="I45" s="170">
        <f>ROUND(E45*H45,2)</f>
        <v>0</v>
      </c>
      <c r="J45" s="169"/>
      <c r="K45" s="170">
        <f>ROUND(E45*J45,2)</f>
        <v>0</v>
      </c>
      <c r="L45" s="170">
        <v>21</v>
      </c>
      <c r="M45" s="170">
        <f>G45*(1+L45/100)</f>
        <v>0</v>
      </c>
      <c r="N45" s="168">
        <v>0</v>
      </c>
      <c r="O45" s="168">
        <f>ROUND(E45*N45,2)</f>
        <v>0</v>
      </c>
      <c r="P45" s="168">
        <v>0</v>
      </c>
      <c r="Q45" s="168">
        <f>ROUND(E45*P45,2)</f>
        <v>0</v>
      </c>
      <c r="R45" s="170"/>
      <c r="S45" s="170" t="s">
        <v>276</v>
      </c>
      <c r="T45" s="171" t="s">
        <v>212</v>
      </c>
      <c r="U45" s="156">
        <v>0</v>
      </c>
      <c r="V45" s="156">
        <f>ROUND(E45*U45,2)</f>
        <v>0</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2" x14ac:dyDescent="0.25">
      <c r="A46" s="153"/>
      <c r="B46" s="154"/>
      <c r="C46" s="254" t="s">
        <v>649</v>
      </c>
      <c r="D46" s="255"/>
      <c r="E46" s="255"/>
      <c r="F46" s="255"/>
      <c r="G46" s="255"/>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642</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outlineLevel="1" x14ac:dyDescent="0.25">
      <c r="A47" s="165">
        <v>28</v>
      </c>
      <c r="B47" s="166" t="s">
        <v>112</v>
      </c>
      <c r="C47" s="181" t="s">
        <v>798</v>
      </c>
      <c r="D47" s="167" t="s">
        <v>257</v>
      </c>
      <c r="E47" s="168">
        <v>1</v>
      </c>
      <c r="F47" s="169"/>
      <c r="G47" s="170">
        <f>ROUND(E47*F47,2)</f>
        <v>0</v>
      </c>
      <c r="H47" s="169"/>
      <c r="I47" s="170">
        <f>ROUND(E47*H47,2)</f>
        <v>0</v>
      </c>
      <c r="J47" s="169"/>
      <c r="K47" s="170">
        <f>ROUND(E47*J47,2)</f>
        <v>0</v>
      </c>
      <c r="L47" s="170">
        <v>21</v>
      </c>
      <c r="M47" s="170">
        <f>G47*(1+L47/100)</f>
        <v>0</v>
      </c>
      <c r="N47" s="168">
        <v>0</v>
      </c>
      <c r="O47" s="168">
        <f>ROUND(E47*N47,2)</f>
        <v>0</v>
      </c>
      <c r="P47" s="168">
        <v>0</v>
      </c>
      <c r="Q47" s="168">
        <f>ROUND(E47*P47,2)</f>
        <v>0</v>
      </c>
      <c r="R47" s="170"/>
      <c r="S47" s="170" t="s">
        <v>276</v>
      </c>
      <c r="T47" s="171" t="s">
        <v>212</v>
      </c>
      <c r="U47" s="156">
        <v>0</v>
      </c>
      <c r="V47" s="156">
        <f>ROUND(E47*U47,2)</f>
        <v>0</v>
      </c>
      <c r="W47" s="156"/>
      <c r="X47" s="156" t="s">
        <v>213</v>
      </c>
      <c r="Y47" s="156" t="s">
        <v>214</v>
      </c>
      <c r="Z47" s="146"/>
      <c r="AA47" s="146"/>
      <c r="AB47" s="146"/>
      <c r="AC47" s="146"/>
      <c r="AD47" s="146"/>
      <c r="AE47" s="146"/>
      <c r="AF47" s="146"/>
      <c r="AG47" s="146" t="s">
        <v>541</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2" x14ac:dyDescent="0.25">
      <c r="A48" s="153"/>
      <c r="B48" s="154"/>
      <c r="C48" s="254" t="s">
        <v>649</v>
      </c>
      <c r="D48" s="255"/>
      <c r="E48" s="255"/>
      <c r="F48" s="255"/>
      <c r="G48" s="255"/>
      <c r="H48" s="156"/>
      <c r="I48" s="156"/>
      <c r="J48" s="156"/>
      <c r="K48" s="156"/>
      <c r="L48" s="156"/>
      <c r="M48" s="156"/>
      <c r="N48" s="155"/>
      <c r="O48" s="155"/>
      <c r="P48" s="155"/>
      <c r="Q48" s="155"/>
      <c r="R48" s="156"/>
      <c r="S48" s="156"/>
      <c r="T48" s="156"/>
      <c r="U48" s="156"/>
      <c r="V48" s="156"/>
      <c r="W48" s="156"/>
      <c r="X48" s="156"/>
      <c r="Y48" s="156"/>
      <c r="Z48" s="146"/>
      <c r="AA48" s="146"/>
      <c r="AB48" s="146"/>
      <c r="AC48" s="146"/>
      <c r="AD48" s="146"/>
      <c r="AE48" s="146"/>
      <c r="AF48" s="146"/>
      <c r="AG48" s="146" t="s">
        <v>642</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1" x14ac:dyDescent="0.25">
      <c r="A49" s="165">
        <v>29</v>
      </c>
      <c r="B49" s="166" t="s">
        <v>799</v>
      </c>
      <c r="C49" s="181" t="s">
        <v>800</v>
      </c>
      <c r="D49" s="167" t="s">
        <v>257</v>
      </c>
      <c r="E49" s="168">
        <v>1</v>
      </c>
      <c r="F49" s="169"/>
      <c r="G49" s="170">
        <f>ROUND(E49*F49,2)</f>
        <v>0</v>
      </c>
      <c r="H49" s="169"/>
      <c r="I49" s="170">
        <f>ROUND(E49*H49,2)</f>
        <v>0</v>
      </c>
      <c r="J49" s="169"/>
      <c r="K49" s="170">
        <f>ROUND(E49*J49,2)</f>
        <v>0</v>
      </c>
      <c r="L49" s="170">
        <v>21</v>
      </c>
      <c r="M49" s="170">
        <f>G49*(1+L49/100)</f>
        <v>0</v>
      </c>
      <c r="N49" s="168">
        <v>0</v>
      </c>
      <c r="O49" s="168">
        <f>ROUND(E49*N49,2)</f>
        <v>0</v>
      </c>
      <c r="P49" s="168">
        <v>0</v>
      </c>
      <c r="Q49" s="168">
        <f>ROUND(E49*P49,2)</f>
        <v>0</v>
      </c>
      <c r="R49" s="170"/>
      <c r="S49" s="170" t="s">
        <v>276</v>
      </c>
      <c r="T49" s="171" t="s">
        <v>212</v>
      </c>
      <c r="U49" s="156">
        <v>0</v>
      </c>
      <c r="V49" s="156">
        <f>ROUND(E49*U49,2)</f>
        <v>0</v>
      </c>
      <c r="W49" s="156"/>
      <c r="X49" s="156" t="s">
        <v>213</v>
      </c>
      <c r="Y49" s="156" t="s">
        <v>214</v>
      </c>
      <c r="Z49" s="146"/>
      <c r="AA49" s="146"/>
      <c r="AB49" s="146"/>
      <c r="AC49" s="146"/>
      <c r="AD49" s="146"/>
      <c r="AE49" s="146"/>
      <c r="AF49" s="146"/>
      <c r="AG49" s="146" t="s">
        <v>541</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2" x14ac:dyDescent="0.25">
      <c r="A50" s="153"/>
      <c r="B50" s="154"/>
      <c r="C50" s="254" t="s">
        <v>649</v>
      </c>
      <c r="D50" s="255"/>
      <c r="E50" s="255"/>
      <c r="F50" s="255"/>
      <c r="G50" s="255"/>
      <c r="H50" s="156"/>
      <c r="I50" s="156"/>
      <c r="J50" s="156"/>
      <c r="K50" s="156"/>
      <c r="L50" s="156"/>
      <c r="M50" s="156"/>
      <c r="N50" s="155"/>
      <c r="O50" s="155"/>
      <c r="P50" s="155"/>
      <c r="Q50" s="155"/>
      <c r="R50" s="156"/>
      <c r="S50" s="156"/>
      <c r="T50" s="156"/>
      <c r="U50" s="156"/>
      <c r="V50" s="156"/>
      <c r="W50" s="156"/>
      <c r="X50" s="156"/>
      <c r="Y50" s="156"/>
      <c r="Z50" s="146"/>
      <c r="AA50" s="146"/>
      <c r="AB50" s="146"/>
      <c r="AC50" s="146"/>
      <c r="AD50" s="146"/>
      <c r="AE50" s="146"/>
      <c r="AF50" s="146"/>
      <c r="AG50" s="146" t="s">
        <v>642</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1" x14ac:dyDescent="0.25">
      <c r="A51" s="165">
        <v>30</v>
      </c>
      <c r="B51" s="166" t="s">
        <v>801</v>
      </c>
      <c r="C51" s="181" t="s">
        <v>802</v>
      </c>
      <c r="D51" s="167" t="s">
        <v>257</v>
      </c>
      <c r="E51" s="168">
        <v>1</v>
      </c>
      <c r="F51" s="169"/>
      <c r="G51" s="170">
        <f>ROUND(E51*F51,2)</f>
        <v>0</v>
      </c>
      <c r="H51" s="169"/>
      <c r="I51" s="170">
        <f>ROUND(E51*H51,2)</f>
        <v>0</v>
      </c>
      <c r="J51" s="169"/>
      <c r="K51" s="170">
        <f>ROUND(E51*J51,2)</f>
        <v>0</v>
      </c>
      <c r="L51" s="170">
        <v>21</v>
      </c>
      <c r="M51" s="170">
        <f>G51*(1+L51/100)</f>
        <v>0</v>
      </c>
      <c r="N51" s="168">
        <v>0</v>
      </c>
      <c r="O51" s="168">
        <f>ROUND(E51*N51,2)</f>
        <v>0</v>
      </c>
      <c r="P51" s="168">
        <v>0</v>
      </c>
      <c r="Q51" s="168">
        <f>ROUND(E51*P51,2)</f>
        <v>0</v>
      </c>
      <c r="R51" s="170"/>
      <c r="S51" s="170" t="s">
        <v>276</v>
      </c>
      <c r="T51" s="171" t="s">
        <v>212</v>
      </c>
      <c r="U51" s="156">
        <v>0</v>
      </c>
      <c r="V51" s="156">
        <f>ROUND(E51*U51,2)</f>
        <v>0</v>
      </c>
      <c r="W51" s="156"/>
      <c r="X51" s="156" t="s">
        <v>213</v>
      </c>
      <c r="Y51" s="156" t="s">
        <v>214</v>
      </c>
      <c r="Z51" s="146"/>
      <c r="AA51" s="146"/>
      <c r="AB51" s="146"/>
      <c r="AC51" s="146"/>
      <c r="AD51" s="146"/>
      <c r="AE51" s="146"/>
      <c r="AF51" s="146"/>
      <c r="AG51" s="146" t="s">
        <v>541</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2" x14ac:dyDescent="0.25">
      <c r="A52" s="153"/>
      <c r="B52" s="154"/>
      <c r="C52" s="254" t="s">
        <v>649</v>
      </c>
      <c r="D52" s="255"/>
      <c r="E52" s="255"/>
      <c r="F52" s="255"/>
      <c r="G52" s="255"/>
      <c r="H52" s="156"/>
      <c r="I52" s="156"/>
      <c r="J52" s="156"/>
      <c r="K52" s="156"/>
      <c r="L52" s="156"/>
      <c r="M52" s="156"/>
      <c r="N52" s="155"/>
      <c r="O52" s="155"/>
      <c r="P52" s="155"/>
      <c r="Q52" s="155"/>
      <c r="R52" s="156"/>
      <c r="S52" s="156"/>
      <c r="T52" s="156"/>
      <c r="U52" s="156"/>
      <c r="V52" s="156"/>
      <c r="W52" s="156"/>
      <c r="X52" s="156"/>
      <c r="Y52" s="156"/>
      <c r="Z52" s="146"/>
      <c r="AA52" s="146"/>
      <c r="AB52" s="146"/>
      <c r="AC52" s="146"/>
      <c r="AD52" s="146"/>
      <c r="AE52" s="146"/>
      <c r="AF52" s="146"/>
      <c r="AG52" s="146" t="s">
        <v>642</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1" x14ac:dyDescent="0.25">
      <c r="A53" s="165">
        <v>31</v>
      </c>
      <c r="B53" s="166" t="s">
        <v>123</v>
      </c>
      <c r="C53" s="181" t="s">
        <v>803</v>
      </c>
      <c r="D53" s="167" t="s">
        <v>613</v>
      </c>
      <c r="E53" s="168">
        <v>1</v>
      </c>
      <c r="F53" s="169"/>
      <c r="G53" s="170">
        <f>ROUND(E53*F53,2)</f>
        <v>0</v>
      </c>
      <c r="H53" s="169"/>
      <c r="I53" s="170">
        <f>ROUND(E53*H53,2)</f>
        <v>0</v>
      </c>
      <c r="J53" s="169"/>
      <c r="K53" s="170">
        <f>ROUND(E53*J53,2)</f>
        <v>0</v>
      </c>
      <c r="L53" s="170">
        <v>21</v>
      </c>
      <c r="M53" s="170">
        <f>G53*(1+L53/100)</f>
        <v>0</v>
      </c>
      <c r="N53" s="168">
        <v>0</v>
      </c>
      <c r="O53" s="168">
        <f>ROUND(E53*N53,2)</f>
        <v>0</v>
      </c>
      <c r="P53" s="168">
        <v>0</v>
      </c>
      <c r="Q53" s="168">
        <f>ROUND(E53*P53,2)</f>
        <v>0</v>
      </c>
      <c r="R53" s="170"/>
      <c r="S53" s="170" t="s">
        <v>276</v>
      </c>
      <c r="T53" s="171" t="s">
        <v>212</v>
      </c>
      <c r="U53" s="156">
        <v>0</v>
      </c>
      <c r="V53" s="156">
        <f>ROUND(E53*U53,2)</f>
        <v>0</v>
      </c>
      <c r="W53" s="156"/>
      <c r="X53" s="156" t="s">
        <v>213</v>
      </c>
      <c r="Y53" s="156" t="s">
        <v>214</v>
      </c>
      <c r="Z53" s="146"/>
      <c r="AA53" s="146"/>
      <c r="AB53" s="146"/>
      <c r="AC53" s="146"/>
      <c r="AD53" s="146"/>
      <c r="AE53" s="146"/>
      <c r="AF53" s="146"/>
      <c r="AG53" s="146" t="s">
        <v>541</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2" x14ac:dyDescent="0.25">
      <c r="A54" s="153"/>
      <c r="B54" s="154"/>
      <c r="C54" s="254" t="s">
        <v>649</v>
      </c>
      <c r="D54" s="255"/>
      <c r="E54" s="255"/>
      <c r="F54" s="255"/>
      <c r="G54" s="255"/>
      <c r="H54" s="156"/>
      <c r="I54" s="156"/>
      <c r="J54" s="156"/>
      <c r="K54" s="156"/>
      <c r="L54" s="156"/>
      <c r="M54" s="156"/>
      <c r="N54" s="155"/>
      <c r="O54" s="155"/>
      <c r="P54" s="155"/>
      <c r="Q54" s="155"/>
      <c r="R54" s="156"/>
      <c r="S54" s="156"/>
      <c r="T54" s="156"/>
      <c r="U54" s="156"/>
      <c r="V54" s="156"/>
      <c r="W54" s="156"/>
      <c r="X54" s="156"/>
      <c r="Y54" s="156"/>
      <c r="Z54" s="146"/>
      <c r="AA54" s="146"/>
      <c r="AB54" s="146"/>
      <c r="AC54" s="146"/>
      <c r="AD54" s="146"/>
      <c r="AE54" s="146"/>
      <c r="AF54" s="146"/>
      <c r="AG54" s="146" t="s">
        <v>642</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20.399999999999999" outlineLevel="1" x14ac:dyDescent="0.25">
      <c r="A55" s="173">
        <v>32</v>
      </c>
      <c r="B55" s="174" t="s">
        <v>804</v>
      </c>
      <c r="C55" s="182" t="s">
        <v>805</v>
      </c>
      <c r="D55" s="175" t="s">
        <v>257</v>
      </c>
      <c r="E55" s="176">
        <v>1</v>
      </c>
      <c r="F55" s="177"/>
      <c r="G55" s="178">
        <f>ROUND(E55*F55,2)</f>
        <v>0</v>
      </c>
      <c r="H55" s="177"/>
      <c r="I55" s="178">
        <f>ROUND(E55*H55,2)</f>
        <v>0</v>
      </c>
      <c r="J55" s="177"/>
      <c r="K55" s="178">
        <f>ROUND(E55*J55,2)</f>
        <v>0</v>
      </c>
      <c r="L55" s="178">
        <v>21</v>
      </c>
      <c r="M55" s="178">
        <f>G55*(1+L55/100)</f>
        <v>0</v>
      </c>
      <c r="N55" s="176">
        <v>0</v>
      </c>
      <c r="O55" s="176">
        <f>ROUND(E55*N55,2)</f>
        <v>0</v>
      </c>
      <c r="P55" s="176">
        <v>0</v>
      </c>
      <c r="Q55" s="176">
        <f>ROUND(E55*P55,2)</f>
        <v>0</v>
      </c>
      <c r="R55" s="178" t="s">
        <v>450</v>
      </c>
      <c r="S55" s="178" t="s">
        <v>211</v>
      </c>
      <c r="T55" s="179" t="s">
        <v>212</v>
      </c>
      <c r="U55" s="156">
        <v>0</v>
      </c>
      <c r="V55" s="156">
        <f>ROUND(E55*U55,2)</f>
        <v>0</v>
      </c>
      <c r="W55" s="156"/>
      <c r="X55" s="156" t="s">
        <v>98</v>
      </c>
      <c r="Y55" s="156" t="s">
        <v>214</v>
      </c>
      <c r="Z55" s="146"/>
      <c r="AA55" s="146"/>
      <c r="AB55" s="146"/>
      <c r="AC55" s="146"/>
      <c r="AD55" s="146"/>
      <c r="AE55" s="146"/>
      <c r="AF55" s="146"/>
      <c r="AG55" s="146" t="s">
        <v>458</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20.399999999999999" outlineLevel="1" x14ac:dyDescent="0.25">
      <c r="A56" s="173">
        <v>33</v>
      </c>
      <c r="B56" s="174" t="s">
        <v>806</v>
      </c>
      <c r="C56" s="182" t="s">
        <v>807</v>
      </c>
      <c r="D56" s="175" t="s">
        <v>257</v>
      </c>
      <c r="E56" s="176">
        <v>1</v>
      </c>
      <c r="F56" s="177"/>
      <c r="G56" s="178">
        <f>ROUND(E56*F56,2)</f>
        <v>0</v>
      </c>
      <c r="H56" s="177"/>
      <c r="I56" s="178">
        <f>ROUND(E56*H56,2)</f>
        <v>0</v>
      </c>
      <c r="J56" s="177"/>
      <c r="K56" s="178">
        <f>ROUND(E56*J56,2)</f>
        <v>0</v>
      </c>
      <c r="L56" s="178">
        <v>21</v>
      </c>
      <c r="M56" s="178">
        <f>G56*(1+L56/100)</f>
        <v>0</v>
      </c>
      <c r="N56" s="176">
        <v>9.5999999999999992E-3</v>
      </c>
      <c r="O56" s="176">
        <f>ROUND(E56*N56,2)</f>
        <v>0.01</v>
      </c>
      <c r="P56" s="176">
        <v>0</v>
      </c>
      <c r="Q56" s="176">
        <f>ROUND(E56*P56,2)</f>
        <v>0</v>
      </c>
      <c r="R56" s="178" t="s">
        <v>450</v>
      </c>
      <c r="S56" s="178" t="s">
        <v>211</v>
      </c>
      <c r="T56" s="179" t="s">
        <v>212</v>
      </c>
      <c r="U56" s="156">
        <v>0</v>
      </c>
      <c r="V56" s="156">
        <f>ROUND(E56*U56,2)</f>
        <v>0</v>
      </c>
      <c r="W56" s="156"/>
      <c r="X56" s="156" t="s">
        <v>98</v>
      </c>
      <c r="Y56" s="156" t="s">
        <v>214</v>
      </c>
      <c r="Z56" s="146"/>
      <c r="AA56" s="146"/>
      <c r="AB56" s="146"/>
      <c r="AC56" s="146"/>
      <c r="AD56" s="146"/>
      <c r="AE56" s="146"/>
      <c r="AF56" s="146"/>
      <c r="AG56" s="146" t="s">
        <v>458</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x14ac:dyDescent="0.25">
      <c r="A57" s="158" t="s">
        <v>205</v>
      </c>
      <c r="B57" s="159" t="s">
        <v>151</v>
      </c>
      <c r="C57" s="180" t="s">
        <v>152</v>
      </c>
      <c r="D57" s="160"/>
      <c r="E57" s="161"/>
      <c r="F57" s="162"/>
      <c r="G57" s="162">
        <f>SUMIF(AG58:AG74,"&lt;&gt;NOR",G58:G74)</f>
        <v>0</v>
      </c>
      <c r="H57" s="162"/>
      <c r="I57" s="162">
        <f>SUM(I58:I74)</f>
        <v>0</v>
      </c>
      <c r="J57" s="162"/>
      <c r="K57" s="162">
        <f>SUM(K58:K74)</f>
        <v>0</v>
      </c>
      <c r="L57" s="162"/>
      <c r="M57" s="162">
        <f>SUM(M58:M74)</f>
        <v>0</v>
      </c>
      <c r="N57" s="161"/>
      <c r="O57" s="161">
        <f>SUM(O58:O74)</f>
        <v>0.44999999999999996</v>
      </c>
      <c r="P57" s="161"/>
      <c r="Q57" s="161">
        <f>SUM(Q58:Q74)</f>
        <v>0</v>
      </c>
      <c r="R57" s="162"/>
      <c r="S57" s="162"/>
      <c r="T57" s="163"/>
      <c r="U57" s="157"/>
      <c r="V57" s="157">
        <f>SUM(V58:V74)</f>
        <v>55.419999999999995</v>
      </c>
      <c r="W57" s="157"/>
      <c r="X57" s="157"/>
      <c r="Y57" s="157"/>
      <c r="AG57" t="s">
        <v>206</v>
      </c>
    </row>
    <row r="58" spans="1:60" ht="20.399999999999999" outlineLevel="1" x14ac:dyDescent="0.25">
      <c r="A58" s="165">
        <v>34</v>
      </c>
      <c r="B58" s="166" t="s">
        <v>808</v>
      </c>
      <c r="C58" s="181" t="s">
        <v>809</v>
      </c>
      <c r="D58" s="167" t="s">
        <v>316</v>
      </c>
      <c r="E58" s="168">
        <v>12</v>
      </c>
      <c r="F58" s="169"/>
      <c r="G58" s="170">
        <f>ROUND(E58*F58,2)</f>
        <v>0</v>
      </c>
      <c r="H58" s="169"/>
      <c r="I58" s="170">
        <f>ROUND(E58*H58,2)</f>
        <v>0</v>
      </c>
      <c r="J58" s="169"/>
      <c r="K58" s="170">
        <f>ROUND(E58*J58,2)</f>
        <v>0</v>
      </c>
      <c r="L58" s="170">
        <v>21</v>
      </c>
      <c r="M58" s="170">
        <f>G58*(1+L58/100)</f>
        <v>0</v>
      </c>
      <c r="N58" s="168">
        <v>7.1000000000000002E-4</v>
      </c>
      <c r="O58" s="168">
        <f>ROUND(E58*N58,2)</f>
        <v>0.01</v>
      </c>
      <c r="P58" s="168">
        <v>0</v>
      </c>
      <c r="Q58" s="168">
        <f>ROUND(E58*P58,2)</f>
        <v>0</v>
      </c>
      <c r="R58" s="170" t="s">
        <v>588</v>
      </c>
      <c r="S58" s="170" t="s">
        <v>211</v>
      </c>
      <c r="T58" s="171" t="s">
        <v>212</v>
      </c>
      <c r="U58" s="156">
        <v>0.29099999999999998</v>
      </c>
      <c r="V58" s="156">
        <f>ROUND(E58*U58,2)</f>
        <v>3.49</v>
      </c>
      <c r="W58" s="156"/>
      <c r="X58" s="156" t="s">
        <v>213</v>
      </c>
      <c r="Y58" s="156" t="s">
        <v>214</v>
      </c>
      <c r="Z58" s="146"/>
      <c r="AA58" s="146"/>
      <c r="AB58" s="146"/>
      <c r="AC58" s="146"/>
      <c r="AD58" s="146"/>
      <c r="AE58" s="146"/>
      <c r="AF58" s="146"/>
      <c r="AG58" s="146" t="s">
        <v>541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2" x14ac:dyDescent="0.25">
      <c r="A59" s="153"/>
      <c r="B59" s="154"/>
      <c r="C59" s="190" t="s">
        <v>810</v>
      </c>
      <c r="D59" s="191"/>
      <c r="E59" s="191"/>
      <c r="F59" s="191"/>
      <c r="G59" s="191"/>
      <c r="H59" s="156"/>
      <c r="I59" s="156"/>
      <c r="J59" s="156"/>
      <c r="K59" s="156"/>
      <c r="L59" s="156"/>
      <c r="M59" s="156"/>
      <c r="N59" s="155"/>
      <c r="O59" s="155"/>
      <c r="P59" s="155"/>
      <c r="Q59" s="155"/>
      <c r="R59" s="156"/>
      <c r="S59" s="156"/>
      <c r="T59" s="156"/>
      <c r="U59" s="156"/>
      <c r="V59" s="156"/>
      <c r="W59" s="156"/>
      <c r="X59" s="156"/>
      <c r="Y59" s="156"/>
      <c r="Z59" s="146"/>
      <c r="AA59" s="146"/>
      <c r="AB59" s="146"/>
      <c r="AC59" s="146"/>
      <c r="AD59" s="146"/>
      <c r="AE59" s="146"/>
      <c r="AF59" s="146"/>
      <c r="AG59" s="146" t="s">
        <v>217</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20.399999999999999" outlineLevel="1" x14ac:dyDescent="0.25">
      <c r="A60" s="165">
        <v>35</v>
      </c>
      <c r="B60" s="166" t="s">
        <v>811</v>
      </c>
      <c r="C60" s="181" t="s">
        <v>812</v>
      </c>
      <c r="D60" s="167" t="s">
        <v>316</v>
      </c>
      <c r="E60" s="168">
        <v>3</v>
      </c>
      <c r="F60" s="169"/>
      <c r="G60" s="170">
        <f>ROUND(E60*F60,2)</f>
        <v>0</v>
      </c>
      <c r="H60" s="169"/>
      <c r="I60" s="170">
        <f>ROUND(E60*H60,2)</f>
        <v>0</v>
      </c>
      <c r="J60" s="169"/>
      <c r="K60" s="170">
        <f>ROUND(E60*J60,2)</f>
        <v>0</v>
      </c>
      <c r="L60" s="170">
        <v>21</v>
      </c>
      <c r="M60" s="170">
        <f>G60*(1+L60/100)</f>
        <v>0</v>
      </c>
      <c r="N60" s="168">
        <v>6.8000000000000005E-4</v>
      </c>
      <c r="O60" s="168">
        <f>ROUND(E60*N60,2)</f>
        <v>0</v>
      </c>
      <c r="P60" s="168">
        <v>0</v>
      </c>
      <c r="Q60" s="168">
        <f>ROUND(E60*P60,2)</f>
        <v>0</v>
      </c>
      <c r="R60" s="170" t="s">
        <v>588</v>
      </c>
      <c r="S60" s="170" t="s">
        <v>211</v>
      </c>
      <c r="T60" s="171" t="s">
        <v>212</v>
      </c>
      <c r="U60" s="156">
        <v>0.29699999999999999</v>
      </c>
      <c r="V60" s="156">
        <f>ROUND(E60*U60,2)</f>
        <v>0.89</v>
      </c>
      <c r="W60" s="156"/>
      <c r="X60" s="156" t="s">
        <v>213</v>
      </c>
      <c r="Y60" s="156" t="s">
        <v>214</v>
      </c>
      <c r="Z60" s="146"/>
      <c r="AA60" s="146"/>
      <c r="AB60" s="146"/>
      <c r="AC60" s="146"/>
      <c r="AD60" s="146"/>
      <c r="AE60" s="146"/>
      <c r="AF60" s="146"/>
      <c r="AG60" s="146" t="s">
        <v>541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outlineLevel="2" x14ac:dyDescent="0.25">
      <c r="A61" s="153"/>
      <c r="B61" s="154"/>
      <c r="C61" s="190" t="s">
        <v>810</v>
      </c>
      <c r="D61" s="191"/>
      <c r="E61" s="191"/>
      <c r="F61" s="191"/>
      <c r="G61" s="191"/>
      <c r="H61" s="156"/>
      <c r="I61" s="156"/>
      <c r="J61" s="156"/>
      <c r="K61" s="156"/>
      <c r="L61" s="156"/>
      <c r="M61" s="156"/>
      <c r="N61" s="155"/>
      <c r="O61" s="155"/>
      <c r="P61" s="155"/>
      <c r="Q61" s="155"/>
      <c r="R61" s="156"/>
      <c r="S61" s="156"/>
      <c r="T61" s="156"/>
      <c r="U61" s="156"/>
      <c r="V61" s="156"/>
      <c r="W61" s="156"/>
      <c r="X61" s="156"/>
      <c r="Y61" s="156"/>
      <c r="Z61" s="146"/>
      <c r="AA61" s="146"/>
      <c r="AB61" s="146"/>
      <c r="AC61" s="146"/>
      <c r="AD61" s="146"/>
      <c r="AE61" s="146"/>
      <c r="AF61" s="146"/>
      <c r="AG61" s="146" t="s">
        <v>217</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ht="20.399999999999999" outlineLevel="1" x14ac:dyDescent="0.25">
      <c r="A62" s="165">
        <v>36</v>
      </c>
      <c r="B62" s="166" t="s">
        <v>813</v>
      </c>
      <c r="C62" s="181" t="s">
        <v>814</v>
      </c>
      <c r="D62" s="167" t="s">
        <v>316</v>
      </c>
      <c r="E62" s="168">
        <v>63</v>
      </c>
      <c r="F62" s="169"/>
      <c r="G62" s="170">
        <f>ROUND(E62*F62,2)</f>
        <v>0</v>
      </c>
      <c r="H62" s="169"/>
      <c r="I62" s="170">
        <f>ROUND(E62*H62,2)</f>
        <v>0</v>
      </c>
      <c r="J62" s="169"/>
      <c r="K62" s="170">
        <f>ROUND(E62*J62,2)</f>
        <v>0</v>
      </c>
      <c r="L62" s="170">
        <v>21</v>
      </c>
      <c r="M62" s="170">
        <f>G62*(1+L62/100)</f>
        <v>0</v>
      </c>
      <c r="N62" s="168">
        <v>3.3300000000000001E-3</v>
      </c>
      <c r="O62" s="168">
        <f>ROUND(E62*N62,2)</f>
        <v>0.21</v>
      </c>
      <c r="P62" s="168">
        <v>0</v>
      </c>
      <c r="Q62" s="168">
        <f>ROUND(E62*P62,2)</f>
        <v>0</v>
      </c>
      <c r="R62" s="170" t="s">
        <v>588</v>
      </c>
      <c r="S62" s="170" t="s">
        <v>211</v>
      </c>
      <c r="T62" s="171" t="s">
        <v>212</v>
      </c>
      <c r="U62" s="156">
        <v>0.32800000000000001</v>
      </c>
      <c r="V62" s="156">
        <f>ROUND(E62*U62,2)</f>
        <v>20.66</v>
      </c>
      <c r="W62" s="156"/>
      <c r="X62" s="156" t="s">
        <v>213</v>
      </c>
      <c r="Y62" s="156" t="s">
        <v>214</v>
      </c>
      <c r="Z62" s="146"/>
      <c r="AA62" s="146"/>
      <c r="AB62" s="146"/>
      <c r="AC62" s="146"/>
      <c r="AD62" s="146"/>
      <c r="AE62" s="146"/>
      <c r="AF62" s="146"/>
      <c r="AG62" s="146" t="s">
        <v>541</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outlineLevel="2" x14ac:dyDescent="0.25">
      <c r="A63" s="153"/>
      <c r="B63" s="154"/>
      <c r="C63" s="190" t="s">
        <v>810</v>
      </c>
      <c r="D63" s="191"/>
      <c r="E63" s="191"/>
      <c r="F63" s="191"/>
      <c r="G63" s="191"/>
      <c r="H63" s="156"/>
      <c r="I63" s="156"/>
      <c r="J63" s="156"/>
      <c r="K63" s="156"/>
      <c r="L63" s="156"/>
      <c r="M63" s="156"/>
      <c r="N63" s="155"/>
      <c r="O63" s="155"/>
      <c r="P63" s="155"/>
      <c r="Q63" s="155"/>
      <c r="R63" s="156"/>
      <c r="S63" s="156"/>
      <c r="T63" s="156"/>
      <c r="U63" s="156"/>
      <c r="V63" s="156"/>
      <c r="W63" s="156"/>
      <c r="X63" s="156"/>
      <c r="Y63" s="156"/>
      <c r="Z63" s="146"/>
      <c r="AA63" s="146"/>
      <c r="AB63" s="146"/>
      <c r="AC63" s="146"/>
      <c r="AD63" s="146"/>
      <c r="AE63" s="146"/>
      <c r="AF63" s="146"/>
      <c r="AG63" s="146" t="s">
        <v>217</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20.399999999999999" outlineLevel="1" x14ac:dyDescent="0.25">
      <c r="A64" s="165">
        <v>37</v>
      </c>
      <c r="B64" s="166" t="s">
        <v>815</v>
      </c>
      <c r="C64" s="181" t="s">
        <v>816</v>
      </c>
      <c r="D64" s="167" t="s">
        <v>316</v>
      </c>
      <c r="E64" s="168">
        <v>18.2</v>
      </c>
      <c r="F64" s="169"/>
      <c r="G64" s="170">
        <f>ROUND(E64*F64,2)</f>
        <v>0</v>
      </c>
      <c r="H64" s="169"/>
      <c r="I64" s="170">
        <f>ROUND(E64*H64,2)</f>
        <v>0</v>
      </c>
      <c r="J64" s="169"/>
      <c r="K64" s="170">
        <f>ROUND(E64*J64,2)</f>
        <v>0</v>
      </c>
      <c r="L64" s="170">
        <v>21</v>
      </c>
      <c r="M64" s="170">
        <f>G64*(1+L64/100)</f>
        <v>0</v>
      </c>
      <c r="N64" s="168">
        <v>4.9300000000000004E-3</v>
      </c>
      <c r="O64" s="168">
        <f>ROUND(E64*N64,2)</f>
        <v>0.09</v>
      </c>
      <c r="P64" s="168">
        <v>0</v>
      </c>
      <c r="Q64" s="168">
        <f>ROUND(E64*P64,2)</f>
        <v>0</v>
      </c>
      <c r="R64" s="170" t="s">
        <v>588</v>
      </c>
      <c r="S64" s="170" t="s">
        <v>211</v>
      </c>
      <c r="T64" s="171" t="s">
        <v>212</v>
      </c>
      <c r="U64" s="156">
        <v>0.39300000000000002</v>
      </c>
      <c r="V64" s="156">
        <f>ROUND(E64*U64,2)</f>
        <v>7.15</v>
      </c>
      <c r="W64" s="156"/>
      <c r="X64" s="156" t="s">
        <v>213</v>
      </c>
      <c r="Y64" s="156" t="s">
        <v>214</v>
      </c>
      <c r="Z64" s="146"/>
      <c r="AA64" s="146"/>
      <c r="AB64" s="146"/>
      <c r="AC64" s="146"/>
      <c r="AD64" s="146"/>
      <c r="AE64" s="146"/>
      <c r="AF64" s="146"/>
      <c r="AG64" s="146" t="s">
        <v>541</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outlineLevel="2" x14ac:dyDescent="0.25">
      <c r="A65" s="153"/>
      <c r="B65" s="154"/>
      <c r="C65" s="190" t="s">
        <v>810</v>
      </c>
      <c r="D65" s="191"/>
      <c r="E65" s="191"/>
      <c r="F65" s="191"/>
      <c r="G65" s="191"/>
      <c r="H65" s="156"/>
      <c r="I65" s="156"/>
      <c r="J65" s="156"/>
      <c r="K65" s="156"/>
      <c r="L65" s="156"/>
      <c r="M65" s="156"/>
      <c r="N65" s="155"/>
      <c r="O65" s="155"/>
      <c r="P65" s="155"/>
      <c r="Q65" s="155"/>
      <c r="R65" s="156"/>
      <c r="S65" s="156"/>
      <c r="T65" s="156"/>
      <c r="U65" s="156"/>
      <c r="V65" s="156"/>
      <c r="W65" s="156"/>
      <c r="X65" s="156"/>
      <c r="Y65" s="156"/>
      <c r="Z65" s="146"/>
      <c r="AA65" s="146"/>
      <c r="AB65" s="146"/>
      <c r="AC65" s="146"/>
      <c r="AD65" s="146"/>
      <c r="AE65" s="146"/>
      <c r="AF65" s="146"/>
      <c r="AG65" s="146" t="s">
        <v>217</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ht="20.399999999999999" outlineLevel="1" x14ac:dyDescent="0.25">
      <c r="A66" s="165">
        <v>38</v>
      </c>
      <c r="B66" s="166" t="s">
        <v>817</v>
      </c>
      <c r="C66" s="181" t="s">
        <v>818</v>
      </c>
      <c r="D66" s="167" t="s">
        <v>316</v>
      </c>
      <c r="E66" s="168">
        <v>3.6</v>
      </c>
      <c r="F66" s="169"/>
      <c r="G66" s="170">
        <f>ROUND(E66*F66,2)</f>
        <v>0</v>
      </c>
      <c r="H66" s="169"/>
      <c r="I66" s="170">
        <f>ROUND(E66*H66,2)</f>
        <v>0</v>
      </c>
      <c r="J66" s="169"/>
      <c r="K66" s="170">
        <f>ROUND(E66*J66,2)</f>
        <v>0</v>
      </c>
      <c r="L66" s="170">
        <v>21</v>
      </c>
      <c r="M66" s="170">
        <f>G66*(1+L66/100)</f>
        <v>0</v>
      </c>
      <c r="N66" s="168">
        <v>1.0200000000000001E-3</v>
      </c>
      <c r="O66" s="168">
        <f>ROUND(E66*N66,2)</f>
        <v>0</v>
      </c>
      <c r="P66" s="168">
        <v>0</v>
      </c>
      <c r="Q66" s="168">
        <f>ROUND(E66*P66,2)</f>
        <v>0</v>
      </c>
      <c r="R66" s="170" t="s">
        <v>791</v>
      </c>
      <c r="S66" s="170" t="s">
        <v>211</v>
      </c>
      <c r="T66" s="171" t="s">
        <v>212</v>
      </c>
      <c r="U66" s="156">
        <v>0.31738</v>
      </c>
      <c r="V66" s="156">
        <f>ROUND(E66*U66,2)</f>
        <v>1.1399999999999999</v>
      </c>
      <c r="W66" s="156"/>
      <c r="X66" s="156" t="s">
        <v>213</v>
      </c>
      <c r="Y66" s="156" t="s">
        <v>214</v>
      </c>
      <c r="Z66" s="146"/>
      <c r="AA66" s="146"/>
      <c r="AB66" s="146"/>
      <c r="AC66" s="146"/>
      <c r="AD66" s="146"/>
      <c r="AE66" s="146"/>
      <c r="AF66" s="146"/>
      <c r="AG66" s="146" t="s">
        <v>541</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2" x14ac:dyDescent="0.25">
      <c r="A67" s="153"/>
      <c r="B67" s="154"/>
      <c r="C67" s="190" t="s">
        <v>819</v>
      </c>
      <c r="D67" s="191"/>
      <c r="E67" s="191"/>
      <c r="F67" s="191"/>
      <c r="G67" s="191"/>
      <c r="H67" s="156"/>
      <c r="I67" s="156"/>
      <c r="J67" s="156"/>
      <c r="K67" s="156"/>
      <c r="L67" s="156"/>
      <c r="M67" s="156"/>
      <c r="N67" s="155"/>
      <c r="O67" s="155"/>
      <c r="P67" s="155"/>
      <c r="Q67" s="155"/>
      <c r="R67" s="156"/>
      <c r="S67" s="156"/>
      <c r="T67" s="156"/>
      <c r="U67" s="156"/>
      <c r="V67" s="156"/>
      <c r="W67" s="156"/>
      <c r="X67" s="156"/>
      <c r="Y67" s="156"/>
      <c r="Z67" s="146"/>
      <c r="AA67" s="146"/>
      <c r="AB67" s="146"/>
      <c r="AC67" s="146"/>
      <c r="AD67" s="146"/>
      <c r="AE67" s="146"/>
      <c r="AF67" s="146"/>
      <c r="AG67" s="146" t="s">
        <v>217</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20.399999999999999" outlineLevel="1" x14ac:dyDescent="0.25">
      <c r="A68" s="165">
        <v>39</v>
      </c>
      <c r="B68" s="166" t="s">
        <v>820</v>
      </c>
      <c r="C68" s="181" t="s">
        <v>821</v>
      </c>
      <c r="D68" s="167" t="s">
        <v>316</v>
      </c>
      <c r="E68" s="168">
        <v>14.4</v>
      </c>
      <c r="F68" s="169"/>
      <c r="G68" s="170">
        <f>ROUND(E68*F68,2)</f>
        <v>0</v>
      </c>
      <c r="H68" s="169"/>
      <c r="I68" s="170">
        <f>ROUND(E68*H68,2)</f>
        <v>0</v>
      </c>
      <c r="J68" s="169"/>
      <c r="K68" s="170">
        <f>ROUND(E68*J68,2)</f>
        <v>0</v>
      </c>
      <c r="L68" s="170">
        <v>21</v>
      </c>
      <c r="M68" s="170">
        <f>G68*(1+L68/100)</f>
        <v>0</v>
      </c>
      <c r="N68" s="168">
        <v>1.97E-3</v>
      </c>
      <c r="O68" s="168">
        <f>ROUND(E68*N68,2)</f>
        <v>0.03</v>
      </c>
      <c r="P68" s="168">
        <v>0</v>
      </c>
      <c r="Q68" s="168">
        <f>ROUND(E68*P68,2)</f>
        <v>0</v>
      </c>
      <c r="R68" s="170" t="s">
        <v>791</v>
      </c>
      <c r="S68" s="170" t="s">
        <v>211</v>
      </c>
      <c r="T68" s="171" t="s">
        <v>212</v>
      </c>
      <c r="U68" s="156">
        <v>0.3579</v>
      </c>
      <c r="V68" s="156">
        <f>ROUND(E68*U68,2)</f>
        <v>5.15</v>
      </c>
      <c r="W68" s="156"/>
      <c r="X68" s="156" t="s">
        <v>213</v>
      </c>
      <c r="Y68" s="156" t="s">
        <v>214</v>
      </c>
      <c r="Z68" s="146"/>
      <c r="AA68" s="146"/>
      <c r="AB68" s="146"/>
      <c r="AC68" s="146"/>
      <c r="AD68" s="146"/>
      <c r="AE68" s="146"/>
      <c r="AF68" s="146"/>
      <c r="AG68" s="146" t="s">
        <v>541</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outlineLevel="2" x14ac:dyDescent="0.25">
      <c r="A69" s="153"/>
      <c r="B69" s="154"/>
      <c r="C69" s="190" t="s">
        <v>819</v>
      </c>
      <c r="D69" s="191"/>
      <c r="E69" s="191"/>
      <c r="F69" s="191"/>
      <c r="G69" s="191"/>
      <c r="H69" s="156"/>
      <c r="I69" s="156"/>
      <c r="J69" s="156"/>
      <c r="K69" s="156"/>
      <c r="L69" s="156"/>
      <c r="M69" s="156"/>
      <c r="N69" s="155"/>
      <c r="O69" s="155"/>
      <c r="P69" s="155"/>
      <c r="Q69" s="155"/>
      <c r="R69" s="156"/>
      <c r="S69" s="156"/>
      <c r="T69" s="156"/>
      <c r="U69" s="156"/>
      <c r="V69" s="156"/>
      <c r="W69" s="156"/>
      <c r="X69" s="156"/>
      <c r="Y69" s="156"/>
      <c r="Z69" s="146"/>
      <c r="AA69" s="146"/>
      <c r="AB69" s="146"/>
      <c r="AC69" s="146"/>
      <c r="AD69" s="146"/>
      <c r="AE69" s="146"/>
      <c r="AF69" s="146"/>
      <c r="AG69" s="146" t="s">
        <v>217</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20.399999999999999" outlineLevel="1" x14ac:dyDescent="0.25">
      <c r="A70" s="165">
        <v>40</v>
      </c>
      <c r="B70" s="166" t="s">
        <v>822</v>
      </c>
      <c r="C70" s="181" t="s">
        <v>823</v>
      </c>
      <c r="D70" s="167" t="s">
        <v>316</v>
      </c>
      <c r="E70" s="168">
        <v>15.6</v>
      </c>
      <c r="F70" s="169"/>
      <c r="G70" s="170">
        <f>ROUND(E70*F70,2)</f>
        <v>0</v>
      </c>
      <c r="H70" s="169"/>
      <c r="I70" s="170">
        <f>ROUND(E70*H70,2)</f>
        <v>0</v>
      </c>
      <c r="J70" s="169"/>
      <c r="K70" s="170">
        <f>ROUND(E70*J70,2)</f>
        <v>0</v>
      </c>
      <c r="L70" s="170">
        <v>21</v>
      </c>
      <c r="M70" s="170">
        <f>G70*(1+L70/100)</f>
        <v>0</v>
      </c>
      <c r="N70" s="168">
        <v>2.3500000000000001E-3</v>
      </c>
      <c r="O70" s="168">
        <f>ROUND(E70*N70,2)</f>
        <v>0.04</v>
      </c>
      <c r="P70" s="168">
        <v>0</v>
      </c>
      <c r="Q70" s="168">
        <f>ROUND(E70*P70,2)</f>
        <v>0</v>
      </c>
      <c r="R70" s="170" t="s">
        <v>791</v>
      </c>
      <c r="S70" s="170" t="s">
        <v>211</v>
      </c>
      <c r="T70" s="171" t="s">
        <v>212</v>
      </c>
      <c r="U70" s="156">
        <v>0.4088</v>
      </c>
      <c r="V70" s="156">
        <f>ROUND(E70*U70,2)</f>
        <v>6.38</v>
      </c>
      <c r="W70" s="156"/>
      <c r="X70" s="156" t="s">
        <v>213</v>
      </c>
      <c r="Y70" s="156" t="s">
        <v>214</v>
      </c>
      <c r="Z70" s="146"/>
      <c r="AA70" s="146"/>
      <c r="AB70" s="146"/>
      <c r="AC70" s="146"/>
      <c r="AD70" s="146"/>
      <c r="AE70" s="146"/>
      <c r="AF70" s="146"/>
      <c r="AG70" s="146" t="s">
        <v>541</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2" x14ac:dyDescent="0.25">
      <c r="A71" s="153"/>
      <c r="B71" s="154"/>
      <c r="C71" s="190" t="s">
        <v>819</v>
      </c>
      <c r="D71" s="191"/>
      <c r="E71" s="191"/>
      <c r="F71" s="191"/>
      <c r="G71" s="191"/>
      <c r="H71" s="156"/>
      <c r="I71" s="156"/>
      <c r="J71" s="156"/>
      <c r="K71" s="156"/>
      <c r="L71" s="156"/>
      <c r="M71" s="156"/>
      <c r="N71" s="155"/>
      <c r="O71" s="155"/>
      <c r="P71" s="155"/>
      <c r="Q71" s="155"/>
      <c r="R71" s="156"/>
      <c r="S71" s="156"/>
      <c r="T71" s="156"/>
      <c r="U71" s="156"/>
      <c r="V71" s="156"/>
      <c r="W71" s="156"/>
      <c r="X71" s="156"/>
      <c r="Y71" s="156"/>
      <c r="Z71" s="146"/>
      <c r="AA71" s="146"/>
      <c r="AB71" s="146"/>
      <c r="AC71" s="146"/>
      <c r="AD71" s="146"/>
      <c r="AE71" s="146"/>
      <c r="AF71" s="146"/>
      <c r="AG71" s="146" t="s">
        <v>217</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ht="20.399999999999999" outlineLevel="1" x14ac:dyDescent="0.25">
      <c r="A72" s="165">
        <v>41</v>
      </c>
      <c r="B72" s="166" t="s">
        <v>824</v>
      </c>
      <c r="C72" s="181" t="s">
        <v>825</v>
      </c>
      <c r="D72" s="167" t="s">
        <v>316</v>
      </c>
      <c r="E72" s="168">
        <v>19.2</v>
      </c>
      <c r="F72" s="169"/>
      <c r="G72" s="170">
        <f>ROUND(E72*F72,2)</f>
        <v>0</v>
      </c>
      <c r="H72" s="169"/>
      <c r="I72" s="170">
        <f>ROUND(E72*H72,2)</f>
        <v>0</v>
      </c>
      <c r="J72" s="169"/>
      <c r="K72" s="170">
        <f>ROUND(E72*J72,2)</f>
        <v>0</v>
      </c>
      <c r="L72" s="170">
        <v>21</v>
      </c>
      <c r="M72" s="170">
        <f>G72*(1+L72/100)</f>
        <v>0</v>
      </c>
      <c r="N72" s="168">
        <v>3.7699999999999999E-3</v>
      </c>
      <c r="O72" s="168">
        <f>ROUND(E72*N72,2)</f>
        <v>7.0000000000000007E-2</v>
      </c>
      <c r="P72" s="168">
        <v>0</v>
      </c>
      <c r="Q72" s="168">
        <f>ROUND(E72*P72,2)</f>
        <v>0</v>
      </c>
      <c r="R72" s="170" t="s">
        <v>791</v>
      </c>
      <c r="S72" s="170" t="s">
        <v>211</v>
      </c>
      <c r="T72" s="171" t="s">
        <v>212</v>
      </c>
      <c r="U72" s="156">
        <v>0.46579999999999999</v>
      </c>
      <c r="V72" s="156">
        <f>ROUND(E72*U72,2)</f>
        <v>8.94</v>
      </c>
      <c r="W72" s="156"/>
      <c r="X72" s="156" t="s">
        <v>213</v>
      </c>
      <c r="Y72" s="156" t="s">
        <v>214</v>
      </c>
      <c r="Z72" s="146"/>
      <c r="AA72" s="146"/>
      <c r="AB72" s="146"/>
      <c r="AC72" s="146"/>
      <c r="AD72" s="146"/>
      <c r="AE72" s="146"/>
      <c r="AF72" s="146"/>
      <c r="AG72" s="146" t="s">
        <v>541</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outlineLevel="2" x14ac:dyDescent="0.25">
      <c r="A73" s="153"/>
      <c r="B73" s="154"/>
      <c r="C73" s="190" t="s">
        <v>819</v>
      </c>
      <c r="D73" s="191"/>
      <c r="E73" s="191"/>
      <c r="F73" s="191"/>
      <c r="G73" s="191"/>
      <c r="H73" s="156"/>
      <c r="I73" s="156"/>
      <c r="J73" s="156"/>
      <c r="K73" s="156"/>
      <c r="L73" s="156"/>
      <c r="M73" s="156"/>
      <c r="N73" s="155"/>
      <c r="O73" s="155"/>
      <c r="P73" s="155"/>
      <c r="Q73" s="155"/>
      <c r="R73" s="156"/>
      <c r="S73" s="156"/>
      <c r="T73" s="156"/>
      <c r="U73" s="156"/>
      <c r="V73" s="156"/>
      <c r="W73" s="156"/>
      <c r="X73" s="156"/>
      <c r="Y73" s="156"/>
      <c r="Z73" s="146"/>
      <c r="AA73" s="146"/>
      <c r="AB73" s="146"/>
      <c r="AC73" s="146"/>
      <c r="AD73" s="146"/>
      <c r="AE73" s="146"/>
      <c r="AF73" s="146"/>
      <c r="AG73" s="146" t="s">
        <v>217</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outlineLevel="1" x14ac:dyDescent="0.25">
      <c r="A74" s="173">
        <v>42</v>
      </c>
      <c r="B74" s="174" t="s">
        <v>826</v>
      </c>
      <c r="C74" s="182" t="s">
        <v>827</v>
      </c>
      <c r="D74" s="175" t="s">
        <v>261</v>
      </c>
      <c r="E74" s="176">
        <v>0.5</v>
      </c>
      <c r="F74" s="177"/>
      <c r="G74" s="178">
        <f>ROUND(E74*F74,2)</f>
        <v>0</v>
      </c>
      <c r="H74" s="177"/>
      <c r="I74" s="178">
        <f>ROUND(E74*H74,2)</f>
        <v>0</v>
      </c>
      <c r="J74" s="177"/>
      <c r="K74" s="178">
        <f>ROUND(E74*J74,2)</f>
        <v>0</v>
      </c>
      <c r="L74" s="178">
        <v>21</v>
      </c>
      <c r="M74" s="178">
        <f>G74*(1+L74/100)</f>
        <v>0</v>
      </c>
      <c r="N74" s="176">
        <v>0</v>
      </c>
      <c r="O74" s="176">
        <f>ROUND(E74*N74,2)</f>
        <v>0</v>
      </c>
      <c r="P74" s="176">
        <v>0</v>
      </c>
      <c r="Q74" s="176">
        <f>ROUND(E74*P74,2)</f>
        <v>0</v>
      </c>
      <c r="R74" s="178" t="s">
        <v>791</v>
      </c>
      <c r="S74" s="178" t="s">
        <v>211</v>
      </c>
      <c r="T74" s="179" t="s">
        <v>212</v>
      </c>
      <c r="U74" s="156">
        <v>3.246</v>
      </c>
      <c r="V74" s="156">
        <f>ROUND(E74*U74,2)</f>
        <v>1.62</v>
      </c>
      <c r="W74" s="156"/>
      <c r="X74" s="156" t="s">
        <v>213</v>
      </c>
      <c r="Y74" s="156" t="s">
        <v>214</v>
      </c>
      <c r="Z74" s="146"/>
      <c r="AA74" s="146"/>
      <c r="AB74" s="146"/>
      <c r="AC74" s="146"/>
      <c r="AD74" s="146"/>
      <c r="AE74" s="146"/>
      <c r="AF74" s="146"/>
      <c r="AG74" s="146" t="s">
        <v>541</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x14ac:dyDescent="0.25">
      <c r="A75" s="158" t="s">
        <v>205</v>
      </c>
      <c r="B75" s="159" t="s">
        <v>153</v>
      </c>
      <c r="C75" s="180" t="s">
        <v>154</v>
      </c>
      <c r="D75" s="160"/>
      <c r="E75" s="161"/>
      <c r="F75" s="162"/>
      <c r="G75" s="162">
        <f>SUMIF(AG76:AG94,"&lt;&gt;NOR",G76:G94)</f>
        <v>0</v>
      </c>
      <c r="H75" s="162"/>
      <c r="I75" s="162">
        <f>SUM(I76:I94)</f>
        <v>0</v>
      </c>
      <c r="J75" s="162"/>
      <c r="K75" s="162">
        <f>SUM(K76:K94)</f>
        <v>0</v>
      </c>
      <c r="L75" s="162"/>
      <c r="M75" s="162">
        <f>SUM(M76:M94)</f>
        <v>0</v>
      </c>
      <c r="N75" s="161"/>
      <c r="O75" s="161">
        <f>SUM(O76:O94)</f>
        <v>0.03</v>
      </c>
      <c r="P75" s="161"/>
      <c r="Q75" s="161">
        <f>SUM(Q76:Q94)</f>
        <v>0</v>
      </c>
      <c r="R75" s="162"/>
      <c r="S75" s="162"/>
      <c r="T75" s="163"/>
      <c r="U75" s="157"/>
      <c r="V75" s="157">
        <f>SUM(V76:V94)</f>
        <v>14.099999999999996</v>
      </c>
      <c r="W75" s="157"/>
      <c r="X75" s="157"/>
      <c r="Y75" s="157"/>
      <c r="AG75" t="s">
        <v>206</v>
      </c>
    </row>
    <row r="76" spans="1:60" outlineLevel="1" x14ac:dyDescent="0.25">
      <c r="A76" s="165">
        <v>43</v>
      </c>
      <c r="B76" s="166" t="s">
        <v>828</v>
      </c>
      <c r="C76" s="181" t="s">
        <v>829</v>
      </c>
      <c r="D76" s="167" t="s">
        <v>257</v>
      </c>
      <c r="E76" s="168">
        <v>3</v>
      </c>
      <c r="F76" s="169"/>
      <c r="G76" s="170">
        <f>ROUND(E76*F76,2)</f>
        <v>0</v>
      </c>
      <c r="H76" s="169"/>
      <c r="I76" s="170">
        <f>ROUND(E76*H76,2)</f>
        <v>0</v>
      </c>
      <c r="J76" s="169"/>
      <c r="K76" s="170">
        <f>ROUND(E76*J76,2)</f>
        <v>0</v>
      </c>
      <c r="L76" s="170">
        <v>21</v>
      </c>
      <c r="M76" s="170">
        <f>G76*(1+L76/100)</f>
        <v>0</v>
      </c>
      <c r="N76" s="168">
        <v>0</v>
      </c>
      <c r="O76" s="168">
        <f>ROUND(E76*N76,2)</f>
        <v>0</v>
      </c>
      <c r="P76" s="168">
        <v>0</v>
      </c>
      <c r="Q76" s="168">
        <f>ROUND(E76*P76,2)</f>
        <v>0</v>
      </c>
      <c r="R76" s="170"/>
      <c r="S76" s="170" t="s">
        <v>211</v>
      </c>
      <c r="T76" s="171" t="s">
        <v>212</v>
      </c>
      <c r="U76" s="156">
        <v>1</v>
      </c>
      <c r="V76" s="156">
        <f>ROUND(E76*U76,2)</f>
        <v>3</v>
      </c>
      <c r="W76" s="156"/>
      <c r="X76" s="156" t="s">
        <v>213</v>
      </c>
      <c r="Y76" s="156" t="s">
        <v>214</v>
      </c>
      <c r="Z76" s="146"/>
      <c r="AA76" s="146"/>
      <c r="AB76" s="146"/>
      <c r="AC76" s="146"/>
      <c r="AD76" s="146"/>
      <c r="AE76" s="146"/>
      <c r="AF76" s="146"/>
      <c r="AG76" s="146" t="s">
        <v>541</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outlineLevel="2" x14ac:dyDescent="0.25">
      <c r="A77" s="153"/>
      <c r="B77" s="154"/>
      <c r="C77" s="254" t="s">
        <v>649</v>
      </c>
      <c r="D77" s="255"/>
      <c r="E77" s="255"/>
      <c r="F77" s="255"/>
      <c r="G77" s="255"/>
      <c r="H77" s="156"/>
      <c r="I77" s="156"/>
      <c r="J77" s="156"/>
      <c r="K77" s="156"/>
      <c r="L77" s="156"/>
      <c r="M77" s="156"/>
      <c r="N77" s="155"/>
      <c r="O77" s="155"/>
      <c r="P77" s="155"/>
      <c r="Q77" s="155"/>
      <c r="R77" s="156"/>
      <c r="S77" s="156"/>
      <c r="T77" s="156"/>
      <c r="U77" s="156"/>
      <c r="V77" s="156"/>
      <c r="W77" s="156"/>
      <c r="X77" s="156"/>
      <c r="Y77" s="156"/>
      <c r="Z77" s="146"/>
      <c r="AA77" s="146"/>
      <c r="AB77" s="146"/>
      <c r="AC77" s="146"/>
      <c r="AD77" s="146"/>
      <c r="AE77" s="146"/>
      <c r="AF77" s="146"/>
      <c r="AG77" s="146" t="s">
        <v>642</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20.399999999999999" outlineLevel="1" x14ac:dyDescent="0.25">
      <c r="A78" s="173">
        <v>44</v>
      </c>
      <c r="B78" s="174" t="s">
        <v>830</v>
      </c>
      <c r="C78" s="182" t="s">
        <v>831</v>
      </c>
      <c r="D78" s="175" t="s">
        <v>257</v>
      </c>
      <c r="E78" s="176">
        <v>3</v>
      </c>
      <c r="F78" s="177"/>
      <c r="G78" s="178">
        <f t="shared" ref="G78:G94" si="7">ROUND(E78*F78,2)</f>
        <v>0</v>
      </c>
      <c r="H78" s="177"/>
      <c r="I78" s="178">
        <f t="shared" ref="I78:I94" si="8">ROUND(E78*H78,2)</f>
        <v>0</v>
      </c>
      <c r="J78" s="177"/>
      <c r="K78" s="178">
        <f t="shared" ref="K78:K94" si="9">ROUND(E78*J78,2)</f>
        <v>0</v>
      </c>
      <c r="L78" s="178">
        <v>21</v>
      </c>
      <c r="M78" s="178">
        <f t="shared" ref="M78:M94" si="10">G78*(1+L78/100)</f>
        <v>0</v>
      </c>
      <c r="N78" s="176">
        <v>4.0000000000000002E-4</v>
      </c>
      <c r="O78" s="176">
        <f t="shared" ref="O78:O94" si="11">ROUND(E78*N78,2)</f>
        <v>0</v>
      </c>
      <c r="P78" s="176">
        <v>0</v>
      </c>
      <c r="Q78" s="176">
        <f t="shared" ref="Q78:Q94" si="12">ROUND(E78*P78,2)</f>
        <v>0</v>
      </c>
      <c r="R78" s="178" t="s">
        <v>588</v>
      </c>
      <c r="S78" s="178" t="s">
        <v>211</v>
      </c>
      <c r="T78" s="179" t="s">
        <v>212</v>
      </c>
      <c r="U78" s="156">
        <v>8.3000000000000004E-2</v>
      </c>
      <c r="V78" s="156">
        <f t="shared" ref="V78:V94" si="13">ROUND(E78*U78,2)</f>
        <v>0.25</v>
      </c>
      <c r="W78" s="156"/>
      <c r="X78" s="156" t="s">
        <v>213</v>
      </c>
      <c r="Y78" s="156" t="s">
        <v>214</v>
      </c>
      <c r="Z78" s="146"/>
      <c r="AA78" s="146"/>
      <c r="AB78" s="146"/>
      <c r="AC78" s="146"/>
      <c r="AD78" s="146"/>
      <c r="AE78" s="146"/>
      <c r="AF78" s="146"/>
      <c r="AG78" s="146" t="s">
        <v>541</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20.399999999999999" outlineLevel="1" x14ac:dyDescent="0.25">
      <c r="A79" s="173">
        <v>45</v>
      </c>
      <c r="B79" s="174" t="s">
        <v>832</v>
      </c>
      <c r="C79" s="182" t="s">
        <v>833</v>
      </c>
      <c r="D79" s="175" t="s">
        <v>257</v>
      </c>
      <c r="E79" s="176">
        <v>2</v>
      </c>
      <c r="F79" s="177"/>
      <c r="G79" s="178">
        <f t="shared" si="7"/>
        <v>0</v>
      </c>
      <c r="H79" s="177"/>
      <c r="I79" s="178">
        <f t="shared" si="8"/>
        <v>0</v>
      </c>
      <c r="J79" s="177"/>
      <c r="K79" s="178">
        <f t="shared" si="9"/>
        <v>0</v>
      </c>
      <c r="L79" s="178">
        <v>21</v>
      </c>
      <c r="M79" s="178">
        <f t="shared" si="10"/>
        <v>0</v>
      </c>
      <c r="N79" s="176">
        <v>2.7499999999999998E-3</v>
      </c>
      <c r="O79" s="176">
        <f t="shared" si="11"/>
        <v>0.01</v>
      </c>
      <c r="P79" s="176">
        <v>0</v>
      </c>
      <c r="Q79" s="176">
        <f t="shared" si="12"/>
        <v>0</v>
      </c>
      <c r="R79" s="178" t="s">
        <v>588</v>
      </c>
      <c r="S79" s="178" t="s">
        <v>211</v>
      </c>
      <c r="T79" s="179" t="s">
        <v>212</v>
      </c>
      <c r="U79" s="156">
        <v>0.42399999999999999</v>
      </c>
      <c r="V79" s="156">
        <f t="shared" si="13"/>
        <v>0.85</v>
      </c>
      <c r="W79" s="156"/>
      <c r="X79" s="156" t="s">
        <v>213</v>
      </c>
      <c r="Y79" s="156" t="s">
        <v>214</v>
      </c>
      <c r="Z79" s="146"/>
      <c r="AA79" s="146"/>
      <c r="AB79" s="146"/>
      <c r="AC79" s="146"/>
      <c r="AD79" s="146"/>
      <c r="AE79" s="146"/>
      <c r="AF79" s="146"/>
      <c r="AG79" s="146" t="s">
        <v>541</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1" x14ac:dyDescent="0.25">
      <c r="A80" s="173">
        <v>46</v>
      </c>
      <c r="B80" s="174" t="s">
        <v>834</v>
      </c>
      <c r="C80" s="182" t="s">
        <v>835</v>
      </c>
      <c r="D80" s="175" t="s">
        <v>257</v>
      </c>
      <c r="E80" s="176">
        <v>1</v>
      </c>
      <c r="F80" s="177"/>
      <c r="G80" s="178">
        <f t="shared" si="7"/>
        <v>0</v>
      </c>
      <c r="H80" s="177"/>
      <c r="I80" s="178">
        <f t="shared" si="8"/>
        <v>0</v>
      </c>
      <c r="J80" s="177"/>
      <c r="K80" s="178">
        <f t="shared" si="9"/>
        <v>0</v>
      </c>
      <c r="L80" s="178">
        <v>21</v>
      </c>
      <c r="M80" s="178">
        <f t="shared" si="10"/>
        <v>0</v>
      </c>
      <c r="N80" s="176">
        <v>1.1E-4</v>
      </c>
      <c r="O80" s="176">
        <f t="shared" si="11"/>
        <v>0</v>
      </c>
      <c r="P80" s="176">
        <v>0</v>
      </c>
      <c r="Q80" s="176">
        <f t="shared" si="12"/>
        <v>0</v>
      </c>
      <c r="R80" s="178" t="s">
        <v>791</v>
      </c>
      <c r="S80" s="178" t="s">
        <v>211</v>
      </c>
      <c r="T80" s="179" t="s">
        <v>212</v>
      </c>
      <c r="U80" s="156">
        <v>0.16500000000000001</v>
      </c>
      <c r="V80" s="156">
        <f t="shared" si="13"/>
        <v>0.17</v>
      </c>
      <c r="W80" s="156"/>
      <c r="X80" s="156" t="s">
        <v>213</v>
      </c>
      <c r="Y80" s="156" t="s">
        <v>214</v>
      </c>
      <c r="Z80" s="146"/>
      <c r="AA80" s="146"/>
      <c r="AB80" s="146"/>
      <c r="AC80" s="146"/>
      <c r="AD80" s="146"/>
      <c r="AE80" s="146"/>
      <c r="AF80" s="146"/>
      <c r="AG80" s="146" t="s">
        <v>541</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73">
        <v>47</v>
      </c>
      <c r="B81" s="174" t="s">
        <v>836</v>
      </c>
      <c r="C81" s="182" t="s">
        <v>837</v>
      </c>
      <c r="D81" s="175" t="s">
        <v>257</v>
      </c>
      <c r="E81" s="176">
        <v>7</v>
      </c>
      <c r="F81" s="177"/>
      <c r="G81" s="178">
        <f t="shared" si="7"/>
        <v>0</v>
      </c>
      <c r="H81" s="177"/>
      <c r="I81" s="178">
        <f t="shared" si="8"/>
        <v>0</v>
      </c>
      <c r="J81" s="177"/>
      <c r="K81" s="178">
        <f t="shared" si="9"/>
        <v>0</v>
      </c>
      <c r="L81" s="178">
        <v>21</v>
      </c>
      <c r="M81" s="178">
        <f t="shared" si="10"/>
        <v>0</v>
      </c>
      <c r="N81" s="176">
        <v>8.0000000000000004E-4</v>
      </c>
      <c r="O81" s="176">
        <f t="shared" si="11"/>
        <v>0.01</v>
      </c>
      <c r="P81" s="176">
        <v>0</v>
      </c>
      <c r="Q81" s="176">
        <f t="shared" si="12"/>
        <v>0</v>
      </c>
      <c r="R81" s="178" t="s">
        <v>791</v>
      </c>
      <c r="S81" s="178" t="s">
        <v>211</v>
      </c>
      <c r="T81" s="179" t="s">
        <v>212</v>
      </c>
      <c r="U81" s="156">
        <v>6.2E-2</v>
      </c>
      <c r="V81" s="156">
        <f t="shared" si="13"/>
        <v>0.43</v>
      </c>
      <c r="W81" s="156"/>
      <c r="X81" s="156" t="s">
        <v>213</v>
      </c>
      <c r="Y81" s="156" t="s">
        <v>214</v>
      </c>
      <c r="Z81" s="146"/>
      <c r="AA81" s="146"/>
      <c r="AB81" s="146"/>
      <c r="AC81" s="146"/>
      <c r="AD81" s="146"/>
      <c r="AE81" s="146"/>
      <c r="AF81" s="146"/>
      <c r="AG81" s="146" t="s">
        <v>541</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1" x14ac:dyDescent="0.25">
      <c r="A82" s="173">
        <v>48</v>
      </c>
      <c r="B82" s="174" t="s">
        <v>838</v>
      </c>
      <c r="C82" s="182" t="s">
        <v>839</v>
      </c>
      <c r="D82" s="175" t="s">
        <v>257</v>
      </c>
      <c r="E82" s="176">
        <v>5</v>
      </c>
      <c r="F82" s="177"/>
      <c r="G82" s="178">
        <f t="shared" si="7"/>
        <v>0</v>
      </c>
      <c r="H82" s="177"/>
      <c r="I82" s="178">
        <f t="shared" si="8"/>
        <v>0</v>
      </c>
      <c r="J82" s="177"/>
      <c r="K82" s="178">
        <f t="shared" si="9"/>
        <v>0</v>
      </c>
      <c r="L82" s="178">
        <v>21</v>
      </c>
      <c r="M82" s="178">
        <f t="shared" si="10"/>
        <v>0</v>
      </c>
      <c r="N82" s="176">
        <v>5.1999999999999995E-4</v>
      </c>
      <c r="O82" s="176">
        <f t="shared" si="11"/>
        <v>0</v>
      </c>
      <c r="P82" s="176">
        <v>0</v>
      </c>
      <c r="Q82" s="176">
        <f t="shared" si="12"/>
        <v>0</v>
      </c>
      <c r="R82" s="178" t="s">
        <v>791</v>
      </c>
      <c r="S82" s="178" t="s">
        <v>211</v>
      </c>
      <c r="T82" s="179" t="s">
        <v>212</v>
      </c>
      <c r="U82" s="156">
        <v>0.26900000000000002</v>
      </c>
      <c r="V82" s="156">
        <f t="shared" si="13"/>
        <v>1.35</v>
      </c>
      <c r="W82" s="156"/>
      <c r="X82" s="156" t="s">
        <v>213</v>
      </c>
      <c r="Y82" s="156" t="s">
        <v>214</v>
      </c>
      <c r="Z82" s="146"/>
      <c r="AA82" s="146"/>
      <c r="AB82" s="146"/>
      <c r="AC82" s="146"/>
      <c r="AD82" s="146"/>
      <c r="AE82" s="146"/>
      <c r="AF82" s="146"/>
      <c r="AG82" s="146" t="s">
        <v>541</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outlineLevel="1" x14ac:dyDescent="0.25">
      <c r="A83" s="173">
        <v>49</v>
      </c>
      <c r="B83" s="174" t="s">
        <v>840</v>
      </c>
      <c r="C83" s="182" t="s">
        <v>841</v>
      </c>
      <c r="D83" s="175" t="s">
        <v>257</v>
      </c>
      <c r="E83" s="176">
        <v>3</v>
      </c>
      <c r="F83" s="177"/>
      <c r="G83" s="178">
        <f t="shared" si="7"/>
        <v>0</v>
      </c>
      <c r="H83" s="177"/>
      <c r="I83" s="178">
        <f t="shared" si="8"/>
        <v>0</v>
      </c>
      <c r="J83" s="177"/>
      <c r="K83" s="178">
        <f t="shared" si="9"/>
        <v>0</v>
      </c>
      <c r="L83" s="178">
        <v>21</v>
      </c>
      <c r="M83" s="178">
        <f t="shared" si="10"/>
        <v>0</v>
      </c>
      <c r="N83" s="176">
        <v>7.6999999999999996E-4</v>
      </c>
      <c r="O83" s="176">
        <f t="shared" si="11"/>
        <v>0</v>
      </c>
      <c r="P83" s="176">
        <v>0</v>
      </c>
      <c r="Q83" s="176">
        <f t="shared" si="12"/>
        <v>0</v>
      </c>
      <c r="R83" s="178" t="s">
        <v>791</v>
      </c>
      <c r="S83" s="178" t="s">
        <v>211</v>
      </c>
      <c r="T83" s="179" t="s">
        <v>212</v>
      </c>
      <c r="U83" s="156">
        <v>0.35099999999999998</v>
      </c>
      <c r="V83" s="156">
        <f t="shared" si="13"/>
        <v>1.05</v>
      </c>
      <c r="W83" s="156"/>
      <c r="X83" s="156" t="s">
        <v>213</v>
      </c>
      <c r="Y83" s="156" t="s">
        <v>214</v>
      </c>
      <c r="Z83" s="146"/>
      <c r="AA83" s="146"/>
      <c r="AB83" s="146"/>
      <c r="AC83" s="146"/>
      <c r="AD83" s="146"/>
      <c r="AE83" s="146"/>
      <c r="AF83" s="146"/>
      <c r="AG83" s="146" t="s">
        <v>541</v>
      </c>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outlineLevel="1" x14ac:dyDescent="0.25">
      <c r="A84" s="173">
        <v>50</v>
      </c>
      <c r="B84" s="174" t="s">
        <v>842</v>
      </c>
      <c r="C84" s="182" t="s">
        <v>843</v>
      </c>
      <c r="D84" s="175" t="s">
        <v>257</v>
      </c>
      <c r="E84" s="176">
        <v>7</v>
      </c>
      <c r="F84" s="177"/>
      <c r="G84" s="178">
        <f t="shared" si="7"/>
        <v>0</v>
      </c>
      <c r="H84" s="177"/>
      <c r="I84" s="178">
        <f t="shared" si="8"/>
        <v>0</v>
      </c>
      <c r="J84" s="177"/>
      <c r="K84" s="178">
        <f t="shared" si="9"/>
        <v>0</v>
      </c>
      <c r="L84" s="178">
        <v>21</v>
      </c>
      <c r="M84" s="178">
        <f t="shared" si="10"/>
        <v>0</v>
      </c>
      <c r="N84" s="176">
        <v>1.24E-3</v>
      </c>
      <c r="O84" s="176">
        <f t="shared" si="11"/>
        <v>0.01</v>
      </c>
      <c r="P84" s="176">
        <v>0</v>
      </c>
      <c r="Q84" s="176">
        <f t="shared" si="12"/>
        <v>0</v>
      </c>
      <c r="R84" s="178" t="s">
        <v>791</v>
      </c>
      <c r="S84" s="178" t="s">
        <v>211</v>
      </c>
      <c r="T84" s="179" t="s">
        <v>212</v>
      </c>
      <c r="U84" s="156">
        <v>0.42399999999999999</v>
      </c>
      <c r="V84" s="156">
        <f t="shared" si="13"/>
        <v>2.97</v>
      </c>
      <c r="W84" s="156"/>
      <c r="X84" s="156" t="s">
        <v>213</v>
      </c>
      <c r="Y84" s="156" t="s">
        <v>214</v>
      </c>
      <c r="Z84" s="146"/>
      <c r="AA84" s="146"/>
      <c r="AB84" s="146"/>
      <c r="AC84" s="146"/>
      <c r="AD84" s="146"/>
      <c r="AE84" s="146"/>
      <c r="AF84" s="146"/>
      <c r="AG84" s="146" t="s">
        <v>541</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1" x14ac:dyDescent="0.25">
      <c r="A85" s="173">
        <v>51</v>
      </c>
      <c r="B85" s="174" t="s">
        <v>844</v>
      </c>
      <c r="C85" s="182" t="s">
        <v>845</v>
      </c>
      <c r="D85" s="175" t="s">
        <v>257</v>
      </c>
      <c r="E85" s="176">
        <v>1</v>
      </c>
      <c r="F85" s="177"/>
      <c r="G85" s="178">
        <f t="shared" si="7"/>
        <v>0</v>
      </c>
      <c r="H85" s="177"/>
      <c r="I85" s="178">
        <f t="shared" si="8"/>
        <v>0</v>
      </c>
      <c r="J85" s="177"/>
      <c r="K85" s="178">
        <f t="shared" si="9"/>
        <v>0</v>
      </c>
      <c r="L85" s="178">
        <v>21</v>
      </c>
      <c r="M85" s="178">
        <f t="shared" si="10"/>
        <v>0</v>
      </c>
      <c r="N85" s="176">
        <v>4.8000000000000001E-4</v>
      </c>
      <c r="O85" s="176">
        <f t="shared" si="11"/>
        <v>0</v>
      </c>
      <c r="P85" s="176">
        <v>0</v>
      </c>
      <c r="Q85" s="176">
        <f t="shared" si="12"/>
        <v>0</v>
      </c>
      <c r="R85" s="178" t="s">
        <v>791</v>
      </c>
      <c r="S85" s="178" t="s">
        <v>211</v>
      </c>
      <c r="T85" s="179" t="s">
        <v>212</v>
      </c>
      <c r="U85" s="156">
        <v>0.26900000000000002</v>
      </c>
      <c r="V85" s="156">
        <f t="shared" si="13"/>
        <v>0.27</v>
      </c>
      <c r="W85" s="156"/>
      <c r="X85" s="156" t="s">
        <v>213</v>
      </c>
      <c r="Y85" s="156" t="s">
        <v>214</v>
      </c>
      <c r="Z85" s="146"/>
      <c r="AA85" s="146"/>
      <c r="AB85" s="146"/>
      <c r="AC85" s="146"/>
      <c r="AD85" s="146"/>
      <c r="AE85" s="146"/>
      <c r="AF85" s="146"/>
      <c r="AG85" s="146" t="s">
        <v>541</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outlineLevel="1" x14ac:dyDescent="0.25">
      <c r="A86" s="173">
        <v>52</v>
      </c>
      <c r="B86" s="174" t="s">
        <v>846</v>
      </c>
      <c r="C86" s="182" t="s">
        <v>847</v>
      </c>
      <c r="D86" s="175" t="s">
        <v>257</v>
      </c>
      <c r="E86" s="176">
        <v>1</v>
      </c>
      <c r="F86" s="177"/>
      <c r="G86" s="178">
        <f t="shared" si="7"/>
        <v>0</v>
      </c>
      <c r="H86" s="177"/>
      <c r="I86" s="178">
        <f t="shared" si="8"/>
        <v>0</v>
      </c>
      <c r="J86" s="177"/>
      <c r="K86" s="178">
        <f t="shared" si="9"/>
        <v>0</v>
      </c>
      <c r="L86" s="178">
        <v>21</v>
      </c>
      <c r="M86" s="178">
        <f t="shared" si="10"/>
        <v>0</v>
      </c>
      <c r="N86" s="176">
        <v>9.2000000000000003E-4</v>
      </c>
      <c r="O86" s="176">
        <f t="shared" si="11"/>
        <v>0</v>
      </c>
      <c r="P86" s="176">
        <v>0</v>
      </c>
      <c r="Q86" s="176">
        <f t="shared" si="12"/>
        <v>0</v>
      </c>
      <c r="R86" s="178" t="s">
        <v>791</v>
      </c>
      <c r="S86" s="178" t="s">
        <v>211</v>
      </c>
      <c r="T86" s="179" t="s">
        <v>212</v>
      </c>
      <c r="U86" s="156">
        <v>0.35099999999999998</v>
      </c>
      <c r="V86" s="156">
        <f t="shared" si="13"/>
        <v>0.35</v>
      </c>
      <c r="W86" s="156"/>
      <c r="X86" s="156" t="s">
        <v>213</v>
      </c>
      <c r="Y86" s="156" t="s">
        <v>214</v>
      </c>
      <c r="Z86" s="146"/>
      <c r="AA86" s="146"/>
      <c r="AB86" s="146"/>
      <c r="AC86" s="146"/>
      <c r="AD86" s="146"/>
      <c r="AE86" s="146"/>
      <c r="AF86" s="146"/>
      <c r="AG86" s="146" t="s">
        <v>541</v>
      </c>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outlineLevel="1" x14ac:dyDescent="0.25">
      <c r="A87" s="173">
        <v>53</v>
      </c>
      <c r="B87" s="174" t="s">
        <v>848</v>
      </c>
      <c r="C87" s="182" t="s">
        <v>849</v>
      </c>
      <c r="D87" s="175" t="s">
        <v>257</v>
      </c>
      <c r="E87" s="176">
        <v>1</v>
      </c>
      <c r="F87" s="177"/>
      <c r="G87" s="178">
        <f t="shared" si="7"/>
        <v>0</v>
      </c>
      <c r="H87" s="177"/>
      <c r="I87" s="178">
        <f t="shared" si="8"/>
        <v>0</v>
      </c>
      <c r="J87" s="177"/>
      <c r="K87" s="178">
        <f t="shared" si="9"/>
        <v>0</v>
      </c>
      <c r="L87" s="178">
        <v>21</v>
      </c>
      <c r="M87" s="178">
        <f t="shared" si="10"/>
        <v>0</v>
      </c>
      <c r="N87" s="176">
        <v>1.32E-3</v>
      </c>
      <c r="O87" s="176">
        <f t="shared" si="11"/>
        <v>0</v>
      </c>
      <c r="P87" s="176">
        <v>0</v>
      </c>
      <c r="Q87" s="176">
        <f t="shared" si="12"/>
        <v>0</v>
      </c>
      <c r="R87" s="178" t="s">
        <v>791</v>
      </c>
      <c r="S87" s="178" t="s">
        <v>211</v>
      </c>
      <c r="T87" s="179" t="s">
        <v>212</v>
      </c>
      <c r="U87" s="156">
        <v>0.42399999999999999</v>
      </c>
      <c r="V87" s="156">
        <f t="shared" si="13"/>
        <v>0.42</v>
      </c>
      <c r="W87" s="156"/>
      <c r="X87" s="156" t="s">
        <v>213</v>
      </c>
      <c r="Y87" s="156" t="s">
        <v>214</v>
      </c>
      <c r="Z87" s="146"/>
      <c r="AA87" s="146"/>
      <c r="AB87" s="146"/>
      <c r="AC87" s="146"/>
      <c r="AD87" s="146"/>
      <c r="AE87" s="146"/>
      <c r="AF87" s="146"/>
      <c r="AG87" s="146" t="s">
        <v>541</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outlineLevel="1" x14ac:dyDescent="0.25">
      <c r="A88" s="173">
        <v>54</v>
      </c>
      <c r="B88" s="174" t="s">
        <v>850</v>
      </c>
      <c r="C88" s="182" t="s">
        <v>851</v>
      </c>
      <c r="D88" s="175" t="s">
        <v>257</v>
      </c>
      <c r="E88" s="176">
        <v>1</v>
      </c>
      <c r="F88" s="177"/>
      <c r="G88" s="178">
        <f t="shared" si="7"/>
        <v>0</v>
      </c>
      <c r="H88" s="177"/>
      <c r="I88" s="178">
        <f t="shared" si="8"/>
        <v>0</v>
      </c>
      <c r="J88" s="177"/>
      <c r="K88" s="178">
        <f t="shared" si="9"/>
        <v>0</v>
      </c>
      <c r="L88" s="178">
        <v>21</v>
      </c>
      <c r="M88" s="178">
        <f t="shared" si="10"/>
        <v>0</v>
      </c>
      <c r="N88" s="176">
        <v>5.9999999999999995E-4</v>
      </c>
      <c r="O88" s="176">
        <f t="shared" si="11"/>
        <v>0</v>
      </c>
      <c r="P88" s="176">
        <v>0</v>
      </c>
      <c r="Q88" s="176">
        <f t="shared" si="12"/>
        <v>0</v>
      </c>
      <c r="R88" s="178" t="s">
        <v>791</v>
      </c>
      <c r="S88" s="178" t="s">
        <v>211</v>
      </c>
      <c r="T88" s="179" t="s">
        <v>212</v>
      </c>
      <c r="U88" s="156">
        <v>0.26900000000000002</v>
      </c>
      <c r="V88" s="156">
        <f t="shared" si="13"/>
        <v>0.27</v>
      </c>
      <c r="W88" s="156"/>
      <c r="X88" s="156" t="s">
        <v>213</v>
      </c>
      <c r="Y88" s="156" t="s">
        <v>214</v>
      </c>
      <c r="Z88" s="146"/>
      <c r="AA88" s="146"/>
      <c r="AB88" s="146"/>
      <c r="AC88" s="146"/>
      <c r="AD88" s="146"/>
      <c r="AE88" s="146"/>
      <c r="AF88" s="146"/>
      <c r="AG88" s="146" t="s">
        <v>541</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outlineLevel="1" x14ac:dyDescent="0.25">
      <c r="A89" s="173">
        <v>55</v>
      </c>
      <c r="B89" s="174" t="s">
        <v>852</v>
      </c>
      <c r="C89" s="182" t="s">
        <v>853</v>
      </c>
      <c r="D89" s="175" t="s">
        <v>257</v>
      </c>
      <c r="E89" s="176">
        <v>1</v>
      </c>
      <c r="F89" s="177"/>
      <c r="G89" s="178">
        <f t="shared" si="7"/>
        <v>0</v>
      </c>
      <c r="H89" s="177"/>
      <c r="I89" s="178">
        <f t="shared" si="8"/>
        <v>0</v>
      </c>
      <c r="J89" s="177"/>
      <c r="K89" s="178">
        <f t="shared" si="9"/>
        <v>0</v>
      </c>
      <c r="L89" s="178">
        <v>21</v>
      </c>
      <c r="M89" s="178">
        <f t="shared" si="10"/>
        <v>0</v>
      </c>
      <c r="N89" s="176">
        <v>8.0000000000000004E-4</v>
      </c>
      <c r="O89" s="176">
        <f t="shared" si="11"/>
        <v>0</v>
      </c>
      <c r="P89" s="176">
        <v>0</v>
      </c>
      <c r="Q89" s="176">
        <f t="shared" si="12"/>
        <v>0</v>
      </c>
      <c r="R89" s="178" t="s">
        <v>791</v>
      </c>
      <c r="S89" s="178" t="s">
        <v>211</v>
      </c>
      <c r="T89" s="179" t="s">
        <v>212</v>
      </c>
      <c r="U89" s="156">
        <v>0.35099999999999998</v>
      </c>
      <c r="V89" s="156">
        <f t="shared" si="13"/>
        <v>0.35</v>
      </c>
      <c r="W89" s="156"/>
      <c r="X89" s="156" t="s">
        <v>213</v>
      </c>
      <c r="Y89" s="156" t="s">
        <v>214</v>
      </c>
      <c r="Z89" s="146"/>
      <c r="AA89" s="146"/>
      <c r="AB89" s="146"/>
      <c r="AC89" s="146"/>
      <c r="AD89" s="146"/>
      <c r="AE89" s="146"/>
      <c r="AF89" s="146"/>
      <c r="AG89" s="146" t="s">
        <v>541</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outlineLevel="1" x14ac:dyDescent="0.25">
      <c r="A90" s="173">
        <v>56</v>
      </c>
      <c r="B90" s="174" t="s">
        <v>854</v>
      </c>
      <c r="C90" s="182" t="s">
        <v>855</v>
      </c>
      <c r="D90" s="175" t="s">
        <v>257</v>
      </c>
      <c r="E90" s="176">
        <v>1</v>
      </c>
      <c r="F90" s="177"/>
      <c r="G90" s="178">
        <f t="shared" si="7"/>
        <v>0</v>
      </c>
      <c r="H90" s="177"/>
      <c r="I90" s="178">
        <f t="shared" si="8"/>
        <v>0</v>
      </c>
      <c r="J90" s="177"/>
      <c r="K90" s="178">
        <f t="shared" si="9"/>
        <v>0</v>
      </c>
      <c r="L90" s="178">
        <v>21</v>
      </c>
      <c r="M90" s="178">
        <f t="shared" si="10"/>
        <v>0</v>
      </c>
      <c r="N90" s="176">
        <v>1E-3</v>
      </c>
      <c r="O90" s="176">
        <f t="shared" si="11"/>
        <v>0</v>
      </c>
      <c r="P90" s="176">
        <v>0</v>
      </c>
      <c r="Q90" s="176">
        <f t="shared" si="12"/>
        <v>0</v>
      </c>
      <c r="R90" s="178" t="s">
        <v>791</v>
      </c>
      <c r="S90" s="178" t="s">
        <v>211</v>
      </c>
      <c r="T90" s="179" t="s">
        <v>212</v>
      </c>
      <c r="U90" s="156">
        <v>0.42399999999999999</v>
      </c>
      <c r="V90" s="156">
        <f t="shared" si="13"/>
        <v>0.42</v>
      </c>
      <c r="W90" s="156"/>
      <c r="X90" s="156" t="s">
        <v>213</v>
      </c>
      <c r="Y90" s="156" t="s">
        <v>214</v>
      </c>
      <c r="Z90" s="146"/>
      <c r="AA90" s="146"/>
      <c r="AB90" s="146"/>
      <c r="AC90" s="146"/>
      <c r="AD90" s="146"/>
      <c r="AE90" s="146"/>
      <c r="AF90" s="146"/>
      <c r="AG90" s="146" t="s">
        <v>541</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20.399999999999999" outlineLevel="1" x14ac:dyDescent="0.25">
      <c r="A91" s="173">
        <v>57</v>
      </c>
      <c r="B91" s="174" t="s">
        <v>856</v>
      </c>
      <c r="C91" s="182" t="s">
        <v>857</v>
      </c>
      <c r="D91" s="175" t="s">
        <v>257</v>
      </c>
      <c r="E91" s="176">
        <v>1</v>
      </c>
      <c r="F91" s="177"/>
      <c r="G91" s="178">
        <f t="shared" si="7"/>
        <v>0</v>
      </c>
      <c r="H91" s="177"/>
      <c r="I91" s="178">
        <f t="shared" si="8"/>
        <v>0</v>
      </c>
      <c r="J91" s="177"/>
      <c r="K91" s="178">
        <f t="shared" si="9"/>
        <v>0</v>
      </c>
      <c r="L91" s="178">
        <v>21</v>
      </c>
      <c r="M91" s="178">
        <f t="shared" si="10"/>
        <v>0</v>
      </c>
      <c r="N91" s="176">
        <v>5.0000000000000001E-4</v>
      </c>
      <c r="O91" s="176">
        <f t="shared" si="11"/>
        <v>0</v>
      </c>
      <c r="P91" s="176">
        <v>0</v>
      </c>
      <c r="Q91" s="176">
        <f t="shared" si="12"/>
        <v>0</v>
      </c>
      <c r="R91" s="178" t="s">
        <v>791</v>
      </c>
      <c r="S91" s="178" t="s">
        <v>211</v>
      </c>
      <c r="T91" s="179" t="s">
        <v>212</v>
      </c>
      <c r="U91" s="156">
        <v>0.34</v>
      </c>
      <c r="V91" s="156">
        <f t="shared" si="13"/>
        <v>0.34</v>
      </c>
      <c r="W91" s="156"/>
      <c r="X91" s="156" t="s">
        <v>213</v>
      </c>
      <c r="Y91" s="156" t="s">
        <v>214</v>
      </c>
      <c r="Z91" s="146"/>
      <c r="AA91" s="146"/>
      <c r="AB91" s="146"/>
      <c r="AC91" s="146"/>
      <c r="AD91" s="146"/>
      <c r="AE91" s="146"/>
      <c r="AF91" s="146"/>
      <c r="AG91" s="146" t="s">
        <v>541</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ht="20.399999999999999" outlineLevel="1" x14ac:dyDescent="0.25">
      <c r="A92" s="173">
        <v>58</v>
      </c>
      <c r="B92" s="174" t="s">
        <v>858</v>
      </c>
      <c r="C92" s="182" t="s">
        <v>859</v>
      </c>
      <c r="D92" s="175" t="s">
        <v>257</v>
      </c>
      <c r="E92" s="176">
        <v>1</v>
      </c>
      <c r="F92" s="177"/>
      <c r="G92" s="178">
        <f t="shared" si="7"/>
        <v>0</v>
      </c>
      <c r="H92" s="177"/>
      <c r="I92" s="178">
        <f t="shared" si="8"/>
        <v>0</v>
      </c>
      <c r="J92" s="177"/>
      <c r="K92" s="178">
        <f t="shared" si="9"/>
        <v>0</v>
      </c>
      <c r="L92" s="178">
        <v>21</v>
      </c>
      <c r="M92" s="178">
        <f t="shared" si="10"/>
        <v>0</v>
      </c>
      <c r="N92" s="176">
        <v>5.0000000000000001E-4</v>
      </c>
      <c r="O92" s="176">
        <f t="shared" si="11"/>
        <v>0</v>
      </c>
      <c r="P92" s="176">
        <v>0</v>
      </c>
      <c r="Q92" s="176">
        <f t="shared" si="12"/>
        <v>0</v>
      </c>
      <c r="R92" s="178" t="s">
        <v>791</v>
      </c>
      <c r="S92" s="178" t="s">
        <v>211</v>
      </c>
      <c r="T92" s="179" t="s">
        <v>212</v>
      </c>
      <c r="U92" s="156">
        <v>0.433</v>
      </c>
      <c r="V92" s="156">
        <f t="shared" si="13"/>
        <v>0.43</v>
      </c>
      <c r="W92" s="156"/>
      <c r="X92" s="156" t="s">
        <v>213</v>
      </c>
      <c r="Y92" s="156" t="s">
        <v>214</v>
      </c>
      <c r="Z92" s="146"/>
      <c r="AA92" s="146"/>
      <c r="AB92" s="146"/>
      <c r="AC92" s="146"/>
      <c r="AD92" s="146"/>
      <c r="AE92" s="146"/>
      <c r="AF92" s="146"/>
      <c r="AG92" s="146" t="s">
        <v>541</v>
      </c>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outlineLevel="1" x14ac:dyDescent="0.25">
      <c r="A93" s="173">
        <v>59</v>
      </c>
      <c r="B93" s="174" t="s">
        <v>860</v>
      </c>
      <c r="C93" s="182" t="s">
        <v>861</v>
      </c>
      <c r="D93" s="175" t="s">
        <v>261</v>
      </c>
      <c r="E93" s="176">
        <v>0.5</v>
      </c>
      <c r="F93" s="177"/>
      <c r="G93" s="178">
        <f t="shared" si="7"/>
        <v>0</v>
      </c>
      <c r="H93" s="177"/>
      <c r="I93" s="178">
        <f t="shared" si="8"/>
        <v>0</v>
      </c>
      <c r="J93" s="177"/>
      <c r="K93" s="178">
        <f t="shared" si="9"/>
        <v>0</v>
      </c>
      <c r="L93" s="178">
        <v>21</v>
      </c>
      <c r="M93" s="178">
        <f t="shared" si="10"/>
        <v>0</v>
      </c>
      <c r="N93" s="176">
        <v>0</v>
      </c>
      <c r="O93" s="176">
        <f t="shared" si="11"/>
        <v>0</v>
      </c>
      <c r="P93" s="176">
        <v>0</v>
      </c>
      <c r="Q93" s="176">
        <f t="shared" si="12"/>
        <v>0</v>
      </c>
      <c r="R93" s="178" t="s">
        <v>791</v>
      </c>
      <c r="S93" s="178" t="s">
        <v>211</v>
      </c>
      <c r="T93" s="179" t="s">
        <v>212</v>
      </c>
      <c r="U93" s="156">
        <v>2.351</v>
      </c>
      <c r="V93" s="156">
        <f t="shared" si="13"/>
        <v>1.18</v>
      </c>
      <c r="W93" s="156"/>
      <c r="X93" s="156" t="s">
        <v>213</v>
      </c>
      <c r="Y93" s="156" t="s">
        <v>214</v>
      </c>
      <c r="Z93" s="146"/>
      <c r="AA93" s="146"/>
      <c r="AB93" s="146"/>
      <c r="AC93" s="146"/>
      <c r="AD93" s="146"/>
      <c r="AE93" s="146"/>
      <c r="AF93" s="146"/>
      <c r="AG93" s="146" t="s">
        <v>541</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outlineLevel="1" x14ac:dyDescent="0.25">
      <c r="A94" s="173">
        <v>60</v>
      </c>
      <c r="B94" s="174" t="s">
        <v>862</v>
      </c>
      <c r="C94" s="182" t="s">
        <v>863</v>
      </c>
      <c r="D94" s="175" t="s">
        <v>257</v>
      </c>
      <c r="E94" s="176">
        <v>1</v>
      </c>
      <c r="F94" s="177"/>
      <c r="G94" s="178">
        <f t="shared" si="7"/>
        <v>0</v>
      </c>
      <c r="H94" s="177"/>
      <c r="I94" s="178">
        <f t="shared" si="8"/>
        <v>0</v>
      </c>
      <c r="J94" s="177"/>
      <c r="K94" s="178">
        <f t="shared" si="9"/>
        <v>0</v>
      </c>
      <c r="L94" s="178">
        <v>21</v>
      </c>
      <c r="M94" s="178">
        <f t="shared" si="10"/>
        <v>0</v>
      </c>
      <c r="N94" s="176">
        <v>2.9999999999999997E-4</v>
      </c>
      <c r="O94" s="176">
        <f t="shared" si="11"/>
        <v>0</v>
      </c>
      <c r="P94" s="176">
        <v>0</v>
      </c>
      <c r="Q94" s="176">
        <f t="shared" si="12"/>
        <v>0</v>
      </c>
      <c r="R94" s="178" t="s">
        <v>450</v>
      </c>
      <c r="S94" s="178" t="s">
        <v>211</v>
      </c>
      <c r="T94" s="179" t="s">
        <v>212</v>
      </c>
      <c r="U94" s="156">
        <v>0</v>
      </c>
      <c r="V94" s="156">
        <f t="shared" si="13"/>
        <v>0</v>
      </c>
      <c r="W94" s="156"/>
      <c r="X94" s="156" t="s">
        <v>98</v>
      </c>
      <c r="Y94" s="156" t="s">
        <v>214</v>
      </c>
      <c r="Z94" s="146"/>
      <c r="AA94" s="146"/>
      <c r="AB94" s="146"/>
      <c r="AC94" s="146"/>
      <c r="AD94" s="146"/>
      <c r="AE94" s="146"/>
      <c r="AF94" s="146"/>
      <c r="AG94" s="146" t="s">
        <v>458</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x14ac:dyDescent="0.25">
      <c r="A95" s="158" t="s">
        <v>205</v>
      </c>
      <c r="B95" s="159" t="s">
        <v>155</v>
      </c>
      <c r="C95" s="180" t="s">
        <v>156</v>
      </c>
      <c r="D95" s="160"/>
      <c r="E95" s="161"/>
      <c r="F95" s="162"/>
      <c r="G95" s="162">
        <f>SUMIF(AG96:AG106,"&lt;&gt;NOR",G96:G106)</f>
        <v>0</v>
      </c>
      <c r="H95" s="162"/>
      <c r="I95" s="162">
        <f>SUM(I96:I106)</f>
        <v>0</v>
      </c>
      <c r="J95" s="162"/>
      <c r="K95" s="162">
        <f>SUM(K96:K106)</f>
        <v>0</v>
      </c>
      <c r="L95" s="162"/>
      <c r="M95" s="162">
        <f>SUM(M96:M106)</f>
        <v>0</v>
      </c>
      <c r="N95" s="161"/>
      <c r="O95" s="161">
        <f>SUM(O96:O106)</f>
        <v>0.52000000000000013</v>
      </c>
      <c r="P95" s="161"/>
      <c r="Q95" s="161">
        <f>SUM(Q96:Q106)</f>
        <v>0</v>
      </c>
      <c r="R95" s="162"/>
      <c r="S95" s="162"/>
      <c r="T95" s="163"/>
      <c r="U95" s="157"/>
      <c r="V95" s="157">
        <f>SUM(V96:V106)</f>
        <v>215.57999999999998</v>
      </c>
      <c r="W95" s="157"/>
      <c r="X95" s="157"/>
      <c r="Y95" s="157"/>
      <c r="AG95" t="s">
        <v>206</v>
      </c>
    </row>
    <row r="96" spans="1:60" ht="30.6" outlineLevel="1" x14ac:dyDescent="0.25">
      <c r="A96" s="173">
        <v>61</v>
      </c>
      <c r="B96" s="174" t="s">
        <v>864</v>
      </c>
      <c r="C96" s="182" t="s">
        <v>865</v>
      </c>
      <c r="D96" s="175" t="s">
        <v>237</v>
      </c>
      <c r="E96" s="176">
        <v>882.84900000000005</v>
      </c>
      <c r="F96" s="177"/>
      <c r="G96" s="178">
        <f t="shared" ref="G96:G106" si="14">ROUND(E96*F96,2)</f>
        <v>0</v>
      </c>
      <c r="H96" s="177"/>
      <c r="I96" s="178">
        <f t="shared" ref="I96:I106" si="15">ROUND(E96*H96,2)</f>
        <v>0</v>
      </c>
      <c r="J96" s="177"/>
      <c r="K96" s="178">
        <f t="shared" ref="K96:K106" si="16">ROUND(E96*J96,2)</f>
        <v>0</v>
      </c>
      <c r="L96" s="178">
        <v>21</v>
      </c>
      <c r="M96" s="178">
        <f t="shared" ref="M96:M106" si="17">G96*(1+L96/100)</f>
        <v>0</v>
      </c>
      <c r="N96" s="176">
        <v>8.0000000000000007E-5</v>
      </c>
      <c r="O96" s="176">
        <f t="shared" ref="O96:O106" si="18">ROUND(E96*N96,2)</f>
        <v>7.0000000000000007E-2</v>
      </c>
      <c r="P96" s="176">
        <v>0</v>
      </c>
      <c r="Q96" s="176">
        <f t="shared" ref="Q96:Q106" si="19">ROUND(E96*P96,2)</f>
        <v>0</v>
      </c>
      <c r="R96" s="178" t="s">
        <v>791</v>
      </c>
      <c r="S96" s="178" t="s">
        <v>211</v>
      </c>
      <c r="T96" s="179" t="s">
        <v>212</v>
      </c>
      <c r="U96" s="156">
        <v>0.15</v>
      </c>
      <c r="V96" s="156">
        <f t="shared" ref="V96:V106" si="20">ROUND(E96*U96,2)</f>
        <v>132.43</v>
      </c>
      <c r="W96" s="156"/>
      <c r="X96" s="156" t="s">
        <v>213</v>
      </c>
      <c r="Y96" s="156" t="s">
        <v>214</v>
      </c>
      <c r="Z96" s="146"/>
      <c r="AA96" s="146"/>
      <c r="AB96" s="146"/>
      <c r="AC96" s="146"/>
      <c r="AD96" s="146"/>
      <c r="AE96" s="146"/>
      <c r="AF96" s="146"/>
      <c r="AG96" s="146" t="s">
        <v>541</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ht="20.399999999999999" outlineLevel="1" x14ac:dyDescent="0.25">
      <c r="A97" s="173">
        <v>62</v>
      </c>
      <c r="B97" s="174" t="s">
        <v>866</v>
      </c>
      <c r="C97" s="182" t="s">
        <v>867</v>
      </c>
      <c r="D97" s="175" t="s">
        <v>237</v>
      </c>
      <c r="E97" s="176">
        <v>52.38</v>
      </c>
      <c r="F97" s="177"/>
      <c r="G97" s="178">
        <f t="shared" si="14"/>
        <v>0</v>
      </c>
      <c r="H97" s="177"/>
      <c r="I97" s="178">
        <f t="shared" si="15"/>
        <v>0</v>
      </c>
      <c r="J97" s="177"/>
      <c r="K97" s="178">
        <f t="shared" si="16"/>
        <v>0</v>
      </c>
      <c r="L97" s="178">
        <v>21</v>
      </c>
      <c r="M97" s="178">
        <f t="shared" si="17"/>
        <v>0</v>
      </c>
      <c r="N97" s="176">
        <v>8.1999999999999998E-4</v>
      </c>
      <c r="O97" s="176">
        <f t="shared" si="18"/>
        <v>0.04</v>
      </c>
      <c r="P97" s="176">
        <v>0</v>
      </c>
      <c r="Q97" s="176">
        <f t="shared" si="19"/>
        <v>0</v>
      </c>
      <c r="R97" s="178" t="s">
        <v>791</v>
      </c>
      <c r="S97" s="178" t="s">
        <v>211</v>
      </c>
      <c r="T97" s="179" t="s">
        <v>212</v>
      </c>
      <c r="U97" s="156">
        <v>0.19</v>
      </c>
      <c r="V97" s="156">
        <f t="shared" si="20"/>
        <v>9.9499999999999993</v>
      </c>
      <c r="W97" s="156"/>
      <c r="X97" s="156" t="s">
        <v>213</v>
      </c>
      <c r="Y97" s="156" t="s">
        <v>214</v>
      </c>
      <c r="Z97" s="146"/>
      <c r="AA97" s="146"/>
      <c r="AB97" s="146"/>
      <c r="AC97" s="146"/>
      <c r="AD97" s="146"/>
      <c r="AE97" s="146"/>
      <c r="AF97" s="146"/>
      <c r="AG97" s="146" t="s">
        <v>541</v>
      </c>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ht="20.399999999999999" outlineLevel="1" x14ac:dyDescent="0.25">
      <c r="A98" s="173">
        <v>63</v>
      </c>
      <c r="B98" s="174" t="s">
        <v>868</v>
      </c>
      <c r="C98" s="182" t="s">
        <v>869</v>
      </c>
      <c r="D98" s="175" t="s">
        <v>237</v>
      </c>
      <c r="E98" s="176">
        <v>44.4</v>
      </c>
      <c r="F98" s="177"/>
      <c r="G98" s="178">
        <f t="shared" si="14"/>
        <v>0</v>
      </c>
      <c r="H98" s="177"/>
      <c r="I98" s="178">
        <f t="shared" si="15"/>
        <v>0</v>
      </c>
      <c r="J98" s="177"/>
      <c r="K98" s="178">
        <f t="shared" si="16"/>
        <v>0</v>
      </c>
      <c r="L98" s="178">
        <v>21</v>
      </c>
      <c r="M98" s="178">
        <f t="shared" si="17"/>
        <v>0</v>
      </c>
      <c r="N98" s="176">
        <v>6.0999999999999997E-4</v>
      </c>
      <c r="O98" s="176">
        <f t="shared" si="18"/>
        <v>0.03</v>
      </c>
      <c r="P98" s="176">
        <v>0</v>
      </c>
      <c r="Q98" s="176">
        <f t="shared" si="19"/>
        <v>0</v>
      </c>
      <c r="R98" s="178" t="s">
        <v>791</v>
      </c>
      <c r="S98" s="178" t="s">
        <v>211</v>
      </c>
      <c r="T98" s="179" t="s">
        <v>212</v>
      </c>
      <c r="U98" s="156">
        <v>0.14000000000000001</v>
      </c>
      <c r="V98" s="156">
        <f t="shared" si="20"/>
        <v>6.22</v>
      </c>
      <c r="W98" s="156"/>
      <c r="X98" s="156" t="s">
        <v>213</v>
      </c>
      <c r="Y98" s="156" t="s">
        <v>214</v>
      </c>
      <c r="Z98" s="146"/>
      <c r="AA98" s="146"/>
      <c r="AB98" s="146"/>
      <c r="AC98" s="146"/>
      <c r="AD98" s="146"/>
      <c r="AE98" s="146"/>
      <c r="AF98" s="146"/>
      <c r="AG98" s="146" t="s">
        <v>541</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ht="20.399999999999999" outlineLevel="1" x14ac:dyDescent="0.25">
      <c r="A99" s="173">
        <v>64</v>
      </c>
      <c r="B99" s="174" t="s">
        <v>870</v>
      </c>
      <c r="C99" s="182" t="s">
        <v>871</v>
      </c>
      <c r="D99" s="175" t="s">
        <v>237</v>
      </c>
      <c r="E99" s="176">
        <v>30</v>
      </c>
      <c r="F99" s="177"/>
      <c r="G99" s="178">
        <f t="shared" si="14"/>
        <v>0</v>
      </c>
      <c r="H99" s="177"/>
      <c r="I99" s="178">
        <f t="shared" si="15"/>
        <v>0</v>
      </c>
      <c r="J99" s="177"/>
      <c r="K99" s="178">
        <f t="shared" si="16"/>
        <v>0</v>
      </c>
      <c r="L99" s="178">
        <v>21</v>
      </c>
      <c r="M99" s="178">
        <f t="shared" si="17"/>
        <v>0</v>
      </c>
      <c r="N99" s="176">
        <v>4.8999999999999998E-4</v>
      </c>
      <c r="O99" s="176">
        <f t="shared" si="18"/>
        <v>0.01</v>
      </c>
      <c r="P99" s="176">
        <v>0</v>
      </c>
      <c r="Q99" s="176">
        <f t="shared" si="19"/>
        <v>0</v>
      </c>
      <c r="R99" s="178" t="s">
        <v>791</v>
      </c>
      <c r="S99" s="178" t="s">
        <v>211</v>
      </c>
      <c r="T99" s="179" t="s">
        <v>212</v>
      </c>
      <c r="U99" s="156">
        <v>0.1</v>
      </c>
      <c r="V99" s="156">
        <f t="shared" si="20"/>
        <v>3</v>
      </c>
      <c r="W99" s="156"/>
      <c r="X99" s="156" t="s">
        <v>213</v>
      </c>
      <c r="Y99" s="156" t="s">
        <v>214</v>
      </c>
      <c r="Z99" s="146"/>
      <c r="AA99" s="146"/>
      <c r="AB99" s="146"/>
      <c r="AC99" s="146"/>
      <c r="AD99" s="146"/>
      <c r="AE99" s="146"/>
      <c r="AF99" s="146"/>
      <c r="AG99" s="146" t="s">
        <v>541</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ht="20.399999999999999" outlineLevel="1" x14ac:dyDescent="0.25">
      <c r="A100" s="173">
        <v>65</v>
      </c>
      <c r="B100" s="174" t="s">
        <v>872</v>
      </c>
      <c r="C100" s="182" t="s">
        <v>873</v>
      </c>
      <c r="D100" s="175" t="s">
        <v>237</v>
      </c>
      <c r="E100" s="176">
        <v>675.81</v>
      </c>
      <c r="F100" s="177"/>
      <c r="G100" s="178">
        <f t="shared" si="14"/>
        <v>0</v>
      </c>
      <c r="H100" s="177"/>
      <c r="I100" s="178">
        <f t="shared" si="15"/>
        <v>0</v>
      </c>
      <c r="J100" s="177"/>
      <c r="K100" s="178">
        <f t="shared" si="16"/>
        <v>0</v>
      </c>
      <c r="L100" s="178">
        <v>21</v>
      </c>
      <c r="M100" s="178">
        <f t="shared" si="17"/>
        <v>0</v>
      </c>
      <c r="N100" s="176">
        <v>4.0999999999999999E-4</v>
      </c>
      <c r="O100" s="176">
        <f t="shared" si="18"/>
        <v>0.28000000000000003</v>
      </c>
      <c r="P100" s="176">
        <v>0</v>
      </c>
      <c r="Q100" s="176">
        <f t="shared" si="19"/>
        <v>0</v>
      </c>
      <c r="R100" s="178" t="s">
        <v>791</v>
      </c>
      <c r="S100" s="178" t="s">
        <v>211</v>
      </c>
      <c r="T100" s="179" t="s">
        <v>212</v>
      </c>
      <c r="U100" s="156">
        <v>8.2000000000000003E-2</v>
      </c>
      <c r="V100" s="156">
        <f t="shared" si="20"/>
        <v>55.42</v>
      </c>
      <c r="W100" s="156"/>
      <c r="X100" s="156" t="s">
        <v>213</v>
      </c>
      <c r="Y100" s="156" t="s">
        <v>214</v>
      </c>
      <c r="Z100" s="146"/>
      <c r="AA100" s="146"/>
      <c r="AB100" s="146"/>
      <c r="AC100" s="146"/>
      <c r="AD100" s="146"/>
      <c r="AE100" s="146"/>
      <c r="AF100" s="146"/>
      <c r="AG100" s="146" t="s">
        <v>541</v>
      </c>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ht="20.399999999999999" outlineLevel="1" x14ac:dyDescent="0.25">
      <c r="A101" s="173">
        <v>66</v>
      </c>
      <c r="B101" s="174" t="s">
        <v>874</v>
      </c>
      <c r="C101" s="182" t="s">
        <v>875</v>
      </c>
      <c r="D101" s="175" t="s">
        <v>316</v>
      </c>
      <c r="E101" s="176">
        <v>104</v>
      </c>
      <c r="F101" s="177"/>
      <c r="G101" s="178">
        <f t="shared" si="14"/>
        <v>0</v>
      </c>
      <c r="H101" s="177"/>
      <c r="I101" s="178">
        <f t="shared" si="15"/>
        <v>0</v>
      </c>
      <c r="J101" s="177"/>
      <c r="K101" s="178">
        <f t="shared" si="16"/>
        <v>0</v>
      </c>
      <c r="L101" s="178">
        <v>21</v>
      </c>
      <c r="M101" s="178">
        <f t="shared" si="17"/>
        <v>0</v>
      </c>
      <c r="N101" s="176">
        <v>8.0000000000000007E-5</v>
      </c>
      <c r="O101" s="176">
        <f t="shared" si="18"/>
        <v>0.01</v>
      </c>
      <c r="P101" s="176">
        <v>0</v>
      </c>
      <c r="Q101" s="176">
        <f t="shared" si="19"/>
        <v>0</v>
      </c>
      <c r="R101" s="178" t="s">
        <v>791</v>
      </c>
      <c r="S101" s="178" t="s">
        <v>211</v>
      </c>
      <c r="T101" s="179" t="s">
        <v>212</v>
      </c>
      <c r="U101" s="156">
        <v>3.4000000000000002E-2</v>
      </c>
      <c r="V101" s="156">
        <f t="shared" si="20"/>
        <v>3.54</v>
      </c>
      <c r="W101" s="156"/>
      <c r="X101" s="156" t="s">
        <v>213</v>
      </c>
      <c r="Y101" s="156" t="s">
        <v>214</v>
      </c>
      <c r="Z101" s="146"/>
      <c r="AA101" s="146"/>
      <c r="AB101" s="146"/>
      <c r="AC101" s="146"/>
      <c r="AD101" s="146"/>
      <c r="AE101" s="146"/>
      <c r="AF101" s="146"/>
      <c r="AG101" s="146" t="s">
        <v>541</v>
      </c>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ht="40.799999999999997" outlineLevel="1" x14ac:dyDescent="0.25">
      <c r="A102" s="173">
        <v>67</v>
      </c>
      <c r="B102" s="174" t="s">
        <v>876</v>
      </c>
      <c r="C102" s="182" t="s">
        <v>877</v>
      </c>
      <c r="D102" s="175" t="s">
        <v>257</v>
      </c>
      <c r="E102" s="176">
        <v>1</v>
      </c>
      <c r="F102" s="177"/>
      <c r="G102" s="178">
        <f t="shared" si="14"/>
        <v>0</v>
      </c>
      <c r="H102" s="177"/>
      <c r="I102" s="178">
        <f t="shared" si="15"/>
        <v>0</v>
      </c>
      <c r="J102" s="177"/>
      <c r="K102" s="178">
        <f t="shared" si="16"/>
        <v>0</v>
      </c>
      <c r="L102" s="178">
        <v>21</v>
      </c>
      <c r="M102" s="178">
        <f t="shared" si="17"/>
        <v>0</v>
      </c>
      <c r="N102" s="176">
        <v>8.5000000000000006E-3</v>
      </c>
      <c r="O102" s="176">
        <f t="shared" si="18"/>
        <v>0.01</v>
      </c>
      <c r="P102" s="176">
        <v>0</v>
      </c>
      <c r="Q102" s="176">
        <f t="shared" si="19"/>
        <v>0</v>
      </c>
      <c r="R102" s="178" t="s">
        <v>791</v>
      </c>
      <c r="S102" s="178" t="s">
        <v>211</v>
      </c>
      <c r="T102" s="179" t="s">
        <v>212</v>
      </c>
      <c r="U102" s="156">
        <v>1.286</v>
      </c>
      <c r="V102" s="156">
        <f t="shared" si="20"/>
        <v>1.29</v>
      </c>
      <c r="W102" s="156"/>
      <c r="X102" s="156" t="s">
        <v>213</v>
      </c>
      <c r="Y102" s="156" t="s">
        <v>214</v>
      </c>
      <c r="Z102" s="146"/>
      <c r="AA102" s="146"/>
      <c r="AB102" s="146"/>
      <c r="AC102" s="146"/>
      <c r="AD102" s="146"/>
      <c r="AE102" s="146"/>
      <c r="AF102" s="146"/>
      <c r="AG102" s="146" t="s">
        <v>541</v>
      </c>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row>
    <row r="103" spans="1:60" ht="40.799999999999997" outlineLevel="1" x14ac:dyDescent="0.25">
      <c r="A103" s="173">
        <v>68</v>
      </c>
      <c r="B103" s="174" t="s">
        <v>878</v>
      </c>
      <c r="C103" s="182" t="s">
        <v>879</v>
      </c>
      <c r="D103" s="175" t="s">
        <v>257</v>
      </c>
      <c r="E103" s="176">
        <v>1</v>
      </c>
      <c r="F103" s="177"/>
      <c r="G103" s="178">
        <f t="shared" si="14"/>
        <v>0</v>
      </c>
      <c r="H103" s="177"/>
      <c r="I103" s="178">
        <f t="shared" si="15"/>
        <v>0</v>
      </c>
      <c r="J103" s="177"/>
      <c r="K103" s="178">
        <f t="shared" si="16"/>
        <v>0</v>
      </c>
      <c r="L103" s="178">
        <v>21</v>
      </c>
      <c r="M103" s="178">
        <f t="shared" si="17"/>
        <v>0</v>
      </c>
      <c r="N103" s="176">
        <v>8.9999999999999993E-3</v>
      </c>
      <c r="O103" s="176">
        <f t="shared" si="18"/>
        <v>0.01</v>
      </c>
      <c r="P103" s="176">
        <v>0</v>
      </c>
      <c r="Q103" s="176">
        <f t="shared" si="19"/>
        <v>0</v>
      </c>
      <c r="R103" s="178" t="s">
        <v>791</v>
      </c>
      <c r="S103" s="178" t="s">
        <v>211</v>
      </c>
      <c r="T103" s="179" t="s">
        <v>212</v>
      </c>
      <c r="U103" s="156">
        <v>1.296</v>
      </c>
      <c r="V103" s="156">
        <f t="shared" si="20"/>
        <v>1.3</v>
      </c>
      <c r="W103" s="156"/>
      <c r="X103" s="156" t="s">
        <v>213</v>
      </c>
      <c r="Y103" s="156" t="s">
        <v>214</v>
      </c>
      <c r="Z103" s="146"/>
      <c r="AA103" s="146"/>
      <c r="AB103" s="146"/>
      <c r="AC103" s="146"/>
      <c r="AD103" s="146"/>
      <c r="AE103" s="146"/>
      <c r="AF103" s="146"/>
      <c r="AG103" s="146" t="s">
        <v>541</v>
      </c>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row>
    <row r="104" spans="1:60" ht="40.799999999999997" outlineLevel="1" x14ac:dyDescent="0.25">
      <c r="A104" s="173">
        <v>69</v>
      </c>
      <c r="B104" s="174" t="s">
        <v>880</v>
      </c>
      <c r="C104" s="182" t="s">
        <v>881</v>
      </c>
      <c r="D104" s="175" t="s">
        <v>257</v>
      </c>
      <c r="E104" s="176">
        <v>1</v>
      </c>
      <c r="F104" s="177"/>
      <c r="G104" s="178">
        <f t="shared" si="14"/>
        <v>0</v>
      </c>
      <c r="H104" s="177"/>
      <c r="I104" s="178">
        <f t="shared" si="15"/>
        <v>0</v>
      </c>
      <c r="J104" s="177"/>
      <c r="K104" s="178">
        <f t="shared" si="16"/>
        <v>0</v>
      </c>
      <c r="L104" s="178">
        <v>21</v>
      </c>
      <c r="M104" s="178">
        <f t="shared" si="17"/>
        <v>0</v>
      </c>
      <c r="N104" s="176">
        <v>6.4000000000000003E-3</v>
      </c>
      <c r="O104" s="176">
        <f t="shared" si="18"/>
        <v>0.01</v>
      </c>
      <c r="P104" s="176">
        <v>0</v>
      </c>
      <c r="Q104" s="176">
        <f t="shared" si="19"/>
        <v>0</v>
      </c>
      <c r="R104" s="178" t="s">
        <v>791</v>
      </c>
      <c r="S104" s="178" t="s">
        <v>211</v>
      </c>
      <c r="T104" s="179" t="s">
        <v>212</v>
      </c>
      <c r="U104" s="156">
        <v>1.2070000000000001</v>
      </c>
      <c r="V104" s="156">
        <f t="shared" si="20"/>
        <v>1.21</v>
      </c>
      <c r="W104" s="156"/>
      <c r="X104" s="156" t="s">
        <v>213</v>
      </c>
      <c r="Y104" s="156" t="s">
        <v>214</v>
      </c>
      <c r="Z104" s="146"/>
      <c r="AA104" s="146"/>
      <c r="AB104" s="146"/>
      <c r="AC104" s="146"/>
      <c r="AD104" s="146"/>
      <c r="AE104" s="146"/>
      <c r="AF104" s="146"/>
      <c r="AG104" s="146" t="s">
        <v>541</v>
      </c>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ht="40.799999999999997" outlineLevel="1" x14ac:dyDescent="0.25">
      <c r="A105" s="173">
        <v>70</v>
      </c>
      <c r="B105" s="174" t="s">
        <v>882</v>
      </c>
      <c r="C105" s="182" t="s">
        <v>883</v>
      </c>
      <c r="D105" s="175" t="s">
        <v>257</v>
      </c>
      <c r="E105" s="176">
        <v>1</v>
      </c>
      <c r="F105" s="177"/>
      <c r="G105" s="178">
        <f t="shared" si="14"/>
        <v>0</v>
      </c>
      <c r="H105" s="177"/>
      <c r="I105" s="178">
        <f t="shared" si="15"/>
        <v>0</v>
      </c>
      <c r="J105" s="177"/>
      <c r="K105" s="178">
        <f t="shared" si="16"/>
        <v>0</v>
      </c>
      <c r="L105" s="178">
        <v>21</v>
      </c>
      <c r="M105" s="178">
        <f t="shared" si="17"/>
        <v>0</v>
      </c>
      <c r="N105" s="176">
        <v>7.0000000000000001E-3</v>
      </c>
      <c r="O105" s="176">
        <f t="shared" si="18"/>
        <v>0.01</v>
      </c>
      <c r="P105" s="176">
        <v>0</v>
      </c>
      <c r="Q105" s="176">
        <f t="shared" si="19"/>
        <v>0</v>
      </c>
      <c r="R105" s="178" t="s">
        <v>791</v>
      </c>
      <c r="S105" s="178" t="s">
        <v>211</v>
      </c>
      <c r="T105" s="179" t="s">
        <v>212</v>
      </c>
      <c r="U105" s="156">
        <v>1.218</v>
      </c>
      <c r="V105" s="156">
        <f t="shared" si="20"/>
        <v>1.22</v>
      </c>
      <c r="W105" s="156"/>
      <c r="X105" s="156" t="s">
        <v>213</v>
      </c>
      <c r="Y105" s="156" t="s">
        <v>214</v>
      </c>
      <c r="Z105" s="146"/>
      <c r="AA105" s="146"/>
      <c r="AB105" s="146"/>
      <c r="AC105" s="146"/>
      <c r="AD105" s="146"/>
      <c r="AE105" s="146"/>
      <c r="AF105" s="146"/>
      <c r="AG105" s="146" t="s">
        <v>541</v>
      </c>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row>
    <row r="106" spans="1:60" outlineLevel="1" x14ac:dyDescent="0.25">
      <c r="A106" s="173">
        <v>71</v>
      </c>
      <c r="B106" s="174" t="s">
        <v>884</v>
      </c>
      <c r="C106" s="182" t="s">
        <v>885</v>
      </c>
      <c r="D106" s="175" t="s">
        <v>316</v>
      </c>
      <c r="E106" s="176">
        <v>644.82000000000005</v>
      </c>
      <c r="F106" s="177"/>
      <c r="G106" s="178">
        <f t="shared" si="14"/>
        <v>0</v>
      </c>
      <c r="H106" s="177"/>
      <c r="I106" s="178">
        <f t="shared" si="15"/>
        <v>0</v>
      </c>
      <c r="J106" s="177"/>
      <c r="K106" s="178">
        <f t="shared" si="16"/>
        <v>0</v>
      </c>
      <c r="L106" s="178">
        <v>21</v>
      </c>
      <c r="M106" s="178">
        <f t="shared" si="17"/>
        <v>0</v>
      </c>
      <c r="N106" s="176">
        <v>6.0000000000000002E-5</v>
      </c>
      <c r="O106" s="176">
        <f t="shared" si="18"/>
        <v>0.04</v>
      </c>
      <c r="P106" s="176">
        <v>0</v>
      </c>
      <c r="Q106" s="176">
        <f t="shared" si="19"/>
        <v>0</v>
      </c>
      <c r="R106" s="178" t="s">
        <v>450</v>
      </c>
      <c r="S106" s="178" t="s">
        <v>211</v>
      </c>
      <c r="T106" s="179" t="s">
        <v>212</v>
      </c>
      <c r="U106" s="156">
        <v>0</v>
      </c>
      <c r="V106" s="156">
        <f t="shared" si="20"/>
        <v>0</v>
      </c>
      <c r="W106" s="156"/>
      <c r="X106" s="156" t="s">
        <v>98</v>
      </c>
      <c r="Y106" s="156" t="s">
        <v>214</v>
      </c>
      <c r="Z106" s="146"/>
      <c r="AA106" s="146"/>
      <c r="AB106" s="146"/>
      <c r="AC106" s="146"/>
      <c r="AD106" s="146"/>
      <c r="AE106" s="146"/>
      <c r="AF106" s="146"/>
      <c r="AG106" s="146" t="s">
        <v>458</v>
      </c>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x14ac:dyDescent="0.25">
      <c r="A107" s="158" t="s">
        <v>205</v>
      </c>
      <c r="B107" s="159" t="s">
        <v>157</v>
      </c>
      <c r="C107" s="180" t="s">
        <v>158</v>
      </c>
      <c r="D107" s="160"/>
      <c r="E107" s="161"/>
      <c r="F107" s="162"/>
      <c r="G107" s="162">
        <f>SUMIF(AG108:AG115,"&lt;&gt;NOR",G108:G115)</f>
        <v>0</v>
      </c>
      <c r="H107" s="162"/>
      <c r="I107" s="162">
        <f>SUM(I108:I115)</f>
        <v>0</v>
      </c>
      <c r="J107" s="162"/>
      <c r="K107" s="162">
        <f>SUM(K108:K115)</f>
        <v>0</v>
      </c>
      <c r="L107" s="162"/>
      <c r="M107" s="162">
        <f>SUM(M108:M115)</f>
        <v>0</v>
      </c>
      <c r="N107" s="161"/>
      <c r="O107" s="161">
        <f>SUM(O108:O115)</f>
        <v>0</v>
      </c>
      <c r="P107" s="161"/>
      <c r="Q107" s="161">
        <f>SUM(Q108:Q115)</f>
        <v>0</v>
      </c>
      <c r="R107" s="162"/>
      <c r="S107" s="162"/>
      <c r="T107" s="163"/>
      <c r="U107" s="157"/>
      <c r="V107" s="157">
        <f>SUM(V108:V115)</f>
        <v>0</v>
      </c>
      <c r="W107" s="157"/>
      <c r="X107" s="157"/>
      <c r="Y107" s="157"/>
      <c r="AG107" t="s">
        <v>206</v>
      </c>
    </row>
    <row r="108" spans="1:60" outlineLevel="1" x14ac:dyDescent="0.25">
      <c r="A108" s="165">
        <v>72</v>
      </c>
      <c r="B108" s="166" t="s">
        <v>886</v>
      </c>
      <c r="C108" s="181" t="s">
        <v>887</v>
      </c>
      <c r="D108" s="167" t="s">
        <v>508</v>
      </c>
      <c r="E108" s="168">
        <v>1</v>
      </c>
      <c r="F108" s="169"/>
      <c r="G108" s="170">
        <f>ROUND(E108*F108,2)</f>
        <v>0</v>
      </c>
      <c r="H108" s="169"/>
      <c r="I108" s="170">
        <f>ROUND(E108*H108,2)</f>
        <v>0</v>
      </c>
      <c r="J108" s="169"/>
      <c r="K108" s="170">
        <f>ROUND(E108*J108,2)</f>
        <v>0</v>
      </c>
      <c r="L108" s="170">
        <v>21</v>
      </c>
      <c r="M108" s="170">
        <f>G108*(1+L108/100)</f>
        <v>0</v>
      </c>
      <c r="N108" s="168">
        <v>0</v>
      </c>
      <c r="O108" s="168">
        <f>ROUND(E108*N108,2)</f>
        <v>0</v>
      </c>
      <c r="P108" s="168">
        <v>0</v>
      </c>
      <c r="Q108" s="168">
        <f>ROUND(E108*P108,2)</f>
        <v>0</v>
      </c>
      <c r="R108" s="170"/>
      <c r="S108" s="170" t="s">
        <v>276</v>
      </c>
      <c r="T108" s="171" t="s">
        <v>212</v>
      </c>
      <c r="U108" s="156">
        <v>0</v>
      </c>
      <c r="V108" s="156">
        <f>ROUND(E108*U108,2)</f>
        <v>0</v>
      </c>
      <c r="W108" s="156"/>
      <c r="X108" s="156" t="s">
        <v>213</v>
      </c>
      <c r="Y108" s="156" t="s">
        <v>214</v>
      </c>
      <c r="Z108" s="146"/>
      <c r="AA108" s="146"/>
      <c r="AB108" s="146"/>
      <c r="AC108" s="146"/>
      <c r="AD108" s="146"/>
      <c r="AE108" s="146"/>
      <c r="AF108" s="146"/>
      <c r="AG108" s="146" t="s">
        <v>541</v>
      </c>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row>
    <row r="109" spans="1:60" outlineLevel="2" x14ac:dyDescent="0.25">
      <c r="A109" s="153"/>
      <c r="B109" s="154"/>
      <c r="C109" s="254" t="s">
        <v>649</v>
      </c>
      <c r="D109" s="255"/>
      <c r="E109" s="255"/>
      <c r="F109" s="255"/>
      <c r="G109" s="255"/>
      <c r="H109" s="156"/>
      <c r="I109" s="156"/>
      <c r="J109" s="156"/>
      <c r="K109" s="156"/>
      <c r="L109" s="156"/>
      <c r="M109" s="156"/>
      <c r="N109" s="155"/>
      <c r="O109" s="155"/>
      <c r="P109" s="155"/>
      <c r="Q109" s="155"/>
      <c r="R109" s="156"/>
      <c r="S109" s="156"/>
      <c r="T109" s="156"/>
      <c r="U109" s="156"/>
      <c r="V109" s="156"/>
      <c r="W109" s="156"/>
      <c r="X109" s="156"/>
      <c r="Y109" s="156"/>
      <c r="Z109" s="146"/>
      <c r="AA109" s="146"/>
      <c r="AB109" s="146"/>
      <c r="AC109" s="146"/>
      <c r="AD109" s="146"/>
      <c r="AE109" s="146"/>
      <c r="AF109" s="146"/>
      <c r="AG109" s="146" t="s">
        <v>642</v>
      </c>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row>
    <row r="110" spans="1:60" outlineLevel="1" x14ac:dyDescent="0.25">
      <c r="A110" s="165">
        <v>73</v>
      </c>
      <c r="B110" s="166" t="s">
        <v>888</v>
      </c>
      <c r="C110" s="181" t="s">
        <v>889</v>
      </c>
      <c r="D110" s="167" t="s">
        <v>508</v>
      </c>
      <c r="E110" s="168">
        <v>1</v>
      </c>
      <c r="F110" s="169"/>
      <c r="G110" s="170">
        <f>ROUND(E110*F110,2)</f>
        <v>0</v>
      </c>
      <c r="H110" s="169"/>
      <c r="I110" s="170">
        <f>ROUND(E110*H110,2)</f>
        <v>0</v>
      </c>
      <c r="J110" s="169"/>
      <c r="K110" s="170">
        <f>ROUND(E110*J110,2)</f>
        <v>0</v>
      </c>
      <c r="L110" s="170">
        <v>21</v>
      </c>
      <c r="M110" s="170">
        <f>G110*(1+L110/100)</f>
        <v>0</v>
      </c>
      <c r="N110" s="168">
        <v>0</v>
      </c>
      <c r="O110" s="168">
        <f>ROUND(E110*N110,2)</f>
        <v>0</v>
      </c>
      <c r="P110" s="168">
        <v>0</v>
      </c>
      <c r="Q110" s="168">
        <f>ROUND(E110*P110,2)</f>
        <v>0</v>
      </c>
      <c r="R110" s="170"/>
      <c r="S110" s="170" t="s">
        <v>276</v>
      </c>
      <c r="T110" s="171" t="s">
        <v>212</v>
      </c>
      <c r="U110" s="156">
        <v>0</v>
      </c>
      <c r="V110" s="156">
        <f>ROUND(E110*U110,2)</f>
        <v>0</v>
      </c>
      <c r="W110" s="156"/>
      <c r="X110" s="156" t="s">
        <v>213</v>
      </c>
      <c r="Y110" s="156" t="s">
        <v>214</v>
      </c>
      <c r="Z110" s="146"/>
      <c r="AA110" s="146"/>
      <c r="AB110" s="146"/>
      <c r="AC110" s="146"/>
      <c r="AD110" s="146"/>
      <c r="AE110" s="146"/>
      <c r="AF110" s="146"/>
      <c r="AG110" s="146" t="s">
        <v>541</v>
      </c>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outlineLevel="2" x14ac:dyDescent="0.25">
      <c r="A111" s="153"/>
      <c r="B111" s="154"/>
      <c r="C111" s="254" t="s">
        <v>649</v>
      </c>
      <c r="D111" s="255"/>
      <c r="E111" s="255"/>
      <c r="F111" s="255"/>
      <c r="G111" s="255"/>
      <c r="H111" s="156"/>
      <c r="I111" s="156"/>
      <c r="J111" s="156"/>
      <c r="K111" s="156"/>
      <c r="L111" s="156"/>
      <c r="M111" s="156"/>
      <c r="N111" s="155"/>
      <c r="O111" s="155"/>
      <c r="P111" s="155"/>
      <c r="Q111" s="155"/>
      <c r="R111" s="156"/>
      <c r="S111" s="156"/>
      <c r="T111" s="156"/>
      <c r="U111" s="156"/>
      <c r="V111" s="156"/>
      <c r="W111" s="156"/>
      <c r="X111" s="156"/>
      <c r="Y111" s="156"/>
      <c r="Z111" s="146"/>
      <c r="AA111" s="146"/>
      <c r="AB111" s="146"/>
      <c r="AC111" s="146"/>
      <c r="AD111" s="146"/>
      <c r="AE111" s="146"/>
      <c r="AF111" s="146"/>
      <c r="AG111" s="146" t="s">
        <v>642</v>
      </c>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row>
    <row r="112" spans="1:60" outlineLevel="1" x14ac:dyDescent="0.25">
      <c r="A112" s="165">
        <v>74</v>
      </c>
      <c r="B112" s="166" t="s">
        <v>890</v>
      </c>
      <c r="C112" s="181" t="s">
        <v>891</v>
      </c>
      <c r="D112" s="167" t="s">
        <v>508</v>
      </c>
      <c r="E112" s="168">
        <v>1</v>
      </c>
      <c r="F112" s="169"/>
      <c r="G112" s="170">
        <f>ROUND(E112*F112,2)</f>
        <v>0</v>
      </c>
      <c r="H112" s="169"/>
      <c r="I112" s="170">
        <f>ROUND(E112*H112,2)</f>
        <v>0</v>
      </c>
      <c r="J112" s="169"/>
      <c r="K112" s="170">
        <f>ROUND(E112*J112,2)</f>
        <v>0</v>
      </c>
      <c r="L112" s="170">
        <v>21</v>
      </c>
      <c r="M112" s="170">
        <f>G112*(1+L112/100)</f>
        <v>0</v>
      </c>
      <c r="N112" s="168">
        <v>0</v>
      </c>
      <c r="O112" s="168">
        <f>ROUND(E112*N112,2)</f>
        <v>0</v>
      </c>
      <c r="P112" s="168">
        <v>0</v>
      </c>
      <c r="Q112" s="168">
        <f>ROUND(E112*P112,2)</f>
        <v>0</v>
      </c>
      <c r="R112" s="170"/>
      <c r="S112" s="170" t="s">
        <v>276</v>
      </c>
      <c r="T112" s="171" t="s">
        <v>212</v>
      </c>
      <c r="U112" s="156">
        <v>0</v>
      </c>
      <c r="V112" s="156">
        <f>ROUND(E112*U112,2)</f>
        <v>0</v>
      </c>
      <c r="W112" s="156"/>
      <c r="X112" s="156" t="s">
        <v>213</v>
      </c>
      <c r="Y112" s="156" t="s">
        <v>214</v>
      </c>
      <c r="Z112" s="146"/>
      <c r="AA112" s="146"/>
      <c r="AB112" s="146"/>
      <c r="AC112" s="146"/>
      <c r="AD112" s="146"/>
      <c r="AE112" s="146"/>
      <c r="AF112" s="146"/>
      <c r="AG112" s="146" t="s">
        <v>541</v>
      </c>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outlineLevel="2" x14ac:dyDescent="0.25">
      <c r="A113" s="153"/>
      <c r="B113" s="154"/>
      <c r="C113" s="254" t="s">
        <v>649</v>
      </c>
      <c r="D113" s="255"/>
      <c r="E113" s="255"/>
      <c r="F113" s="255"/>
      <c r="G113" s="255"/>
      <c r="H113" s="156"/>
      <c r="I113" s="156"/>
      <c r="J113" s="156"/>
      <c r="K113" s="156"/>
      <c r="L113" s="156"/>
      <c r="M113" s="156"/>
      <c r="N113" s="155"/>
      <c r="O113" s="155"/>
      <c r="P113" s="155"/>
      <c r="Q113" s="155"/>
      <c r="R113" s="156"/>
      <c r="S113" s="156"/>
      <c r="T113" s="156"/>
      <c r="U113" s="156"/>
      <c r="V113" s="156"/>
      <c r="W113" s="156"/>
      <c r="X113" s="156"/>
      <c r="Y113" s="156"/>
      <c r="Z113" s="146"/>
      <c r="AA113" s="146"/>
      <c r="AB113" s="146"/>
      <c r="AC113" s="146"/>
      <c r="AD113" s="146"/>
      <c r="AE113" s="146"/>
      <c r="AF113" s="146"/>
      <c r="AG113" s="146" t="s">
        <v>642</v>
      </c>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row>
    <row r="114" spans="1:60" outlineLevel="1" x14ac:dyDescent="0.25">
      <c r="A114" s="165">
        <v>75</v>
      </c>
      <c r="B114" s="166" t="s">
        <v>892</v>
      </c>
      <c r="C114" s="181" t="s">
        <v>893</v>
      </c>
      <c r="D114" s="167" t="s">
        <v>508</v>
      </c>
      <c r="E114" s="168">
        <v>1</v>
      </c>
      <c r="F114" s="169"/>
      <c r="G114" s="170">
        <f>ROUND(E114*F114,2)</f>
        <v>0</v>
      </c>
      <c r="H114" s="169"/>
      <c r="I114" s="170">
        <f>ROUND(E114*H114,2)</f>
        <v>0</v>
      </c>
      <c r="J114" s="169"/>
      <c r="K114" s="170">
        <f>ROUND(E114*J114,2)</f>
        <v>0</v>
      </c>
      <c r="L114" s="170">
        <v>21</v>
      </c>
      <c r="M114" s="170">
        <f>G114*(1+L114/100)</f>
        <v>0</v>
      </c>
      <c r="N114" s="168">
        <v>0</v>
      </c>
      <c r="O114" s="168">
        <f>ROUND(E114*N114,2)</f>
        <v>0</v>
      </c>
      <c r="P114" s="168">
        <v>0</v>
      </c>
      <c r="Q114" s="168">
        <f>ROUND(E114*P114,2)</f>
        <v>0</v>
      </c>
      <c r="R114" s="170"/>
      <c r="S114" s="170" t="s">
        <v>276</v>
      </c>
      <c r="T114" s="171" t="s">
        <v>212</v>
      </c>
      <c r="U114" s="156">
        <v>0</v>
      </c>
      <c r="V114" s="156">
        <f>ROUND(E114*U114,2)</f>
        <v>0</v>
      </c>
      <c r="W114" s="156"/>
      <c r="X114" s="156" t="s">
        <v>213</v>
      </c>
      <c r="Y114" s="156" t="s">
        <v>214</v>
      </c>
      <c r="Z114" s="146"/>
      <c r="AA114" s="146"/>
      <c r="AB114" s="146"/>
      <c r="AC114" s="146"/>
      <c r="AD114" s="146"/>
      <c r="AE114" s="146"/>
      <c r="AF114" s="146"/>
      <c r="AG114" s="146" t="s">
        <v>541</v>
      </c>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outlineLevel="2" x14ac:dyDescent="0.25">
      <c r="A115" s="153"/>
      <c r="B115" s="154"/>
      <c r="C115" s="254" t="s">
        <v>649</v>
      </c>
      <c r="D115" s="255"/>
      <c r="E115" s="255"/>
      <c r="F115" s="255"/>
      <c r="G115" s="255"/>
      <c r="H115" s="156"/>
      <c r="I115" s="156"/>
      <c r="J115" s="156"/>
      <c r="K115" s="156"/>
      <c r="L115" s="156"/>
      <c r="M115" s="156"/>
      <c r="N115" s="155"/>
      <c r="O115" s="155"/>
      <c r="P115" s="155"/>
      <c r="Q115" s="155"/>
      <c r="R115" s="156"/>
      <c r="S115" s="156"/>
      <c r="T115" s="156"/>
      <c r="U115" s="156"/>
      <c r="V115" s="156"/>
      <c r="W115" s="156"/>
      <c r="X115" s="156"/>
      <c r="Y115" s="156"/>
      <c r="Z115" s="146"/>
      <c r="AA115" s="146"/>
      <c r="AB115" s="146"/>
      <c r="AC115" s="146"/>
      <c r="AD115" s="146"/>
      <c r="AE115" s="146"/>
      <c r="AF115" s="146"/>
      <c r="AG115" s="146" t="s">
        <v>642</v>
      </c>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x14ac:dyDescent="0.25">
      <c r="A116" s="3"/>
      <c r="B116" s="4"/>
      <c r="C116" s="183"/>
      <c r="D116" s="6"/>
      <c r="E116" s="3"/>
      <c r="F116" s="3"/>
      <c r="G116" s="3"/>
      <c r="H116" s="3"/>
      <c r="I116" s="3"/>
      <c r="J116" s="3"/>
      <c r="K116" s="3"/>
      <c r="L116" s="3"/>
      <c r="M116" s="3"/>
      <c r="N116" s="3"/>
      <c r="O116" s="3"/>
      <c r="P116" s="3"/>
      <c r="Q116" s="3"/>
      <c r="R116" s="3"/>
      <c r="S116" s="3"/>
      <c r="T116" s="3"/>
      <c r="U116" s="3"/>
      <c r="V116" s="3"/>
      <c r="W116" s="3"/>
      <c r="X116" s="3"/>
      <c r="Y116" s="3"/>
      <c r="AE116">
        <v>12</v>
      </c>
      <c r="AF116">
        <v>21</v>
      </c>
      <c r="AG116" t="s">
        <v>191</v>
      </c>
    </row>
    <row r="117" spans="1:60" x14ac:dyDescent="0.25">
      <c r="A117" s="149"/>
      <c r="B117" s="150" t="s">
        <v>29</v>
      </c>
      <c r="C117" s="184"/>
      <c r="D117" s="151"/>
      <c r="E117" s="152"/>
      <c r="F117" s="152"/>
      <c r="G117" s="164">
        <f>G8+G11+G22+G35+G57+G75+G95+G107</f>
        <v>0</v>
      </c>
      <c r="H117" s="3"/>
      <c r="I117" s="3"/>
      <c r="J117" s="3"/>
      <c r="K117" s="3"/>
      <c r="L117" s="3"/>
      <c r="M117" s="3"/>
      <c r="N117" s="3"/>
      <c r="O117" s="3"/>
      <c r="P117" s="3"/>
      <c r="Q117" s="3"/>
      <c r="R117" s="3"/>
      <c r="S117" s="3"/>
      <c r="T117" s="3"/>
      <c r="U117" s="3"/>
      <c r="V117" s="3"/>
      <c r="W117" s="3"/>
      <c r="X117" s="3"/>
      <c r="Y117" s="3"/>
      <c r="AE117">
        <f>SUMIF(L7:L115,AE116,G7:G115)</f>
        <v>0</v>
      </c>
      <c r="AF117">
        <f>SUMIF(L7:L115,AF116,G7:G115)</f>
        <v>0</v>
      </c>
      <c r="AG117" t="s">
        <v>520</v>
      </c>
    </row>
    <row r="118" spans="1:60" x14ac:dyDescent="0.25">
      <c r="C118" s="185"/>
      <c r="D118" s="10"/>
      <c r="AG118" t="s">
        <v>521</v>
      </c>
    </row>
    <row r="119" spans="1:60" x14ac:dyDescent="0.25">
      <c r="D119" s="10"/>
    </row>
    <row r="120" spans="1:60" x14ac:dyDescent="0.25">
      <c r="D120" s="10"/>
    </row>
    <row r="121" spans="1:60" x14ac:dyDescent="0.25">
      <c r="D121" s="10"/>
    </row>
    <row r="122" spans="1:60" x14ac:dyDescent="0.25">
      <c r="D122" s="10"/>
    </row>
    <row r="123" spans="1:60" x14ac:dyDescent="0.25">
      <c r="D123" s="10"/>
    </row>
    <row r="124" spans="1:60" x14ac:dyDescent="0.25">
      <c r="D124" s="10"/>
    </row>
    <row r="125" spans="1:60" x14ac:dyDescent="0.25">
      <c r="D125" s="10"/>
    </row>
    <row r="126" spans="1:60" x14ac:dyDescent="0.25">
      <c r="D126" s="10"/>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28">
    <mergeCell ref="C16:G16"/>
    <mergeCell ref="A1:G1"/>
    <mergeCell ref="C2:G2"/>
    <mergeCell ref="C3:G3"/>
    <mergeCell ref="C4:G4"/>
    <mergeCell ref="C10:G10"/>
    <mergeCell ref="C63:G63"/>
    <mergeCell ref="C38:G38"/>
    <mergeCell ref="C40:G40"/>
    <mergeCell ref="C42:G42"/>
    <mergeCell ref="C44:G44"/>
    <mergeCell ref="C46:G46"/>
    <mergeCell ref="C48:G48"/>
    <mergeCell ref="C50:G50"/>
    <mergeCell ref="C52:G52"/>
    <mergeCell ref="C54:G54"/>
    <mergeCell ref="C59:G59"/>
    <mergeCell ref="C61:G61"/>
    <mergeCell ref="C109:G109"/>
    <mergeCell ref="C111:G111"/>
    <mergeCell ref="C113:G113"/>
    <mergeCell ref="C115:G115"/>
    <mergeCell ref="C65:G65"/>
    <mergeCell ref="C67:G67"/>
    <mergeCell ref="C69:G69"/>
    <mergeCell ref="C71:G71"/>
    <mergeCell ref="C73:G73"/>
    <mergeCell ref="C77:G7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0457-DB7D-4498-8A81-022E9AE463D7}">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54</v>
      </c>
      <c r="C4" s="196" t="s">
        <v>55</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114</v>
      </c>
      <c r="C8" s="180" t="s">
        <v>115</v>
      </c>
      <c r="D8" s="160"/>
      <c r="E8" s="161"/>
      <c r="F8" s="162"/>
      <c r="G8" s="162">
        <f>SUMIF(AG9:AG10,"&lt;&gt;NOR",G9:G10)</f>
        <v>0</v>
      </c>
      <c r="H8" s="162"/>
      <c r="I8" s="162">
        <f>SUM(I9:I10)</f>
        <v>0</v>
      </c>
      <c r="J8" s="162"/>
      <c r="K8" s="162">
        <f>SUM(K9:K10)</f>
        <v>0</v>
      </c>
      <c r="L8" s="162"/>
      <c r="M8" s="162">
        <f>SUM(M9:M10)</f>
        <v>0</v>
      </c>
      <c r="N8" s="161"/>
      <c r="O8" s="161">
        <f>SUM(O9:O10)</f>
        <v>0.11</v>
      </c>
      <c r="P8" s="161"/>
      <c r="Q8" s="161">
        <f>SUM(Q9:Q10)</f>
        <v>0</v>
      </c>
      <c r="R8" s="162"/>
      <c r="S8" s="162"/>
      <c r="T8" s="163"/>
      <c r="U8" s="157"/>
      <c r="V8" s="157">
        <f>SUM(V9:V10)</f>
        <v>0.74</v>
      </c>
      <c r="W8" s="157"/>
      <c r="X8" s="157"/>
      <c r="Y8" s="157"/>
      <c r="AG8" t="s">
        <v>206</v>
      </c>
    </row>
    <row r="9" spans="1:60" outlineLevel="1" x14ac:dyDescent="0.25">
      <c r="A9" s="165">
        <v>1</v>
      </c>
      <c r="B9" s="166" t="s">
        <v>551</v>
      </c>
      <c r="C9" s="181" t="s">
        <v>552</v>
      </c>
      <c r="D9" s="167" t="s">
        <v>237</v>
      </c>
      <c r="E9" s="168">
        <v>1.0529999999999999</v>
      </c>
      <c r="F9" s="169"/>
      <c r="G9" s="170">
        <f>ROUND(E9*F9,2)</f>
        <v>0</v>
      </c>
      <c r="H9" s="169"/>
      <c r="I9" s="170">
        <f>ROUND(E9*H9,2)</f>
        <v>0</v>
      </c>
      <c r="J9" s="169"/>
      <c r="K9" s="170">
        <f>ROUND(E9*J9,2)</f>
        <v>0</v>
      </c>
      <c r="L9" s="170">
        <v>21</v>
      </c>
      <c r="M9" s="170">
        <f>G9*(1+L9/100)</f>
        <v>0</v>
      </c>
      <c r="N9" s="168">
        <v>0.10712000000000001</v>
      </c>
      <c r="O9" s="168">
        <f>ROUND(E9*N9,2)</f>
        <v>0.11</v>
      </c>
      <c r="P9" s="168">
        <v>0</v>
      </c>
      <c r="Q9" s="168">
        <f>ROUND(E9*P9,2)</f>
        <v>0</v>
      </c>
      <c r="R9" s="170" t="s">
        <v>317</v>
      </c>
      <c r="S9" s="170" t="s">
        <v>211</v>
      </c>
      <c r="T9" s="171" t="s">
        <v>212</v>
      </c>
      <c r="U9" s="156">
        <v>0.69998000000000005</v>
      </c>
      <c r="V9" s="156">
        <f>ROUND(E9*U9,2)</f>
        <v>0.74</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553</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x14ac:dyDescent="0.25">
      <c r="A11" s="158" t="s">
        <v>205</v>
      </c>
      <c r="B11" s="159" t="s">
        <v>133</v>
      </c>
      <c r="C11" s="180" t="s">
        <v>134</v>
      </c>
      <c r="D11" s="160"/>
      <c r="E11" s="161"/>
      <c r="F11" s="162"/>
      <c r="G11" s="162">
        <f>SUMIF(AG12:AG24,"&lt;&gt;NOR",G12:G24)</f>
        <v>0</v>
      </c>
      <c r="H11" s="162"/>
      <c r="I11" s="162">
        <f>SUM(I12:I24)</f>
        <v>0</v>
      </c>
      <c r="J11" s="162"/>
      <c r="K11" s="162">
        <f>SUM(K12:K24)</f>
        <v>0</v>
      </c>
      <c r="L11" s="162"/>
      <c r="M11" s="162">
        <f>SUM(M12:M24)</f>
        <v>0</v>
      </c>
      <c r="N11" s="161"/>
      <c r="O11" s="161">
        <f>SUM(O12:O24)</f>
        <v>0</v>
      </c>
      <c r="P11" s="161"/>
      <c r="Q11" s="161">
        <f>SUM(Q12:Q24)</f>
        <v>0.12</v>
      </c>
      <c r="R11" s="162"/>
      <c r="S11" s="162"/>
      <c r="T11" s="163"/>
      <c r="U11" s="157"/>
      <c r="V11" s="157">
        <f>SUM(V12:V24)</f>
        <v>2.85</v>
      </c>
      <c r="W11" s="157"/>
      <c r="X11" s="157"/>
      <c r="Y11" s="157"/>
      <c r="AG11" t="s">
        <v>206</v>
      </c>
    </row>
    <row r="12" spans="1:60" ht="20.399999999999999" outlineLevel="1" x14ac:dyDescent="0.25">
      <c r="A12" s="165">
        <v>2</v>
      </c>
      <c r="B12" s="166" t="s">
        <v>561</v>
      </c>
      <c r="C12" s="181" t="s">
        <v>562</v>
      </c>
      <c r="D12" s="167" t="s">
        <v>257</v>
      </c>
      <c r="E12" s="168">
        <v>10</v>
      </c>
      <c r="F12" s="169"/>
      <c r="G12" s="170">
        <f>ROUND(E12*F12,2)</f>
        <v>0</v>
      </c>
      <c r="H12" s="169"/>
      <c r="I12" s="170">
        <f>ROUND(E12*H12,2)</f>
        <v>0</v>
      </c>
      <c r="J12" s="169"/>
      <c r="K12" s="170">
        <f>ROUND(E12*J12,2)</f>
        <v>0</v>
      </c>
      <c r="L12" s="170">
        <v>21</v>
      </c>
      <c r="M12" s="170">
        <f>G12*(1+L12/100)</f>
        <v>0</v>
      </c>
      <c r="N12" s="168">
        <v>0</v>
      </c>
      <c r="O12" s="168">
        <f>ROUND(E12*N12,2)</f>
        <v>0</v>
      </c>
      <c r="P12" s="168">
        <v>4.0000000000000001E-3</v>
      </c>
      <c r="Q12" s="168">
        <f>ROUND(E12*P12,2)</f>
        <v>0.04</v>
      </c>
      <c r="R12" s="170" t="s">
        <v>556</v>
      </c>
      <c r="S12" s="170" t="s">
        <v>211</v>
      </c>
      <c r="T12" s="171" t="s">
        <v>212</v>
      </c>
      <c r="U12" s="156">
        <v>0.16</v>
      </c>
      <c r="V12" s="156">
        <f>ROUND(E12*U12,2)</f>
        <v>1.6</v>
      </c>
      <c r="W12" s="156"/>
      <c r="X12" s="156" t="s">
        <v>213</v>
      </c>
      <c r="Y12" s="156" t="s">
        <v>214</v>
      </c>
      <c r="Z12" s="146"/>
      <c r="AA12" s="146"/>
      <c r="AB12" s="146"/>
      <c r="AC12" s="146"/>
      <c r="AD12" s="146"/>
      <c r="AE12" s="146"/>
      <c r="AF12" s="146"/>
      <c r="AG12" s="146" t="s">
        <v>541</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2" x14ac:dyDescent="0.25">
      <c r="A13" s="153"/>
      <c r="B13" s="154"/>
      <c r="C13" s="190" t="s">
        <v>563</v>
      </c>
      <c r="D13" s="191"/>
      <c r="E13" s="191"/>
      <c r="F13" s="191"/>
      <c r="G13" s="191"/>
      <c r="H13" s="156"/>
      <c r="I13" s="156"/>
      <c r="J13" s="156"/>
      <c r="K13" s="156"/>
      <c r="L13" s="156"/>
      <c r="M13" s="156"/>
      <c r="N13" s="155"/>
      <c r="O13" s="155"/>
      <c r="P13" s="155"/>
      <c r="Q13" s="155"/>
      <c r="R13" s="156"/>
      <c r="S13" s="156"/>
      <c r="T13" s="156"/>
      <c r="U13" s="156"/>
      <c r="V13" s="156"/>
      <c r="W13" s="156"/>
      <c r="X13" s="156"/>
      <c r="Y13" s="156"/>
      <c r="Z13" s="146"/>
      <c r="AA13" s="146"/>
      <c r="AB13" s="146"/>
      <c r="AC13" s="146"/>
      <c r="AD13" s="146"/>
      <c r="AE13" s="146"/>
      <c r="AF13" s="146"/>
      <c r="AG13" s="146" t="s">
        <v>217</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20.399999999999999" outlineLevel="1" x14ac:dyDescent="0.25">
      <c r="A14" s="165">
        <v>3</v>
      </c>
      <c r="B14" s="166" t="s">
        <v>894</v>
      </c>
      <c r="C14" s="181" t="s">
        <v>895</v>
      </c>
      <c r="D14" s="167" t="s">
        <v>257</v>
      </c>
      <c r="E14" s="168">
        <v>2</v>
      </c>
      <c r="F14" s="169"/>
      <c r="G14" s="170">
        <f>ROUND(E14*F14,2)</f>
        <v>0</v>
      </c>
      <c r="H14" s="169"/>
      <c r="I14" s="170">
        <f>ROUND(E14*H14,2)</f>
        <v>0</v>
      </c>
      <c r="J14" s="169"/>
      <c r="K14" s="170">
        <f>ROUND(E14*J14,2)</f>
        <v>0</v>
      </c>
      <c r="L14" s="170">
        <v>21</v>
      </c>
      <c r="M14" s="170">
        <f>G14*(1+L14/100)</f>
        <v>0</v>
      </c>
      <c r="N14" s="168">
        <v>3.4000000000000002E-4</v>
      </c>
      <c r="O14" s="168">
        <f>ROUND(E14*N14,2)</f>
        <v>0</v>
      </c>
      <c r="P14" s="168">
        <v>2.5000000000000001E-2</v>
      </c>
      <c r="Q14" s="168">
        <f>ROUND(E14*P14,2)</f>
        <v>0.05</v>
      </c>
      <c r="R14" s="170" t="s">
        <v>556</v>
      </c>
      <c r="S14" s="170" t="s">
        <v>211</v>
      </c>
      <c r="T14" s="171" t="s">
        <v>212</v>
      </c>
      <c r="U14" s="156">
        <v>0.21299999999999999</v>
      </c>
      <c r="V14" s="156">
        <f>ROUND(E14*U14,2)</f>
        <v>0.43</v>
      </c>
      <c r="W14" s="156"/>
      <c r="X14" s="156" t="s">
        <v>213</v>
      </c>
      <c r="Y14" s="156" t="s">
        <v>214</v>
      </c>
      <c r="Z14" s="146"/>
      <c r="AA14" s="146"/>
      <c r="AB14" s="146"/>
      <c r="AC14" s="146"/>
      <c r="AD14" s="146"/>
      <c r="AE14" s="146"/>
      <c r="AF14" s="146"/>
      <c r="AG14" s="146" t="s">
        <v>541</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2" x14ac:dyDescent="0.25">
      <c r="A15" s="153"/>
      <c r="B15" s="154"/>
      <c r="C15" s="190" t="s">
        <v>563</v>
      </c>
      <c r="D15" s="191"/>
      <c r="E15" s="191"/>
      <c r="F15" s="191"/>
      <c r="G15" s="191"/>
      <c r="H15" s="156"/>
      <c r="I15" s="156"/>
      <c r="J15" s="156"/>
      <c r="K15" s="156"/>
      <c r="L15" s="156"/>
      <c r="M15" s="156"/>
      <c r="N15" s="155"/>
      <c r="O15" s="155"/>
      <c r="P15" s="155"/>
      <c r="Q15" s="155"/>
      <c r="R15" s="156"/>
      <c r="S15" s="156"/>
      <c r="T15" s="156"/>
      <c r="U15" s="156"/>
      <c r="V15" s="156"/>
      <c r="W15" s="156"/>
      <c r="X15" s="156"/>
      <c r="Y15" s="156"/>
      <c r="Z15" s="146"/>
      <c r="AA15" s="146"/>
      <c r="AB15" s="146"/>
      <c r="AC15" s="146"/>
      <c r="AD15" s="146"/>
      <c r="AE15" s="146"/>
      <c r="AF15" s="146"/>
      <c r="AG15" s="146" t="s">
        <v>217</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65">
        <v>4</v>
      </c>
      <c r="B16" s="166" t="s">
        <v>564</v>
      </c>
      <c r="C16" s="181" t="s">
        <v>565</v>
      </c>
      <c r="D16" s="167" t="s">
        <v>257</v>
      </c>
      <c r="E16" s="168">
        <v>2</v>
      </c>
      <c r="F16" s="169"/>
      <c r="G16" s="170">
        <f>ROUND(E16*F16,2)</f>
        <v>0</v>
      </c>
      <c r="H16" s="169"/>
      <c r="I16" s="170">
        <f>ROUND(E16*H16,2)</f>
        <v>0</v>
      </c>
      <c r="J16" s="169"/>
      <c r="K16" s="170">
        <f>ROUND(E16*J16,2)</f>
        <v>0</v>
      </c>
      <c r="L16" s="170">
        <v>21</v>
      </c>
      <c r="M16" s="170">
        <f>G16*(1+L16/100)</f>
        <v>0</v>
      </c>
      <c r="N16" s="168">
        <v>0</v>
      </c>
      <c r="O16" s="168">
        <f>ROUND(E16*N16,2)</f>
        <v>0</v>
      </c>
      <c r="P16" s="168">
        <v>3.0000000000000001E-3</v>
      </c>
      <c r="Q16" s="168">
        <f>ROUND(E16*P16,2)</f>
        <v>0.01</v>
      </c>
      <c r="R16" s="170" t="s">
        <v>556</v>
      </c>
      <c r="S16" s="170" t="s">
        <v>211</v>
      </c>
      <c r="T16" s="171" t="s">
        <v>212</v>
      </c>
      <c r="U16" s="156">
        <v>8.2000000000000003E-2</v>
      </c>
      <c r="V16" s="156">
        <f>ROUND(E16*U16,2)</f>
        <v>0.16</v>
      </c>
      <c r="W16" s="156"/>
      <c r="X16" s="156" t="s">
        <v>213</v>
      </c>
      <c r="Y16" s="156" t="s">
        <v>214</v>
      </c>
      <c r="Z16" s="146"/>
      <c r="AA16" s="146"/>
      <c r="AB16" s="146"/>
      <c r="AC16" s="146"/>
      <c r="AD16" s="146"/>
      <c r="AE16" s="146"/>
      <c r="AF16" s="146"/>
      <c r="AG16" s="146" t="s">
        <v>541</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2" x14ac:dyDescent="0.25">
      <c r="A17" s="153"/>
      <c r="B17" s="154"/>
      <c r="C17" s="190" t="s">
        <v>566</v>
      </c>
      <c r="D17" s="191"/>
      <c r="E17" s="191"/>
      <c r="F17" s="191"/>
      <c r="G17" s="191"/>
      <c r="H17" s="156"/>
      <c r="I17" s="156"/>
      <c r="J17" s="156"/>
      <c r="K17" s="156"/>
      <c r="L17" s="156"/>
      <c r="M17" s="156"/>
      <c r="N17" s="155"/>
      <c r="O17" s="155"/>
      <c r="P17" s="155"/>
      <c r="Q17" s="155"/>
      <c r="R17" s="156"/>
      <c r="S17" s="156"/>
      <c r="T17" s="156"/>
      <c r="U17" s="156"/>
      <c r="V17" s="156"/>
      <c r="W17" s="156"/>
      <c r="X17" s="156"/>
      <c r="Y17" s="156"/>
      <c r="Z17" s="146"/>
      <c r="AA17" s="146"/>
      <c r="AB17" s="146"/>
      <c r="AC17" s="146"/>
      <c r="AD17" s="146"/>
      <c r="AE17" s="146"/>
      <c r="AF17" s="146"/>
      <c r="AG17" s="146" t="s">
        <v>217</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65">
        <v>5</v>
      </c>
      <c r="B18" s="166" t="s">
        <v>896</v>
      </c>
      <c r="C18" s="181" t="s">
        <v>897</v>
      </c>
      <c r="D18" s="167" t="s">
        <v>257</v>
      </c>
      <c r="E18" s="168">
        <v>2</v>
      </c>
      <c r="F18" s="169"/>
      <c r="G18" s="170">
        <f>ROUND(E18*F18,2)</f>
        <v>0</v>
      </c>
      <c r="H18" s="169"/>
      <c r="I18" s="170">
        <f>ROUND(E18*H18,2)</f>
        <v>0</v>
      </c>
      <c r="J18" s="169"/>
      <c r="K18" s="170">
        <f>ROUND(E18*J18,2)</f>
        <v>0</v>
      </c>
      <c r="L18" s="170">
        <v>21</v>
      </c>
      <c r="M18" s="170">
        <f>G18*(1+L18/100)</f>
        <v>0</v>
      </c>
      <c r="N18" s="168">
        <v>3.4000000000000002E-4</v>
      </c>
      <c r="O18" s="168">
        <f>ROUND(E18*N18,2)</f>
        <v>0</v>
      </c>
      <c r="P18" s="168">
        <v>0.01</v>
      </c>
      <c r="Q18" s="168">
        <f>ROUND(E18*P18,2)</f>
        <v>0.02</v>
      </c>
      <c r="R18" s="170" t="s">
        <v>556</v>
      </c>
      <c r="S18" s="170" t="s">
        <v>211</v>
      </c>
      <c r="T18" s="171" t="s">
        <v>212</v>
      </c>
      <c r="U18" s="156">
        <v>0.18099999999999999</v>
      </c>
      <c r="V18" s="156">
        <f>ROUND(E18*U18,2)</f>
        <v>0.36</v>
      </c>
      <c r="W18" s="156"/>
      <c r="X18" s="156" t="s">
        <v>213</v>
      </c>
      <c r="Y18" s="156" t="s">
        <v>214</v>
      </c>
      <c r="Z18" s="146"/>
      <c r="AA18" s="146"/>
      <c r="AB18" s="146"/>
      <c r="AC18" s="146"/>
      <c r="AD18" s="146"/>
      <c r="AE18" s="146"/>
      <c r="AF18" s="146"/>
      <c r="AG18" s="146" t="s">
        <v>541</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2" x14ac:dyDescent="0.25">
      <c r="A19" s="153"/>
      <c r="B19" s="154"/>
      <c r="C19" s="190" t="s">
        <v>566</v>
      </c>
      <c r="D19" s="191"/>
      <c r="E19" s="191"/>
      <c r="F19" s="191"/>
      <c r="G19" s="191"/>
      <c r="H19" s="156"/>
      <c r="I19" s="156"/>
      <c r="J19" s="156"/>
      <c r="K19" s="156"/>
      <c r="L19" s="156"/>
      <c r="M19" s="156"/>
      <c r="N19" s="155"/>
      <c r="O19" s="155"/>
      <c r="P19" s="155"/>
      <c r="Q19" s="155"/>
      <c r="R19" s="156"/>
      <c r="S19" s="156"/>
      <c r="T19" s="156"/>
      <c r="U19" s="156"/>
      <c r="V19" s="156"/>
      <c r="W19" s="156"/>
      <c r="X19" s="156"/>
      <c r="Y19" s="156"/>
      <c r="Z19" s="146"/>
      <c r="AA19" s="146"/>
      <c r="AB19" s="146"/>
      <c r="AC19" s="146"/>
      <c r="AD19" s="146"/>
      <c r="AE19" s="146"/>
      <c r="AF19" s="146"/>
      <c r="AG19" s="146" t="s">
        <v>217</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6</v>
      </c>
      <c r="B20" s="174" t="s">
        <v>577</v>
      </c>
      <c r="C20" s="182" t="s">
        <v>578</v>
      </c>
      <c r="D20" s="175" t="s">
        <v>261</v>
      </c>
      <c r="E20" s="176">
        <v>0.12</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t="s">
        <v>556</v>
      </c>
      <c r="S20" s="178" t="s">
        <v>211</v>
      </c>
      <c r="T20" s="179" t="s">
        <v>212</v>
      </c>
      <c r="U20" s="156">
        <v>0.94199999999999995</v>
      </c>
      <c r="V20" s="156">
        <f>ROUND(E20*U20,2)</f>
        <v>0.11</v>
      </c>
      <c r="W20" s="156"/>
      <c r="X20" s="156" t="s">
        <v>213</v>
      </c>
      <c r="Y20" s="156" t="s">
        <v>214</v>
      </c>
      <c r="Z20" s="146"/>
      <c r="AA20" s="146"/>
      <c r="AB20" s="146"/>
      <c r="AC20" s="146"/>
      <c r="AD20" s="146"/>
      <c r="AE20" s="146"/>
      <c r="AF20" s="146"/>
      <c r="AG20" s="146" t="s">
        <v>541</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outlineLevel="1" x14ac:dyDescent="0.25">
      <c r="A21" s="173">
        <v>7</v>
      </c>
      <c r="B21" s="174" t="s">
        <v>579</v>
      </c>
      <c r="C21" s="182" t="s">
        <v>580</v>
      </c>
      <c r="D21" s="175" t="s">
        <v>261</v>
      </c>
      <c r="E21" s="176">
        <v>1.2</v>
      </c>
      <c r="F21" s="177"/>
      <c r="G21" s="178">
        <f>ROUND(E21*F21,2)</f>
        <v>0</v>
      </c>
      <c r="H21" s="177"/>
      <c r="I21" s="178">
        <f>ROUND(E21*H21,2)</f>
        <v>0</v>
      </c>
      <c r="J21" s="177"/>
      <c r="K21" s="178">
        <f>ROUND(E21*J21,2)</f>
        <v>0</v>
      </c>
      <c r="L21" s="178">
        <v>21</v>
      </c>
      <c r="M21" s="178">
        <f>G21*(1+L21/100)</f>
        <v>0</v>
      </c>
      <c r="N21" s="176">
        <v>0</v>
      </c>
      <c r="O21" s="176">
        <f>ROUND(E21*N21,2)</f>
        <v>0</v>
      </c>
      <c r="P21" s="176">
        <v>0</v>
      </c>
      <c r="Q21" s="176">
        <f>ROUND(E21*P21,2)</f>
        <v>0</v>
      </c>
      <c r="R21" s="178" t="s">
        <v>556</v>
      </c>
      <c r="S21" s="178" t="s">
        <v>211</v>
      </c>
      <c r="T21" s="179" t="s">
        <v>212</v>
      </c>
      <c r="U21" s="156">
        <v>0.105</v>
      </c>
      <c r="V21" s="156">
        <f>ROUND(E21*U21,2)</f>
        <v>0.13</v>
      </c>
      <c r="W21" s="156"/>
      <c r="X21" s="156" t="s">
        <v>213</v>
      </c>
      <c r="Y21" s="156" t="s">
        <v>214</v>
      </c>
      <c r="Z21" s="146"/>
      <c r="AA21" s="146"/>
      <c r="AB21" s="146"/>
      <c r="AC21" s="146"/>
      <c r="AD21" s="146"/>
      <c r="AE21" s="146"/>
      <c r="AF21" s="146"/>
      <c r="AG21" s="146" t="s">
        <v>541</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outlineLevel="1" x14ac:dyDescent="0.25">
      <c r="A22" s="173">
        <v>8</v>
      </c>
      <c r="B22" s="174" t="s">
        <v>573</v>
      </c>
      <c r="C22" s="182" t="s">
        <v>574</v>
      </c>
      <c r="D22" s="175" t="s">
        <v>261</v>
      </c>
      <c r="E22" s="176">
        <v>0.12</v>
      </c>
      <c r="F22" s="177"/>
      <c r="G22" s="178">
        <f>ROUND(E22*F22,2)</f>
        <v>0</v>
      </c>
      <c r="H22" s="177"/>
      <c r="I22" s="178">
        <f>ROUND(E22*H22,2)</f>
        <v>0</v>
      </c>
      <c r="J22" s="177"/>
      <c r="K22" s="178">
        <f>ROUND(E22*J22,2)</f>
        <v>0</v>
      </c>
      <c r="L22" s="178">
        <v>21</v>
      </c>
      <c r="M22" s="178">
        <f>G22*(1+L22/100)</f>
        <v>0</v>
      </c>
      <c r="N22" s="176">
        <v>0</v>
      </c>
      <c r="O22" s="176">
        <f>ROUND(E22*N22,2)</f>
        <v>0</v>
      </c>
      <c r="P22" s="176">
        <v>0</v>
      </c>
      <c r="Q22" s="176">
        <f>ROUND(E22*P22,2)</f>
        <v>0</v>
      </c>
      <c r="R22" s="178" t="s">
        <v>556</v>
      </c>
      <c r="S22" s="178" t="s">
        <v>211</v>
      </c>
      <c r="T22" s="179" t="s">
        <v>212</v>
      </c>
      <c r="U22" s="156">
        <v>0.49</v>
      </c>
      <c r="V22" s="156">
        <f>ROUND(E22*U22,2)</f>
        <v>0.06</v>
      </c>
      <c r="W22" s="156"/>
      <c r="X22" s="156" t="s">
        <v>213</v>
      </c>
      <c r="Y22" s="156" t="s">
        <v>214</v>
      </c>
      <c r="Z22" s="146"/>
      <c r="AA22" s="146"/>
      <c r="AB22" s="146"/>
      <c r="AC22" s="146"/>
      <c r="AD22" s="146"/>
      <c r="AE22" s="146"/>
      <c r="AF22" s="146"/>
      <c r="AG22" s="146" t="s">
        <v>541</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73">
        <v>9</v>
      </c>
      <c r="B23" s="174" t="s">
        <v>575</v>
      </c>
      <c r="C23" s="182" t="s">
        <v>576</v>
      </c>
      <c r="D23" s="175" t="s">
        <v>261</v>
      </c>
      <c r="E23" s="176">
        <v>4.68</v>
      </c>
      <c r="F23" s="177"/>
      <c r="G23" s="178">
        <f>ROUND(E23*F23,2)</f>
        <v>0</v>
      </c>
      <c r="H23" s="177"/>
      <c r="I23" s="178">
        <f>ROUND(E23*H23,2)</f>
        <v>0</v>
      </c>
      <c r="J23" s="177"/>
      <c r="K23" s="178">
        <f>ROUND(E23*J23,2)</f>
        <v>0</v>
      </c>
      <c r="L23" s="178">
        <v>21</v>
      </c>
      <c r="M23" s="178">
        <f>G23*(1+L23/100)</f>
        <v>0</v>
      </c>
      <c r="N23" s="176">
        <v>0</v>
      </c>
      <c r="O23" s="176">
        <f>ROUND(E23*N23,2)</f>
        <v>0</v>
      </c>
      <c r="P23" s="176">
        <v>0</v>
      </c>
      <c r="Q23" s="176">
        <f>ROUND(E23*P23,2)</f>
        <v>0</v>
      </c>
      <c r="R23" s="178" t="s">
        <v>556</v>
      </c>
      <c r="S23" s="178" t="s">
        <v>211</v>
      </c>
      <c r="T23" s="179" t="s">
        <v>212</v>
      </c>
      <c r="U23" s="156">
        <v>0</v>
      </c>
      <c r="V23" s="156">
        <f>ROUND(E23*U23,2)</f>
        <v>0</v>
      </c>
      <c r="W23" s="156"/>
      <c r="X23" s="156" t="s">
        <v>213</v>
      </c>
      <c r="Y23" s="156" t="s">
        <v>214</v>
      </c>
      <c r="Z23" s="146"/>
      <c r="AA23" s="146"/>
      <c r="AB23" s="146"/>
      <c r="AC23" s="146"/>
      <c r="AD23" s="146"/>
      <c r="AE23" s="146"/>
      <c r="AF23" s="146"/>
      <c r="AG23" s="146" t="s">
        <v>541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1" x14ac:dyDescent="0.25">
      <c r="A24" s="173">
        <v>10</v>
      </c>
      <c r="B24" s="174" t="s">
        <v>581</v>
      </c>
      <c r="C24" s="182" t="s">
        <v>582</v>
      </c>
      <c r="D24" s="175" t="s">
        <v>261</v>
      </c>
      <c r="E24" s="176">
        <v>0.12</v>
      </c>
      <c r="F24" s="177"/>
      <c r="G24" s="178">
        <f>ROUND(E24*F24,2)</f>
        <v>0</v>
      </c>
      <c r="H24" s="177"/>
      <c r="I24" s="178">
        <f>ROUND(E24*H24,2)</f>
        <v>0</v>
      </c>
      <c r="J24" s="177"/>
      <c r="K24" s="178">
        <f>ROUND(E24*J24,2)</f>
        <v>0</v>
      </c>
      <c r="L24" s="178">
        <v>21</v>
      </c>
      <c r="M24" s="178">
        <f>G24*(1+L24/100)</f>
        <v>0</v>
      </c>
      <c r="N24" s="176">
        <v>0</v>
      </c>
      <c r="O24" s="176">
        <f>ROUND(E24*N24,2)</f>
        <v>0</v>
      </c>
      <c r="P24" s="176">
        <v>0</v>
      </c>
      <c r="Q24" s="176">
        <f>ROUND(E24*P24,2)</f>
        <v>0</v>
      </c>
      <c r="R24" s="178" t="s">
        <v>556</v>
      </c>
      <c r="S24" s="178" t="s">
        <v>211</v>
      </c>
      <c r="T24" s="179" t="s">
        <v>212</v>
      </c>
      <c r="U24" s="156">
        <v>0</v>
      </c>
      <c r="V24" s="156">
        <f>ROUND(E24*U24,2)</f>
        <v>0</v>
      </c>
      <c r="W24" s="156"/>
      <c r="X24" s="156" t="s">
        <v>213</v>
      </c>
      <c r="Y24" s="156" t="s">
        <v>214</v>
      </c>
      <c r="Z24" s="146"/>
      <c r="AA24" s="146"/>
      <c r="AB24" s="146"/>
      <c r="AC24" s="146"/>
      <c r="AD24" s="146"/>
      <c r="AE24" s="146"/>
      <c r="AF24" s="146"/>
      <c r="AG24" s="146" t="s">
        <v>541</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x14ac:dyDescent="0.25">
      <c r="A25" s="158" t="s">
        <v>205</v>
      </c>
      <c r="B25" s="159" t="s">
        <v>151</v>
      </c>
      <c r="C25" s="180" t="s">
        <v>152</v>
      </c>
      <c r="D25" s="160"/>
      <c r="E25" s="161"/>
      <c r="F25" s="162"/>
      <c r="G25" s="162">
        <f>SUMIF(AG26:AG75,"&lt;&gt;NOR",G26:G75)</f>
        <v>0</v>
      </c>
      <c r="H25" s="162"/>
      <c r="I25" s="162">
        <f>SUM(I26:I75)</f>
        <v>0</v>
      </c>
      <c r="J25" s="162"/>
      <c r="K25" s="162">
        <f>SUM(K26:K75)</f>
        <v>0</v>
      </c>
      <c r="L25" s="162"/>
      <c r="M25" s="162">
        <f>SUM(M26:M75)</f>
        <v>0</v>
      </c>
      <c r="N25" s="161"/>
      <c r="O25" s="161">
        <f>SUM(O26:O75)</f>
        <v>0.15000000000000002</v>
      </c>
      <c r="P25" s="161"/>
      <c r="Q25" s="161">
        <f>SUM(Q26:Q75)</f>
        <v>0</v>
      </c>
      <c r="R25" s="162"/>
      <c r="S25" s="162"/>
      <c r="T25" s="163"/>
      <c r="U25" s="157"/>
      <c r="V25" s="157">
        <f>SUM(V26:V75)</f>
        <v>71.88000000000001</v>
      </c>
      <c r="W25" s="157"/>
      <c r="X25" s="157"/>
      <c r="Y25" s="157"/>
      <c r="AG25" t="s">
        <v>206</v>
      </c>
    </row>
    <row r="26" spans="1:60" ht="20.399999999999999" outlineLevel="1" x14ac:dyDescent="0.25">
      <c r="A26" s="165">
        <v>11</v>
      </c>
      <c r="B26" s="166" t="s">
        <v>898</v>
      </c>
      <c r="C26" s="181" t="s">
        <v>899</v>
      </c>
      <c r="D26" s="167" t="s">
        <v>316</v>
      </c>
      <c r="E26" s="168">
        <v>16.39</v>
      </c>
      <c r="F26" s="169"/>
      <c r="G26" s="170">
        <f>ROUND(E26*F26,2)</f>
        <v>0</v>
      </c>
      <c r="H26" s="169"/>
      <c r="I26" s="170">
        <f>ROUND(E26*H26,2)</f>
        <v>0</v>
      </c>
      <c r="J26" s="169"/>
      <c r="K26" s="170">
        <f>ROUND(E26*J26,2)</f>
        <v>0</v>
      </c>
      <c r="L26" s="170">
        <v>21</v>
      </c>
      <c r="M26" s="170">
        <f>G26*(1+L26/100)</f>
        <v>0</v>
      </c>
      <c r="N26" s="168">
        <v>1.32E-3</v>
      </c>
      <c r="O26" s="168">
        <f>ROUND(E26*N26,2)</f>
        <v>0.02</v>
      </c>
      <c r="P26" s="168">
        <v>0</v>
      </c>
      <c r="Q26" s="168">
        <f>ROUND(E26*P26,2)</f>
        <v>0</v>
      </c>
      <c r="R26" s="170" t="s">
        <v>900</v>
      </c>
      <c r="S26" s="170" t="s">
        <v>251</v>
      </c>
      <c r="T26" s="171" t="s">
        <v>212</v>
      </c>
      <c r="U26" s="156">
        <v>0.74</v>
      </c>
      <c r="V26" s="156">
        <f>ROUND(E26*U26,2)</f>
        <v>12.13</v>
      </c>
      <c r="W26" s="156"/>
      <c r="X26" s="156" t="s">
        <v>213</v>
      </c>
      <c r="Y26" s="156" t="s">
        <v>214</v>
      </c>
      <c r="Z26" s="146"/>
      <c r="AA26" s="146"/>
      <c r="AB26" s="146"/>
      <c r="AC26" s="146"/>
      <c r="AD26" s="146"/>
      <c r="AE26" s="146"/>
      <c r="AF26" s="146"/>
      <c r="AG26" s="146" t="s">
        <v>541</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2" x14ac:dyDescent="0.25">
      <c r="A27" s="153"/>
      <c r="B27" s="154"/>
      <c r="C27" s="190" t="s">
        <v>901</v>
      </c>
      <c r="D27" s="191"/>
      <c r="E27" s="191"/>
      <c r="F27" s="191"/>
      <c r="G27" s="191"/>
      <c r="H27" s="156"/>
      <c r="I27" s="156"/>
      <c r="J27" s="156"/>
      <c r="K27" s="156"/>
      <c r="L27" s="156"/>
      <c r="M27" s="156"/>
      <c r="N27" s="155"/>
      <c r="O27" s="155"/>
      <c r="P27" s="155"/>
      <c r="Q27" s="155"/>
      <c r="R27" s="156"/>
      <c r="S27" s="156"/>
      <c r="T27" s="156"/>
      <c r="U27" s="156"/>
      <c r="V27" s="156"/>
      <c r="W27" s="156"/>
      <c r="X27" s="156"/>
      <c r="Y27" s="156"/>
      <c r="Z27" s="146"/>
      <c r="AA27" s="146"/>
      <c r="AB27" s="146"/>
      <c r="AC27" s="146"/>
      <c r="AD27" s="146"/>
      <c r="AE27" s="146"/>
      <c r="AF27" s="146"/>
      <c r="AG27" s="146" t="s">
        <v>217</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20.399999999999999" outlineLevel="1" x14ac:dyDescent="0.25">
      <c r="A28" s="165">
        <v>12</v>
      </c>
      <c r="B28" s="166" t="s">
        <v>902</v>
      </c>
      <c r="C28" s="181" t="s">
        <v>903</v>
      </c>
      <c r="D28" s="167" t="s">
        <v>316</v>
      </c>
      <c r="E28" s="168">
        <v>4.62</v>
      </c>
      <c r="F28" s="169"/>
      <c r="G28" s="170">
        <f>ROUND(E28*F28,2)</f>
        <v>0</v>
      </c>
      <c r="H28" s="169"/>
      <c r="I28" s="170">
        <f>ROUND(E28*H28,2)</f>
        <v>0</v>
      </c>
      <c r="J28" s="169"/>
      <c r="K28" s="170">
        <f>ROUND(E28*J28,2)</f>
        <v>0</v>
      </c>
      <c r="L28" s="170">
        <v>21</v>
      </c>
      <c r="M28" s="170">
        <f>G28*(1+L28/100)</f>
        <v>0</v>
      </c>
      <c r="N28" s="168">
        <v>1.5900000000000001E-3</v>
      </c>
      <c r="O28" s="168">
        <f>ROUND(E28*N28,2)</f>
        <v>0.01</v>
      </c>
      <c r="P28" s="168">
        <v>0</v>
      </c>
      <c r="Q28" s="168">
        <f>ROUND(E28*P28,2)</f>
        <v>0</v>
      </c>
      <c r="R28" s="170" t="s">
        <v>900</v>
      </c>
      <c r="S28" s="170" t="s">
        <v>251</v>
      </c>
      <c r="T28" s="171" t="s">
        <v>212</v>
      </c>
      <c r="U28" s="156">
        <v>0.83</v>
      </c>
      <c r="V28" s="156">
        <f>ROUND(E28*U28,2)</f>
        <v>3.83</v>
      </c>
      <c r="W28" s="156"/>
      <c r="X28" s="156" t="s">
        <v>213</v>
      </c>
      <c r="Y28" s="156" t="s">
        <v>214</v>
      </c>
      <c r="Z28" s="146"/>
      <c r="AA28" s="146"/>
      <c r="AB28" s="146"/>
      <c r="AC28" s="146"/>
      <c r="AD28" s="146"/>
      <c r="AE28" s="146"/>
      <c r="AF28" s="146"/>
      <c r="AG28" s="146" t="s">
        <v>541</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2" x14ac:dyDescent="0.25">
      <c r="A29" s="153"/>
      <c r="B29" s="154"/>
      <c r="C29" s="190" t="s">
        <v>901</v>
      </c>
      <c r="D29" s="191"/>
      <c r="E29" s="191"/>
      <c r="F29" s="191"/>
      <c r="G29" s="191"/>
      <c r="H29" s="156"/>
      <c r="I29" s="156"/>
      <c r="J29" s="156"/>
      <c r="K29" s="156"/>
      <c r="L29" s="156"/>
      <c r="M29" s="156"/>
      <c r="N29" s="155"/>
      <c r="O29" s="155"/>
      <c r="P29" s="155"/>
      <c r="Q29" s="155"/>
      <c r="R29" s="156"/>
      <c r="S29" s="156"/>
      <c r="T29" s="156"/>
      <c r="U29" s="156"/>
      <c r="V29" s="156"/>
      <c r="W29" s="156"/>
      <c r="X29" s="156"/>
      <c r="Y29" s="156"/>
      <c r="Z29" s="146"/>
      <c r="AA29" s="146"/>
      <c r="AB29" s="146"/>
      <c r="AC29" s="146"/>
      <c r="AD29" s="146"/>
      <c r="AE29" s="146"/>
      <c r="AF29" s="146"/>
      <c r="AG29" s="146" t="s">
        <v>217</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20.399999999999999" outlineLevel="1" x14ac:dyDescent="0.25">
      <c r="A30" s="165">
        <v>13</v>
      </c>
      <c r="B30" s="166" t="s">
        <v>904</v>
      </c>
      <c r="C30" s="181" t="s">
        <v>905</v>
      </c>
      <c r="D30" s="167" t="s">
        <v>316</v>
      </c>
      <c r="E30" s="168">
        <v>18.59</v>
      </c>
      <c r="F30" s="169"/>
      <c r="G30" s="170">
        <f>ROUND(E30*F30,2)</f>
        <v>0</v>
      </c>
      <c r="H30" s="169"/>
      <c r="I30" s="170">
        <f>ROUND(E30*H30,2)</f>
        <v>0</v>
      </c>
      <c r="J30" s="169"/>
      <c r="K30" s="170">
        <f>ROUND(E30*J30,2)</f>
        <v>0</v>
      </c>
      <c r="L30" s="170">
        <v>21</v>
      </c>
      <c r="M30" s="170">
        <f>G30*(1+L30/100)</f>
        <v>0</v>
      </c>
      <c r="N30" s="168">
        <v>2.0699999999999998E-3</v>
      </c>
      <c r="O30" s="168">
        <f>ROUND(E30*N30,2)</f>
        <v>0.04</v>
      </c>
      <c r="P30" s="168">
        <v>0</v>
      </c>
      <c r="Q30" s="168">
        <f>ROUND(E30*P30,2)</f>
        <v>0</v>
      </c>
      <c r="R30" s="170" t="s">
        <v>900</v>
      </c>
      <c r="S30" s="170" t="s">
        <v>251</v>
      </c>
      <c r="T30" s="171" t="s">
        <v>212</v>
      </c>
      <c r="U30" s="156">
        <v>0.83</v>
      </c>
      <c r="V30" s="156">
        <f>ROUND(E30*U30,2)</f>
        <v>15.43</v>
      </c>
      <c r="W30" s="156"/>
      <c r="X30" s="156" t="s">
        <v>213</v>
      </c>
      <c r="Y30" s="156" t="s">
        <v>214</v>
      </c>
      <c r="Z30" s="146"/>
      <c r="AA30" s="146"/>
      <c r="AB30" s="146"/>
      <c r="AC30" s="146"/>
      <c r="AD30" s="146"/>
      <c r="AE30" s="146"/>
      <c r="AF30" s="146"/>
      <c r="AG30" s="146" t="s">
        <v>541</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2" x14ac:dyDescent="0.25">
      <c r="A31" s="153"/>
      <c r="B31" s="154"/>
      <c r="C31" s="190" t="s">
        <v>901</v>
      </c>
      <c r="D31" s="191"/>
      <c r="E31" s="191"/>
      <c r="F31" s="191"/>
      <c r="G31" s="191"/>
      <c r="H31" s="156"/>
      <c r="I31" s="156"/>
      <c r="J31" s="156"/>
      <c r="K31" s="156"/>
      <c r="L31" s="156"/>
      <c r="M31" s="156"/>
      <c r="N31" s="155"/>
      <c r="O31" s="155"/>
      <c r="P31" s="155"/>
      <c r="Q31" s="155"/>
      <c r="R31" s="156"/>
      <c r="S31" s="156"/>
      <c r="T31" s="156"/>
      <c r="U31" s="156"/>
      <c r="V31" s="156"/>
      <c r="W31" s="156"/>
      <c r="X31" s="156"/>
      <c r="Y31" s="156"/>
      <c r="Z31" s="146"/>
      <c r="AA31" s="146"/>
      <c r="AB31" s="146"/>
      <c r="AC31" s="146"/>
      <c r="AD31" s="146"/>
      <c r="AE31" s="146"/>
      <c r="AF31" s="146"/>
      <c r="AG31" s="146" t="s">
        <v>217</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20.399999999999999" outlineLevel="1" x14ac:dyDescent="0.25">
      <c r="A32" s="165">
        <v>14</v>
      </c>
      <c r="B32" s="166" t="s">
        <v>906</v>
      </c>
      <c r="C32" s="181" t="s">
        <v>907</v>
      </c>
      <c r="D32" s="167" t="s">
        <v>316</v>
      </c>
      <c r="E32" s="168">
        <v>18.04</v>
      </c>
      <c r="F32" s="169"/>
      <c r="G32" s="170">
        <f>ROUND(E32*F32,2)</f>
        <v>0</v>
      </c>
      <c r="H32" s="169"/>
      <c r="I32" s="170">
        <f>ROUND(E32*H32,2)</f>
        <v>0</v>
      </c>
      <c r="J32" s="169"/>
      <c r="K32" s="170">
        <f>ROUND(E32*J32,2)</f>
        <v>0</v>
      </c>
      <c r="L32" s="170">
        <v>21</v>
      </c>
      <c r="M32" s="170">
        <f>G32*(1+L32/100)</f>
        <v>0</v>
      </c>
      <c r="N32" s="168">
        <v>2.7499999999999998E-3</v>
      </c>
      <c r="O32" s="168">
        <f>ROUND(E32*N32,2)</f>
        <v>0.05</v>
      </c>
      <c r="P32" s="168">
        <v>0</v>
      </c>
      <c r="Q32" s="168">
        <f>ROUND(E32*P32,2)</f>
        <v>0</v>
      </c>
      <c r="R32" s="170" t="s">
        <v>900</v>
      </c>
      <c r="S32" s="170" t="s">
        <v>251</v>
      </c>
      <c r="T32" s="171" t="s">
        <v>212</v>
      </c>
      <c r="U32" s="156">
        <v>0.83</v>
      </c>
      <c r="V32" s="156">
        <f>ROUND(E32*U32,2)</f>
        <v>14.97</v>
      </c>
      <c r="W32" s="156"/>
      <c r="X32" s="156" t="s">
        <v>213</v>
      </c>
      <c r="Y32" s="156" t="s">
        <v>214</v>
      </c>
      <c r="Z32" s="146"/>
      <c r="AA32" s="146"/>
      <c r="AB32" s="146"/>
      <c r="AC32" s="146"/>
      <c r="AD32" s="146"/>
      <c r="AE32" s="146"/>
      <c r="AF32" s="146"/>
      <c r="AG32" s="146" t="s">
        <v>541</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2" x14ac:dyDescent="0.25">
      <c r="A33" s="153"/>
      <c r="B33" s="154"/>
      <c r="C33" s="190" t="s">
        <v>901</v>
      </c>
      <c r="D33" s="191"/>
      <c r="E33" s="191"/>
      <c r="F33" s="191"/>
      <c r="G33" s="191"/>
      <c r="H33" s="156"/>
      <c r="I33" s="156"/>
      <c r="J33" s="156"/>
      <c r="K33" s="156"/>
      <c r="L33" s="156"/>
      <c r="M33" s="156"/>
      <c r="N33" s="155"/>
      <c r="O33" s="155"/>
      <c r="P33" s="155"/>
      <c r="Q33" s="155"/>
      <c r="R33" s="156"/>
      <c r="S33" s="156"/>
      <c r="T33" s="156"/>
      <c r="U33" s="156"/>
      <c r="V33" s="156"/>
      <c r="W33" s="156"/>
      <c r="X33" s="156"/>
      <c r="Y33" s="156"/>
      <c r="Z33" s="146"/>
      <c r="AA33" s="146"/>
      <c r="AB33" s="146"/>
      <c r="AC33" s="146"/>
      <c r="AD33" s="146"/>
      <c r="AE33" s="146"/>
      <c r="AF33" s="146"/>
      <c r="AG33" s="146" t="s">
        <v>217</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ht="20.399999999999999" outlineLevel="1" x14ac:dyDescent="0.25">
      <c r="A34" s="165">
        <v>15</v>
      </c>
      <c r="B34" s="166" t="s">
        <v>908</v>
      </c>
      <c r="C34" s="181" t="s">
        <v>909</v>
      </c>
      <c r="D34" s="167" t="s">
        <v>316</v>
      </c>
      <c r="E34" s="168">
        <v>6.05</v>
      </c>
      <c r="F34" s="169"/>
      <c r="G34" s="170">
        <f>ROUND(E34*F34,2)</f>
        <v>0</v>
      </c>
      <c r="H34" s="169"/>
      <c r="I34" s="170">
        <f>ROUND(E34*H34,2)</f>
        <v>0</v>
      </c>
      <c r="J34" s="169"/>
      <c r="K34" s="170">
        <f>ROUND(E34*J34,2)</f>
        <v>0</v>
      </c>
      <c r="L34" s="170">
        <v>21</v>
      </c>
      <c r="M34" s="170">
        <f>G34*(1+L34/100)</f>
        <v>0</v>
      </c>
      <c r="N34" s="168">
        <v>9.7999999999999997E-4</v>
      </c>
      <c r="O34" s="168">
        <f>ROUND(E34*N34,2)</f>
        <v>0.01</v>
      </c>
      <c r="P34" s="168">
        <v>0</v>
      </c>
      <c r="Q34" s="168">
        <f>ROUND(E34*P34,2)</f>
        <v>0</v>
      </c>
      <c r="R34" s="170" t="s">
        <v>900</v>
      </c>
      <c r="S34" s="170" t="s">
        <v>251</v>
      </c>
      <c r="T34" s="171" t="s">
        <v>212</v>
      </c>
      <c r="U34" s="156">
        <v>0.6</v>
      </c>
      <c r="V34" s="156">
        <f>ROUND(E34*U34,2)</f>
        <v>3.63</v>
      </c>
      <c r="W34" s="156"/>
      <c r="X34" s="156" t="s">
        <v>213</v>
      </c>
      <c r="Y34" s="156" t="s">
        <v>214</v>
      </c>
      <c r="Z34" s="146"/>
      <c r="AA34" s="146"/>
      <c r="AB34" s="146"/>
      <c r="AC34" s="146"/>
      <c r="AD34" s="146"/>
      <c r="AE34" s="146"/>
      <c r="AF34" s="146"/>
      <c r="AG34" s="146" t="s">
        <v>541</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outlineLevel="2" x14ac:dyDescent="0.25">
      <c r="A35" s="153"/>
      <c r="B35" s="154"/>
      <c r="C35" s="190" t="s">
        <v>910</v>
      </c>
      <c r="D35" s="191"/>
      <c r="E35" s="191"/>
      <c r="F35" s="191"/>
      <c r="G35" s="191"/>
      <c r="H35" s="156"/>
      <c r="I35" s="156"/>
      <c r="J35" s="156"/>
      <c r="K35" s="156"/>
      <c r="L35" s="156"/>
      <c r="M35" s="156"/>
      <c r="N35" s="155"/>
      <c r="O35" s="155"/>
      <c r="P35" s="155"/>
      <c r="Q35" s="155"/>
      <c r="R35" s="156"/>
      <c r="S35" s="156"/>
      <c r="T35" s="156"/>
      <c r="U35" s="156"/>
      <c r="V35" s="156"/>
      <c r="W35" s="156"/>
      <c r="X35" s="156"/>
      <c r="Y35" s="156"/>
      <c r="Z35" s="146"/>
      <c r="AA35" s="146"/>
      <c r="AB35" s="146"/>
      <c r="AC35" s="146"/>
      <c r="AD35" s="146"/>
      <c r="AE35" s="146"/>
      <c r="AF35" s="146"/>
      <c r="AG35" s="146" t="s">
        <v>217</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ht="20.399999999999999" outlineLevel="1" x14ac:dyDescent="0.25">
      <c r="A36" s="165">
        <v>16</v>
      </c>
      <c r="B36" s="166" t="s">
        <v>911</v>
      </c>
      <c r="C36" s="181" t="s">
        <v>912</v>
      </c>
      <c r="D36" s="167" t="s">
        <v>316</v>
      </c>
      <c r="E36" s="168">
        <v>4.07</v>
      </c>
      <c r="F36" s="169"/>
      <c r="G36" s="170">
        <f>ROUND(E36*F36,2)</f>
        <v>0</v>
      </c>
      <c r="H36" s="169"/>
      <c r="I36" s="170">
        <f>ROUND(E36*H36,2)</f>
        <v>0</v>
      </c>
      <c r="J36" s="169"/>
      <c r="K36" s="170">
        <f>ROUND(E36*J36,2)</f>
        <v>0</v>
      </c>
      <c r="L36" s="170">
        <v>21</v>
      </c>
      <c r="M36" s="170">
        <f>G36*(1+L36/100)</f>
        <v>0</v>
      </c>
      <c r="N36" s="168">
        <v>1.1900000000000001E-3</v>
      </c>
      <c r="O36" s="168">
        <f>ROUND(E36*N36,2)</f>
        <v>0</v>
      </c>
      <c r="P36" s="168">
        <v>0</v>
      </c>
      <c r="Q36" s="168">
        <f>ROUND(E36*P36,2)</f>
        <v>0</v>
      </c>
      <c r="R36" s="170" t="s">
        <v>900</v>
      </c>
      <c r="S36" s="170" t="s">
        <v>251</v>
      </c>
      <c r="T36" s="171" t="s">
        <v>212</v>
      </c>
      <c r="U36" s="156">
        <v>0.64</v>
      </c>
      <c r="V36" s="156">
        <f>ROUND(E36*U36,2)</f>
        <v>2.6</v>
      </c>
      <c r="W36" s="156"/>
      <c r="X36" s="156" t="s">
        <v>213</v>
      </c>
      <c r="Y36" s="156" t="s">
        <v>214</v>
      </c>
      <c r="Z36" s="146"/>
      <c r="AA36" s="146"/>
      <c r="AB36" s="146"/>
      <c r="AC36" s="146"/>
      <c r="AD36" s="146"/>
      <c r="AE36" s="146"/>
      <c r="AF36" s="146"/>
      <c r="AG36" s="146" t="s">
        <v>541</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2" x14ac:dyDescent="0.25">
      <c r="A37" s="153"/>
      <c r="B37" s="154"/>
      <c r="C37" s="190" t="s">
        <v>910</v>
      </c>
      <c r="D37" s="191"/>
      <c r="E37" s="191"/>
      <c r="F37" s="191"/>
      <c r="G37" s="191"/>
      <c r="H37" s="156"/>
      <c r="I37" s="156"/>
      <c r="J37" s="156"/>
      <c r="K37" s="156"/>
      <c r="L37" s="156"/>
      <c r="M37" s="156"/>
      <c r="N37" s="155"/>
      <c r="O37" s="155"/>
      <c r="P37" s="155"/>
      <c r="Q37" s="155"/>
      <c r="R37" s="156"/>
      <c r="S37" s="156"/>
      <c r="T37" s="156"/>
      <c r="U37" s="156"/>
      <c r="V37" s="156"/>
      <c r="W37" s="156"/>
      <c r="X37" s="156"/>
      <c r="Y37" s="156"/>
      <c r="Z37" s="146"/>
      <c r="AA37" s="146"/>
      <c r="AB37" s="146"/>
      <c r="AC37" s="146"/>
      <c r="AD37" s="146"/>
      <c r="AE37" s="146"/>
      <c r="AF37" s="146"/>
      <c r="AG37" s="146" t="s">
        <v>217</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20.399999999999999" outlineLevel="1" x14ac:dyDescent="0.25">
      <c r="A38" s="165">
        <v>17</v>
      </c>
      <c r="B38" s="166" t="s">
        <v>913</v>
      </c>
      <c r="C38" s="181" t="s">
        <v>914</v>
      </c>
      <c r="D38" s="167" t="s">
        <v>316</v>
      </c>
      <c r="E38" s="168">
        <v>1.1000000000000001</v>
      </c>
      <c r="F38" s="169"/>
      <c r="G38" s="170">
        <f>ROUND(E38*F38,2)</f>
        <v>0</v>
      </c>
      <c r="H38" s="169"/>
      <c r="I38" s="170">
        <f>ROUND(E38*H38,2)</f>
        <v>0</v>
      </c>
      <c r="J38" s="169"/>
      <c r="K38" s="170">
        <f>ROUND(E38*J38,2)</f>
        <v>0</v>
      </c>
      <c r="L38" s="170">
        <v>21</v>
      </c>
      <c r="M38" s="170">
        <f>G38*(1+L38/100)</f>
        <v>0</v>
      </c>
      <c r="N38" s="168">
        <v>1.6900000000000001E-3</v>
      </c>
      <c r="O38" s="168">
        <f>ROUND(E38*N38,2)</f>
        <v>0</v>
      </c>
      <c r="P38" s="168">
        <v>0</v>
      </c>
      <c r="Q38" s="168">
        <f>ROUND(E38*P38,2)</f>
        <v>0</v>
      </c>
      <c r="R38" s="170" t="s">
        <v>900</v>
      </c>
      <c r="S38" s="170" t="s">
        <v>251</v>
      </c>
      <c r="T38" s="171" t="s">
        <v>212</v>
      </c>
      <c r="U38" s="156">
        <v>0.64</v>
      </c>
      <c r="V38" s="156">
        <f>ROUND(E38*U38,2)</f>
        <v>0.7</v>
      </c>
      <c r="W38" s="156"/>
      <c r="X38" s="156" t="s">
        <v>213</v>
      </c>
      <c r="Y38" s="156" t="s">
        <v>214</v>
      </c>
      <c r="Z38" s="146"/>
      <c r="AA38" s="146"/>
      <c r="AB38" s="146"/>
      <c r="AC38" s="146"/>
      <c r="AD38" s="146"/>
      <c r="AE38" s="146"/>
      <c r="AF38" s="146"/>
      <c r="AG38" s="146" t="s">
        <v>541</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outlineLevel="2" x14ac:dyDescent="0.25">
      <c r="A39" s="153"/>
      <c r="B39" s="154"/>
      <c r="C39" s="190" t="s">
        <v>910</v>
      </c>
      <c r="D39" s="191"/>
      <c r="E39" s="191"/>
      <c r="F39" s="191"/>
      <c r="G39" s="191"/>
      <c r="H39" s="156"/>
      <c r="I39" s="156"/>
      <c r="J39" s="156"/>
      <c r="K39" s="156"/>
      <c r="L39" s="156"/>
      <c r="M39" s="156"/>
      <c r="N39" s="155"/>
      <c r="O39" s="155"/>
      <c r="P39" s="155"/>
      <c r="Q39" s="155"/>
      <c r="R39" s="156"/>
      <c r="S39" s="156"/>
      <c r="T39" s="156"/>
      <c r="U39" s="156"/>
      <c r="V39" s="156"/>
      <c r="W39" s="156"/>
      <c r="X39" s="156"/>
      <c r="Y39" s="156"/>
      <c r="Z39" s="146"/>
      <c r="AA39" s="146"/>
      <c r="AB39" s="146"/>
      <c r="AC39" s="146"/>
      <c r="AD39" s="146"/>
      <c r="AE39" s="146"/>
      <c r="AF39" s="146"/>
      <c r="AG39" s="146" t="s">
        <v>217</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20.399999999999999" outlineLevel="1" x14ac:dyDescent="0.25">
      <c r="A40" s="173">
        <v>18</v>
      </c>
      <c r="B40" s="174" t="s">
        <v>915</v>
      </c>
      <c r="C40" s="182" t="s">
        <v>916</v>
      </c>
      <c r="D40" s="175" t="s">
        <v>257</v>
      </c>
      <c r="E40" s="176">
        <v>3</v>
      </c>
      <c r="F40" s="177"/>
      <c r="G40" s="178">
        <f t="shared" ref="G40:G48" si="0">ROUND(E40*F40,2)</f>
        <v>0</v>
      </c>
      <c r="H40" s="177"/>
      <c r="I40" s="178">
        <f t="shared" ref="I40:I48" si="1">ROUND(E40*H40,2)</f>
        <v>0</v>
      </c>
      <c r="J40" s="177"/>
      <c r="K40" s="178">
        <f t="shared" ref="K40:K48" si="2">ROUND(E40*J40,2)</f>
        <v>0</v>
      </c>
      <c r="L40" s="178">
        <v>21</v>
      </c>
      <c r="M40" s="178">
        <f t="shared" ref="M40:M48" si="3">G40*(1+L40/100)</f>
        <v>0</v>
      </c>
      <c r="N40" s="176">
        <v>5.9999999999999995E-4</v>
      </c>
      <c r="O40" s="176">
        <f t="shared" ref="O40:O48" si="4">ROUND(E40*N40,2)</f>
        <v>0</v>
      </c>
      <c r="P40" s="176">
        <v>0</v>
      </c>
      <c r="Q40" s="176">
        <f t="shared" ref="Q40:Q48" si="5">ROUND(E40*P40,2)</f>
        <v>0</v>
      </c>
      <c r="R40" s="178" t="s">
        <v>450</v>
      </c>
      <c r="S40" s="178" t="s">
        <v>211</v>
      </c>
      <c r="T40" s="179" t="s">
        <v>212</v>
      </c>
      <c r="U40" s="156">
        <v>0</v>
      </c>
      <c r="V40" s="156">
        <f t="shared" ref="V40:V48" si="6">ROUND(E40*U40,2)</f>
        <v>0</v>
      </c>
      <c r="W40" s="156"/>
      <c r="X40" s="156" t="s">
        <v>98</v>
      </c>
      <c r="Y40" s="156" t="s">
        <v>214</v>
      </c>
      <c r="Z40" s="146"/>
      <c r="AA40" s="146"/>
      <c r="AB40" s="146"/>
      <c r="AC40" s="146"/>
      <c r="AD40" s="146"/>
      <c r="AE40" s="146"/>
      <c r="AF40" s="146"/>
      <c r="AG40" s="146" t="s">
        <v>458</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20.399999999999999" outlineLevel="1" x14ac:dyDescent="0.25">
      <c r="A41" s="173">
        <v>19</v>
      </c>
      <c r="B41" s="174" t="s">
        <v>917</v>
      </c>
      <c r="C41" s="182" t="s">
        <v>918</v>
      </c>
      <c r="D41" s="175" t="s">
        <v>257</v>
      </c>
      <c r="E41" s="176">
        <v>6</v>
      </c>
      <c r="F41" s="177"/>
      <c r="G41" s="178">
        <f t="shared" si="0"/>
        <v>0</v>
      </c>
      <c r="H41" s="177"/>
      <c r="I41" s="178">
        <f t="shared" si="1"/>
        <v>0</v>
      </c>
      <c r="J41" s="177"/>
      <c r="K41" s="178">
        <f t="shared" si="2"/>
        <v>0</v>
      </c>
      <c r="L41" s="178">
        <v>21</v>
      </c>
      <c r="M41" s="178">
        <f t="shared" si="3"/>
        <v>0</v>
      </c>
      <c r="N41" s="176">
        <v>1E-3</v>
      </c>
      <c r="O41" s="176">
        <f t="shared" si="4"/>
        <v>0.01</v>
      </c>
      <c r="P41" s="176">
        <v>0</v>
      </c>
      <c r="Q41" s="176">
        <f t="shared" si="5"/>
        <v>0</v>
      </c>
      <c r="R41" s="178" t="s">
        <v>450</v>
      </c>
      <c r="S41" s="178" t="s">
        <v>211</v>
      </c>
      <c r="T41" s="179" t="s">
        <v>212</v>
      </c>
      <c r="U41" s="156">
        <v>0</v>
      </c>
      <c r="V41" s="156">
        <f t="shared" si="6"/>
        <v>0</v>
      </c>
      <c r="W41" s="156"/>
      <c r="X41" s="156" t="s">
        <v>98</v>
      </c>
      <c r="Y41" s="156" t="s">
        <v>214</v>
      </c>
      <c r="Z41" s="146"/>
      <c r="AA41" s="146"/>
      <c r="AB41" s="146"/>
      <c r="AC41" s="146"/>
      <c r="AD41" s="146"/>
      <c r="AE41" s="146"/>
      <c r="AF41" s="146"/>
      <c r="AG41" s="146" t="s">
        <v>458</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20.399999999999999" outlineLevel="1" x14ac:dyDescent="0.25">
      <c r="A42" s="173">
        <v>20</v>
      </c>
      <c r="B42" s="174" t="s">
        <v>919</v>
      </c>
      <c r="C42" s="182" t="s">
        <v>920</v>
      </c>
      <c r="D42" s="175" t="s">
        <v>257</v>
      </c>
      <c r="E42" s="176">
        <v>9</v>
      </c>
      <c r="F42" s="177"/>
      <c r="G42" s="178">
        <f t="shared" si="0"/>
        <v>0</v>
      </c>
      <c r="H42" s="177"/>
      <c r="I42" s="178">
        <f t="shared" si="1"/>
        <v>0</v>
      </c>
      <c r="J42" s="177"/>
      <c r="K42" s="178">
        <f t="shared" si="2"/>
        <v>0</v>
      </c>
      <c r="L42" s="178">
        <v>21</v>
      </c>
      <c r="M42" s="178">
        <f t="shared" si="3"/>
        <v>0</v>
      </c>
      <c r="N42" s="176">
        <v>1.6000000000000001E-3</v>
      </c>
      <c r="O42" s="176">
        <f t="shared" si="4"/>
        <v>0.01</v>
      </c>
      <c r="P42" s="176">
        <v>0</v>
      </c>
      <c r="Q42" s="176">
        <f t="shared" si="5"/>
        <v>0</v>
      </c>
      <c r="R42" s="178" t="s">
        <v>450</v>
      </c>
      <c r="S42" s="178" t="s">
        <v>211</v>
      </c>
      <c r="T42" s="179" t="s">
        <v>212</v>
      </c>
      <c r="U42" s="156">
        <v>0</v>
      </c>
      <c r="V42" s="156">
        <f t="shared" si="6"/>
        <v>0</v>
      </c>
      <c r="W42" s="156"/>
      <c r="X42" s="156" t="s">
        <v>98</v>
      </c>
      <c r="Y42" s="156" t="s">
        <v>214</v>
      </c>
      <c r="Z42" s="146"/>
      <c r="AA42" s="146"/>
      <c r="AB42" s="146"/>
      <c r="AC42" s="146"/>
      <c r="AD42" s="146"/>
      <c r="AE42" s="146"/>
      <c r="AF42" s="146"/>
      <c r="AG42" s="146" t="s">
        <v>458</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ht="20.399999999999999" outlineLevel="1" x14ac:dyDescent="0.25">
      <c r="A43" s="173">
        <v>21</v>
      </c>
      <c r="B43" s="174" t="s">
        <v>921</v>
      </c>
      <c r="C43" s="182" t="s">
        <v>922</v>
      </c>
      <c r="D43" s="175" t="s">
        <v>257</v>
      </c>
      <c r="E43" s="176">
        <v>2</v>
      </c>
      <c r="F43" s="177"/>
      <c r="G43" s="178">
        <f t="shared" si="0"/>
        <v>0</v>
      </c>
      <c r="H43" s="177"/>
      <c r="I43" s="178">
        <f t="shared" si="1"/>
        <v>0</v>
      </c>
      <c r="J43" s="177"/>
      <c r="K43" s="178">
        <f t="shared" si="2"/>
        <v>0</v>
      </c>
      <c r="L43" s="178">
        <v>21</v>
      </c>
      <c r="M43" s="178">
        <f t="shared" si="3"/>
        <v>0</v>
      </c>
      <c r="N43" s="176">
        <v>5.9999999999999995E-4</v>
      </c>
      <c r="O43" s="176">
        <f t="shared" si="4"/>
        <v>0</v>
      </c>
      <c r="P43" s="176">
        <v>0</v>
      </c>
      <c r="Q43" s="176">
        <f t="shared" si="5"/>
        <v>0</v>
      </c>
      <c r="R43" s="178" t="s">
        <v>450</v>
      </c>
      <c r="S43" s="178" t="s">
        <v>211</v>
      </c>
      <c r="T43" s="179" t="s">
        <v>212</v>
      </c>
      <c r="U43" s="156">
        <v>0</v>
      </c>
      <c r="V43" s="156">
        <f t="shared" si="6"/>
        <v>0</v>
      </c>
      <c r="W43" s="156"/>
      <c r="X43" s="156" t="s">
        <v>98</v>
      </c>
      <c r="Y43" s="156" t="s">
        <v>214</v>
      </c>
      <c r="Z43" s="146"/>
      <c r="AA43" s="146"/>
      <c r="AB43" s="146"/>
      <c r="AC43" s="146"/>
      <c r="AD43" s="146"/>
      <c r="AE43" s="146"/>
      <c r="AF43" s="146"/>
      <c r="AG43" s="146" t="s">
        <v>458</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20.399999999999999" outlineLevel="1" x14ac:dyDescent="0.25">
      <c r="A44" s="173">
        <v>22</v>
      </c>
      <c r="B44" s="174" t="s">
        <v>923</v>
      </c>
      <c r="C44" s="182" t="s">
        <v>924</v>
      </c>
      <c r="D44" s="175" t="s">
        <v>257</v>
      </c>
      <c r="E44" s="176">
        <v>3</v>
      </c>
      <c r="F44" s="177"/>
      <c r="G44" s="178">
        <f t="shared" si="0"/>
        <v>0</v>
      </c>
      <c r="H44" s="177"/>
      <c r="I44" s="178">
        <f t="shared" si="1"/>
        <v>0</v>
      </c>
      <c r="J44" s="177"/>
      <c r="K44" s="178">
        <f t="shared" si="2"/>
        <v>0</v>
      </c>
      <c r="L44" s="178">
        <v>21</v>
      </c>
      <c r="M44" s="178">
        <f t="shared" si="3"/>
        <v>0</v>
      </c>
      <c r="N44" s="176">
        <v>1.1999999999999999E-3</v>
      </c>
      <c r="O44" s="176">
        <f t="shared" si="4"/>
        <v>0</v>
      </c>
      <c r="P44" s="176">
        <v>0</v>
      </c>
      <c r="Q44" s="176">
        <f t="shared" si="5"/>
        <v>0</v>
      </c>
      <c r="R44" s="178" t="s">
        <v>450</v>
      </c>
      <c r="S44" s="178" t="s">
        <v>211</v>
      </c>
      <c r="T44" s="179" t="s">
        <v>212</v>
      </c>
      <c r="U44" s="156">
        <v>0</v>
      </c>
      <c r="V44" s="156">
        <f t="shared" si="6"/>
        <v>0</v>
      </c>
      <c r="W44" s="156"/>
      <c r="X44" s="156" t="s">
        <v>98</v>
      </c>
      <c r="Y44" s="156" t="s">
        <v>214</v>
      </c>
      <c r="Z44" s="146"/>
      <c r="AA44" s="146"/>
      <c r="AB44" s="146"/>
      <c r="AC44" s="146"/>
      <c r="AD44" s="146"/>
      <c r="AE44" s="146"/>
      <c r="AF44" s="146"/>
      <c r="AG44" s="146" t="s">
        <v>458</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ht="20.399999999999999" outlineLevel="1" x14ac:dyDescent="0.25">
      <c r="A45" s="173">
        <v>23</v>
      </c>
      <c r="B45" s="174" t="s">
        <v>925</v>
      </c>
      <c r="C45" s="182" t="s">
        <v>926</v>
      </c>
      <c r="D45" s="175" t="s">
        <v>257</v>
      </c>
      <c r="E45" s="176">
        <v>1</v>
      </c>
      <c r="F45" s="177"/>
      <c r="G45" s="178">
        <f t="shared" si="0"/>
        <v>0</v>
      </c>
      <c r="H45" s="177"/>
      <c r="I45" s="178">
        <f t="shared" si="1"/>
        <v>0</v>
      </c>
      <c r="J45" s="177"/>
      <c r="K45" s="178">
        <f t="shared" si="2"/>
        <v>0</v>
      </c>
      <c r="L45" s="178">
        <v>21</v>
      </c>
      <c r="M45" s="178">
        <f t="shared" si="3"/>
        <v>0</v>
      </c>
      <c r="N45" s="176">
        <v>1.1000000000000001E-3</v>
      </c>
      <c r="O45" s="176">
        <f t="shared" si="4"/>
        <v>0</v>
      </c>
      <c r="P45" s="176">
        <v>0</v>
      </c>
      <c r="Q45" s="176">
        <f t="shared" si="5"/>
        <v>0</v>
      </c>
      <c r="R45" s="178" t="s">
        <v>450</v>
      </c>
      <c r="S45" s="178" t="s">
        <v>211</v>
      </c>
      <c r="T45" s="179" t="s">
        <v>212</v>
      </c>
      <c r="U45" s="156">
        <v>0</v>
      </c>
      <c r="V45" s="156">
        <f t="shared" si="6"/>
        <v>0</v>
      </c>
      <c r="W45" s="156"/>
      <c r="X45" s="156" t="s">
        <v>98</v>
      </c>
      <c r="Y45" s="156" t="s">
        <v>214</v>
      </c>
      <c r="Z45" s="146"/>
      <c r="AA45" s="146"/>
      <c r="AB45" s="146"/>
      <c r="AC45" s="146"/>
      <c r="AD45" s="146"/>
      <c r="AE45" s="146"/>
      <c r="AF45" s="146"/>
      <c r="AG45" s="146" t="s">
        <v>458</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20.399999999999999" outlineLevel="1" x14ac:dyDescent="0.25">
      <c r="A46" s="173">
        <v>24</v>
      </c>
      <c r="B46" s="174" t="s">
        <v>927</v>
      </c>
      <c r="C46" s="182" t="s">
        <v>928</v>
      </c>
      <c r="D46" s="175" t="s">
        <v>257</v>
      </c>
      <c r="E46" s="176">
        <v>1</v>
      </c>
      <c r="F46" s="177"/>
      <c r="G46" s="178">
        <f t="shared" si="0"/>
        <v>0</v>
      </c>
      <c r="H46" s="177"/>
      <c r="I46" s="178">
        <f t="shared" si="1"/>
        <v>0</v>
      </c>
      <c r="J46" s="177"/>
      <c r="K46" s="178">
        <f t="shared" si="2"/>
        <v>0</v>
      </c>
      <c r="L46" s="178">
        <v>21</v>
      </c>
      <c r="M46" s="178">
        <f t="shared" si="3"/>
        <v>0</v>
      </c>
      <c r="N46" s="176">
        <v>1.5E-3</v>
      </c>
      <c r="O46" s="176">
        <f t="shared" si="4"/>
        <v>0</v>
      </c>
      <c r="P46" s="176">
        <v>0</v>
      </c>
      <c r="Q46" s="176">
        <f t="shared" si="5"/>
        <v>0</v>
      </c>
      <c r="R46" s="178" t="s">
        <v>450</v>
      </c>
      <c r="S46" s="178" t="s">
        <v>211</v>
      </c>
      <c r="T46" s="179" t="s">
        <v>212</v>
      </c>
      <c r="U46" s="156">
        <v>0</v>
      </c>
      <c r="V46" s="156">
        <f t="shared" si="6"/>
        <v>0</v>
      </c>
      <c r="W46" s="156"/>
      <c r="X46" s="156" t="s">
        <v>98</v>
      </c>
      <c r="Y46" s="156" t="s">
        <v>214</v>
      </c>
      <c r="Z46" s="146"/>
      <c r="AA46" s="146"/>
      <c r="AB46" s="146"/>
      <c r="AC46" s="146"/>
      <c r="AD46" s="146"/>
      <c r="AE46" s="146"/>
      <c r="AF46" s="146"/>
      <c r="AG46" s="146" t="s">
        <v>458</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20.399999999999999" outlineLevel="1" x14ac:dyDescent="0.25">
      <c r="A47" s="173">
        <v>25</v>
      </c>
      <c r="B47" s="174" t="s">
        <v>929</v>
      </c>
      <c r="C47" s="182" t="s">
        <v>930</v>
      </c>
      <c r="D47" s="175" t="s">
        <v>257</v>
      </c>
      <c r="E47" s="176">
        <v>1</v>
      </c>
      <c r="F47" s="177"/>
      <c r="G47" s="178">
        <f t="shared" si="0"/>
        <v>0</v>
      </c>
      <c r="H47" s="177"/>
      <c r="I47" s="178">
        <f t="shared" si="1"/>
        <v>0</v>
      </c>
      <c r="J47" s="177"/>
      <c r="K47" s="178">
        <f t="shared" si="2"/>
        <v>0</v>
      </c>
      <c r="L47" s="178">
        <v>21</v>
      </c>
      <c r="M47" s="178">
        <f t="shared" si="3"/>
        <v>0</v>
      </c>
      <c r="N47" s="176">
        <v>1.9E-3</v>
      </c>
      <c r="O47" s="176">
        <f t="shared" si="4"/>
        <v>0</v>
      </c>
      <c r="P47" s="176">
        <v>0</v>
      </c>
      <c r="Q47" s="176">
        <f t="shared" si="5"/>
        <v>0</v>
      </c>
      <c r="R47" s="178" t="s">
        <v>450</v>
      </c>
      <c r="S47" s="178" t="s">
        <v>211</v>
      </c>
      <c r="T47" s="179" t="s">
        <v>212</v>
      </c>
      <c r="U47" s="156">
        <v>0</v>
      </c>
      <c r="V47" s="156">
        <f t="shared" si="6"/>
        <v>0</v>
      </c>
      <c r="W47" s="156"/>
      <c r="X47" s="156" t="s">
        <v>98</v>
      </c>
      <c r="Y47" s="156" t="s">
        <v>214</v>
      </c>
      <c r="Z47" s="146"/>
      <c r="AA47" s="146"/>
      <c r="AB47" s="146"/>
      <c r="AC47" s="146"/>
      <c r="AD47" s="146"/>
      <c r="AE47" s="146"/>
      <c r="AF47" s="146"/>
      <c r="AG47" s="146" t="s">
        <v>458</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outlineLevel="1" x14ac:dyDescent="0.25">
      <c r="A48" s="165">
        <v>26</v>
      </c>
      <c r="B48" s="166" t="s">
        <v>87</v>
      </c>
      <c r="C48" s="181" t="s">
        <v>931</v>
      </c>
      <c r="D48" s="167" t="s">
        <v>257</v>
      </c>
      <c r="E48" s="168">
        <v>1</v>
      </c>
      <c r="F48" s="169"/>
      <c r="G48" s="170">
        <f t="shared" si="0"/>
        <v>0</v>
      </c>
      <c r="H48" s="169"/>
      <c r="I48" s="170">
        <f t="shared" si="1"/>
        <v>0</v>
      </c>
      <c r="J48" s="169"/>
      <c r="K48" s="170">
        <f t="shared" si="2"/>
        <v>0</v>
      </c>
      <c r="L48" s="170">
        <v>21</v>
      </c>
      <c r="M48" s="170">
        <f t="shared" si="3"/>
        <v>0</v>
      </c>
      <c r="N48" s="168">
        <v>0</v>
      </c>
      <c r="O48" s="168">
        <f t="shared" si="4"/>
        <v>0</v>
      </c>
      <c r="P48" s="168">
        <v>0</v>
      </c>
      <c r="Q48" s="168">
        <f t="shared" si="5"/>
        <v>0</v>
      </c>
      <c r="R48" s="170"/>
      <c r="S48" s="170" t="s">
        <v>276</v>
      </c>
      <c r="T48" s="171" t="s">
        <v>212</v>
      </c>
      <c r="U48" s="156">
        <v>0</v>
      </c>
      <c r="V48" s="156">
        <f t="shared" si="6"/>
        <v>0</v>
      </c>
      <c r="W48" s="156"/>
      <c r="X48" s="156" t="s">
        <v>213</v>
      </c>
      <c r="Y48" s="156" t="s">
        <v>214</v>
      </c>
      <c r="Z48" s="146"/>
      <c r="AA48" s="146"/>
      <c r="AB48" s="146"/>
      <c r="AC48" s="146"/>
      <c r="AD48" s="146"/>
      <c r="AE48" s="146"/>
      <c r="AF48" s="146"/>
      <c r="AG48" s="146" t="s">
        <v>541</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outlineLevel="2" x14ac:dyDescent="0.25">
      <c r="A49" s="153"/>
      <c r="B49" s="154"/>
      <c r="C49" s="254" t="s">
        <v>932</v>
      </c>
      <c r="D49" s="255"/>
      <c r="E49" s="255"/>
      <c r="F49" s="255"/>
      <c r="G49" s="255"/>
      <c r="H49" s="156"/>
      <c r="I49" s="156"/>
      <c r="J49" s="156"/>
      <c r="K49" s="156"/>
      <c r="L49" s="156"/>
      <c r="M49" s="156"/>
      <c r="N49" s="155"/>
      <c r="O49" s="155"/>
      <c r="P49" s="155"/>
      <c r="Q49" s="155"/>
      <c r="R49" s="156"/>
      <c r="S49" s="156"/>
      <c r="T49" s="156"/>
      <c r="U49" s="156"/>
      <c r="V49" s="156"/>
      <c r="W49" s="156"/>
      <c r="X49" s="156"/>
      <c r="Y49" s="156"/>
      <c r="Z49" s="146"/>
      <c r="AA49" s="146"/>
      <c r="AB49" s="146"/>
      <c r="AC49" s="146"/>
      <c r="AD49" s="146"/>
      <c r="AE49" s="146"/>
      <c r="AF49" s="146"/>
      <c r="AG49" s="146" t="s">
        <v>642</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outlineLevel="1" x14ac:dyDescent="0.25">
      <c r="A50" s="165">
        <v>27</v>
      </c>
      <c r="B50" s="166" t="s">
        <v>93</v>
      </c>
      <c r="C50" s="181" t="s">
        <v>933</v>
      </c>
      <c r="D50" s="167" t="s">
        <v>257</v>
      </c>
      <c r="E50" s="168">
        <v>3</v>
      </c>
      <c r="F50" s="169"/>
      <c r="G50" s="170">
        <f>ROUND(E50*F50,2)</f>
        <v>0</v>
      </c>
      <c r="H50" s="169"/>
      <c r="I50" s="170">
        <f>ROUND(E50*H50,2)</f>
        <v>0</v>
      </c>
      <c r="J50" s="169"/>
      <c r="K50" s="170">
        <f>ROUND(E50*J50,2)</f>
        <v>0</v>
      </c>
      <c r="L50" s="170">
        <v>21</v>
      </c>
      <c r="M50" s="170">
        <f>G50*(1+L50/100)</f>
        <v>0</v>
      </c>
      <c r="N50" s="168">
        <v>0</v>
      </c>
      <c r="O50" s="168">
        <f>ROUND(E50*N50,2)</f>
        <v>0</v>
      </c>
      <c r="P50" s="168">
        <v>0</v>
      </c>
      <c r="Q50" s="168">
        <f>ROUND(E50*P50,2)</f>
        <v>0</v>
      </c>
      <c r="R50" s="170"/>
      <c r="S50" s="170" t="s">
        <v>276</v>
      </c>
      <c r="T50" s="171" t="s">
        <v>212</v>
      </c>
      <c r="U50" s="156">
        <v>0</v>
      </c>
      <c r="V50" s="156">
        <f>ROUND(E50*U50,2)</f>
        <v>0</v>
      </c>
      <c r="W50" s="156"/>
      <c r="X50" s="156" t="s">
        <v>213</v>
      </c>
      <c r="Y50" s="156" t="s">
        <v>214</v>
      </c>
      <c r="Z50" s="146"/>
      <c r="AA50" s="146"/>
      <c r="AB50" s="146"/>
      <c r="AC50" s="146"/>
      <c r="AD50" s="146"/>
      <c r="AE50" s="146"/>
      <c r="AF50" s="146"/>
      <c r="AG50" s="146" t="s">
        <v>541</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outlineLevel="2" x14ac:dyDescent="0.25">
      <c r="A51" s="153"/>
      <c r="B51" s="154"/>
      <c r="C51" s="254" t="s">
        <v>932</v>
      </c>
      <c r="D51" s="255"/>
      <c r="E51" s="255"/>
      <c r="F51" s="255"/>
      <c r="G51" s="255"/>
      <c r="H51" s="156"/>
      <c r="I51" s="156"/>
      <c r="J51" s="156"/>
      <c r="K51" s="156"/>
      <c r="L51" s="156"/>
      <c r="M51" s="156"/>
      <c r="N51" s="155"/>
      <c r="O51" s="155"/>
      <c r="P51" s="155"/>
      <c r="Q51" s="155"/>
      <c r="R51" s="156"/>
      <c r="S51" s="156"/>
      <c r="T51" s="156"/>
      <c r="U51" s="156"/>
      <c r="V51" s="156"/>
      <c r="W51" s="156"/>
      <c r="X51" s="156"/>
      <c r="Y51" s="156"/>
      <c r="Z51" s="146"/>
      <c r="AA51" s="146"/>
      <c r="AB51" s="146"/>
      <c r="AC51" s="146"/>
      <c r="AD51" s="146"/>
      <c r="AE51" s="146"/>
      <c r="AF51" s="146"/>
      <c r="AG51" s="146" t="s">
        <v>642</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outlineLevel="1" x14ac:dyDescent="0.25">
      <c r="A52" s="165">
        <v>28</v>
      </c>
      <c r="B52" s="166" t="s">
        <v>101</v>
      </c>
      <c r="C52" s="181" t="s">
        <v>934</v>
      </c>
      <c r="D52" s="167" t="s">
        <v>257</v>
      </c>
      <c r="E52" s="168">
        <v>3</v>
      </c>
      <c r="F52" s="169"/>
      <c r="G52" s="170">
        <f>ROUND(E52*F52,2)</f>
        <v>0</v>
      </c>
      <c r="H52" s="169"/>
      <c r="I52" s="170">
        <f>ROUND(E52*H52,2)</f>
        <v>0</v>
      </c>
      <c r="J52" s="169"/>
      <c r="K52" s="170">
        <f>ROUND(E52*J52,2)</f>
        <v>0</v>
      </c>
      <c r="L52" s="170">
        <v>21</v>
      </c>
      <c r="M52" s="170">
        <f>G52*(1+L52/100)</f>
        <v>0</v>
      </c>
      <c r="N52" s="168">
        <v>0</v>
      </c>
      <c r="O52" s="168">
        <f>ROUND(E52*N52,2)</f>
        <v>0</v>
      </c>
      <c r="P52" s="168">
        <v>0</v>
      </c>
      <c r="Q52" s="168">
        <f>ROUND(E52*P52,2)</f>
        <v>0</v>
      </c>
      <c r="R52" s="170"/>
      <c r="S52" s="170" t="s">
        <v>276</v>
      </c>
      <c r="T52" s="171" t="s">
        <v>212</v>
      </c>
      <c r="U52" s="156">
        <v>0</v>
      </c>
      <c r="V52" s="156">
        <f>ROUND(E52*U52,2)</f>
        <v>0</v>
      </c>
      <c r="W52" s="156"/>
      <c r="X52" s="156" t="s">
        <v>213</v>
      </c>
      <c r="Y52" s="156" t="s">
        <v>214</v>
      </c>
      <c r="Z52" s="146"/>
      <c r="AA52" s="146"/>
      <c r="AB52" s="146"/>
      <c r="AC52" s="146"/>
      <c r="AD52" s="146"/>
      <c r="AE52" s="146"/>
      <c r="AF52" s="146"/>
      <c r="AG52" s="146" t="s">
        <v>541</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outlineLevel="2" x14ac:dyDescent="0.25">
      <c r="A53" s="153"/>
      <c r="B53" s="154"/>
      <c r="C53" s="254" t="s">
        <v>932</v>
      </c>
      <c r="D53" s="255"/>
      <c r="E53" s="255"/>
      <c r="F53" s="255"/>
      <c r="G53" s="255"/>
      <c r="H53" s="156"/>
      <c r="I53" s="156"/>
      <c r="J53" s="156"/>
      <c r="K53" s="156"/>
      <c r="L53" s="156"/>
      <c r="M53" s="156"/>
      <c r="N53" s="155"/>
      <c r="O53" s="155"/>
      <c r="P53" s="155"/>
      <c r="Q53" s="155"/>
      <c r="R53" s="156"/>
      <c r="S53" s="156"/>
      <c r="T53" s="156"/>
      <c r="U53" s="156"/>
      <c r="V53" s="156"/>
      <c r="W53" s="156"/>
      <c r="X53" s="156"/>
      <c r="Y53" s="156"/>
      <c r="Z53" s="146"/>
      <c r="AA53" s="146"/>
      <c r="AB53" s="146"/>
      <c r="AC53" s="146"/>
      <c r="AD53" s="146"/>
      <c r="AE53" s="146"/>
      <c r="AF53" s="146"/>
      <c r="AG53" s="146" t="s">
        <v>642</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outlineLevel="1" x14ac:dyDescent="0.25">
      <c r="A54" s="165">
        <v>29</v>
      </c>
      <c r="B54" s="166" t="s">
        <v>108</v>
      </c>
      <c r="C54" s="181" t="s">
        <v>935</v>
      </c>
      <c r="D54" s="167" t="s">
        <v>257</v>
      </c>
      <c r="E54" s="168">
        <v>2</v>
      </c>
      <c r="F54" s="169"/>
      <c r="G54" s="170">
        <f>ROUND(E54*F54,2)</f>
        <v>0</v>
      </c>
      <c r="H54" s="169"/>
      <c r="I54" s="170">
        <f>ROUND(E54*H54,2)</f>
        <v>0</v>
      </c>
      <c r="J54" s="169"/>
      <c r="K54" s="170">
        <f>ROUND(E54*J54,2)</f>
        <v>0</v>
      </c>
      <c r="L54" s="170">
        <v>21</v>
      </c>
      <c r="M54" s="170">
        <f>G54*(1+L54/100)</f>
        <v>0</v>
      </c>
      <c r="N54" s="168">
        <v>0</v>
      </c>
      <c r="O54" s="168">
        <f>ROUND(E54*N54,2)</f>
        <v>0</v>
      </c>
      <c r="P54" s="168">
        <v>0</v>
      </c>
      <c r="Q54" s="168">
        <f>ROUND(E54*P54,2)</f>
        <v>0</v>
      </c>
      <c r="R54" s="170"/>
      <c r="S54" s="170" t="s">
        <v>276</v>
      </c>
      <c r="T54" s="171" t="s">
        <v>212</v>
      </c>
      <c r="U54" s="156">
        <v>0</v>
      </c>
      <c r="V54" s="156">
        <f>ROUND(E54*U54,2)</f>
        <v>0</v>
      </c>
      <c r="W54" s="156"/>
      <c r="X54" s="156" t="s">
        <v>213</v>
      </c>
      <c r="Y54" s="156" t="s">
        <v>214</v>
      </c>
      <c r="Z54" s="146"/>
      <c r="AA54" s="146"/>
      <c r="AB54" s="146"/>
      <c r="AC54" s="146"/>
      <c r="AD54" s="146"/>
      <c r="AE54" s="146"/>
      <c r="AF54" s="146"/>
      <c r="AG54" s="146" t="s">
        <v>541</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outlineLevel="2" x14ac:dyDescent="0.25">
      <c r="A55" s="153"/>
      <c r="B55" s="154"/>
      <c r="C55" s="254" t="s">
        <v>932</v>
      </c>
      <c r="D55" s="255"/>
      <c r="E55" s="255"/>
      <c r="F55" s="255"/>
      <c r="G55" s="255"/>
      <c r="H55" s="156"/>
      <c r="I55" s="156"/>
      <c r="J55" s="156"/>
      <c r="K55" s="156"/>
      <c r="L55" s="156"/>
      <c r="M55" s="156"/>
      <c r="N55" s="155"/>
      <c r="O55" s="155"/>
      <c r="P55" s="155"/>
      <c r="Q55" s="155"/>
      <c r="R55" s="156"/>
      <c r="S55" s="156"/>
      <c r="T55" s="156"/>
      <c r="U55" s="156"/>
      <c r="V55" s="156"/>
      <c r="W55" s="156"/>
      <c r="X55" s="156"/>
      <c r="Y55" s="156"/>
      <c r="Z55" s="146"/>
      <c r="AA55" s="146"/>
      <c r="AB55" s="146"/>
      <c r="AC55" s="146"/>
      <c r="AD55" s="146"/>
      <c r="AE55" s="146"/>
      <c r="AF55" s="146"/>
      <c r="AG55" s="146" t="s">
        <v>642</v>
      </c>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outlineLevel="1" x14ac:dyDescent="0.25">
      <c r="A56" s="165">
        <v>30</v>
      </c>
      <c r="B56" s="166" t="s">
        <v>112</v>
      </c>
      <c r="C56" s="181" t="s">
        <v>936</v>
      </c>
      <c r="D56" s="167" t="s">
        <v>257</v>
      </c>
      <c r="E56" s="168">
        <v>2</v>
      </c>
      <c r="F56" s="169"/>
      <c r="G56" s="170">
        <f>ROUND(E56*F56,2)</f>
        <v>0</v>
      </c>
      <c r="H56" s="169"/>
      <c r="I56" s="170">
        <f>ROUND(E56*H56,2)</f>
        <v>0</v>
      </c>
      <c r="J56" s="169"/>
      <c r="K56" s="170">
        <f>ROUND(E56*J56,2)</f>
        <v>0</v>
      </c>
      <c r="L56" s="170">
        <v>21</v>
      </c>
      <c r="M56" s="170">
        <f>G56*(1+L56/100)</f>
        <v>0</v>
      </c>
      <c r="N56" s="168">
        <v>0</v>
      </c>
      <c r="O56" s="168">
        <f>ROUND(E56*N56,2)</f>
        <v>0</v>
      </c>
      <c r="P56" s="168">
        <v>0</v>
      </c>
      <c r="Q56" s="168">
        <f>ROUND(E56*P56,2)</f>
        <v>0</v>
      </c>
      <c r="R56" s="170"/>
      <c r="S56" s="170" t="s">
        <v>276</v>
      </c>
      <c r="T56" s="171" t="s">
        <v>212</v>
      </c>
      <c r="U56" s="156">
        <v>0</v>
      </c>
      <c r="V56" s="156">
        <f>ROUND(E56*U56,2)</f>
        <v>0</v>
      </c>
      <c r="W56" s="156"/>
      <c r="X56" s="156" t="s">
        <v>213</v>
      </c>
      <c r="Y56" s="156" t="s">
        <v>214</v>
      </c>
      <c r="Z56" s="146"/>
      <c r="AA56" s="146"/>
      <c r="AB56" s="146"/>
      <c r="AC56" s="146"/>
      <c r="AD56" s="146"/>
      <c r="AE56" s="146"/>
      <c r="AF56" s="146"/>
      <c r="AG56" s="146" t="s">
        <v>541</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outlineLevel="2" x14ac:dyDescent="0.25">
      <c r="A57" s="153"/>
      <c r="B57" s="154"/>
      <c r="C57" s="254" t="s">
        <v>932</v>
      </c>
      <c r="D57" s="255"/>
      <c r="E57" s="255"/>
      <c r="F57" s="255"/>
      <c r="G57" s="255"/>
      <c r="H57" s="156"/>
      <c r="I57" s="156"/>
      <c r="J57" s="156"/>
      <c r="K57" s="156"/>
      <c r="L57" s="156"/>
      <c r="M57" s="156"/>
      <c r="N57" s="155"/>
      <c r="O57" s="155"/>
      <c r="P57" s="155"/>
      <c r="Q57" s="155"/>
      <c r="R57" s="156"/>
      <c r="S57" s="156"/>
      <c r="T57" s="156"/>
      <c r="U57" s="156"/>
      <c r="V57" s="156"/>
      <c r="W57" s="156"/>
      <c r="X57" s="156"/>
      <c r="Y57" s="156"/>
      <c r="Z57" s="146"/>
      <c r="AA57" s="146"/>
      <c r="AB57" s="146"/>
      <c r="AC57" s="146"/>
      <c r="AD57" s="146"/>
      <c r="AE57" s="146"/>
      <c r="AF57" s="146"/>
      <c r="AG57" s="146" t="s">
        <v>642</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outlineLevel="1" x14ac:dyDescent="0.25">
      <c r="A58" s="165">
        <v>31</v>
      </c>
      <c r="B58" s="166" t="s">
        <v>799</v>
      </c>
      <c r="C58" s="181" t="s">
        <v>937</v>
      </c>
      <c r="D58" s="167" t="s">
        <v>257</v>
      </c>
      <c r="E58" s="168">
        <v>2</v>
      </c>
      <c r="F58" s="169"/>
      <c r="G58" s="170">
        <f>ROUND(E58*F58,2)</f>
        <v>0</v>
      </c>
      <c r="H58" s="169"/>
      <c r="I58" s="170">
        <f>ROUND(E58*H58,2)</f>
        <v>0</v>
      </c>
      <c r="J58" s="169"/>
      <c r="K58" s="170">
        <f>ROUND(E58*J58,2)</f>
        <v>0</v>
      </c>
      <c r="L58" s="170">
        <v>21</v>
      </c>
      <c r="M58" s="170">
        <f>G58*(1+L58/100)</f>
        <v>0</v>
      </c>
      <c r="N58" s="168">
        <v>0</v>
      </c>
      <c r="O58" s="168">
        <f>ROUND(E58*N58,2)</f>
        <v>0</v>
      </c>
      <c r="P58" s="168">
        <v>0</v>
      </c>
      <c r="Q58" s="168">
        <f>ROUND(E58*P58,2)</f>
        <v>0</v>
      </c>
      <c r="R58" s="170"/>
      <c r="S58" s="170" t="s">
        <v>276</v>
      </c>
      <c r="T58" s="171" t="s">
        <v>212</v>
      </c>
      <c r="U58" s="156">
        <v>0</v>
      </c>
      <c r="V58" s="156">
        <f>ROUND(E58*U58,2)</f>
        <v>0</v>
      </c>
      <c r="W58" s="156"/>
      <c r="X58" s="156" t="s">
        <v>213</v>
      </c>
      <c r="Y58" s="156" t="s">
        <v>214</v>
      </c>
      <c r="Z58" s="146"/>
      <c r="AA58" s="146"/>
      <c r="AB58" s="146"/>
      <c r="AC58" s="146"/>
      <c r="AD58" s="146"/>
      <c r="AE58" s="146"/>
      <c r="AF58" s="146"/>
      <c r="AG58" s="146" t="s">
        <v>541</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outlineLevel="2" x14ac:dyDescent="0.25">
      <c r="A59" s="153"/>
      <c r="B59" s="154"/>
      <c r="C59" s="254" t="s">
        <v>932</v>
      </c>
      <c r="D59" s="255"/>
      <c r="E59" s="255"/>
      <c r="F59" s="255"/>
      <c r="G59" s="255"/>
      <c r="H59" s="156"/>
      <c r="I59" s="156"/>
      <c r="J59" s="156"/>
      <c r="K59" s="156"/>
      <c r="L59" s="156"/>
      <c r="M59" s="156"/>
      <c r="N59" s="155"/>
      <c r="O59" s="155"/>
      <c r="P59" s="155"/>
      <c r="Q59" s="155"/>
      <c r="R59" s="156"/>
      <c r="S59" s="156"/>
      <c r="T59" s="156"/>
      <c r="U59" s="156"/>
      <c r="V59" s="156"/>
      <c r="W59" s="156"/>
      <c r="X59" s="156"/>
      <c r="Y59" s="156"/>
      <c r="Z59" s="146"/>
      <c r="AA59" s="146"/>
      <c r="AB59" s="146"/>
      <c r="AC59" s="146"/>
      <c r="AD59" s="146"/>
      <c r="AE59" s="146"/>
      <c r="AF59" s="146"/>
      <c r="AG59" s="146" t="s">
        <v>642</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outlineLevel="1" x14ac:dyDescent="0.25">
      <c r="A60" s="165">
        <v>32</v>
      </c>
      <c r="B60" s="166" t="s">
        <v>801</v>
      </c>
      <c r="C60" s="181" t="s">
        <v>938</v>
      </c>
      <c r="D60" s="167" t="s">
        <v>316</v>
      </c>
      <c r="E60" s="168">
        <v>16.39</v>
      </c>
      <c r="F60" s="169"/>
      <c r="G60" s="170">
        <f>ROUND(E60*F60,2)</f>
        <v>0</v>
      </c>
      <c r="H60" s="169"/>
      <c r="I60" s="170">
        <f>ROUND(E60*H60,2)</f>
        <v>0</v>
      </c>
      <c r="J60" s="169"/>
      <c r="K60" s="170">
        <f>ROUND(E60*J60,2)</f>
        <v>0</v>
      </c>
      <c r="L60" s="170">
        <v>21</v>
      </c>
      <c r="M60" s="170">
        <f>G60*(1+L60/100)</f>
        <v>0</v>
      </c>
      <c r="N60" s="168">
        <v>0</v>
      </c>
      <c r="O60" s="168">
        <f>ROUND(E60*N60,2)</f>
        <v>0</v>
      </c>
      <c r="P60" s="168">
        <v>0</v>
      </c>
      <c r="Q60" s="168">
        <f>ROUND(E60*P60,2)</f>
        <v>0</v>
      </c>
      <c r="R60" s="170"/>
      <c r="S60" s="170" t="s">
        <v>276</v>
      </c>
      <c r="T60" s="171" t="s">
        <v>212</v>
      </c>
      <c r="U60" s="156">
        <v>0</v>
      </c>
      <c r="V60" s="156">
        <f>ROUND(E60*U60,2)</f>
        <v>0</v>
      </c>
      <c r="W60" s="156"/>
      <c r="X60" s="156" t="s">
        <v>213</v>
      </c>
      <c r="Y60" s="156" t="s">
        <v>214</v>
      </c>
      <c r="Z60" s="146"/>
      <c r="AA60" s="146"/>
      <c r="AB60" s="146"/>
      <c r="AC60" s="146"/>
      <c r="AD60" s="146"/>
      <c r="AE60" s="146"/>
      <c r="AF60" s="146"/>
      <c r="AG60" s="146" t="s">
        <v>541</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outlineLevel="2" x14ac:dyDescent="0.25">
      <c r="A61" s="153"/>
      <c r="B61" s="154"/>
      <c r="C61" s="254" t="s">
        <v>932</v>
      </c>
      <c r="D61" s="255"/>
      <c r="E61" s="255"/>
      <c r="F61" s="255"/>
      <c r="G61" s="255"/>
      <c r="H61" s="156"/>
      <c r="I61" s="156"/>
      <c r="J61" s="156"/>
      <c r="K61" s="156"/>
      <c r="L61" s="156"/>
      <c r="M61" s="156"/>
      <c r="N61" s="155"/>
      <c r="O61" s="155"/>
      <c r="P61" s="155"/>
      <c r="Q61" s="155"/>
      <c r="R61" s="156"/>
      <c r="S61" s="156"/>
      <c r="T61" s="156"/>
      <c r="U61" s="156"/>
      <c r="V61" s="156"/>
      <c r="W61" s="156"/>
      <c r="X61" s="156"/>
      <c r="Y61" s="156"/>
      <c r="Z61" s="146"/>
      <c r="AA61" s="146"/>
      <c r="AB61" s="146"/>
      <c r="AC61" s="146"/>
      <c r="AD61" s="146"/>
      <c r="AE61" s="146"/>
      <c r="AF61" s="146"/>
      <c r="AG61" s="146" t="s">
        <v>642</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outlineLevel="1" x14ac:dyDescent="0.25">
      <c r="A62" s="165">
        <v>33</v>
      </c>
      <c r="B62" s="166" t="s">
        <v>123</v>
      </c>
      <c r="C62" s="181" t="s">
        <v>939</v>
      </c>
      <c r="D62" s="167" t="s">
        <v>316</v>
      </c>
      <c r="E62" s="168">
        <v>4.62</v>
      </c>
      <c r="F62" s="169"/>
      <c r="G62" s="170">
        <f>ROUND(E62*F62,2)</f>
        <v>0</v>
      </c>
      <c r="H62" s="169"/>
      <c r="I62" s="170">
        <f>ROUND(E62*H62,2)</f>
        <v>0</v>
      </c>
      <c r="J62" s="169"/>
      <c r="K62" s="170">
        <f>ROUND(E62*J62,2)</f>
        <v>0</v>
      </c>
      <c r="L62" s="170">
        <v>21</v>
      </c>
      <c r="M62" s="170">
        <f>G62*(1+L62/100)</f>
        <v>0</v>
      </c>
      <c r="N62" s="168">
        <v>0</v>
      </c>
      <c r="O62" s="168">
        <f>ROUND(E62*N62,2)</f>
        <v>0</v>
      </c>
      <c r="P62" s="168">
        <v>0</v>
      </c>
      <c r="Q62" s="168">
        <f>ROUND(E62*P62,2)</f>
        <v>0</v>
      </c>
      <c r="R62" s="170"/>
      <c r="S62" s="170" t="s">
        <v>276</v>
      </c>
      <c r="T62" s="171" t="s">
        <v>212</v>
      </c>
      <c r="U62" s="156">
        <v>0</v>
      </c>
      <c r="V62" s="156">
        <f>ROUND(E62*U62,2)</f>
        <v>0</v>
      </c>
      <c r="W62" s="156"/>
      <c r="X62" s="156" t="s">
        <v>213</v>
      </c>
      <c r="Y62" s="156" t="s">
        <v>214</v>
      </c>
      <c r="Z62" s="146"/>
      <c r="AA62" s="146"/>
      <c r="AB62" s="146"/>
      <c r="AC62" s="146"/>
      <c r="AD62" s="146"/>
      <c r="AE62" s="146"/>
      <c r="AF62" s="146"/>
      <c r="AG62" s="146" t="s">
        <v>541</v>
      </c>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outlineLevel="2" x14ac:dyDescent="0.25">
      <c r="A63" s="153"/>
      <c r="B63" s="154"/>
      <c r="C63" s="254" t="s">
        <v>932</v>
      </c>
      <c r="D63" s="255"/>
      <c r="E63" s="255"/>
      <c r="F63" s="255"/>
      <c r="G63" s="255"/>
      <c r="H63" s="156"/>
      <c r="I63" s="156"/>
      <c r="J63" s="156"/>
      <c r="K63" s="156"/>
      <c r="L63" s="156"/>
      <c r="M63" s="156"/>
      <c r="N63" s="155"/>
      <c r="O63" s="155"/>
      <c r="P63" s="155"/>
      <c r="Q63" s="155"/>
      <c r="R63" s="156"/>
      <c r="S63" s="156"/>
      <c r="T63" s="156"/>
      <c r="U63" s="156"/>
      <c r="V63" s="156"/>
      <c r="W63" s="156"/>
      <c r="X63" s="156"/>
      <c r="Y63" s="156"/>
      <c r="Z63" s="146"/>
      <c r="AA63" s="146"/>
      <c r="AB63" s="146"/>
      <c r="AC63" s="146"/>
      <c r="AD63" s="146"/>
      <c r="AE63" s="146"/>
      <c r="AF63" s="146"/>
      <c r="AG63" s="146" t="s">
        <v>642</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outlineLevel="1" x14ac:dyDescent="0.25">
      <c r="A64" s="165">
        <v>34</v>
      </c>
      <c r="B64" s="166" t="s">
        <v>828</v>
      </c>
      <c r="C64" s="181" t="s">
        <v>829</v>
      </c>
      <c r="D64" s="167" t="s">
        <v>316</v>
      </c>
      <c r="E64" s="168">
        <v>18.59</v>
      </c>
      <c r="F64" s="169"/>
      <c r="G64" s="170">
        <f>ROUND(E64*F64,2)</f>
        <v>0</v>
      </c>
      <c r="H64" s="169"/>
      <c r="I64" s="170">
        <f>ROUND(E64*H64,2)</f>
        <v>0</v>
      </c>
      <c r="J64" s="169"/>
      <c r="K64" s="170">
        <f>ROUND(E64*J64,2)</f>
        <v>0</v>
      </c>
      <c r="L64" s="170">
        <v>21</v>
      </c>
      <c r="M64" s="170">
        <f>G64*(1+L64/100)</f>
        <v>0</v>
      </c>
      <c r="N64" s="168">
        <v>0</v>
      </c>
      <c r="O64" s="168">
        <f>ROUND(E64*N64,2)</f>
        <v>0</v>
      </c>
      <c r="P64" s="168">
        <v>0</v>
      </c>
      <c r="Q64" s="168">
        <f>ROUND(E64*P64,2)</f>
        <v>0</v>
      </c>
      <c r="R64" s="170"/>
      <c r="S64" s="170" t="s">
        <v>211</v>
      </c>
      <c r="T64" s="171" t="s">
        <v>212</v>
      </c>
      <c r="U64" s="156">
        <v>1</v>
      </c>
      <c r="V64" s="156">
        <f>ROUND(E64*U64,2)</f>
        <v>18.59</v>
      </c>
      <c r="W64" s="156"/>
      <c r="X64" s="156" t="s">
        <v>213</v>
      </c>
      <c r="Y64" s="156" t="s">
        <v>214</v>
      </c>
      <c r="Z64" s="146"/>
      <c r="AA64" s="146"/>
      <c r="AB64" s="146"/>
      <c r="AC64" s="146"/>
      <c r="AD64" s="146"/>
      <c r="AE64" s="146"/>
      <c r="AF64" s="146"/>
      <c r="AG64" s="146" t="s">
        <v>541</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outlineLevel="2" x14ac:dyDescent="0.25">
      <c r="A65" s="153"/>
      <c r="B65" s="154"/>
      <c r="C65" s="254" t="s">
        <v>932</v>
      </c>
      <c r="D65" s="255"/>
      <c r="E65" s="255"/>
      <c r="F65" s="255"/>
      <c r="G65" s="255"/>
      <c r="H65" s="156"/>
      <c r="I65" s="156"/>
      <c r="J65" s="156"/>
      <c r="K65" s="156"/>
      <c r="L65" s="156"/>
      <c r="M65" s="156"/>
      <c r="N65" s="155"/>
      <c r="O65" s="155"/>
      <c r="P65" s="155"/>
      <c r="Q65" s="155"/>
      <c r="R65" s="156"/>
      <c r="S65" s="156"/>
      <c r="T65" s="156"/>
      <c r="U65" s="156"/>
      <c r="V65" s="156"/>
      <c r="W65" s="156"/>
      <c r="X65" s="156"/>
      <c r="Y65" s="156"/>
      <c r="Z65" s="146"/>
      <c r="AA65" s="146"/>
      <c r="AB65" s="146"/>
      <c r="AC65" s="146"/>
      <c r="AD65" s="146"/>
      <c r="AE65" s="146"/>
      <c r="AF65" s="146"/>
      <c r="AG65" s="146" t="s">
        <v>642</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outlineLevel="1" x14ac:dyDescent="0.25">
      <c r="A66" s="165">
        <v>35</v>
      </c>
      <c r="B66" s="166" t="s">
        <v>886</v>
      </c>
      <c r="C66" s="181" t="s">
        <v>940</v>
      </c>
      <c r="D66" s="167" t="s">
        <v>316</v>
      </c>
      <c r="E66" s="168">
        <v>18.04</v>
      </c>
      <c r="F66" s="169"/>
      <c r="G66" s="170">
        <f>ROUND(E66*F66,2)</f>
        <v>0</v>
      </c>
      <c r="H66" s="169"/>
      <c r="I66" s="170">
        <f>ROUND(E66*H66,2)</f>
        <v>0</v>
      </c>
      <c r="J66" s="169"/>
      <c r="K66" s="170">
        <f>ROUND(E66*J66,2)</f>
        <v>0</v>
      </c>
      <c r="L66" s="170">
        <v>21</v>
      </c>
      <c r="M66" s="170">
        <f>G66*(1+L66/100)</f>
        <v>0</v>
      </c>
      <c r="N66" s="168">
        <v>0</v>
      </c>
      <c r="O66" s="168">
        <f>ROUND(E66*N66,2)</f>
        <v>0</v>
      </c>
      <c r="P66" s="168">
        <v>0</v>
      </c>
      <c r="Q66" s="168">
        <f>ROUND(E66*P66,2)</f>
        <v>0</v>
      </c>
      <c r="R66" s="170"/>
      <c r="S66" s="170" t="s">
        <v>276</v>
      </c>
      <c r="T66" s="171" t="s">
        <v>212</v>
      </c>
      <c r="U66" s="156">
        <v>0</v>
      </c>
      <c r="V66" s="156">
        <f>ROUND(E66*U66,2)</f>
        <v>0</v>
      </c>
      <c r="W66" s="156"/>
      <c r="X66" s="156" t="s">
        <v>213</v>
      </c>
      <c r="Y66" s="156" t="s">
        <v>214</v>
      </c>
      <c r="Z66" s="146"/>
      <c r="AA66" s="146"/>
      <c r="AB66" s="146"/>
      <c r="AC66" s="146"/>
      <c r="AD66" s="146"/>
      <c r="AE66" s="146"/>
      <c r="AF66" s="146"/>
      <c r="AG66" s="146" t="s">
        <v>541</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outlineLevel="2" x14ac:dyDescent="0.25">
      <c r="A67" s="153"/>
      <c r="B67" s="154"/>
      <c r="C67" s="254" t="s">
        <v>932</v>
      </c>
      <c r="D67" s="255"/>
      <c r="E67" s="255"/>
      <c r="F67" s="255"/>
      <c r="G67" s="255"/>
      <c r="H67" s="156"/>
      <c r="I67" s="156"/>
      <c r="J67" s="156"/>
      <c r="K67" s="156"/>
      <c r="L67" s="156"/>
      <c r="M67" s="156"/>
      <c r="N67" s="155"/>
      <c r="O67" s="155"/>
      <c r="P67" s="155"/>
      <c r="Q67" s="155"/>
      <c r="R67" s="156"/>
      <c r="S67" s="156"/>
      <c r="T67" s="156"/>
      <c r="U67" s="156"/>
      <c r="V67" s="156"/>
      <c r="W67" s="156"/>
      <c r="X67" s="156"/>
      <c r="Y67" s="156"/>
      <c r="Z67" s="146"/>
      <c r="AA67" s="146"/>
      <c r="AB67" s="146"/>
      <c r="AC67" s="146"/>
      <c r="AD67" s="146"/>
      <c r="AE67" s="146"/>
      <c r="AF67" s="146"/>
      <c r="AG67" s="146" t="s">
        <v>642</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outlineLevel="1" x14ac:dyDescent="0.25">
      <c r="A68" s="165">
        <v>36</v>
      </c>
      <c r="B68" s="166" t="s">
        <v>888</v>
      </c>
      <c r="C68" s="181" t="s">
        <v>941</v>
      </c>
      <c r="D68" s="167" t="s">
        <v>316</v>
      </c>
      <c r="E68" s="168">
        <v>2</v>
      </c>
      <c r="F68" s="169"/>
      <c r="G68" s="170">
        <f>ROUND(E68*F68,2)</f>
        <v>0</v>
      </c>
      <c r="H68" s="169"/>
      <c r="I68" s="170">
        <f>ROUND(E68*H68,2)</f>
        <v>0</v>
      </c>
      <c r="J68" s="169"/>
      <c r="K68" s="170">
        <f>ROUND(E68*J68,2)</f>
        <v>0</v>
      </c>
      <c r="L68" s="170">
        <v>21</v>
      </c>
      <c r="M68" s="170">
        <f>G68*(1+L68/100)</f>
        <v>0</v>
      </c>
      <c r="N68" s="168">
        <v>0</v>
      </c>
      <c r="O68" s="168">
        <f>ROUND(E68*N68,2)</f>
        <v>0</v>
      </c>
      <c r="P68" s="168">
        <v>0</v>
      </c>
      <c r="Q68" s="168">
        <f>ROUND(E68*P68,2)</f>
        <v>0</v>
      </c>
      <c r="R68" s="170"/>
      <c r="S68" s="170" t="s">
        <v>276</v>
      </c>
      <c r="T68" s="171" t="s">
        <v>212</v>
      </c>
      <c r="U68" s="156">
        <v>0</v>
      </c>
      <c r="V68" s="156">
        <f>ROUND(E68*U68,2)</f>
        <v>0</v>
      </c>
      <c r="W68" s="156"/>
      <c r="X68" s="156" t="s">
        <v>213</v>
      </c>
      <c r="Y68" s="156" t="s">
        <v>214</v>
      </c>
      <c r="Z68" s="146"/>
      <c r="AA68" s="146"/>
      <c r="AB68" s="146"/>
      <c r="AC68" s="146"/>
      <c r="AD68" s="146"/>
      <c r="AE68" s="146"/>
      <c r="AF68" s="146"/>
      <c r="AG68" s="146" t="s">
        <v>541</v>
      </c>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outlineLevel="2" x14ac:dyDescent="0.25">
      <c r="A69" s="153"/>
      <c r="B69" s="154"/>
      <c r="C69" s="254" t="s">
        <v>932</v>
      </c>
      <c r="D69" s="255"/>
      <c r="E69" s="255"/>
      <c r="F69" s="255"/>
      <c r="G69" s="255"/>
      <c r="H69" s="156"/>
      <c r="I69" s="156"/>
      <c r="J69" s="156"/>
      <c r="K69" s="156"/>
      <c r="L69" s="156"/>
      <c r="M69" s="156"/>
      <c r="N69" s="155"/>
      <c r="O69" s="155"/>
      <c r="P69" s="155"/>
      <c r="Q69" s="155"/>
      <c r="R69" s="156"/>
      <c r="S69" s="156"/>
      <c r="T69" s="156"/>
      <c r="U69" s="156"/>
      <c r="V69" s="156"/>
      <c r="W69" s="156"/>
      <c r="X69" s="156"/>
      <c r="Y69" s="156"/>
      <c r="Z69" s="146"/>
      <c r="AA69" s="146"/>
      <c r="AB69" s="146"/>
      <c r="AC69" s="146"/>
      <c r="AD69" s="146"/>
      <c r="AE69" s="146"/>
      <c r="AF69" s="146"/>
      <c r="AG69" s="146" t="s">
        <v>642</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outlineLevel="1" x14ac:dyDescent="0.25">
      <c r="A70" s="173">
        <v>37</v>
      </c>
      <c r="B70" s="174" t="s">
        <v>942</v>
      </c>
      <c r="C70" s="182" t="s">
        <v>943</v>
      </c>
      <c r="D70" s="175" t="s">
        <v>257</v>
      </c>
      <c r="E70" s="176">
        <v>3</v>
      </c>
      <c r="F70" s="177"/>
      <c r="G70" s="178">
        <f>ROUND(E70*F70,2)</f>
        <v>0</v>
      </c>
      <c r="H70" s="177"/>
      <c r="I70" s="178">
        <f>ROUND(E70*H70,2)</f>
        <v>0</v>
      </c>
      <c r="J70" s="177"/>
      <c r="K70" s="178">
        <f>ROUND(E70*J70,2)</f>
        <v>0</v>
      </c>
      <c r="L70" s="178">
        <v>21</v>
      </c>
      <c r="M70" s="178">
        <f>G70*(1+L70/100)</f>
        <v>0</v>
      </c>
      <c r="N70" s="176">
        <v>2.0000000000000001E-4</v>
      </c>
      <c r="O70" s="176">
        <f>ROUND(E70*N70,2)</f>
        <v>0</v>
      </c>
      <c r="P70" s="176">
        <v>0</v>
      </c>
      <c r="Q70" s="176">
        <f>ROUND(E70*P70,2)</f>
        <v>0</v>
      </c>
      <c r="R70" s="178" t="s">
        <v>450</v>
      </c>
      <c r="S70" s="178" t="s">
        <v>211</v>
      </c>
      <c r="T70" s="179" t="s">
        <v>212</v>
      </c>
      <c r="U70" s="156">
        <v>0</v>
      </c>
      <c r="V70" s="156">
        <f>ROUND(E70*U70,2)</f>
        <v>0</v>
      </c>
      <c r="W70" s="156"/>
      <c r="X70" s="156" t="s">
        <v>98</v>
      </c>
      <c r="Y70" s="156" t="s">
        <v>214</v>
      </c>
      <c r="Z70" s="146"/>
      <c r="AA70" s="146"/>
      <c r="AB70" s="146"/>
      <c r="AC70" s="146"/>
      <c r="AD70" s="146"/>
      <c r="AE70" s="146"/>
      <c r="AF70" s="146"/>
      <c r="AG70" s="146" t="s">
        <v>458</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outlineLevel="1" x14ac:dyDescent="0.25">
      <c r="A71" s="173">
        <v>38</v>
      </c>
      <c r="B71" s="174" t="s">
        <v>944</v>
      </c>
      <c r="C71" s="182" t="s">
        <v>945</v>
      </c>
      <c r="D71" s="175" t="s">
        <v>257</v>
      </c>
      <c r="E71" s="176">
        <v>2</v>
      </c>
      <c r="F71" s="177"/>
      <c r="G71" s="178">
        <f>ROUND(E71*F71,2)</f>
        <v>0</v>
      </c>
      <c r="H71" s="177"/>
      <c r="I71" s="178">
        <f>ROUND(E71*H71,2)</f>
        <v>0</v>
      </c>
      <c r="J71" s="177"/>
      <c r="K71" s="178">
        <f>ROUND(E71*J71,2)</f>
        <v>0</v>
      </c>
      <c r="L71" s="178">
        <v>21</v>
      </c>
      <c r="M71" s="178">
        <f>G71*(1+L71/100)</f>
        <v>0</v>
      </c>
      <c r="N71" s="176">
        <v>2.9999999999999997E-4</v>
      </c>
      <c r="O71" s="176">
        <f>ROUND(E71*N71,2)</f>
        <v>0</v>
      </c>
      <c r="P71" s="176">
        <v>0</v>
      </c>
      <c r="Q71" s="176">
        <f>ROUND(E71*P71,2)</f>
        <v>0</v>
      </c>
      <c r="R71" s="178" t="s">
        <v>450</v>
      </c>
      <c r="S71" s="178" t="s">
        <v>211</v>
      </c>
      <c r="T71" s="179" t="s">
        <v>212</v>
      </c>
      <c r="U71" s="156">
        <v>0</v>
      </c>
      <c r="V71" s="156">
        <f>ROUND(E71*U71,2)</f>
        <v>0</v>
      </c>
      <c r="W71" s="156"/>
      <c r="X71" s="156" t="s">
        <v>98</v>
      </c>
      <c r="Y71" s="156" t="s">
        <v>214</v>
      </c>
      <c r="Z71" s="146"/>
      <c r="AA71" s="146"/>
      <c r="AB71" s="146"/>
      <c r="AC71" s="146"/>
      <c r="AD71" s="146"/>
      <c r="AE71" s="146"/>
      <c r="AF71" s="146"/>
      <c r="AG71" s="146" t="s">
        <v>458</v>
      </c>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outlineLevel="1" x14ac:dyDescent="0.25">
      <c r="A72" s="173">
        <v>39</v>
      </c>
      <c r="B72" s="174" t="s">
        <v>946</v>
      </c>
      <c r="C72" s="182" t="s">
        <v>947</v>
      </c>
      <c r="D72" s="175" t="s">
        <v>257</v>
      </c>
      <c r="E72" s="176">
        <v>2</v>
      </c>
      <c r="F72" s="177"/>
      <c r="G72" s="178">
        <f>ROUND(E72*F72,2)</f>
        <v>0</v>
      </c>
      <c r="H72" s="177"/>
      <c r="I72" s="178">
        <f>ROUND(E72*H72,2)</f>
        <v>0</v>
      </c>
      <c r="J72" s="177"/>
      <c r="K72" s="178">
        <f>ROUND(E72*J72,2)</f>
        <v>0</v>
      </c>
      <c r="L72" s="178">
        <v>21</v>
      </c>
      <c r="M72" s="178">
        <f>G72*(1+L72/100)</f>
        <v>0</v>
      </c>
      <c r="N72" s="176">
        <v>3.1E-4</v>
      </c>
      <c r="O72" s="176">
        <f>ROUND(E72*N72,2)</f>
        <v>0</v>
      </c>
      <c r="P72" s="176">
        <v>0</v>
      </c>
      <c r="Q72" s="176">
        <f>ROUND(E72*P72,2)</f>
        <v>0</v>
      </c>
      <c r="R72" s="178" t="s">
        <v>450</v>
      </c>
      <c r="S72" s="178" t="s">
        <v>211</v>
      </c>
      <c r="T72" s="179" t="s">
        <v>212</v>
      </c>
      <c r="U72" s="156">
        <v>0</v>
      </c>
      <c r="V72" s="156">
        <f>ROUND(E72*U72,2)</f>
        <v>0</v>
      </c>
      <c r="W72" s="156"/>
      <c r="X72" s="156" t="s">
        <v>98</v>
      </c>
      <c r="Y72" s="156" t="s">
        <v>214</v>
      </c>
      <c r="Z72" s="146"/>
      <c r="AA72" s="146"/>
      <c r="AB72" s="146"/>
      <c r="AC72" s="146"/>
      <c r="AD72" s="146"/>
      <c r="AE72" s="146"/>
      <c r="AF72" s="146"/>
      <c r="AG72" s="146" t="s">
        <v>458</v>
      </c>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outlineLevel="1" x14ac:dyDescent="0.25">
      <c r="A73" s="173">
        <v>40</v>
      </c>
      <c r="B73" s="174" t="s">
        <v>948</v>
      </c>
      <c r="C73" s="182" t="s">
        <v>949</v>
      </c>
      <c r="D73" s="175" t="s">
        <v>257</v>
      </c>
      <c r="E73" s="176">
        <v>1</v>
      </c>
      <c r="F73" s="177"/>
      <c r="G73" s="178">
        <f>ROUND(E73*F73,2)</f>
        <v>0</v>
      </c>
      <c r="H73" s="177"/>
      <c r="I73" s="178">
        <f>ROUND(E73*H73,2)</f>
        <v>0</v>
      </c>
      <c r="J73" s="177"/>
      <c r="K73" s="178">
        <f>ROUND(E73*J73,2)</f>
        <v>0</v>
      </c>
      <c r="L73" s="178">
        <v>21</v>
      </c>
      <c r="M73" s="178">
        <f>G73*(1+L73/100)</f>
        <v>0</v>
      </c>
      <c r="N73" s="176">
        <v>3.5E-4</v>
      </c>
      <c r="O73" s="176">
        <f>ROUND(E73*N73,2)</f>
        <v>0</v>
      </c>
      <c r="P73" s="176">
        <v>0</v>
      </c>
      <c r="Q73" s="176">
        <f>ROUND(E73*P73,2)</f>
        <v>0</v>
      </c>
      <c r="R73" s="178" t="s">
        <v>450</v>
      </c>
      <c r="S73" s="178" t="s">
        <v>211</v>
      </c>
      <c r="T73" s="179" t="s">
        <v>212</v>
      </c>
      <c r="U73" s="156">
        <v>0</v>
      </c>
      <c r="V73" s="156">
        <f>ROUND(E73*U73,2)</f>
        <v>0</v>
      </c>
      <c r="W73" s="156"/>
      <c r="X73" s="156" t="s">
        <v>98</v>
      </c>
      <c r="Y73" s="156" t="s">
        <v>214</v>
      </c>
      <c r="Z73" s="146"/>
      <c r="AA73" s="146"/>
      <c r="AB73" s="146"/>
      <c r="AC73" s="146"/>
      <c r="AD73" s="146"/>
      <c r="AE73" s="146"/>
      <c r="AF73" s="146"/>
      <c r="AG73" s="146" t="s">
        <v>458</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outlineLevel="1" x14ac:dyDescent="0.25">
      <c r="A74" s="165">
        <v>41</v>
      </c>
      <c r="B74" s="166" t="s">
        <v>890</v>
      </c>
      <c r="C74" s="181" t="s">
        <v>950</v>
      </c>
      <c r="D74" s="167" t="s">
        <v>613</v>
      </c>
      <c r="E74" s="168">
        <v>1</v>
      </c>
      <c r="F74" s="169"/>
      <c r="G74" s="170">
        <f>ROUND(E74*F74,2)</f>
        <v>0</v>
      </c>
      <c r="H74" s="169"/>
      <c r="I74" s="170">
        <f>ROUND(E74*H74,2)</f>
        <v>0</v>
      </c>
      <c r="J74" s="169"/>
      <c r="K74" s="170">
        <f>ROUND(E74*J74,2)</f>
        <v>0</v>
      </c>
      <c r="L74" s="170">
        <v>21</v>
      </c>
      <c r="M74" s="170">
        <f>G74*(1+L74/100)</f>
        <v>0</v>
      </c>
      <c r="N74" s="168">
        <v>0</v>
      </c>
      <c r="O74" s="168">
        <f>ROUND(E74*N74,2)</f>
        <v>0</v>
      </c>
      <c r="P74" s="168">
        <v>0</v>
      </c>
      <c r="Q74" s="168">
        <f>ROUND(E74*P74,2)</f>
        <v>0</v>
      </c>
      <c r="R74" s="170"/>
      <c r="S74" s="170" t="s">
        <v>276</v>
      </c>
      <c r="T74" s="171" t="s">
        <v>212</v>
      </c>
      <c r="U74" s="156">
        <v>0</v>
      </c>
      <c r="V74" s="156">
        <f>ROUND(E74*U74,2)</f>
        <v>0</v>
      </c>
      <c r="W74" s="156"/>
      <c r="X74" s="156" t="s">
        <v>213</v>
      </c>
      <c r="Y74" s="156" t="s">
        <v>214</v>
      </c>
      <c r="Z74" s="146"/>
      <c r="AA74" s="146"/>
      <c r="AB74" s="146"/>
      <c r="AC74" s="146"/>
      <c r="AD74" s="146"/>
      <c r="AE74" s="146"/>
      <c r="AF74" s="146"/>
      <c r="AG74" s="146" t="s">
        <v>541</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outlineLevel="2" x14ac:dyDescent="0.25">
      <c r="A75" s="153"/>
      <c r="B75" s="154"/>
      <c r="C75" s="254" t="s">
        <v>932</v>
      </c>
      <c r="D75" s="255"/>
      <c r="E75" s="255"/>
      <c r="F75" s="255"/>
      <c r="G75" s="255"/>
      <c r="H75" s="156"/>
      <c r="I75" s="156"/>
      <c r="J75" s="156"/>
      <c r="K75" s="156"/>
      <c r="L75" s="156"/>
      <c r="M75" s="156"/>
      <c r="N75" s="155"/>
      <c r="O75" s="155"/>
      <c r="P75" s="155"/>
      <c r="Q75" s="155"/>
      <c r="R75" s="156"/>
      <c r="S75" s="156"/>
      <c r="T75" s="156"/>
      <c r="U75" s="156"/>
      <c r="V75" s="156"/>
      <c r="W75" s="156"/>
      <c r="X75" s="156"/>
      <c r="Y75" s="156"/>
      <c r="Z75" s="146"/>
      <c r="AA75" s="146"/>
      <c r="AB75" s="146"/>
      <c r="AC75" s="146"/>
      <c r="AD75" s="146"/>
      <c r="AE75" s="146"/>
      <c r="AF75" s="146"/>
      <c r="AG75" s="146" t="s">
        <v>642</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x14ac:dyDescent="0.25">
      <c r="A76" s="158" t="s">
        <v>205</v>
      </c>
      <c r="B76" s="159" t="s">
        <v>89</v>
      </c>
      <c r="C76" s="180" t="s">
        <v>90</v>
      </c>
      <c r="D76" s="160"/>
      <c r="E76" s="161"/>
      <c r="F76" s="162"/>
      <c r="G76" s="162">
        <f>SUMIF(AG77:AG82,"&lt;&gt;NOR",G77:G82)</f>
        <v>0</v>
      </c>
      <c r="H76" s="162"/>
      <c r="I76" s="162">
        <f>SUM(I77:I82)</f>
        <v>0</v>
      </c>
      <c r="J76" s="162"/>
      <c r="K76" s="162">
        <f>SUM(K77:K82)</f>
        <v>0</v>
      </c>
      <c r="L76" s="162"/>
      <c r="M76" s="162">
        <f>SUM(M77:M82)</f>
        <v>0</v>
      </c>
      <c r="N76" s="161"/>
      <c r="O76" s="161">
        <f>SUM(O77:O82)</f>
        <v>0.03</v>
      </c>
      <c r="P76" s="161"/>
      <c r="Q76" s="161">
        <f>SUM(Q77:Q82)</f>
        <v>0</v>
      </c>
      <c r="R76" s="162"/>
      <c r="S76" s="162"/>
      <c r="T76" s="163"/>
      <c r="U76" s="157"/>
      <c r="V76" s="157">
        <f>SUM(V77:V82)</f>
        <v>0</v>
      </c>
      <c r="W76" s="157"/>
      <c r="X76" s="157"/>
      <c r="Y76" s="157"/>
      <c r="AG76" t="s">
        <v>206</v>
      </c>
    </row>
    <row r="77" spans="1:60" ht="20.399999999999999" outlineLevel="1" x14ac:dyDescent="0.25">
      <c r="A77" s="165">
        <v>42</v>
      </c>
      <c r="B77" s="166" t="s">
        <v>892</v>
      </c>
      <c r="C77" s="181" t="s">
        <v>951</v>
      </c>
      <c r="D77" s="167" t="s">
        <v>257</v>
      </c>
      <c r="E77" s="168">
        <v>1</v>
      </c>
      <c r="F77" s="169"/>
      <c r="G77" s="170">
        <f>ROUND(E77*F77,2)</f>
        <v>0</v>
      </c>
      <c r="H77" s="169"/>
      <c r="I77" s="170">
        <f>ROUND(E77*H77,2)</f>
        <v>0</v>
      </c>
      <c r="J77" s="169"/>
      <c r="K77" s="170">
        <f>ROUND(E77*J77,2)</f>
        <v>0</v>
      </c>
      <c r="L77" s="170">
        <v>21</v>
      </c>
      <c r="M77" s="170">
        <f>G77*(1+L77/100)</f>
        <v>0</v>
      </c>
      <c r="N77" s="168">
        <v>6.4000000000000003E-3</v>
      </c>
      <c r="O77" s="168">
        <f>ROUND(E77*N77,2)</f>
        <v>0.01</v>
      </c>
      <c r="P77" s="168">
        <v>0</v>
      </c>
      <c r="Q77" s="168">
        <f>ROUND(E77*P77,2)</f>
        <v>0</v>
      </c>
      <c r="R77" s="170"/>
      <c r="S77" s="170" t="s">
        <v>276</v>
      </c>
      <c r="T77" s="171" t="s">
        <v>212</v>
      </c>
      <c r="U77" s="156">
        <v>0</v>
      </c>
      <c r="V77" s="156">
        <f>ROUND(E77*U77,2)</f>
        <v>0</v>
      </c>
      <c r="W77" s="156"/>
      <c r="X77" s="156" t="s">
        <v>213</v>
      </c>
      <c r="Y77" s="156" t="s">
        <v>214</v>
      </c>
      <c r="Z77" s="146"/>
      <c r="AA77" s="146"/>
      <c r="AB77" s="146"/>
      <c r="AC77" s="146"/>
      <c r="AD77" s="146"/>
      <c r="AE77" s="146"/>
      <c r="AF77" s="146"/>
      <c r="AG77" s="146" t="s">
        <v>541</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outlineLevel="2" x14ac:dyDescent="0.25">
      <c r="A78" s="153"/>
      <c r="B78" s="154"/>
      <c r="C78" s="254" t="s">
        <v>932</v>
      </c>
      <c r="D78" s="255"/>
      <c r="E78" s="255"/>
      <c r="F78" s="255"/>
      <c r="G78" s="255"/>
      <c r="H78" s="156"/>
      <c r="I78" s="156"/>
      <c r="J78" s="156"/>
      <c r="K78" s="156"/>
      <c r="L78" s="156"/>
      <c r="M78" s="156"/>
      <c r="N78" s="155"/>
      <c r="O78" s="155"/>
      <c r="P78" s="155"/>
      <c r="Q78" s="155"/>
      <c r="R78" s="156"/>
      <c r="S78" s="156"/>
      <c r="T78" s="156"/>
      <c r="U78" s="156"/>
      <c r="V78" s="156"/>
      <c r="W78" s="156"/>
      <c r="X78" s="156"/>
      <c r="Y78" s="156"/>
      <c r="Z78" s="146"/>
      <c r="AA78" s="146"/>
      <c r="AB78" s="146"/>
      <c r="AC78" s="146"/>
      <c r="AD78" s="146"/>
      <c r="AE78" s="146"/>
      <c r="AF78" s="146"/>
      <c r="AG78" s="146" t="s">
        <v>642</v>
      </c>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outlineLevel="1" x14ac:dyDescent="0.25">
      <c r="A79" s="165">
        <v>43</v>
      </c>
      <c r="B79" s="166" t="s">
        <v>952</v>
      </c>
      <c r="C79" s="181" t="s">
        <v>953</v>
      </c>
      <c r="D79" s="167" t="s">
        <v>257</v>
      </c>
      <c r="E79" s="168">
        <v>2</v>
      </c>
      <c r="F79" s="169"/>
      <c r="G79" s="170">
        <f>ROUND(E79*F79,2)</f>
        <v>0</v>
      </c>
      <c r="H79" s="169"/>
      <c r="I79" s="170">
        <f>ROUND(E79*H79,2)</f>
        <v>0</v>
      </c>
      <c r="J79" s="169"/>
      <c r="K79" s="170">
        <f>ROUND(E79*J79,2)</f>
        <v>0</v>
      </c>
      <c r="L79" s="170">
        <v>21</v>
      </c>
      <c r="M79" s="170">
        <f>G79*(1+L79/100)</f>
        <v>0</v>
      </c>
      <c r="N79" s="168">
        <v>6.4000000000000003E-3</v>
      </c>
      <c r="O79" s="168">
        <f>ROUND(E79*N79,2)</f>
        <v>0.01</v>
      </c>
      <c r="P79" s="168">
        <v>0</v>
      </c>
      <c r="Q79" s="168">
        <f>ROUND(E79*P79,2)</f>
        <v>0</v>
      </c>
      <c r="R79" s="170"/>
      <c r="S79" s="170" t="s">
        <v>276</v>
      </c>
      <c r="T79" s="171" t="s">
        <v>212</v>
      </c>
      <c r="U79" s="156">
        <v>0</v>
      </c>
      <c r="V79" s="156">
        <f>ROUND(E79*U79,2)</f>
        <v>0</v>
      </c>
      <c r="W79" s="156"/>
      <c r="X79" s="156" t="s">
        <v>213</v>
      </c>
      <c r="Y79" s="156" t="s">
        <v>214</v>
      </c>
      <c r="Z79" s="146"/>
      <c r="AA79" s="146"/>
      <c r="AB79" s="146"/>
      <c r="AC79" s="146"/>
      <c r="AD79" s="146"/>
      <c r="AE79" s="146"/>
      <c r="AF79" s="146"/>
      <c r="AG79" s="146" t="s">
        <v>541</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outlineLevel="2" x14ac:dyDescent="0.25">
      <c r="A80" s="153"/>
      <c r="B80" s="154"/>
      <c r="C80" s="254" t="s">
        <v>932</v>
      </c>
      <c r="D80" s="255"/>
      <c r="E80" s="255"/>
      <c r="F80" s="255"/>
      <c r="G80" s="255"/>
      <c r="H80" s="156"/>
      <c r="I80" s="156"/>
      <c r="J80" s="156"/>
      <c r="K80" s="156"/>
      <c r="L80" s="156"/>
      <c r="M80" s="156"/>
      <c r="N80" s="155"/>
      <c r="O80" s="155"/>
      <c r="P80" s="155"/>
      <c r="Q80" s="155"/>
      <c r="R80" s="156"/>
      <c r="S80" s="156"/>
      <c r="T80" s="156"/>
      <c r="U80" s="156"/>
      <c r="V80" s="156"/>
      <c r="W80" s="156"/>
      <c r="X80" s="156"/>
      <c r="Y80" s="156"/>
      <c r="Z80" s="146"/>
      <c r="AA80" s="146"/>
      <c r="AB80" s="146"/>
      <c r="AC80" s="146"/>
      <c r="AD80" s="146"/>
      <c r="AE80" s="146"/>
      <c r="AF80" s="146"/>
      <c r="AG80" s="146" t="s">
        <v>642</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outlineLevel="1" x14ac:dyDescent="0.25">
      <c r="A81" s="165">
        <v>44</v>
      </c>
      <c r="B81" s="166" t="s">
        <v>954</v>
      </c>
      <c r="C81" s="181" t="s">
        <v>955</v>
      </c>
      <c r="D81" s="167" t="s">
        <v>257</v>
      </c>
      <c r="E81" s="168">
        <v>1</v>
      </c>
      <c r="F81" s="169"/>
      <c r="G81" s="170">
        <f>ROUND(E81*F81,2)</f>
        <v>0</v>
      </c>
      <c r="H81" s="169"/>
      <c r="I81" s="170">
        <f>ROUND(E81*H81,2)</f>
        <v>0</v>
      </c>
      <c r="J81" s="169"/>
      <c r="K81" s="170">
        <f>ROUND(E81*J81,2)</f>
        <v>0</v>
      </c>
      <c r="L81" s="170">
        <v>21</v>
      </c>
      <c r="M81" s="170">
        <f>G81*(1+L81/100)</f>
        <v>0</v>
      </c>
      <c r="N81" s="168">
        <v>6.4000000000000003E-3</v>
      </c>
      <c r="O81" s="168">
        <f>ROUND(E81*N81,2)</f>
        <v>0.01</v>
      </c>
      <c r="P81" s="168">
        <v>0</v>
      </c>
      <c r="Q81" s="168">
        <f>ROUND(E81*P81,2)</f>
        <v>0</v>
      </c>
      <c r="R81" s="170"/>
      <c r="S81" s="170" t="s">
        <v>276</v>
      </c>
      <c r="T81" s="171" t="s">
        <v>212</v>
      </c>
      <c r="U81" s="156">
        <v>0</v>
      </c>
      <c r="V81" s="156">
        <f>ROUND(E81*U81,2)</f>
        <v>0</v>
      </c>
      <c r="W81" s="156"/>
      <c r="X81" s="156" t="s">
        <v>213</v>
      </c>
      <c r="Y81" s="156" t="s">
        <v>214</v>
      </c>
      <c r="Z81" s="146"/>
      <c r="AA81" s="146"/>
      <c r="AB81" s="146"/>
      <c r="AC81" s="146"/>
      <c r="AD81" s="146"/>
      <c r="AE81" s="146"/>
      <c r="AF81" s="146"/>
      <c r="AG81" s="146" t="s">
        <v>541</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outlineLevel="2" x14ac:dyDescent="0.25">
      <c r="A82" s="153"/>
      <c r="B82" s="154"/>
      <c r="C82" s="254" t="s">
        <v>932</v>
      </c>
      <c r="D82" s="255"/>
      <c r="E82" s="255"/>
      <c r="F82" s="255"/>
      <c r="G82" s="255"/>
      <c r="H82" s="156"/>
      <c r="I82" s="156"/>
      <c r="J82" s="156"/>
      <c r="K82" s="156"/>
      <c r="L82" s="156"/>
      <c r="M82" s="156"/>
      <c r="N82" s="155"/>
      <c r="O82" s="155"/>
      <c r="P82" s="155"/>
      <c r="Q82" s="155"/>
      <c r="R82" s="156"/>
      <c r="S82" s="156"/>
      <c r="T82" s="156"/>
      <c r="U82" s="156"/>
      <c r="V82" s="156"/>
      <c r="W82" s="156"/>
      <c r="X82" s="156"/>
      <c r="Y82" s="156"/>
      <c r="Z82" s="146"/>
      <c r="AA82" s="146"/>
      <c r="AB82" s="146"/>
      <c r="AC82" s="146"/>
      <c r="AD82" s="146"/>
      <c r="AE82" s="146"/>
      <c r="AF82" s="146"/>
      <c r="AG82" s="146" t="s">
        <v>642</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x14ac:dyDescent="0.25">
      <c r="A83" s="158" t="s">
        <v>205</v>
      </c>
      <c r="B83" s="159" t="s">
        <v>91</v>
      </c>
      <c r="C83" s="180" t="s">
        <v>92</v>
      </c>
      <c r="D83" s="160"/>
      <c r="E83" s="161"/>
      <c r="F83" s="162"/>
      <c r="G83" s="162">
        <f>SUMIF(AG84:AG85,"&lt;&gt;NOR",G84:G85)</f>
        <v>0</v>
      </c>
      <c r="H83" s="162"/>
      <c r="I83" s="162">
        <f>SUM(I84:I85)</f>
        <v>0</v>
      </c>
      <c r="J83" s="162"/>
      <c r="K83" s="162">
        <f>SUM(K84:K85)</f>
        <v>0</v>
      </c>
      <c r="L83" s="162"/>
      <c r="M83" s="162">
        <f>SUM(M84:M85)</f>
        <v>0</v>
      </c>
      <c r="N83" s="161"/>
      <c r="O83" s="161">
        <f>SUM(O84:O85)</f>
        <v>0</v>
      </c>
      <c r="P83" s="161"/>
      <c r="Q83" s="161">
        <f>SUM(Q84:Q85)</f>
        <v>0</v>
      </c>
      <c r="R83" s="162"/>
      <c r="S83" s="162"/>
      <c r="T83" s="163"/>
      <c r="U83" s="157"/>
      <c r="V83" s="157">
        <f>SUM(V84:V85)</f>
        <v>1.93</v>
      </c>
      <c r="W83" s="157"/>
      <c r="X83" s="157"/>
      <c r="Y83" s="157"/>
      <c r="AG83" t="s">
        <v>206</v>
      </c>
    </row>
    <row r="84" spans="1:60" outlineLevel="1" x14ac:dyDescent="0.25">
      <c r="A84" s="165">
        <v>45</v>
      </c>
      <c r="B84" s="166" t="s">
        <v>956</v>
      </c>
      <c r="C84" s="181" t="s">
        <v>957</v>
      </c>
      <c r="D84" s="167" t="s">
        <v>261</v>
      </c>
      <c r="E84" s="168">
        <v>0.8</v>
      </c>
      <c r="F84" s="169"/>
      <c r="G84" s="170">
        <f>ROUND(E84*F84,2)</f>
        <v>0</v>
      </c>
      <c r="H84" s="169"/>
      <c r="I84" s="170">
        <f>ROUND(E84*H84,2)</f>
        <v>0</v>
      </c>
      <c r="J84" s="169"/>
      <c r="K84" s="170">
        <f>ROUND(E84*J84,2)</f>
        <v>0</v>
      </c>
      <c r="L84" s="170">
        <v>21</v>
      </c>
      <c r="M84" s="170">
        <f>G84*(1+L84/100)</f>
        <v>0</v>
      </c>
      <c r="N84" s="168">
        <v>0</v>
      </c>
      <c r="O84" s="168">
        <f>ROUND(E84*N84,2)</f>
        <v>0</v>
      </c>
      <c r="P84" s="168">
        <v>0</v>
      </c>
      <c r="Q84" s="168">
        <f>ROUND(E84*P84,2)</f>
        <v>0</v>
      </c>
      <c r="R84" s="170"/>
      <c r="S84" s="170" t="s">
        <v>276</v>
      </c>
      <c r="T84" s="171" t="s">
        <v>212</v>
      </c>
      <c r="U84" s="156">
        <v>2.41</v>
      </c>
      <c r="V84" s="156">
        <f>ROUND(E84*U84,2)</f>
        <v>1.93</v>
      </c>
      <c r="W84" s="156"/>
      <c r="X84" s="156" t="s">
        <v>213</v>
      </c>
      <c r="Y84" s="156" t="s">
        <v>214</v>
      </c>
      <c r="Z84" s="146"/>
      <c r="AA84" s="146"/>
      <c r="AB84" s="146"/>
      <c r="AC84" s="146"/>
      <c r="AD84" s="146"/>
      <c r="AE84" s="146"/>
      <c r="AF84" s="146"/>
      <c r="AG84" s="146" t="s">
        <v>541</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outlineLevel="2" x14ac:dyDescent="0.25">
      <c r="A85" s="153"/>
      <c r="B85" s="154"/>
      <c r="C85" s="254" t="s">
        <v>932</v>
      </c>
      <c r="D85" s="255"/>
      <c r="E85" s="255"/>
      <c r="F85" s="255"/>
      <c r="G85" s="255"/>
      <c r="H85" s="156"/>
      <c r="I85" s="156"/>
      <c r="J85" s="156"/>
      <c r="K85" s="156"/>
      <c r="L85" s="156"/>
      <c r="M85" s="156"/>
      <c r="N85" s="155"/>
      <c r="O85" s="155"/>
      <c r="P85" s="155"/>
      <c r="Q85" s="155"/>
      <c r="R85" s="156"/>
      <c r="S85" s="156"/>
      <c r="T85" s="156"/>
      <c r="U85" s="156"/>
      <c r="V85" s="156"/>
      <c r="W85" s="156"/>
      <c r="X85" s="156"/>
      <c r="Y85" s="156"/>
      <c r="Z85" s="146"/>
      <c r="AA85" s="146"/>
      <c r="AB85" s="146"/>
      <c r="AC85" s="146"/>
      <c r="AD85" s="146"/>
      <c r="AE85" s="146"/>
      <c r="AF85" s="146"/>
      <c r="AG85" s="146" t="s">
        <v>642</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x14ac:dyDescent="0.25">
      <c r="A86" s="3"/>
      <c r="B86" s="4"/>
      <c r="C86" s="183"/>
      <c r="D86" s="6"/>
      <c r="E86" s="3"/>
      <c r="F86" s="3"/>
      <c r="G86" s="3"/>
      <c r="H86" s="3"/>
      <c r="I86" s="3"/>
      <c r="J86" s="3"/>
      <c r="K86" s="3"/>
      <c r="L86" s="3"/>
      <c r="M86" s="3"/>
      <c r="N86" s="3"/>
      <c r="O86" s="3"/>
      <c r="P86" s="3"/>
      <c r="Q86" s="3"/>
      <c r="R86" s="3"/>
      <c r="S86" s="3"/>
      <c r="T86" s="3"/>
      <c r="U86" s="3"/>
      <c r="V86" s="3"/>
      <c r="W86" s="3"/>
      <c r="X86" s="3"/>
      <c r="Y86" s="3"/>
      <c r="AE86">
        <v>12</v>
      </c>
      <c r="AF86">
        <v>21</v>
      </c>
      <c r="AG86" t="s">
        <v>191</v>
      </c>
    </row>
    <row r="87" spans="1:60" x14ac:dyDescent="0.25">
      <c r="A87" s="149"/>
      <c r="B87" s="150" t="s">
        <v>29</v>
      </c>
      <c r="C87" s="184"/>
      <c r="D87" s="151"/>
      <c r="E87" s="152"/>
      <c r="F87" s="152"/>
      <c r="G87" s="164">
        <f>G8+G11+G25+G76+G83</f>
        <v>0</v>
      </c>
      <c r="H87" s="3"/>
      <c r="I87" s="3"/>
      <c r="J87" s="3"/>
      <c r="K87" s="3"/>
      <c r="L87" s="3"/>
      <c r="M87" s="3"/>
      <c r="N87" s="3"/>
      <c r="O87" s="3"/>
      <c r="P87" s="3"/>
      <c r="Q87" s="3"/>
      <c r="R87" s="3"/>
      <c r="S87" s="3"/>
      <c r="T87" s="3"/>
      <c r="U87" s="3"/>
      <c r="V87" s="3"/>
      <c r="W87" s="3"/>
      <c r="X87" s="3"/>
      <c r="Y87" s="3"/>
      <c r="AE87">
        <f>SUMIF(L7:L85,AE86,G7:G85)</f>
        <v>0</v>
      </c>
      <c r="AF87">
        <f>SUMIF(L7:L85,AF86,G7:G85)</f>
        <v>0</v>
      </c>
      <c r="AG87" t="s">
        <v>520</v>
      </c>
    </row>
    <row r="88" spans="1:60" x14ac:dyDescent="0.25">
      <c r="C88" s="185"/>
      <c r="D88" s="10"/>
      <c r="AG88" t="s">
        <v>521</v>
      </c>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32">
    <mergeCell ref="C31:G31"/>
    <mergeCell ref="A1:G1"/>
    <mergeCell ref="C2:G2"/>
    <mergeCell ref="C3:G3"/>
    <mergeCell ref="C4:G4"/>
    <mergeCell ref="C10:G10"/>
    <mergeCell ref="C13:G13"/>
    <mergeCell ref="C15:G15"/>
    <mergeCell ref="C17:G17"/>
    <mergeCell ref="C19:G19"/>
    <mergeCell ref="C27:G27"/>
    <mergeCell ref="C29:G29"/>
    <mergeCell ref="C63:G63"/>
    <mergeCell ref="C33:G33"/>
    <mergeCell ref="C35:G35"/>
    <mergeCell ref="C37:G37"/>
    <mergeCell ref="C39:G39"/>
    <mergeCell ref="C49:G49"/>
    <mergeCell ref="C51:G51"/>
    <mergeCell ref="C53:G53"/>
    <mergeCell ref="C55:G55"/>
    <mergeCell ref="C57:G57"/>
    <mergeCell ref="C59:G59"/>
    <mergeCell ref="C61:G61"/>
    <mergeCell ref="C82:G82"/>
    <mergeCell ref="C85:G85"/>
    <mergeCell ref="C65:G65"/>
    <mergeCell ref="C67:G67"/>
    <mergeCell ref="C69:G69"/>
    <mergeCell ref="C75:G75"/>
    <mergeCell ref="C78:G78"/>
    <mergeCell ref="C80:G8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745FA-387C-453B-91C3-C7258E9F656F}">
  <sheetPr>
    <outlinePr summaryBelow="0"/>
  </sheetPr>
  <dimension ref="A1:BH5000"/>
  <sheetViews>
    <sheetView workbookViewId="0">
      <pane ySplit="7" topLeftCell="A8" activePane="bottomLeft" state="frozen"/>
      <selection pane="bottomLeft" activeCell="R1" sqref="R1:S1048576"/>
    </sheetView>
  </sheetViews>
  <sheetFormatPr defaultRowHeight="13.2" outlineLevelRow="2" x14ac:dyDescent="0.25"/>
  <cols>
    <col min="1" max="1" width="3.44140625" customWidth="1"/>
    <col min="2" max="2" width="12.5546875" style="120" customWidth="1"/>
    <col min="3" max="3" width="63.33203125" style="120"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15.75" customHeight="1" x14ac:dyDescent="0.3">
      <c r="A1" s="192" t="s">
        <v>178</v>
      </c>
      <c r="B1" s="192"/>
      <c r="C1" s="192"/>
      <c r="D1" s="192"/>
      <c r="E1" s="192"/>
      <c r="F1" s="192"/>
      <c r="G1" s="192"/>
      <c r="AG1" t="s">
        <v>179</v>
      </c>
    </row>
    <row r="2" spans="1:60" ht="24.9" customHeight="1" x14ac:dyDescent="0.25">
      <c r="A2" s="50" t="s">
        <v>7</v>
      </c>
      <c r="B2" s="49"/>
      <c r="C2" s="193" t="s">
        <v>1872</v>
      </c>
      <c r="D2" s="194"/>
      <c r="E2" s="194"/>
      <c r="F2" s="194"/>
      <c r="G2" s="195"/>
      <c r="AG2" t="s">
        <v>180</v>
      </c>
    </row>
    <row r="3" spans="1:60" ht="24.9" customHeight="1" x14ac:dyDescent="0.25">
      <c r="A3" s="50" t="s">
        <v>8</v>
      </c>
      <c r="B3" s="49" t="s">
        <v>43</v>
      </c>
      <c r="C3" s="193" t="s">
        <v>44</v>
      </c>
      <c r="D3" s="194"/>
      <c r="E3" s="194"/>
      <c r="F3" s="194"/>
      <c r="G3" s="195"/>
      <c r="AC3" s="120" t="s">
        <v>180</v>
      </c>
      <c r="AG3" t="s">
        <v>181</v>
      </c>
    </row>
    <row r="4" spans="1:60" ht="24.9" customHeight="1" x14ac:dyDescent="0.25">
      <c r="A4" s="139" t="s">
        <v>9</v>
      </c>
      <c r="B4" s="140" t="s">
        <v>56</v>
      </c>
      <c r="C4" s="196" t="s">
        <v>57</v>
      </c>
      <c r="D4" s="197"/>
      <c r="E4" s="197"/>
      <c r="F4" s="197"/>
      <c r="G4" s="198"/>
      <c r="AG4" t="s">
        <v>182</v>
      </c>
    </row>
    <row r="5" spans="1:60" x14ac:dyDescent="0.25">
      <c r="D5" s="10"/>
    </row>
    <row r="6" spans="1:60" ht="39.6" x14ac:dyDescent="0.25">
      <c r="A6" s="142" t="s">
        <v>183</v>
      </c>
      <c r="B6" s="144" t="s">
        <v>184</v>
      </c>
      <c r="C6" s="144" t="s">
        <v>185</v>
      </c>
      <c r="D6" s="143" t="s">
        <v>186</v>
      </c>
      <c r="E6" s="142" t="s">
        <v>187</v>
      </c>
      <c r="F6" s="141" t="s">
        <v>188</v>
      </c>
      <c r="G6" s="142" t="s">
        <v>29</v>
      </c>
      <c r="H6" s="145" t="s">
        <v>30</v>
      </c>
      <c r="I6" s="145" t="s">
        <v>189</v>
      </c>
      <c r="J6" s="145" t="s">
        <v>31</v>
      </c>
      <c r="K6" s="145" t="s">
        <v>190</v>
      </c>
      <c r="L6" s="145" t="s">
        <v>191</v>
      </c>
      <c r="M6" s="145" t="s">
        <v>192</v>
      </c>
      <c r="N6" s="145" t="s">
        <v>193</v>
      </c>
      <c r="O6" s="145" t="s">
        <v>194</v>
      </c>
      <c r="P6" s="145" t="s">
        <v>195</v>
      </c>
      <c r="Q6" s="145" t="s">
        <v>196</v>
      </c>
      <c r="R6" s="145" t="s">
        <v>197</v>
      </c>
      <c r="S6" s="145" t="s">
        <v>198</v>
      </c>
      <c r="T6" s="145" t="s">
        <v>199</v>
      </c>
      <c r="U6" s="145" t="s">
        <v>200</v>
      </c>
      <c r="V6" s="145" t="s">
        <v>201</v>
      </c>
      <c r="W6" s="145" t="s">
        <v>202</v>
      </c>
      <c r="X6" s="145" t="s">
        <v>203</v>
      </c>
      <c r="Y6" s="145" t="s">
        <v>204</v>
      </c>
    </row>
    <row r="7" spans="1:60" hidden="1" x14ac:dyDescent="0.25">
      <c r="A7" s="3"/>
      <c r="B7" s="4"/>
      <c r="C7" s="4"/>
      <c r="D7" s="6"/>
      <c r="E7" s="147"/>
      <c r="F7" s="148"/>
      <c r="G7" s="148"/>
      <c r="H7" s="148"/>
      <c r="I7" s="148"/>
      <c r="J7" s="148"/>
      <c r="K7" s="148"/>
      <c r="L7" s="148"/>
      <c r="M7" s="148"/>
      <c r="N7" s="147"/>
      <c r="O7" s="147"/>
      <c r="P7" s="147"/>
      <c r="Q7" s="147"/>
      <c r="R7" s="148"/>
      <c r="S7" s="148"/>
      <c r="T7" s="148"/>
      <c r="U7" s="148"/>
      <c r="V7" s="148"/>
      <c r="W7" s="148"/>
      <c r="X7" s="148"/>
      <c r="Y7" s="148"/>
    </row>
    <row r="8" spans="1:60" x14ac:dyDescent="0.25">
      <c r="A8" s="158" t="s">
        <v>205</v>
      </c>
      <c r="B8" s="159" t="s">
        <v>114</v>
      </c>
      <c r="C8" s="180" t="s">
        <v>115</v>
      </c>
      <c r="D8" s="160"/>
      <c r="E8" s="161"/>
      <c r="F8" s="162"/>
      <c r="G8" s="162">
        <f>SUMIF(AG9:AG10,"&lt;&gt;NOR",G9:G10)</f>
        <v>0</v>
      </c>
      <c r="H8" s="162"/>
      <c r="I8" s="162">
        <f>SUM(I9:I10)</f>
        <v>0</v>
      </c>
      <c r="J8" s="162"/>
      <c r="K8" s="162">
        <f>SUM(K9:K10)</f>
        <v>0</v>
      </c>
      <c r="L8" s="162"/>
      <c r="M8" s="162">
        <f>SUM(M9:M10)</f>
        <v>0</v>
      </c>
      <c r="N8" s="161"/>
      <c r="O8" s="161">
        <f>SUM(O9:O10)</f>
        <v>0.04</v>
      </c>
      <c r="P8" s="161"/>
      <c r="Q8" s="161">
        <f>SUM(Q9:Q10)</f>
        <v>0</v>
      </c>
      <c r="R8" s="162"/>
      <c r="S8" s="162"/>
      <c r="T8" s="163"/>
      <c r="U8" s="157"/>
      <c r="V8" s="157">
        <f>SUM(V9:V10)</f>
        <v>0.28999999999999998</v>
      </c>
      <c r="W8" s="157"/>
      <c r="X8" s="157"/>
      <c r="Y8" s="157"/>
      <c r="AG8" t="s">
        <v>206</v>
      </c>
    </row>
    <row r="9" spans="1:60" outlineLevel="1" x14ac:dyDescent="0.25">
      <c r="A9" s="165">
        <v>1</v>
      </c>
      <c r="B9" s="166" t="s">
        <v>551</v>
      </c>
      <c r="C9" s="181" t="s">
        <v>552</v>
      </c>
      <c r="D9" s="167" t="s">
        <v>237</v>
      </c>
      <c r="E9" s="168">
        <v>0.40949999999999998</v>
      </c>
      <c r="F9" s="169"/>
      <c r="G9" s="170">
        <f>ROUND(E9*F9,2)</f>
        <v>0</v>
      </c>
      <c r="H9" s="169"/>
      <c r="I9" s="170">
        <f>ROUND(E9*H9,2)</f>
        <v>0</v>
      </c>
      <c r="J9" s="169"/>
      <c r="K9" s="170">
        <f>ROUND(E9*J9,2)</f>
        <v>0</v>
      </c>
      <c r="L9" s="170">
        <v>21</v>
      </c>
      <c r="M9" s="170">
        <f>G9*(1+L9/100)</f>
        <v>0</v>
      </c>
      <c r="N9" s="168">
        <v>0.10712000000000001</v>
      </c>
      <c r="O9" s="168">
        <f>ROUND(E9*N9,2)</f>
        <v>0.04</v>
      </c>
      <c r="P9" s="168">
        <v>0</v>
      </c>
      <c r="Q9" s="168">
        <f>ROUND(E9*P9,2)</f>
        <v>0</v>
      </c>
      <c r="R9" s="170" t="s">
        <v>317</v>
      </c>
      <c r="S9" s="170" t="s">
        <v>211</v>
      </c>
      <c r="T9" s="171" t="s">
        <v>212</v>
      </c>
      <c r="U9" s="156">
        <v>0.69998000000000005</v>
      </c>
      <c r="V9" s="156">
        <f>ROUND(E9*U9,2)</f>
        <v>0.28999999999999998</v>
      </c>
      <c r="W9" s="156"/>
      <c r="X9" s="156" t="s">
        <v>213</v>
      </c>
      <c r="Y9" s="156" t="s">
        <v>214</v>
      </c>
      <c r="Z9" s="146"/>
      <c r="AA9" s="146"/>
      <c r="AB9" s="146"/>
      <c r="AC9" s="146"/>
      <c r="AD9" s="146"/>
      <c r="AE9" s="146"/>
      <c r="AF9" s="146"/>
      <c r="AG9" s="146" t="s">
        <v>541</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outlineLevel="2" x14ac:dyDescent="0.25">
      <c r="A10" s="153"/>
      <c r="B10" s="154"/>
      <c r="C10" s="190" t="s">
        <v>553</v>
      </c>
      <c r="D10" s="191"/>
      <c r="E10" s="191"/>
      <c r="F10" s="191"/>
      <c r="G10" s="191"/>
      <c r="H10" s="156"/>
      <c r="I10" s="156"/>
      <c r="J10" s="156"/>
      <c r="K10" s="156"/>
      <c r="L10" s="156"/>
      <c r="M10" s="156"/>
      <c r="N10" s="155"/>
      <c r="O10" s="155"/>
      <c r="P10" s="155"/>
      <c r="Q10" s="155"/>
      <c r="R10" s="156"/>
      <c r="S10" s="156"/>
      <c r="T10" s="156"/>
      <c r="U10" s="156"/>
      <c r="V10" s="156"/>
      <c r="W10" s="156"/>
      <c r="X10" s="156"/>
      <c r="Y10" s="156"/>
      <c r="Z10" s="146"/>
      <c r="AA10" s="146"/>
      <c r="AB10" s="146"/>
      <c r="AC10" s="146"/>
      <c r="AD10" s="146"/>
      <c r="AE10" s="146"/>
      <c r="AF10" s="146"/>
      <c r="AG10" s="146" t="s">
        <v>217</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x14ac:dyDescent="0.25">
      <c r="A11" s="158" t="s">
        <v>205</v>
      </c>
      <c r="B11" s="159" t="s">
        <v>133</v>
      </c>
      <c r="C11" s="180" t="s">
        <v>134</v>
      </c>
      <c r="D11" s="160"/>
      <c r="E11" s="161"/>
      <c r="F11" s="162"/>
      <c r="G11" s="162">
        <f>SUMIF(AG12:AG20,"&lt;&gt;NOR",G12:G20)</f>
        <v>0</v>
      </c>
      <c r="H11" s="162"/>
      <c r="I11" s="162">
        <f>SUM(I12:I20)</f>
        <v>0</v>
      </c>
      <c r="J11" s="162"/>
      <c r="K11" s="162">
        <f>SUM(K12:K20)</f>
        <v>0</v>
      </c>
      <c r="L11" s="162"/>
      <c r="M11" s="162">
        <f>SUM(M12:M20)</f>
        <v>0</v>
      </c>
      <c r="N11" s="161"/>
      <c r="O11" s="161">
        <f>SUM(O12:O20)</f>
        <v>0</v>
      </c>
      <c r="P11" s="161"/>
      <c r="Q11" s="161">
        <f>SUM(Q12:Q20)</f>
        <v>0.04</v>
      </c>
      <c r="R11" s="162"/>
      <c r="S11" s="162"/>
      <c r="T11" s="163"/>
      <c r="U11" s="157"/>
      <c r="V11" s="157">
        <f>SUM(V12:V20)</f>
        <v>1.4200000000000002</v>
      </c>
      <c r="W11" s="157"/>
      <c r="X11" s="157"/>
      <c r="Y11" s="157"/>
      <c r="AG11" t="s">
        <v>206</v>
      </c>
    </row>
    <row r="12" spans="1:60" ht="20.399999999999999" outlineLevel="1" x14ac:dyDescent="0.25">
      <c r="A12" s="165">
        <v>2</v>
      </c>
      <c r="B12" s="166" t="s">
        <v>561</v>
      </c>
      <c r="C12" s="181" t="s">
        <v>562</v>
      </c>
      <c r="D12" s="167" t="s">
        <v>257</v>
      </c>
      <c r="E12" s="168">
        <v>7</v>
      </c>
      <c r="F12" s="169"/>
      <c r="G12" s="170">
        <f>ROUND(E12*F12,2)</f>
        <v>0</v>
      </c>
      <c r="H12" s="169"/>
      <c r="I12" s="170">
        <f>ROUND(E12*H12,2)</f>
        <v>0</v>
      </c>
      <c r="J12" s="169"/>
      <c r="K12" s="170">
        <f>ROUND(E12*J12,2)</f>
        <v>0</v>
      </c>
      <c r="L12" s="170">
        <v>21</v>
      </c>
      <c r="M12" s="170">
        <f>G12*(1+L12/100)</f>
        <v>0</v>
      </c>
      <c r="N12" s="168">
        <v>0</v>
      </c>
      <c r="O12" s="168">
        <f>ROUND(E12*N12,2)</f>
        <v>0</v>
      </c>
      <c r="P12" s="168">
        <v>4.0000000000000001E-3</v>
      </c>
      <c r="Q12" s="168">
        <f>ROUND(E12*P12,2)</f>
        <v>0.03</v>
      </c>
      <c r="R12" s="170" t="s">
        <v>556</v>
      </c>
      <c r="S12" s="170" t="s">
        <v>211</v>
      </c>
      <c r="T12" s="171" t="s">
        <v>212</v>
      </c>
      <c r="U12" s="156">
        <v>0.16</v>
      </c>
      <c r="V12" s="156">
        <f>ROUND(E12*U12,2)</f>
        <v>1.1200000000000001</v>
      </c>
      <c r="W12" s="156"/>
      <c r="X12" s="156" t="s">
        <v>213</v>
      </c>
      <c r="Y12" s="156" t="s">
        <v>214</v>
      </c>
      <c r="Z12" s="146"/>
      <c r="AA12" s="146"/>
      <c r="AB12" s="146"/>
      <c r="AC12" s="146"/>
      <c r="AD12" s="146"/>
      <c r="AE12" s="146"/>
      <c r="AF12" s="146"/>
      <c r="AG12" s="146" t="s">
        <v>541</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outlineLevel="2" x14ac:dyDescent="0.25">
      <c r="A13" s="153"/>
      <c r="B13" s="154"/>
      <c r="C13" s="190" t="s">
        <v>563</v>
      </c>
      <c r="D13" s="191"/>
      <c r="E13" s="191"/>
      <c r="F13" s="191"/>
      <c r="G13" s="191"/>
      <c r="H13" s="156"/>
      <c r="I13" s="156"/>
      <c r="J13" s="156"/>
      <c r="K13" s="156"/>
      <c r="L13" s="156"/>
      <c r="M13" s="156"/>
      <c r="N13" s="155"/>
      <c r="O13" s="155"/>
      <c r="P13" s="155"/>
      <c r="Q13" s="155"/>
      <c r="R13" s="156"/>
      <c r="S13" s="156"/>
      <c r="T13" s="156"/>
      <c r="U13" s="156"/>
      <c r="V13" s="156"/>
      <c r="W13" s="156"/>
      <c r="X13" s="156"/>
      <c r="Y13" s="156"/>
      <c r="Z13" s="146"/>
      <c r="AA13" s="146"/>
      <c r="AB13" s="146"/>
      <c r="AC13" s="146"/>
      <c r="AD13" s="146"/>
      <c r="AE13" s="146"/>
      <c r="AF13" s="146"/>
      <c r="AG13" s="146" t="s">
        <v>217</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outlineLevel="1" x14ac:dyDescent="0.25">
      <c r="A14" s="165">
        <v>3</v>
      </c>
      <c r="B14" s="166" t="s">
        <v>896</v>
      </c>
      <c r="C14" s="181" t="s">
        <v>897</v>
      </c>
      <c r="D14" s="167" t="s">
        <v>257</v>
      </c>
      <c r="E14" s="168">
        <v>1</v>
      </c>
      <c r="F14" s="169"/>
      <c r="G14" s="170">
        <f>ROUND(E14*F14,2)</f>
        <v>0</v>
      </c>
      <c r="H14" s="169"/>
      <c r="I14" s="170">
        <f>ROUND(E14*H14,2)</f>
        <v>0</v>
      </c>
      <c r="J14" s="169"/>
      <c r="K14" s="170">
        <f>ROUND(E14*J14,2)</f>
        <v>0</v>
      </c>
      <c r="L14" s="170">
        <v>21</v>
      </c>
      <c r="M14" s="170">
        <f>G14*(1+L14/100)</f>
        <v>0</v>
      </c>
      <c r="N14" s="168">
        <v>3.4000000000000002E-4</v>
      </c>
      <c r="O14" s="168">
        <f>ROUND(E14*N14,2)</f>
        <v>0</v>
      </c>
      <c r="P14" s="168">
        <v>0.01</v>
      </c>
      <c r="Q14" s="168">
        <f>ROUND(E14*P14,2)</f>
        <v>0.01</v>
      </c>
      <c r="R14" s="170" t="s">
        <v>556</v>
      </c>
      <c r="S14" s="170" t="s">
        <v>211</v>
      </c>
      <c r="T14" s="171" t="s">
        <v>212</v>
      </c>
      <c r="U14" s="156">
        <v>0.18099999999999999</v>
      </c>
      <c r="V14" s="156">
        <f>ROUND(E14*U14,2)</f>
        <v>0.18</v>
      </c>
      <c r="W14" s="156"/>
      <c r="X14" s="156" t="s">
        <v>213</v>
      </c>
      <c r="Y14" s="156" t="s">
        <v>214</v>
      </c>
      <c r="Z14" s="146"/>
      <c r="AA14" s="146"/>
      <c r="AB14" s="146"/>
      <c r="AC14" s="146"/>
      <c r="AD14" s="146"/>
      <c r="AE14" s="146"/>
      <c r="AF14" s="146"/>
      <c r="AG14" s="146" t="s">
        <v>541</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outlineLevel="2" x14ac:dyDescent="0.25">
      <c r="A15" s="153"/>
      <c r="B15" s="154"/>
      <c r="C15" s="190" t="s">
        <v>566</v>
      </c>
      <c r="D15" s="191"/>
      <c r="E15" s="191"/>
      <c r="F15" s="191"/>
      <c r="G15" s="191"/>
      <c r="H15" s="156"/>
      <c r="I15" s="156"/>
      <c r="J15" s="156"/>
      <c r="K15" s="156"/>
      <c r="L15" s="156"/>
      <c r="M15" s="156"/>
      <c r="N15" s="155"/>
      <c r="O15" s="155"/>
      <c r="P15" s="155"/>
      <c r="Q15" s="155"/>
      <c r="R15" s="156"/>
      <c r="S15" s="156"/>
      <c r="T15" s="156"/>
      <c r="U15" s="156"/>
      <c r="V15" s="156"/>
      <c r="W15" s="156"/>
      <c r="X15" s="156"/>
      <c r="Y15" s="156"/>
      <c r="Z15" s="146"/>
      <c r="AA15" s="146"/>
      <c r="AB15" s="146"/>
      <c r="AC15" s="146"/>
      <c r="AD15" s="146"/>
      <c r="AE15" s="146"/>
      <c r="AF15" s="146"/>
      <c r="AG15" s="146" t="s">
        <v>217</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outlineLevel="1" x14ac:dyDescent="0.25">
      <c r="A16" s="173">
        <v>4</v>
      </c>
      <c r="B16" s="174" t="s">
        <v>573</v>
      </c>
      <c r="C16" s="182" t="s">
        <v>574</v>
      </c>
      <c r="D16" s="175" t="s">
        <v>261</v>
      </c>
      <c r="E16" s="176">
        <v>0.05</v>
      </c>
      <c r="F16" s="177"/>
      <c r="G16" s="178">
        <f>ROUND(E16*F16,2)</f>
        <v>0</v>
      </c>
      <c r="H16" s="177"/>
      <c r="I16" s="178">
        <f>ROUND(E16*H16,2)</f>
        <v>0</v>
      </c>
      <c r="J16" s="177"/>
      <c r="K16" s="178">
        <f>ROUND(E16*J16,2)</f>
        <v>0</v>
      </c>
      <c r="L16" s="178">
        <v>21</v>
      </c>
      <c r="M16" s="178">
        <f>G16*(1+L16/100)</f>
        <v>0</v>
      </c>
      <c r="N16" s="176">
        <v>0</v>
      </c>
      <c r="O16" s="176">
        <f>ROUND(E16*N16,2)</f>
        <v>0</v>
      </c>
      <c r="P16" s="176">
        <v>0</v>
      </c>
      <c r="Q16" s="176">
        <f>ROUND(E16*P16,2)</f>
        <v>0</v>
      </c>
      <c r="R16" s="178" t="s">
        <v>556</v>
      </c>
      <c r="S16" s="178" t="s">
        <v>211</v>
      </c>
      <c r="T16" s="179" t="s">
        <v>212</v>
      </c>
      <c r="U16" s="156">
        <v>0.49</v>
      </c>
      <c r="V16" s="156">
        <f>ROUND(E16*U16,2)</f>
        <v>0.02</v>
      </c>
      <c r="W16" s="156"/>
      <c r="X16" s="156" t="s">
        <v>213</v>
      </c>
      <c r="Y16" s="156" t="s">
        <v>214</v>
      </c>
      <c r="Z16" s="146"/>
      <c r="AA16" s="146"/>
      <c r="AB16" s="146"/>
      <c r="AC16" s="146"/>
      <c r="AD16" s="146"/>
      <c r="AE16" s="146"/>
      <c r="AF16" s="146"/>
      <c r="AG16" s="146" t="s">
        <v>541</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outlineLevel="1" x14ac:dyDescent="0.25">
      <c r="A17" s="173">
        <v>5</v>
      </c>
      <c r="B17" s="174" t="s">
        <v>575</v>
      </c>
      <c r="C17" s="182" t="s">
        <v>576</v>
      </c>
      <c r="D17" s="175" t="s">
        <v>261</v>
      </c>
      <c r="E17" s="176">
        <v>1.5</v>
      </c>
      <c r="F17" s="177"/>
      <c r="G17" s="178">
        <f>ROUND(E17*F17,2)</f>
        <v>0</v>
      </c>
      <c r="H17" s="177"/>
      <c r="I17" s="178">
        <f>ROUND(E17*H17,2)</f>
        <v>0</v>
      </c>
      <c r="J17" s="177"/>
      <c r="K17" s="178">
        <f>ROUND(E17*J17,2)</f>
        <v>0</v>
      </c>
      <c r="L17" s="178">
        <v>21</v>
      </c>
      <c r="M17" s="178">
        <f>G17*(1+L17/100)</f>
        <v>0</v>
      </c>
      <c r="N17" s="176">
        <v>0</v>
      </c>
      <c r="O17" s="176">
        <f>ROUND(E17*N17,2)</f>
        <v>0</v>
      </c>
      <c r="P17" s="176">
        <v>0</v>
      </c>
      <c r="Q17" s="176">
        <f>ROUND(E17*P17,2)</f>
        <v>0</v>
      </c>
      <c r="R17" s="178" t="s">
        <v>556</v>
      </c>
      <c r="S17" s="178" t="s">
        <v>211</v>
      </c>
      <c r="T17" s="179" t="s">
        <v>212</v>
      </c>
      <c r="U17" s="156">
        <v>0</v>
      </c>
      <c r="V17" s="156">
        <f>ROUND(E17*U17,2)</f>
        <v>0</v>
      </c>
      <c r="W17" s="156"/>
      <c r="X17" s="156" t="s">
        <v>213</v>
      </c>
      <c r="Y17" s="156" t="s">
        <v>214</v>
      </c>
      <c r="Z17" s="146"/>
      <c r="AA17" s="146"/>
      <c r="AB17" s="146"/>
      <c r="AC17" s="146"/>
      <c r="AD17" s="146"/>
      <c r="AE17" s="146"/>
      <c r="AF17" s="146"/>
      <c r="AG17" s="146" t="s">
        <v>541</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outlineLevel="1" x14ac:dyDescent="0.25">
      <c r="A18" s="173">
        <v>6</v>
      </c>
      <c r="B18" s="174" t="s">
        <v>577</v>
      </c>
      <c r="C18" s="182" t="s">
        <v>578</v>
      </c>
      <c r="D18" s="175" t="s">
        <v>261</v>
      </c>
      <c r="E18" s="176">
        <v>0.05</v>
      </c>
      <c r="F18" s="177"/>
      <c r="G18" s="178">
        <f>ROUND(E18*F18,2)</f>
        <v>0</v>
      </c>
      <c r="H18" s="177"/>
      <c r="I18" s="178">
        <f>ROUND(E18*H18,2)</f>
        <v>0</v>
      </c>
      <c r="J18" s="177"/>
      <c r="K18" s="178">
        <f>ROUND(E18*J18,2)</f>
        <v>0</v>
      </c>
      <c r="L18" s="178">
        <v>21</v>
      </c>
      <c r="M18" s="178">
        <f>G18*(1+L18/100)</f>
        <v>0</v>
      </c>
      <c r="N18" s="176">
        <v>0</v>
      </c>
      <c r="O18" s="176">
        <f>ROUND(E18*N18,2)</f>
        <v>0</v>
      </c>
      <c r="P18" s="176">
        <v>0</v>
      </c>
      <c r="Q18" s="176">
        <f>ROUND(E18*P18,2)</f>
        <v>0</v>
      </c>
      <c r="R18" s="178" t="s">
        <v>556</v>
      </c>
      <c r="S18" s="178" t="s">
        <v>211</v>
      </c>
      <c r="T18" s="179" t="s">
        <v>212</v>
      </c>
      <c r="U18" s="156">
        <v>0.94199999999999995</v>
      </c>
      <c r="V18" s="156">
        <f>ROUND(E18*U18,2)</f>
        <v>0.05</v>
      </c>
      <c r="W18" s="156"/>
      <c r="X18" s="156" t="s">
        <v>213</v>
      </c>
      <c r="Y18" s="156" t="s">
        <v>214</v>
      </c>
      <c r="Z18" s="146"/>
      <c r="AA18" s="146"/>
      <c r="AB18" s="146"/>
      <c r="AC18" s="146"/>
      <c r="AD18" s="146"/>
      <c r="AE18" s="146"/>
      <c r="AF18" s="146"/>
      <c r="AG18" s="146" t="s">
        <v>541</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outlineLevel="1" x14ac:dyDescent="0.25">
      <c r="A19" s="173">
        <v>7</v>
      </c>
      <c r="B19" s="174" t="s">
        <v>579</v>
      </c>
      <c r="C19" s="182" t="s">
        <v>580</v>
      </c>
      <c r="D19" s="175" t="s">
        <v>261</v>
      </c>
      <c r="E19" s="176">
        <v>0.5</v>
      </c>
      <c r="F19" s="177"/>
      <c r="G19" s="178">
        <f>ROUND(E19*F19,2)</f>
        <v>0</v>
      </c>
      <c r="H19" s="177"/>
      <c r="I19" s="178">
        <f>ROUND(E19*H19,2)</f>
        <v>0</v>
      </c>
      <c r="J19" s="177"/>
      <c r="K19" s="178">
        <f>ROUND(E19*J19,2)</f>
        <v>0</v>
      </c>
      <c r="L19" s="178">
        <v>21</v>
      </c>
      <c r="M19" s="178">
        <f>G19*(1+L19/100)</f>
        <v>0</v>
      </c>
      <c r="N19" s="176">
        <v>0</v>
      </c>
      <c r="O19" s="176">
        <f>ROUND(E19*N19,2)</f>
        <v>0</v>
      </c>
      <c r="P19" s="176">
        <v>0</v>
      </c>
      <c r="Q19" s="176">
        <f>ROUND(E19*P19,2)</f>
        <v>0</v>
      </c>
      <c r="R19" s="178" t="s">
        <v>556</v>
      </c>
      <c r="S19" s="178" t="s">
        <v>211</v>
      </c>
      <c r="T19" s="179" t="s">
        <v>212</v>
      </c>
      <c r="U19" s="156">
        <v>0.105</v>
      </c>
      <c r="V19" s="156">
        <f>ROUND(E19*U19,2)</f>
        <v>0.05</v>
      </c>
      <c r="W19" s="156"/>
      <c r="X19" s="156" t="s">
        <v>213</v>
      </c>
      <c r="Y19" s="156" t="s">
        <v>214</v>
      </c>
      <c r="Z19" s="146"/>
      <c r="AA19" s="146"/>
      <c r="AB19" s="146"/>
      <c r="AC19" s="146"/>
      <c r="AD19" s="146"/>
      <c r="AE19" s="146"/>
      <c r="AF19" s="146"/>
      <c r="AG19" s="146" t="s">
        <v>541</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outlineLevel="1" x14ac:dyDescent="0.25">
      <c r="A20" s="173">
        <v>8</v>
      </c>
      <c r="B20" s="174" t="s">
        <v>581</v>
      </c>
      <c r="C20" s="182" t="s">
        <v>582</v>
      </c>
      <c r="D20" s="175" t="s">
        <v>261</v>
      </c>
      <c r="E20" s="176">
        <v>0.05</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t="s">
        <v>556</v>
      </c>
      <c r="S20" s="178" t="s">
        <v>211</v>
      </c>
      <c r="T20" s="179" t="s">
        <v>212</v>
      </c>
      <c r="U20" s="156">
        <v>0</v>
      </c>
      <c r="V20" s="156">
        <f>ROUND(E20*U20,2)</f>
        <v>0</v>
      </c>
      <c r="W20" s="156"/>
      <c r="X20" s="156" t="s">
        <v>213</v>
      </c>
      <c r="Y20" s="156" t="s">
        <v>214</v>
      </c>
      <c r="Z20" s="146"/>
      <c r="AA20" s="146"/>
      <c r="AB20" s="146"/>
      <c r="AC20" s="146"/>
      <c r="AD20" s="146"/>
      <c r="AE20" s="146"/>
      <c r="AF20" s="146"/>
      <c r="AG20" s="146" t="s">
        <v>541</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x14ac:dyDescent="0.25">
      <c r="A21" s="158" t="s">
        <v>205</v>
      </c>
      <c r="B21" s="159" t="s">
        <v>149</v>
      </c>
      <c r="C21" s="180" t="s">
        <v>150</v>
      </c>
      <c r="D21" s="160"/>
      <c r="E21" s="161"/>
      <c r="F21" s="162"/>
      <c r="G21" s="162">
        <f>SUMIF(AG22:AG34,"&lt;&gt;NOR",G22:G34)</f>
        <v>0</v>
      </c>
      <c r="H21" s="162"/>
      <c r="I21" s="162">
        <f>SUM(I22:I34)</f>
        <v>0</v>
      </c>
      <c r="J21" s="162"/>
      <c r="K21" s="162">
        <f>SUM(K22:K34)</f>
        <v>0</v>
      </c>
      <c r="L21" s="162"/>
      <c r="M21" s="162">
        <f>SUM(M22:M34)</f>
        <v>0</v>
      </c>
      <c r="N21" s="161"/>
      <c r="O21" s="161">
        <f>SUM(O22:O34)</f>
        <v>0</v>
      </c>
      <c r="P21" s="161"/>
      <c r="Q21" s="161">
        <f>SUM(Q22:Q34)</f>
        <v>0</v>
      </c>
      <c r="R21" s="162"/>
      <c r="S21" s="162"/>
      <c r="T21" s="163"/>
      <c r="U21" s="157"/>
      <c r="V21" s="157">
        <f>SUM(V22:V34)</f>
        <v>1.24</v>
      </c>
      <c r="W21" s="157"/>
      <c r="X21" s="157"/>
      <c r="Y21" s="157"/>
      <c r="AG21" t="s">
        <v>206</v>
      </c>
    </row>
    <row r="22" spans="1:60" outlineLevel="1" x14ac:dyDescent="0.25">
      <c r="A22" s="173">
        <v>9</v>
      </c>
      <c r="B22" s="174" t="s">
        <v>958</v>
      </c>
      <c r="C22" s="182" t="s">
        <v>959</v>
      </c>
      <c r="D22" s="175" t="s">
        <v>261</v>
      </c>
      <c r="E22" s="176">
        <v>0.5</v>
      </c>
      <c r="F22" s="177"/>
      <c r="G22" s="178">
        <f>ROUND(E22*F22,2)</f>
        <v>0</v>
      </c>
      <c r="H22" s="177"/>
      <c r="I22" s="178">
        <f>ROUND(E22*H22,2)</f>
        <v>0</v>
      </c>
      <c r="J22" s="177"/>
      <c r="K22" s="178">
        <f>ROUND(E22*J22,2)</f>
        <v>0</v>
      </c>
      <c r="L22" s="178">
        <v>21</v>
      </c>
      <c r="M22" s="178">
        <f>G22*(1+L22/100)</f>
        <v>0</v>
      </c>
      <c r="N22" s="176">
        <v>0</v>
      </c>
      <c r="O22" s="176">
        <f>ROUND(E22*N22,2)</f>
        <v>0</v>
      </c>
      <c r="P22" s="176">
        <v>0</v>
      </c>
      <c r="Q22" s="176">
        <f>ROUND(E22*P22,2)</f>
        <v>0</v>
      </c>
      <c r="R22" s="178" t="s">
        <v>960</v>
      </c>
      <c r="S22" s="178" t="s">
        <v>211</v>
      </c>
      <c r="T22" s="179" t="s">
        <v>212</v>
      </c>
      <c r="U22" s="156">
        <v>2.4700000000000002</v>
      </c>
      <c r="V22" s="156">
        <f>ROUND(E22*U22,2)</f>
        <v>1.24</v>
      </c>
      <c r="W22" s="156"/>
      <c r="X22" s="156" t="s">
        <v>213</v>
      </c>
      <c r="Y22" s="156" t="s">
        <v>214</v>
      </c>
      <c r="Z22" s="146"/>
      <c r="AA22" s="146"/>
      <c r="AB22" s="146"/>
      <c r="AC22" s="146"/>
      <c r="AD22" s="146"/>
      <c r="AE22" s="146"/>
      <c r="AF22" s="146"/>
      <c r="AG22" s="146" t="s">
        <v>541</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outlineLevel="1" x14ac:dyDescent="0.25">
      <c r="A23" s="165">
        <v>10</v>
      </c>
      <c r="B23" s="166" t="s">
        <v>87</v>
      </c>
      <c r="C23" s="181" t="s">
        <v>961</v>
      </c>
      <c r="D23" s="167" t="s">
        <v>508</v>
      </c>
      <c r="E23" s="168">
        <v>1</v>
      </c>
      <c r="F23" s="169"/>
      <c r="G23" s="170">
        <f>ROUND(E23*F23,2)</f>
        <v>0</v>
      </c>
      <c r="H23" s="169"/>
      <c r="I23" s="170">
        <f>ROUND(E23*H23,2)</f>
        <v>0</v>
      </c>
      <c r="J23" s="169"/>
      <c r="K23" s="170">
        <f>ROUND(E23*J23,2)</f>
        <v>0</v>
      </c>
      <c r="L23" s="170">
        <v>21</v>
      </c>
      <c r="M23" s="170">
        <f>G23*(1+L23/100)</f>
        <v>0</v>
      </c>
      <c r="N23" s="168">
        <v>0</v>
      </c>
      <c r="O23" s="168">
        <f>ROUND(E23*N23,2)</f>
        <v>0</v>
      </c>
      <c r="P23" s="168">
        <v>0</v>
      </c>
      <c r="Q23" s="168">
        <f>ROUND(E23*P23,2)</f>
        <v>0</v>
      </c>
      <c r="R23" s="170"/>
      <c r="S23" s="170" t="s">
        <v>276</v>
      </c>
      <c r="T23" s="171" t="s">
        <v>212</v>
      </c>
      <c r="U23" s="156">
        <v>0</v>
      </c>
      <c r="V23" s="156">
        <f>ROUND(E23*U23,2)</f>
        <v>0</v>
      </c>
      <c r="W23" s="156"/>
      <c r="X23" s="156" t="s">
        <v>213</v>
      </c>
      <c r="Y23" s="156" t="s">
        <v>214</v>
      </c>
      <c r="Z23" s="146"/>
      <c r="AA23" s="146"/>
      <c r="AB23" s="146"/>
      <c r="AC23" s="146"/>
      <c r="AD23" s="146"/>
      <c r="AE23" s="146"/>
      <c r="AF23" s="146"/>
      <c r="AG23" s="146" t="s">
        <v>541</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outlineLevel="2" x14ac:dyDescent="0.25">
      <c r="A24" s="153"/>
      <c r="B24" s="154"/>
      <c r="C24" s="254" t="s">
        <v>932</v>
      </c>
      <c r="D24" s="255"/>
      <c r="E24" s="255"/>
      <c r="F24" s="255"/>
      <c r="G24" s="255"/>
      <c r="H24" s="156"/>
      <c r="I24" s="156"/>
      <c r="J24" s="156"/>
      <c r="K24" s="156"/>
      <c r="L24" s="156"/>
      <c r="M24" s="156"/>
      <c r="N24" s="155"/>
      <c r="O24" s="155"/>
      <c r="P24" s="155"/>
      <c r="Q24" s="155"/>
      <c r="R24" s="156"/>
      <c r="S24" s="156"/>
      <c r="T24" s="156"/>
      <c r="U24" s="156"/>
      <c r="V24" s="156"/>
      <c r="W24" s="156"/>
      <c r="X24" s="156"/>
      <c r="Y24" s="156"/>
      <c r="Z24" s="146"/>
      <c r="AA24" s="146"/>
      <c r="AB24" s="146"/>
      <c r="AC24" s="146"/>
      <c r="AD24" s="146"/>
      <c r="AE24" s="146"/>
      <c r="AF24" s="146"/>
      <c r="AG24" s="146" t="s">
        <v>642</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outlineLevel="1" x14ac:dyDescent="0.25">
      <c r="A25" s="165">
        <v>11</v>
      </c>
      <c r="B25" s="166" t="s">
        <v>93</v>
      </c>
      <c r="C25" s="181" t="s">
        <v>962</v>
      </c>
      <c r="D25" s="167" t="s">
        <v>508</v>
      </c>
      <c r="E25" s="168">
        <v>2</v>
      </c>
      <c r="F25" s="169"/>
      <c r="G25" s="170">
        <f>ROUND(E25*F25,2)</f>
        <v>0</v>
      </c>
      <c r="H25" s="169"/>
      <c r="I25" s="170">
        <f>ROUND(E25*H25,2)</f>
        <v>0</v>
      </c>
      <c r="J25" s="169"/>
      <c r="K25" s="170">
        <f>ROUND(E25*J25,2)</f>
        <v>0</v>
      </c>
      <c r="L25" s="170">
        <v>21</v>
      </c>
      <c r="M25" s="170">
        <f>G25*(1+L25/100)</f>
        <v>0</v>
      </c>
      <c r="N25" s="168">
        <v>0</v>
      </c>
      <c r="O25" s="168">
        <f>ROUND(E25*N25,2)</f>
        <v>0</v>
      </c>
      <c r="P25" s="168">
        <v>0</v>
      </c>
      <c r="Q25" s="168">
        <f>ROUND(E25*P25,2)</f>
        <v>0</v>
      </c>
      <c r="R25" s="170"/>
      <c r="S25" s="170" t="s">
        <v>276</v>
      </c>
      <c r="T25" s="171" t="s">
        <v>212</v>
      </c>
      <c r="U25" s="156">
        <v>0</v>
      </c>
      <c r="V25" s="156">
        <f>ROUND(E25*U25,2)</f>
        <v>0</v>
      </c>
      <c r="W25" s="156"/>
      <c r="X25" s="156" t="s">
        <v>213</v>
      </c>
      <c r="Y25" s="156" t="s">
        <v>214</v>
      </c>
      <c r="Z25" s="146"/>
      <c r="AA25" s="146"/>
      <c r="AB25" s="146"/>
      <c r="AC25" s="146"/>
      <c r="AD25" s="146"/>
      <c r="AE25" s="146"/>
      <c r="AF25" s="146"/>
      <c r="AG25" s="146" t="s">
        <v>541</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outlineLevel="2" x14ac:dyDescent="0.25">
      <c r="A26" s="153"/>
      <c r="B26" s="154"/>
      <c r="C26" s="254" t="s">
        <v>932</v>
      </c>
      <c r="D26" s="255"/>
      <c r="E26" s="255"/>
      <c r="F26" s="255"/>
      <c r="G26" s="255"/>
      <c r="H26" s="156"/>
      <c r="I26" s="156"/>
      <c r="J26" s="156"/>
      <c r="K26" s="156"/>
      <c r="L26" s="156"/>
      <c r="M26" s="156"/>
      <c r="N26" s="155"/>
      <c r="O26" s="155"/>
      <c r="P26" s="155"/>
      <c r="Q26" s="155"/>
      <c r="R26" s="156"/>
      <c r="S26" s="156"/>
      <c r="T26" s="156"/>
      <c r="U26" s="156"/>
      <c r="V26" s="156"/>
      <c r="W26" s="156"/>
      <c r="X26" s="156"/>
      <c r="Y26" s="156"/>
      <c r="Z26" s="146"/>
      <c r="AA26" s="146"/>
      <c r="AB26" s="146"/>
      <c r="AC26" s="146"/>
      <c r="AD26" s="146"/>
      <c r="AE26" s="146"/>
      <c r="AF26" s="146"/>
      <c r="AG26" s="146" t="s">
        <v>642</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outlineLevel="1" x14ac:dyDescent="0.25">
      <c r="A27" s="165">
        <v>12</v>
      </c>
      <c r="B27" s="166" t="s">
        <v>101</v>
      </c>
      <c r="C27" s="181" t="s">
        <v>963</v>
      </c>
      <c r="D27" s="167" t="s">
        <v>508</v>
      </c>
      <c r="E27" s="168">
        <v>1</v>
      </c>
      <c r="F27" s="169"/>
      <c r="G27" s="170">
        <f>ROUND(E27*F27,2)</f>
        <v>0</v>
      </c>
      <c r="H27" s="169"/>
      <c r="I27" s="170">
        <f>ROUND(E27*H27,2)</f>
        <v>0</v>
      </c>
      <c r="J27" s="169"/>
      <c r="K27" s="170">
        <f>ROUND(E27*J27,2)</f>
        <v>0</v>
      </c>
      <c r="L27" s="170">
        <v>21</v>
      </c>
      <c r="M27" s="170">
        <f>G27*(1+L27/100)</f>
        <v>0</v>
      </c>
      <c r="N27" s="168">
        <v>0</v>
      </c>
      <c r="O27" s="168">
        <f>ROUND(E27*N27,2)</f>
        <v>0</v>
      </c>
      <c r="P27" s="168">
        <v>0</v>
      </c>
      <c r="Q27" s="168">
        <f>ROUND(E27*P27,2)</f>
        <v>0</v>
      </c>
      <c r="R27" s="170"/>
      <c r="S27" s="170" t="s">
        <v>276</v>
      </c>
      <c r="T27" s="171" t="s">
        <v>212</v>
      </c>
      <c r="U27" s="156">
        <v>0</v>
      </c>
      <c r="V27" s="156">
        <f>ROUND(E27*U27,2)</f>
        <v>0</v>
      </c>
      <c r="W27" s="156"/>
      <c r="X27" s="156" t="s">
        <v>213</v>
      </c>
      <c r="Y27" s="156" t="s">
        <v>214</v>
      </c>
      <c r="Z27" s="146"/>
      <c r="AA27" s="146"/>
      <c r="AB27" s="146"/>
      <c r="AC27" s="146"/>
      <c r="AD27" s="146"/>
      <c r="AE27" s="146"/>
      <c r="AF27" s="146"/>
      <c r="AG27" s="146" t="s">
        <v>541</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outlineLevel="2" x14ac:dyDescent="0.25">
      <c r="A28" s="153"/>
      <c r="B28" s="154"/>
      <c r="C28" s="254" t="s">
        <v>932</v>
      </c>
      <c r="D28" s="255"/>
      <c r="E28" s="255"/>
      <c r="F28" s="255"/>
      <c r="G28" s="255"/>
      <c r="H28" s="156"/>
      <c r="I28" s="156"/>
      <c r="J28" s="156"/>
      <c r="K28" s="156"/>
      <c r="L28" s="156"/>
      <c r="M28" s="156"/>
      <c r="N28" s="155"/>
      <c r="O28" s="155"/>
      <c r="P28" s="155"/>
      <c r="Q28" s="155"/>
      <c r="R28" s="156"/>
      <c r="S28" s="156"/>
      <c r="T28" s="156"/>
      <c r="U28" s="156"/>
      <c r="V28" s="156"/>
      <c r="W28" s="156"/>
      <c r="X28" s="156"/>
      <c r="Y28" s="156"/>
      <c r="Z28" s="146"/>
      <c r="AA28" s="146"/>
      <c r="AB28" s="146"/>
      <c r="AC28" s="146"/>
      <c r="AD28" s="146"/>
      <c r="AE28" s="146"/>
      <c r="AF28" s="146"/>
      <c r="AG28" s="146" t="s">
        <v>642</v>
      </c>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outlineLevel="1" x14ac:dyDescent="0.25">
      <c r="A29" s="165">
        <v>13</v>
      </c>
      <c r="B29" s="166" t="s">
        <v>108</v>
      </c>
      <c r="C29" s="181" t="s">
        <v>964</v>
      </c>
      <c r="D29" s="167" t="s">
        <v>508</v>
      </c>
      <c r="E29" s="168">
        <v>1</v>
      </c>
      <c r="F29" s="169"/>
      <c r="G29" s="170">
        <f>ROUND(E29*F29,2)</f>
        <v>0</v>
      </c>
      <c r="H29" s="169"/>
      <c r="I29" s="170">
        <f>ROUND(E29*H29,2)</f>
        <v>0</v>
      </c>
      <c r="J29" s="169"/>
      <c r="K29" s="170">
        <f>ROUND(E29*J29,2)</f>
        <v>0</v>
      </c>
      <c r="L29" s="170">
        <v>21</v>
      </c>
      <c r="M29" s="170">
        <f>G29*(1+L29/100)</f>
        <v>0</v>
      </c>
      <c r="N29" s="168">
        <v>0</v>
      </c>
      <c r="O29" s="168">
        <f>ROUND(E29*N29,2)</f>
        <v>0</v>
      </c>
      <c r="P29" s="168">
        <v>0</v>
      </c>
      <c r="Q29" s="168">
        <f>ROUND(E29*P29,2)</f>
        <v>0</v>
      </c>
      <c r="R29" s="170"/>
      <c r="S29" s="170" t="s">
        <v>276</v>
      </c>
      <c r="T29" s="171" t="s">
        <v>212</v>
      </c>
      <c r="U29" s="156">
        <v>0</v>
      </c>
      <c r="V29" s="156">
        <f>ROUND(E29*U29,2)</f>
        <v>0</v>
      </c>
      <c r="W29" s="156"/>
      <c r="X29" s="156" t="s">
        <v>213</v>
      </c>
      <c r="Y29" s="156" t="s">
        <v>214</v>
      </c>
      <c r="Z29" s="146"/>
      <c r="AA29" s="146"/>
      <c r="AB29" s="146"/>
      <c r="AC29" s="146"/>
      <c r="AD29" s="146"/>
      <c r="AE29" s="146"/>
      <c r="AF29" s="146"/>
      <c r="AG29" s="146" t="s">
        <v>541</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outlineLevel="2" x14ac:dyDescent="0.25">
      <c r="A30" s="153"/>
      <c r="B30" s="154"/>
      <c r="C30" s="254" t="s">
        <v>932</v>
      </c>
      <c r="D30" s="255"/>
      <c r="E30" s="255"/>
      <c r="F30" s="255"/>
      <c r="G30" s="255"/>
      <c r="H30" s="156"/>
      <c r="I30" s="156"/>
      <c r="J30" s="156"/>
      <c r="K30" s="156"/>
      <c r="L30" s="156"/>
      <c r="M30" s="156"/>
      <c r="N30" s="155"/>
      <c r="O30" s="155"/>
      <c r="P30" s="155"/>
      <c r="Q30" s="155"/>
      <c r="R30" s="156"/>
      <c r="S30" s="156"/>
      <c r="T30" s="156"/>
      <c r="U30" s="156"/>
      <c r="V30" s="156"/>
      <c r="W30" s="156"/>
      <c r="X30" s="156"/>
      <c r="Y30" s="156"/>
      <c r="Z30" s="146"/>
      <c r="AA30" s="146"/>
      <c r="AB30" s="146"/>
      <c r="AC30" s="146"/>
      <c r="AD30" s="146"/>
      <c r="AE30" s="146"/>
      <c r="AF30" s="146"/>
      <c r="AG30" s="146" t="s">
        <v>642</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outlineLevel="1" x14ac:dyDescent="0.25">
      <c r="A31" s="165">
        <v>14</v>
      </c>
      <c r="B31" s="166" t="s">
        <v>112</v>
      </c>
      <c r="C31" s="181" t="s">
        <v>965</v>
      </c>
      <c r="D31" s="167" t="s">
        <v>613</v>
      </c>
      <c r="E31" s="168">
        <v>1</v>
      </c>
      <c r="F31" s="169"/>
      <c r="G31" s="170">
        <f>ROUND(E31*F31,2)</f>
        <v>0</v>
      </c>
      <c r="H31" s="169"/>
      <c r="I31" s="170">
        <f>ROUND(E31*H31,2)</f>
        <v>0</v>
      </c>
      <c r="J31" s="169"/>
      <c r="K31" s="170">
        <f>ROUND(E31*J31,2)</f>
        <v>0</v>
      </c>
      <c r="L31" s="170">
        <v>21</v>
      </c>
      <c r="M31" s="170">
        <f>G31*(1+L31/100)</f>
        <v>0</v>
      </c>
      <c r="N31" s="168">
        <v>0</v>
      </c>
      <c r="O31" s="168">
        <f>ROUND(E31*N31,2)</f>
        <v>0</v>
      </c>
      <c r="P31" s="168">
        <v>0</v>
      </c>
      <c r="Q31" s="168">
        <f>ROUND(E31*P31,2)</f>
        <v>0</v>
      </c>
      <c r="R31" s="170"/>
      <c r="S31" s="170" t="s">
        <v>276</v>
      </c>
      <c r="T31" s="171" t="s">
        <v>212</v>
      </c>
      <c r="U31" s="156">
        <v>0</v>
      </c>
      <c r="V31" s="156">
        <f>ROUND(E31*U31,2)</f>
        <v>0</v>
      </c>
      <c r="W31" s="156"/>
      <c r="X31" s="156" t="s">
        <v>213</v>
      </c>
      <c r="Y31" s="156" t="s">
        <v>214</v>
      </c>
      <c r="Z31" s="146"/>
      <c r="AA31" s="146"/>
      <c r="AB31" s="146"/>
      <c r="AC31" s="146"/>
      <c r="AD31" s="146"/>
      <c r="AE31" s="146"/>
      <c r="AF31" s="146"/>
      <c r="AG31" s="146" t="s">
        <v>541</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outlineLevel="2" x14ac:dyDescent="0.25">
      <c r="A32" s="153"/>
      <c r="B32" s="154"/>
      <c r="C32" s="254" t="s">
        <v>932</v>
      </c>
      <c r="D32" s="255"/>
      <c r="E32" s="255"/>
      <c r="F32" s="255"/>
      <c r="G32" s="255"/>
      <c r="H32" s="156"/>
      <c r="I32" s="156"/>
      <c r="J32" s="156"/>
      <c r="K32" s="156"/>
      <c r="L32" s="156"/>
      <c r="M32" s="156"/>
      <c r="N32" s="155"/>
      <c r="O32" s="155"/>
      <c r="P32" s="155"/>
      <c r="Q32" s="155"/>
      <c r="R32" s="156"/>
      <c r="S32" s="156"/>
      <c r="T32" s="156"/>
      <c r="U32" s="156"/>
      <c r="V32" s="156"/>
      <c r="W32" s="156"/>
      <c r="X32" s="156"/>
      <c r="Y32" s="156"/>
      <c r="Z32" s="146"/>
      <c r="AA32" s="146"/>
      <c r="AB32" s="146"/>
      <c r="AC32" s="146"/>
      <c r="AD32" s="146"/>
      <c r="AE32" s="146"/>
      <c r="AF32" s="146"/>
      <c r="AG32" s="146" t="s">
        <v>642</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outlineLevel="1" x14ac:dyDescent="0.25">
      <c r="A33" s="165">
        <v>15</v>
      </c>
      <c r="B33" s="166" t="s">
        <v>799</v>
      </c>
      <c r="C33" s="181" t="s">
        <v>966</v>
      </c>
      <c r="D33" s="167" t="s">
        <v>613</v>
      </c>
      <c r="E33" s="168">
        <v>1</v>
      </c>
      <c r="F33" s="169"/>
      <c r="G33" s="170">
        <f>ROUND(E33*F33,2)</f>
        <v>0</v>
      </c>
      <c r="H33" s="169"/>
      <c r="I33" s="170">
        <f>ROUND(E33*H33,2)</f>
        <v>0</v>
      </c>
      <c r="J33" s="169"/>
      <c r="K33" s="170">
        <f>ROUND(E33*J33,2)</f>
        <v>0</v>
      </c>
      <c r="L33" s="170">
        <v>21</v>
      </c>
      <c r="M33" s="170">
        <f>G33*(1+L33/100)</f>
        <v>0</v>
      </c>
      <c r="N33" s="168">
        <v>0</v>
      </c>
      <c r="O33" s="168">
        <f>ROUND(E33*N33,2)</f>
        <v>0</v>
      </c>
      <c r="P33" s="168">
        <v>0</v>
      </c>
      <c r="Q33" s="168">
        <f>ROUND(E33*P33,2)</f>
        <v>0</v>
      </c>
      <c r="R33" s="170"/>
      <c r="S33" s="170" t="s">
        <v>276</v>
      </c>
      <c r="T33" s="171" t="s">
        <v>212</v>
      </c>
      <c r="U33" s="156">
        <v>0</v>
      </c>
      <c r="V33" s="156">
        <f>ROUND(E33*U33,2)</f>
        <v>0</v>
      </c>
      <c r="W33" s="156"/>
      <c r="X33" s="156" t="s">
        <v>213</v>
      </c>
      <c r="Y33" s="156" t="s">
        <v>214</v>
      </c>
      <c r="Z33" s="146"/>
      <c r="AA33" s="146"/>
      <c r="AB33" s="146"/>
      <c r="AC33" s="146"/>
      <c r="AD33" s="146"/>
      <c r="AE33" s="146"/>
      <c r="AF33" s="146"/>
      <c r="AG33" s="146" t="s">
        <v>541</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outlineLevel="2" x14ac:dyDescent="0.25">
      <c r="A34" s="153"/>
      <c r="B34" s="154"/>
      <c r="C34" s="254" t="s">
        <v>932</v>
      </c>
      <c r="D34" s="255"/>
      <c r="E34" s="255"/>
      <c r="F34" s="255"/>
      <c r="G34" s="255"/>
      <c r="H34" s="156"/>
      <c r="I34" s="156"/>
      <c r="J34" s="156"/>
      <c r="K34" s="156"/>
      <c r="L34" s="156"/>
      <c r="M34" s="156"/>
      <c r="N34" s="155"/>
      <c r="O34" s="155"/>
      <c r="P34" s="155"/>
      <c r="Q34" s="155"/>
      <c r="R34" s="156"/>
      <c r="S34" s="156"/>
      <c r="T34" s="156"/>
      <c r="U34" s="156"/>
      <c r="V34" s="156"/>
      <c r="W34" s="156"/>
      <c r="X34" s="156"/>
      <c r="Y34" s="156"/>
      <c r="Z34" s="146"/>
      <c r="AA34" s="146"/>
      <c r="AB34" s="146"/>
      <c r="AC34" s="146"/>
      <c r="AD34" s="146"/>
      <c r="AE34" s="146"/>
      <c r="AF34" s="146"/>
      <c r="AG34" s="146" t="s">
        <v>642</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x14ac:dyDescent="0.25">
      <c r="A35" s="158" t="s">
        <v>205</v>
      </c>
      <c r="B35" s="159" t="s">
        <v>151</v>
      </c>
      <c r="C35" s="180" t="s">
        <v>152</v>
      </c>
      <c r="D35" s="160"/>
      <c r="E35" s="161"/>
      <c r="F35" s="162"/>
      <c r="G35" s="162">
        <f>SUMIF(AG36:AG37,"&lt;&gt;NOR",G36:G37)</f>
        <v>0</v>
      </c>
      <c r="H35" s="162"/>
      <c r="I35" s="162">
        <f>SUM(I36:I37)</f>
        <v>0</v>
      </c>
      <c r="J35" s="162"/>
      <c r="K35" s="162">
        <f>SUM(K36:K37)</f>
        <v>0</v>
      </c>
      <c r="L35" s="162"/>
      <c r="M35" s="162">
        <f>SUM(M36:M37)</f>
        <v>0</v>
      </c>
      <c r="N35" s="161"/>
      <c r="O35" s="161">
        <f>SUM(O36:O37)</f>
        <v>0</v>
      </c>
      <c r="P35" s="161"/>
      <c r="Q35" s="161">
        <f>SUM(Q36:Q37)</f>
        <v>0</v>
      </c>
      <c r="R35" s="162"/>
      <c r="S35" s="162"/>
      <c r="T35" s="163"/>
      <c r="U35" s="157"/>
      <c r="V35" s="157">
        <f>SUM(V36:V37)</f>
        <v>0</v>
      </c>
      <c r="W35" s="157"/>
      <c r="X35" s="157"/>
      <c r="Y35" s="157"/>
      <c r="AG35" t="s">
        <v>206</v>
      </c>
    </row>
    <row r="36" spans="1:60" outlineLevel="1" x14ac:dyDescent="0.25">
      <c r="A36" s="165">
        <v>16</v>
      </c>
      <c r="B36" s="166" t="s">
        <v>801</v>
      </c>
      <c r="C36" s="181" t="s">
        <v>967</v>
      </c>
      <c r="D36" s="167" t="s">
        <v>316</v>
      </c>
      <c r="E36" s="168">
        <v>73.3</v>
      </c>
      <c r="F36" s="169"/>
      <c r="G36" s="170">
        <f>ROUND(E36*F36,2)</f>
        <v>0</v>
      </c>
      <c r="H36" s="169"/>
      <c r="I36" s="170">
        <f>ROUND(E36*H36,2)</f>
        <v>0</v>
      </c>
      <c r="J36" s="169"/>
      <c r="K36" s="170">
        <f>ROUND(E36*J36,2)</f>
        <v>0</v>
      </c>
      <c r="L36" s="170">
        <v>21</v>
      </c>
      <c r="M36" s="170">
        <f>G36*(1+L36/100)</f>
        <v>0</v>
      </c>
      <c r="N36" s="168">
        <v>0</v>
      </c>
      <c r="O36" s="168">
        <f>ROUND(E36*N36,2)</f>
        <v>0</v>
      </c>
      <c r="P36" s="168">
        <v>0</v>
      </c>
      <c r="Q36" s="168">
        <f>ROUND(E36*P36,2)</f>
        <v>0</v>
      </c>
      <c r="R36" s="170"/>
      <c r="S36" s="170" t="s">
        <v>276</v>
      </c>
      <c r="T36" s="171" t="s">
        <v>212</v>
      </c>
      <c r="U36" s="156">
        <v>0</v>
      </c>
      <c r="V36" s="156">
        <f>ROUND(E36*U36,2)</f>
        <v>0</v>
      </c>
      <c r="W36" s="156"/>
      <c r="X36" s="156" t="s">
        <v>213</v>
      </c>
      <c r="Y36" s="156" t="s">
        <v>214</v>
      </c>
      <c r="Z36" s="146"/>
      <c r="AA36" s="146"/>
      <c r="AB36" s="146"/>
      <c r="AC36" s="146"/>
      <c r="AD36" s="146"/>
      <c r="AE36" s="146"/>
      <c r="AF36" s="146"/>
      <c r="AG36" s="146" t="s">
        <v>541</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outlineLevel="2" x14ac:dyDescent="0.25">
      <c r="A37" s="153"/>
      <c r="B37" s="154"/>
      <c r="C37" s="254" t="s">
        <v>932</v>
      </c>
      <c r="D37" s="255"/>
      <c r="E37" s="255"/>
      <c r="F37" s="255"/>
      <c r="G37" s="255"/>
      <c r="H37" s="156"/>
      <c r="I37" s="156"/>
      <c r="J37" s="156"/>
      <c r="K37" s="156"/>
      <c r="L37" s="156"/>
      <c r="M37" s="156"/>
      <c r="N37" s="155"/>
      <c r="O37" s="155"/>
      <c r="P37" s="155"/>
      <c r="Q37" s="155"/>
      <c r="R37" s="156"/>
      <c r="S37" s="156"/>
      <c r="T37" s="156"/>
      <c r="U37" s="156"/>
      <c r="V37" s="156"/>
      <c r="W37" s="156"/>
      <c r="X37" s="156"/>
      <c r="Y37" s="156"/>
      <c r="Z37" s="146"/>
      <c r="AA37" s="146"/>
      <c r="AB37" s="146"/>
      <c r="AC37" s="146"/>
      <c r="AD37" s="146"/>
      <c r="AE37" s="146"/>
      <c r="AF37" s="146"/>
      <c r="AG37" s="146" t="s">
        <v>642</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x14ac:dyDescent="0.25">
      <c r="A38" s="158" t="s">
        <v>205</v>
      </c>
      <c r="B38" s="159" t="s">
        <v>157</v>
      </c>
      <c r="C38" s="180" t="s">
        <v>158</v>
      </c>
      <c r="D38" s="160"/>
      <c r="E38" s="161"/>
      <c r="F38" s="162"/>
      <c r="G38" s="162">
        <f>SUMIF(AG39:AG46,"&lt;&gt;NOR",G39:G46)</f>
        <v>0</v>
      </c>
      <c r="H38" s="162"/>
      <c r="I38" s="162">
        <f>SUM(I39:I46)</f>
        <v>0</v>
      </c>
      <c r="J38" s="162"/>
      <c r="K38" s="162">
        <f>SUM(K39:K46)</f>
        <v>0</v>
      </c>
      <c r="L38" s="162"/>
      <c r="M38" s="162">
        <f>SUM(M39:M46)</f>
        <v>0</v>
      </c>
      <c r="N38" s="161"/>
      <c r="O38" s="161">
        <f>SUM(O39:O46)</f>
        <v>0</v>
      </c>
      <c r="P38" s="161"/>
      <c r="Q38" s="161">
        <f>SUM(Q39:Q46)</f>
        <v>0</v>
      </c>
      <c r="R38" s="162"/>
      <c r="S38" s="162"/>
      <c r="T38" s="163"/>
      <c r="U38" s="157"/>
      <c r="V38" s="157">
        <f>SUM(V39:V46)</f>
        <v>1</v>
      </c>
      <c r="W38" s="157"/>
      <c r="X38" s="157"/>
      <c r="Y38" s="157"/>
      <c r="AG38" t="s">
        <v>206</v>
      </c>
    </row>
    <row r="39" spans="1:60" outlineLevel="1" x14ac:dyDescent="0.25">
      <c r="A39" s="165">
        <v>17</v>
      </c>
      <c r="B39" s="166" t="s">
        <v>828</v>
      </c>
      <c r="C39" s="181" t="s">
        <v>829</v>
      </c>
      <c r="D39" s="167" t="s">
        <v>508</v>
      </c>
      <c r="E39" s="168">
        <v>1</v>
      </c>
      <c r="F39" s="169"/>
      <c r="G39" s="170">
        <f>ROUND(E39*F39,2)</f>
        <v>0</v>
      </c>
      <c r="H39" s="169"/>
      <c r="I39" s="170">
        <f>ROUND(E39*H39,2)</f>
        <v>0</v>
      </c>
      <c r="J39" s="169"/>
      <c r="K39" s="170">
        <f>ROUND(E39*J39,2)</f>
        <v>0</v>
      </c>
      <c r="L39" s="170">
        <v>21</v>
      </c>
      <c r="M39" s="170">
        <f>G39*(1+L39/100)</f>
        <v>0</v>
      </c>
      <c r="N39" s="168">
        <v>0</v>
      </c>
      <c r="O39" s="168">
        <f>ROUND(E39*N39,2)</f>
        <v>0</v>
      </c>
      <c r="P39" s="168">
        <v>0</v>
      </c>
      <c r="Q39" s="168">
        <f>ROUND(E39*P39,2)</f>
        <v>0</v>
      </c>
      <c r="R39" s="170"/>
      <c r="S39" s="170" t="s">
        <v>211</v>
      </c>
      <c r="T39" s="171" t="s">
        <v>212</v>
      </c>
      <c r="U39" s="156">
        <v>1</v>
      </c>
      <c r="V39" s="156">
        <f>ROUND(E39*U39,2)</f>
        <v>1</v>
      </c>
      <c r="W39" s="156"/>
      <c r="X39" s="156" t="s">
        <v>213</v>
      </c>
      <c r="Y39" s="156" t="s">
        <v>214</v>
      </c>
      <c r="Z39" s="146"/>
      <c r="AA39" s="146"/>
      <c r="AB39" s="146"/>
      <c r="AC39" s="146"/>
      <c r="AD39" s="146"/>
      <c r="AE39" s="146"/>
      <c r="AF39" s="146"/>
      <c r="AG39" s="146" t="s">
        <v>541</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outlineLevel="2" x14ac:dyDescent="0.25">
      <c r="A40" s="153"/>
      <c r="B40" s="154"/>
      <c r="C40" s="254" t="s">
        <v>932</v>
      </c>
      <c r="D40" s="255"/>
      <c r="E40" s="255"/>
      <c r="F40" s="255"/>
      <c r="G40" s="255"/>
      <c r="H40" s="156"/>
      <c r="I40" s="156"/>
      <c r="J40" s="156"/>
      <c r="K40" s="156"/>
      <c r="L40" s="156"/>
      <c r="M40" s="156"/>
      <c r="N40" s="155"/>
      <c r="O40" s="155"/>
      <c r="P40" s="155"/>
      <c r="Q40" s="155"/>
      <c r="R40" s="156"/>
      <c r="S40" s="156"/>
      <c r="T40" s="156"/>
      <c r="U40" s="156"/>
      <c r="V40" s="156"/>
      <c r="W40" s="156"/>
      <c r="X40" s="156"/>
      <c r="Y40" s="156"/>
      <c r="Z40" s="146"/>
      <c r="AA40" s="146"/>
      <c r="AB40" s="146"/>
      <c r="AC40" s="146"/>
      <c r="AD40" s="146"/>
      <c r="AE40" s="146"/>
      <c r="AF40" s="146"/>
      <c r="AG40" s="146" t="s">
        <v>642</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outlineLevel="1" x14ac:dyDescent="0.25">
      <c r="A41" s="165">
        <v>18</v>
      </c>
      <c r="B41" s="166" t="s">
        <v>886</v>
      </c>
      <c r="C41" s="181" t="s">
        <v>968</v>
      </c>
      <c r="D41" s="167" t="s">
        <v>508</v>
      </c>
      <c r="E41" s="168">
        <v>1</v>
      </c>
      <c r="F41" s="169"/>
      <c r="G41" s="170">
        <f>ROUND(E41*F41,2)</f>
        <v>0</v>
      </c>
      <c r="H41" s="169"/>
      <c r="I41" s="170">
        <f>ROUND(E41*H41,2)</f>
        <v>0</v>
      </c>
      <c r="J41" s="169"/>
      <c r="K41" s="170">
        <f>ROUND(E41*J41,2)</f>
        <v>0</v>
      </c>
      <c r="L41" s="170">
        <v>21</v>
      </c>
      <c r="M41" s="170">
        <f>G41*(1+L41/100)</f>
        <v>0</v>
      </c>
      <c r="N41" s="168">
        <v>0</v>
      </c>
      <c r="O41" s="168">
        <f>ROUND(E41*N41,2)</f>
        <v>0</v>
      </c>
      <c r="P41" s="168">
        <v>0</v>
      </c>
      <c r="Q41" s="168">
        <f>ROUND(E41*P41,2)</f>
        <v>0</v>
      </c>
      <c r="R41" s="170"/>
      <c r="S41" s="170" t="s">
        <v>276</v>
      </c>
      <c r="T41" s="171" t="s">
        <v>212</v>
      </c>
      <c r="U41" s="156">
        <v>0</v>
      </c>
      <c r="V41" s="156">
        <f>ROUND(E41*U41,2)</f>
        <v>0</v>
      </c>
      <c r="W41" s="156"/>
      <c r="X41" s="156" t="s">
        <v>213</v>
      </c>
      <c r="Y41" s="156" t="s">
        <v>214</v>
      </c>
      <c r="Z41" s="146"/>
      <c r="AA41" s="146"/>
      <c r="AB41" s="146"/>
      <c r="AC41" s="146"/>
      <c r="AD41" s="146"/>
      <c r="AE41" s="146"/>
      <c r="AF41" s="146"/>
      <c r="AG41" s="146" t="s">
        <v>541</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outlineLevel="2" x14ac:dyDescent="0.25">
      <c r="A42" s="153"/>
      <c r="B42" s="154"/>
      <c r="C42" s="254" t="s">
        <v>932</v>
      </c>
      <c r="D42" s="255"/>
      <c r="E42" s="255"/>
      <c r="F42" s="255"/>
      <c r="G42" s="255"/>
      <c r="H42" s="156"/>
      <c r="I42" s="156"/>
      <c r="J42" s="156"/>
      <c r="K42" s="156"/>
      <c r="L42" s="156"/>
      <c r="M42" s="156"/>
      <c r="N42" s="155"/>
      <c r="O42" s="155"/>
      <c r="P42" s="155"/>
      <c r="Q42" s="155"/>
      <c r="R42" s="156"/>
      <c r="S42" s="156"/>
      <c r="T42" s="156"/>
      <c r="U42" s="156"/>
      <c r="V42" s="156"/>
      <c r="W42" s="156"/>
      <c r="X42" s="156"/>
      <c r="Y42" s="156"/>
      <c r="Z42" s="146"/>
      <c r="AA42" s="146"/>
      <c r="AB42" s="146"/>
      <c r="AC42" s="146"/>
      <c r="AD42" s="146"/>
      <c r="AE42" s="146"/>
      <c r="AF42" s="146"/>
      <c r="AG42" s="146" t="s">
        <v>642</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outlineLevel="1" x14ac:dyDescent="0.25">
      <c r="A43" s="165">
        <v>19</v>
      </c>
      <c r="B43" s="166" t="s">
        <v>888</v>
      </c>
      <c r="C43" s="181" t="s">
        <v>893</v>
      </c>
      <c r="D43" s="167" t="s">
        <v>508</v>
      </c>
      <c r="E43" s="168">
        <v>1</v>
      </c>
      <c r="F43" s="169"/>
      <c r="G43" s="170">
        <f>ROUND(E43*F43,2)</f>
        <v>0</v>
      </c>
      <c r="H43" s="169"/>
      <c r="I43" s="170">
        <f>ROUND(E43*H43,2)</f>
        <v>0</v>
      </c>
      <c r="J43" s="169"/>
      <c r="K43" s="170">
        <f>ROUND(E43*J43,2)</f>
        <v>0</v>
      </c>
      <c r="L43" s="170">
        <v>21</v>
      </c>
      <c r="M43" s="170">
        <f>G43*(1+L43/100)</f>
        <v>0</v>
      </c>
      <c r="N43" s="168">
        <v>0</v>
      </c>
      <c r="O43" s="168">
        <f>ROUND(E43*N43,2)</f>
        <v>0</v>
      </c>
      <c r="P43" s="168">
        <v>0</v>
      </c>
      <c r="Q43" s="168">
        <f>ROUND(E43*P43,2)</f>
        <v>0</v>
      </c>
      <c r="R43" s="170"/>
      <c r="S43" s="170" t="s">
        <v>276</v>
      </c>
      <c r="T43" s="171" t="s">
        <v>212</v>
      </c>
      <c r="U43" s="156">
        <v>0</v>
      </c>
      <c r="V43" s="156">
        <f>ROUND(E43*U43,2)</f>
        <v>0</v>
      </c>
      <c r="W43" s="156"/>
      <c r="X43" s="156" t="s">
        <v>213</v>
      </c>
      <c r="Y43" s="156" t="s">
        <v>214</v>
      </c>
      <c r="Z43" s="146"/>
      <c r="AA43" s="146"/>
      <c r="AB43" s="146"/>
      <c r="AC43" s="146"/>
      <c r="AD43" s="146"/>
      <c r="AE43" s="146"/>
      <c r="AF43" s="146"/>
      <c r="AG43" s="146" t="s">
        <v>541</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outlineLevel="2" x14ac:dyDescent="0.25">
      <c r="A44" s="153"/>
      <c r="B44" s="154"/>
      <c r="C44" s="254" t="s">
        <v>932</v>
      </c>
      <c r="D44" s="255"/>
      <c r="E44" s="255"/>
      <c r="F44" s="255"/>
      <c r="G44" s="255"/>
      <c r="H44" s="156"/>
      <c r="I44" s="156"/>
      <c r="J44" s="156"/>
      <c r="K44" s="156"/>
      <c r="L44" s="156"/>
      <c r="M44" s="156"/>
      <c r="N44" s="155"/>
      <c r="O44" s="155"/>
      <c r="P44" s="155"/>
      <c r="Q44" s="155"/>
      <c r="R44" s="156"/>
      <c r="S44" s="156"/>
      <c r="T44" s="156"/>
      <c r="U44" s="156"/>
      <c r="V44" s="156"/>
      <c r="W44" s="156"/>
      <c r="X44" s="156"/>
      <c r="Y44" s="156"/>
      <c r="Z44" s="146"/>
      <c r="AA44" s="146"/>
      <c r="AB44" s="146"/>
      <c r="AC44" s="146"/>
      <c r="AD44" s="146"/>
      <c r="AE44" s="146"/>
      <c r="AF44" s="146"/>
      <c r="AG44" s="146" t="s">
        <v>642</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outlineLevel="1" x14ac:dyDescent="0.25">
      <c r="A45" s="165">
        <v>20</v>
      </c>
      <c r="B45" s="166" t="s">
        <v>123</v>
      </c>
      <c r="C45" s="181" t="s">
        <v>969</v>
      </c>
      <c r="D45" s="167" t="s">
        <v>508</v>
      </c>
      <c r="E45" s="168">
        <v>1</v>
      </c>
      <c r="F45" s="169"/>
      <c r="G45" s="170">
        <f>ROUND(E45*F45,2)</f>
        <v>0</v>
      </c>
      <c r="H45" s="169"/>
      <c r="I45" s="170">
        <f>ROUND(E45*H45,2)</f>
        <v>0</v>
      </c>
      <c r="J45" s="169"/>
      <c r="K45" s="170">
        <f>ROUND(E45*J45,2)</f>
        <v>0</v>
      </c>
      <c r="L45" s="170">
        <v>21</v>
      </c>
      <c r="M45" s="170">
        <f>G45*(1+L45/100)</f>
        <v>0</v>
      </c>
      <c r="N45" s="168">
        <v>0</v>
      </c>
      <c r="O45" s="168">
        <f>ROUND(E45*N45,2)</f>
        <v>0</v>
      </c>
      <c r="P45" s="168">
        <v>0</v>
      </c>
      <c r="Q45" s="168">
        <f>ROUND(E45*P45,2)</f>
        <v>0</v>
      </c>
      <c r="R45" s="170"/>
      <c r="S45" s="170" t="s">
        <v>276</v>
      </c>
      <c r="T45" s="171" t="s">
        <v>212</v>
      </c>
      <c r="U45" s="156">
        <v>0</v>
      </c>
      <c r="V45" s="156">
        <f>ROUND(E45*U45,2)</f>
        <v>0</v>
      </c>
      <c r="W45" s="156"/>
      <c r="X45" s="156" t="s">
        <v>213</v>
      </c>
      <c r="Y45" s="156" t="s">
        <v>214</v>
      </c>
      <c r="Z45" s="146"/>
      <c r="AA45" s="146"/>
      <c r="AB45" s="146"/>
      <c r="AC45" s="146"/>
      <c r="AD45" s="146"/>
      <c r="AE45" s="146"/>
      <c r="AF45" s="146"/>
      <c r="AG45" s="146" t="s">
        <v>541</v>
      </c>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outlineLevel="2" x14ac:dyDescent="0.25">
      <c r="A46" s="153"/>
      <c r="B46" s="154"/>
      <c r="C46" s="254" t="s">
        <v>932</v>
      </c>
      <c r="D46" s="255"/>
      <c r="E46" s="255"/>
      <c r="F46" s="255"/>
      <c r="G46" s="255"/>
      <c r="H46" s="156"/>
      <c r="I46" s="156"/>
      <c r="J46" s="156"/>
      <c r="K46" s="156"/>
      <c r="L46" s="156"/>
      <c r="M46" s="156"/>
      <c r="N46" s="155"/>
      <c r="O46" s="155"/>
      <c r="P46" s="155"/>
      <c r="Q46" s="155"/>
      <c r="R46" s="156"/>
      <c r="S46" s="156"/>
      <c r="T46" s="156"/>
      <c r="U46" s="156"/>
      <c r="V46" s="156"/>
      <c r="W46" s="156"/>
      <c r="X46" s="156"/>
      <c r="Y46" s="156"/>
      <c r="Z46" s="146"/>
      <c r="AA46" s="146"/>
      <c r="AB46" s="146"/>
      <c r="AC46" s="146"/>
      <c r="AD46" s="146"/>
      <c r="AE46" s="146"/>
      <c r="AF46" s="146"/>
      <c r="AG46" s="146" t="s">
        <v>642</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x14ac:dyDescent="0.25">
      <c r="A47" s="3"/>
      <c r="B47" s="4"/>
      <c r="C47" s="183"/>
      <c r="D47" s="6"/>
      <c r="E47" s="3"/>
      <c r="F47" s="3"/>
      <c r="G47" s="3"/>
      <c r="H47" s="3"/>
      <c r="I47" s="3"/>
      <c r="J47" s="3"/>
      <c r="K47" s="3"/>
      <c r="L47" s="3"/>
      <c r="M47" s="3"/>
      <c r="N47" s="3"/>
      <c r="O47" s="3"/>
      <c r="P47" s="3"/>
      <c r="Q47" s="3"/>
      <c r="R47" s="3"/>
      <c r="S47" s="3"/>
      <c r="T47" s="3"/>
      <c r="U47" s="3"/>
      <c r="V47" s="3"/>
      <c r="W47" s="3"/>
      <c r="X47" s="3"/>
      <c r="Y47" s="3"/>
      <c r="AE47">
        <v>12</v>
      </c>
      <c r="AF47">
        <v>21</v>
      </c>
      <c r="AG47" t="s">
        <v>191</v>
      </c>
    </row>
    <row r="48" spans="1:60" x14ac:dyDescent="0.25">
      <c r="A48" s="149"/>
      <c r="B48" s="150" t="s">
        <v>29</v>
      </c>
      <c r="C48" s="184"/>
      <c r="D48" s="151"/>
      <c r="E48" s="152"/>
      <c r="F48" s="152"/>
      <c r="G48" s="164">
        <f>G8+G11+G21+G35+G38</f>
        <v>0</v>
      </c>
      <c r="H48" s="3"/>
      <c r="I48" s="3"/>
      <c r="J48" s="3"/>
      <c r="K48" s="3"/>
      <c r="L48" s="3"/>
      <c r="M48" s="3"/>
      <c r="N48" s="3"/>
      <c r="O48" s="3"/>
      <c r="P48" s="3"/>
      <c r="Q48" s="3"/>
      <c r="R48" s="3"/>
      <c r="S48" s="3"/>
      <c r="T48" s="3"/>
      <c r="U48" s="3"/>
      <c r="V48" s="3"/>
      <c r="W48" s="3"/>
      <c r="X48" s="3"/>
      <c r="Y48" s="3"/>
      <c r="AE48">
        <f>SUMIF(L7:L46,AE47,G7:G46)</f>
        <v>0</v>
      </c>
      <c r="AF48">
        <f>SUMIF(L7:L46,AF47,G7:G46)</f>
        <v>0</v>
      </c>
      <c r="AG48" t="s">
        <v>520</v>
      </c>
    </row>
    <row r="49" spans="3:33" x14ac:dyDescent="0.25">
      <c r="C49" s="185"/>
      <c r="D49" s="10"/>
      <c r="AG49" t="s">
        <v>521</v>
      </c>
    </row>
    <row r="50" spans="3:33" x14ac:dyDescent="0.25">
      <c r="D50" s="10"/>
    </row>
    <row r="51" spans="3:33" x14ac:dyDescent="0.25">
      <c r="D51" s="10"/>
    </row>
    <row r="52" spans="3:33" x14ac:dyDescent="0.25">
      <c r="D52" s="10"/>
    </row>
    <row r="53" spans="3:33" x14ac:dyDescent="0.25">
      <c r="D53" s="10"/>
    </row>
    <row r="54" spans="3:33" x14ac:dyDescent="0.25">
      <c r="D54" s="10"/>
    </row>
    <row r="55" spans="3:33" x14ac:dyDescent="0.25">
      <c r="D55" s="10"/>
    </row>
    <row r="56" spans="3:33" x14ac:dyDescent="0.25">
      <c r="D56" s="10"/>
    </row>
    <row r="57" spans="3:33" x14ac:dyDescent="0.25">
      <c r="D57" s="10"/>
    </row>
    <row r="58" spans="3:33" x14ac:dyDescent="0.25">
      <c r="D58" s="10"/>
    </row>
    <row r="59" spans="3:33" x14ac:dyDescent="0.25">
      <c r="D59" s="10"/>
    </row>
    <row r="60" spans="3:33" x14ac:dyDescent="0.25">
      <c r="D60" s="10"/>
    </row>
    <row r="61" spans="3:33" x14ac:dyDescent="0.25">
      <c r="D61" s="10"/>
    </row>
    <row r="62" spans="3:33" x14ac:dyDescent="0.25">
      <c r="D62" s="10"/>
    </row>
    <row r="63" spans="3:33" x14ac:dyDescent="0.25">
      <c r="D63" s="10"/>
    </row>
    <row r="64" spans="3: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formatRows="0"/>
  <mergeCells count="18">
    <mergeCell ref="C13:G13"/>
    <mergeCell ref="A1:G1"/>
    <mergeCell ref="C2:G2"/>
    <mergeCell ref="C3:G3"/>
    <mergeCell ref="C4:G4"/>
    <mergeCell ref="C10:G10"/>
    <mergeCell ref="C46:G46"/>
    <mergeCell ref="C15:G15"/>
    <mergeCell ref="C24:G24"/>
    <mergeCell ref="C26:G26"/>
    <mergeCell ref="C28:G28"/>
    <mergeCell ref="C30:G30"/>
    <mergeCell ref="C32:G32"/>
    <mergeCell ref="C34:G34"/>
    <mergeCell ref="C37:G37"/>
    <mergeCell ref="C40:G40"/>
    <mergeCell ref="C42:G42"/>
    <mergeCell ref="C44:G4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19</vt:i4>
      </vt:variant>
      <vt:variant>
        <vt:lpstr>Pojmenované oblasti</vt:lpstr>
      </vt:variant>
      <vt:variant>
        <vt:i4>76</vt:i4>
      </vt:variant>
    </vt:vector>
  </HeadingPairs>
  <TitlesOfParts>
    <vt:vector size="95" baseType="lpstr">
      <vt:lpstr>Stavba</vt:lpstr>
      <vt:lpstr>VzorPolozky</vt:lpstr>
      <vt:lpstr>SO01 SO01 - 101 Pol</vt:lpstr>
      <vt:lpstr>SO01 SO01 - 102 Pol</vt:lpstr>
      <vt:lpstr>SO01 SO01-D.1.4. a Pol</vt:lpstr>
      <vt:lpstr>SO01 SO01-D.1.4. a P1</vt:lpstr>
      <vt:lpstr>SO01 SO01-D.1.4. b  Pol</vt:lpstr>
      <vt:lpstr>SO01 SO01-D.1.4. c Pol</vt:lpstr>
      <vt:lpstr>SO01 SO01-D.1.4. d Pol</vt:lpstr>
      <vt:lpstr>SO01 SO01-D.1.4. e 1 Pol</vt:lpstr>
      <vt:lpstr>SO01 SO01-D.1.4. e 2 Pol</vt:lpstr>
      <vt:lpstr>SO01 SO01-D.1.4. e 3 Pol</vt:lpstr>
      <vt:lpstr>SO01 SO01-D.1.4. e 4 Pol</vt:lpstr>
      <vt:lpstr>SO02 201 Pol</vt:lpstr>
      <vt:lpstr>SO03 301 Pol</vt:lpstr>
      <vt:lpstr>SO04 SO04 Pol</vt:lpstr>
      <vt:lpstr>SO05 SO05  Pol</vt:lpstr>
      <vt:lpstr>SO07 701 Pol</vt:lpstr>
      <vt:lpstr>SO09 SO09 Pol</vt:lpstr>
      <vt:lpstr>CenaCelkem</vt:lpstr>
      <vt:lpstr>CenaCelkemBezDPH</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'SO01 SO01 - 101 Pol'!Názvy_tisku</vt:lpstr>
      <vt:lpstr>'SO01 SO01 - 102 Pol'!Názvy_tisku</vt:lpstr>
      <vt:lpstr>'SO01 SO01-D.1.4. a P1'!Názvy_tisku</vt:lpstr>
      <vt:lpstr>'SO01 SO01-D.1.4. a Pol'!Názvy_tisku</vt:lpstr>
      <vt:lpstr>'SO01 SO01-D.1.4. b  Pol'!Názvy_tisku</vt:lpstr>
      <vt:lpstr>'SO01 SO01-D.1.4. c Pol'!Názvy_tisku</vt:lpstr>
      <vt:lpstr>'SO01 SO01-D.1.4. d Pol'!Názvy_tisku</vt:lpstr>
      <vt:lpstr>'SO01 SO01-D.1.4. e 1 Pol'!Názvy_tisku</vt:lpstr>
      <vt:lpstr>'SO01 SO01-D.1.4. e 2 Pol'!Názvy_tisku</vt:lpstr>
      <vt:lpstr>'SO01 SO01-D.1.4. e 3 Pol'!Názvy_tisku</vt:lpstr>
      <vt:lpstr>'SO01 SO01-D.1.4. e 4 Pol'!Názvy_tisku</vt:lpstr>
      <vt:lpstr>'SO02 201 Pol'!Názvy_tisku</vt:lpstr>
      <vt:lpstr>'SO03 301 Pol'!Názvy_tisku</vt:lpstr>
      <vt:lpstr>'SO04 SO04 Pol'!Názvy_tisku</vt:lpstr>
      <vt:lpstr>'SO05 SO05  Pol'!Názvy_tisku</vt:lpstr>
      <vt:lpstr>'SO07 701 Pol'!Názvy_tisku</vt:lpstr>
      <vt:lpstr>'SO09 SO09 Pol'!Názvy_tisku</vt:lpstr>
      <vt:lpstr>oadresa</vt:lpstr>
      <vt:lpstr>Stavba!Objednatel</vt:lpstr>
      <vt:lpstr>Stavba!Objekt</vt:lpstr>
      <vt:lpstr>'SO01 SO01 - 101 Pol'!Oblast_tisku</vt:lpstr>
      <vt:lpstr>'SO01 SO01 - 102 Pol'!Oblast_tisku</vt:lpstr>
      <vt:lpstr>'SO01 SO01-D.1.4. a P1'!Oblast_tisku</vt:lpstr>
      <vt:lpstr>'SO01 SO01-D.1.4. a Pol'!Oblast_tisku</vt:lpstr>
      <vt:lpstr>'SO01 SO01-D.1.4. b  Pol'!Oblast_tisku</vt:lpstr>
      <vt:lpstr>'SO01 SO01-D.1.4. c Pol'!Oblast_tisku</vt:lpstr>
      <vt:lpstr>'SO01 SO01-D.1.4. d Pol'!Oblast_tisku</vt:lpstr>
      <vt:lpstr>'SO01 SO01-D.1.4. e 1 Pol'!Oblast_tisku</vt:lpstr>
      <vt:lpstr>'SO01 SO01-D.1.4. e 2 Pol'!Oblast_tisku</vt:lpstr>
      <vt:lpstr>'SO01 SO01-D.1.4. e 3 Pol'!Oblast_tisku</vt:lpstr>
      <vt:lpstr>'SO01 SO01-D.1.4. e 4 Pol'!Oblast_tisku</vt:lpstr>
      <vt:lpstr>'SO02 201 Pol'!Oblast_tisku</vt:lpstr>
      <vt:lpstr>'SO03 301 Pol'!Oblast_tisku</vt:lpstr>
      <vt:lpstr>'SO04 SO04 Pol'!Oblast_tisku</vt:lpstr>
      <vt:lpstr>'SO05 SO05  Pol'!Oblast_tisku</vt:lpstr>
      <vt:lpstr>'SO07 701 Pol'!Oblast_tisku</vt:lpstr>
      <vt:lpstr>'SO09 SO09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ZakladDPHZakl</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Hruda</dc:creator>
  <cp:lastModifiedBy>Roman Hruda</cp:lastModifiedBy>
  <cp:lastPrinted>2019-03-19T12:27:02Z</cp:lastPrinted>
  <dcterms:created xsi:type="dcterms:W3CDTF">2009-04-08T07:15:50Z</dcterms:created>
  <dcterms:modified xsi:type="dcterms:W3CDTF">2026-06-22T08:37:00Z</dcterms:modified>
</cp:coreProperties>
</file>