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munt\Documents\MEDIPO AGRAS\Dotace SZP\6 kolo\EA\VR-EA-6kolo\Hala-EA-6kolo\VR-EA-6kolo-stavba\Zadani VR - hala - EA-6kolo\Ke zverejneni\"/>
    </mc:Choice>
  </mc:AlternateContent>
  <xr:revisionPtr revIDLastSave="0" documentId="13_ncr:1_{E254E582-3FED-40B9-8423-CBB2E20D2D6F}" xr6:coauthVersionLast="47" xr6:coauthVersionMax="47" xr10:uidLastSave="{00000000-0000-0000-0000-000000000000}"/>
  <workbookProtection workbookAlgorithmName="SHA-512" workbookHashValue="gruWDF+MVZPWHmO8tJAvxB1S24T90/rycfcUv1HwqtdzXgW33d4SQxEDGz24bw9bCr8k21MV6srfqEtApZ0rNg==" workbookSaltValue="z86yfeM891D711XqG4MP7g==" workbookSpinCount="100000" lockStructure="1"/>
  <bookViews>
    <workbookView xWindow="-108" yWindow="-108" windowWidth="23256" windowHeight="12456" tabRatio="945" xr2:uid="{00000000-000D-0000-FFFF-FFFF00000000}"/>
  </bookViews>
  <sheets>
    <sheet name="Rekapitulace stavby" sheetId="1" r:id="rId1"/>
    <sheet name="01 - stavební část" sheetId="2" r:id="rId2"/>
    <sheet name="02 - vzduchotechnika, aut..." sheetId="3" r:id="rId3"/>
    <sheet name="SO_02 - nezbytné manipula..." sheetId="4" r:id="rId4"/>
    <sheet name="SO_03 - nezbytné manipula..." sheetId="5" r:id="rId5"/>
    <sheet name="VON - Vedlejší a ostatní ..." sheetId="6" r:id="rId6"/>
    <sheet name="Pokyny pro vyplnění" sheetId="7" r:id="rId7"/>
  </sheets>
  <definedNames>
    <definedName name="_xlnm._FilterDatabase" localSheetId="1" hidden="1">'01 - stavební část'!$C$105:$K$425</definedName>
    <definedName name="_xlnm._FilterDatabase" localSheetId="2" hidden="1">'02 - vzduchotechnika, aut...'!$C$86:$K$112</definedName>
    <definedName name="_xlnm._FilterDatabase" localSheetId="3" hidden="1">'SO_02 - nezbytné manipula...'!$C$85:$K$121</definedName>
    <definedName name="_xlnm._FilterDatabase" localSheetId="4" hidden="1">'SO_03 - nezbytné manipula...'!$C$82:$K$95</definedName>
    <definedName name="_xlnm._FilterDatabase" localSheetId="5" hidden="1">'VON - Vedlejší a ostatní ...'!$C$79:$K$88</definedName>
    <definedName name="_xlnm.Print_Titles" localSheetId="1">'01 - stavební část'!$105:$105</definedName>
    <definedName name="_xlnm.Print_Titles" localSheetId="2">'02 - vzduchotechnika, aut...'!$86:$86</definedName>
    <definedName name="_xlnm.Print_Titles" localSheetId="0">'Rekapitulace stavby'!$52:$52</definedName>
    <definedName name="_xlnm.Print_Titles" localSheetId="3">'SO_02 - nezbytné manipula...'!$85:$85</definedName>
    <definedName name="_xlnm.Print_Titles" localSheetId="4">'SO_03 - nezbytné manipula...'!$82:$82</definedName>
    <definedName name="_xlnm.Print_Titles" localSheetId="5">'VON - Vedlejší a ostatní ...'!$79:$79</definedName>
    <definedName name="_xlnm.Print_Area" localSheetId="1">'01 - stavební část'!$C$4:$J$41,'01 - stavební část'!$C$47:$J$85,'01 - stavební část'!$C$91:$K$425</definedName>
    <definedName name="_xlnm.Print_Area" localSheetId="2">'02 - vzduchotechnika, aut...'!$C$4:$J$41,'02 - vzduchotechnika, aut...'!$C$47:$J$66,'02 - vzduchotechnika, aut...'!$C$72:$K$112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  <definedName name="_xlnm.Print_Area" localSheetId="3">'SO_02 - nezbytné manipula...'!$C$4:$J$39,'SO_02 - nezbytné manipula...'!$C$45:$J$67,'SO_02 - nezbytné manipula...'!$C$73:$K$121</definedName>
    <definedName name="_xlnm.Print_Area" localSheetId="4">'SO_03 - nezbytné manipula...'!$C$4:$J$39,'SO_03 - nezbytné manipula...'!$C$45:$J$64,'SO_03 - nezbytné manipula...'!$C$70:$K$95</definedName>
    <definedName name="_xlnm.Print_Area" localSheetId="5">'VON - Vedlejší a ostatní ...'!$C$4:$J$39,'VON - Vedlejší a ostatní ...'!$C$45:$J$61,'VON - Vedlejší a ostatní ...'!$C$67:$K$88</definedName>
  </definedNames>
  <calcPr calcId="181029"/>
</workbook>
</file>

<file path=xl/calcChain.xml><?xml version="1.0" encoding="utf-8"?>
<calcChain xmlns="http://schemas.openxmlformats.org/spreadsheetml/2006/main">
  <c r="J37" i="6" l="1"/>
  <c r="J36" i="6"/>
  <c r="AY60" i="1"/>
  <c r="J35" i="6"/>
  <c r="AX60" i="1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6" i="6"/>
  <c r="BH86" i="6"/>
  <c r="BG86" i="6"/>
  <c r="BF86" i="6"/>
  <c r="T86" i="6"/>
  <c r="R86" i="6"/>
  <c r="P86" i="6"/>
  <c r="BI85" i="6"/>
  <c r="BH85" i="6"/>
  <c r="BG85" i="6"/>
  <c r="BF85" i="6"/>
  <c r="T85" i="6"/>
  <c r="R85" i="6"/>
  <c r="P85" i="6"/>
  <c r="BI84" i="6"/>
  <c r="BH84" i="6"/>
  <c r="BG84" i="6"/>
  <c r="BF84" i="6"/>
  <c r="T84" i="6"/>
  <c r="R84" i="6"/>
  <c r="P84" i="6"/>
  <c r="BI83" i="6"/>
  <c r="BH83" i="6"/>
  <c r="BG83" i="6"/>
  <c r="BF83" i="6"/>
  <c r="F34" i="6" s="1"/>
  <c r="T83" i="6"/>
  <c r="R83" i="6"/>
  <c r="P83" i="6"/>
  <c r="BI82" i="6"/>
  <c r="F37" i="6" s="1"/>
  <c r="BH82" i="6"/>
  <c r="BG82" i="6"/>
  <c r="BF82" i="6"/>
  <c r="T82" i="6"/>
  <c r="R82" i="6"/>
  <c r="P82" i="6"/>
  <c r="J77" i="6"/>
  <c r="J76" i="6"/>
  <c r="F76" i="6"/>
  <c r="F74" i="6"/>
  <c r="E72" i="6"/>
  <c r="J55" i="6"/>
  <c r="J54" i="6"/>
  <c r="F54" i="6"/>
  <c r="F52" i="6"/>
  <c r="E50" i="6"/>
  <c r="J18" i="6"/>
  <c r="E18" i="6"/>
  <c r="F77" i="6" s="1"/>
  <c r="J17" i="6"/>
  <c r="J12" i="6"/>
  <c r="J74" i="6" s="1"/>
  <c r="E7" i="6"/>
  <c r="E70" i="6"/>
  <c r="J37" i="5"/>
  <c r="J36" i="5"/>
  <c r="AY59" i="1"/>
  <c r="J35" i="5"/>
  <c r="AX59" i="1"/>
  <c r="BI94" i="5"/>
  <c r="BH94" i="5"/>
  <c r="BG94" i="5"/>
  <c r="BF94" i="5"/>
  <c r="T94" i="5"/>
  <c r="R94" i="5"/>
  <c r="P94" i="5"/>
  <c r="BI92" i="5"/>
  <c r="BH92" i="5"/>
  <c r="BG92" i="5"/>
  <c r="BF92" i="5"/>
  <c r="T92" i="5"/>
  <c r="R92" i="5"/>
  <c r="P92" i="5"/>
  <c r="BI87" i="5"/>
  <c r="BH87" i="5"/>
  <c r="BG87" i="5"/>
  <c r="BF87" i="5"/>
  <c r="T87" i="5"/>
  <c r="T86" i="5"/>
  <c r="T85" i="5" s="1"/>
  <c r="R87" i="5"/>
  <c r="R86" i="5"/>
  <c r="R85" i="5" s="1"/>
  <c r="P87" i="5"/>
  <c r="P86" i="5" s="1"/>
  <c r="P85" i="5" s="1"/>
  <c r="J80" i="5"/>
  <c r="J79" i="5"/>
  <c r="F79" i="5"/>
  <c r="F77" i="5"/>
  <c r="E75" i="5"/>
  <c r="J55" i="5"/>
  <c r="J54" i="5"/>
  <c r="F54" i="5"/>
  <c r="F52" i="5"/>
  <c r="E50" i="5"/>
  <c r="J18" i="5"/>
  <c r="E18" i="5"/>
  <c r="F80" i="5" s="1"/>
  <c r="J17" i="5"/>
  <c r="J12" i="5"/>
  <c r="J52" i="5" s="1"/>
  <c r="E7" i="5"/>
  <c r="E48" i="5"/>
  <c r="J37" i="4"/>
  <c r="J36" i="4"/>
  <c r="AY58" i="1"/>
  <c r="J35" i="4"/>
  <c r="AX58" i="1" s="1"/>
  <c r="BI120" i="4"/>
  <c r="BH120" i="4"/>
  <c r="BG120" i="4"/>
  <c r="BF120" i="4"/>
  <c r="T120" i="4"/>
  <c r="T119" i="4"/>
  <c r="R120" i="4"/>
  <c r="R119" i="4"/>
  <c r="P120" i="4"/>
  <c r="P119" i="4"/>
  <c r="BI117" i="4"/>
  <c r="BH117" i="4"/>
  <c r="BG117" i="4"/>
  <c r="BF117" i="4"/>
  <c r="T117" i="4"/>
  <c r="R117" i="4"/>
  <c r="P117" i="4"/>
  <c r="BI113" i="4"/>
  <c r="BH113" i="4"/>
  <c r="BG113" i="4"/>
  <c r="BF113" i="4"/>
  <c r="T113" i="4"/>
  <c r="R113" i="4"/>
  <c r="P113" i="4"/>
  <c r="BI107" i="4"/>
  <c r="BH107" i="4"/>
  <c r="BG107" i="4"/>
  <c r="BF107" i="4"/>
  <c r="T107" i="4"/>
  <c r="T106" i="4"/>
  <c r="T105" i="4" s="1"/>
  <c r="R107" i="4"/>
  <c r="R106" i="4"/>
  <c r="R105" i="4"/>
  <c r="P107" i="4"/>
  <c r="P106" i="4"/>
  <c r="P105" i="4" s="1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5" i="4"/>
  <c r="BH95" i="4"/>
  <c r="BG95" i="4"/>
  <c r="BF95" i="4"/>
  <c r="T95" i="4"/>
  <c r="R95" i="4"/>
  <c r="P95" i="4"/>
  <c r="BI93" i="4"/>
  <c r="BH93" i="4"/>
  <c r="BG93" i="4"/>
  <c r="BF93" i="4"/>
  <c r="T93" i="4"/>
  <c r="R93" i="4"/>
  <c r="P93" i="4"/>
  <c r="BI91" i="4"/>
  <c r="BH91" i="4"/>
  <c r="BG91" i="4"/>
  <c r="BF91" i="4"/>
  <c r="T91" i="4"/>
  <c r="R91" i="4"/>
  <c r="P91" i="4"/>
  <c r="BI89" i="4"/>
  <c r="BH89" i="4"/>
  <c r="BG89" i="4"/>
  <c r="BF89" i="4"/>
  <c r="T89" i="4"/>
  <c r="R89" i="4"/>
  <c r="P89" i="4"/>
  <c r="J83" i="4"/>
  <c r="J82" i="4"/>
  <c r="F82" i="4"/>
  <c r="F80" i="4"/>
  <c r="E78" i="4"/>
  <c r="J55" i="4"/>
  <c r="J54" i="4"/>
  <c r="F54" i="4"/>
  <c r="F52" i="4"/>
  <c r="E50" i="4"/>
  <c r="J18" i="4"/>
  <c r="E18" i="4"/>
  <c r="F55" i="4"/>
  <c r="J17" i="4"/>
  <c r="J12" i="4"/>
  <c r="J80" i="4" s="1"/>
  <c r="E7" i="4"/>
  <c r="E76" i="4" s="1"/>
  <c r="J39" i="3"/>
  <c r="J38" i="3"/>
  <c r="AY57" i="1"/>
  <c r="J37" i="3"/>
  <c r="AX57" i="1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J84" i="3"/>
  <c r="J83" i="3"/>
  <c r="F83" i="3"/>
  <c r="F81" i="3"/>
  <c r="E79" i="3"/>
  <c r="J59" i="3"/>
  <c r="J58" i="3"/>
  <c r="F58" i="3"/>
  <c r="F56" i="3"/>
  <c r="E54" i="3"/>
  <c r="J20" i="3"/>
  <c r="E20" i="3"/>
  <c r="F59" i="3"/>
  <c r="J19" i="3"/>
  <c r="J14" i="3"/>
  <c r="J81" i="3" s="1"/>
  <c r="E7" i="3"/>
  <c r="E75" i="3" s="1"/>
  <c r="J39" i="2"/>
  <c r="J38" i="2"/>
  <c r="AY56" i="1"/>
  <c r="J37" i="2"/>
  <c r="AX56" i="1"/>
  <c r="BI424" i="2"/>
  <c r="BH424" i="2"/>
  <c r="BG424" i="2"/>
  <c r="BF424" i="2"/>
  <c r="T424" i="2"/>
  <c r="R424" i="2"/>
  <c r="P424" i="2"/>
  <c r="BI420" i="2"/>
  <c r="BH420" i="2"/>
  <c r="BG420" i="2"/>
  <c r="BF420" i="2"/>
  <c r="T420" i="2"/>
  <c r="R420" i="2"/>
  <c r="P420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398" i="2"/>
  <c r="BH398" i="2"/>
  <c r="BG398" i="2"/>
  <c r="BF398" i="2"/>
  <c r="T398" i="2"/>
  <c r="R398" i="2"/>
  <c r="P398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7" i="2"/>
  <c r="BH387" i="2"/>
  <c r="BG387" i="2"/>
  <c r="BF387" i="2"/>
  <c r="T387" i="2"/>
  <c r="R387" i="2"/>
  <c r="P387" i="2"/>
  <c r="BI385" i="2"/>
  <c r="BH385" i="2"/>
  <c r="BG385" i="2"/>
  <c r="BF385" i="2"/>
  <c r="T385" i="2"/>
  <c r="R385" i="2"/>
  <c r="P385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4" i="2"/>
  <c r="BH374" i="2"/>
  <c r="BG374" i="2"/>
  <c r="BF374" i="2"/>
  <c r="T374" i="2"/>
  <c r="R374" i="2"/>
  <c r="P374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47" i="2"/>
  <c r="BH347" i="2"/>
  <c r="BG347" i="2"/>
  <c r="BF347" i="2"/>
  <c r="T347" i="2"/>
  <c r="R347" i="2"/>
  <c r="P347" i="2"/>
  <c r="BI343" i="2"/>
  <c r="BH343" i="2"/>
  <c r="BG343" i="2"/>
  <c r="BF343" i="2"/>
  <c r="T343" i="2"/>
  <c r="T342" i="2" s="1"/>
  <c r="R343" i="2"/>
  <c r="R342" i="2"/>
  <c r="P343" i="2"/>
  <c r="P342" i="2"/>
  <c r="BI341" i="2"/>
  <c r="BH341" i="2"/>
  <c r="BG341" i="2"/>
  <c r="BF341" i="2"/>
  <c r="T341" i="2"/>
  <c r="T340" i="2" s="1"/>
  <c r="R341" i="2"/>
  <c r="R340" i="2"/>
  <c r="P341" i="2"/>
  <c r="P340" i="2" s="1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26" i="2"/>
  <c r="BH326" i="2"/>
  <c r="BG326" i="2"/>
  <c r="BF326" i="2"/>
  <c r="T326" i="2"/>
  <c r="R326" i="2"/>
  <c r="P326" i="2"/>
  <c r="BI321" i="2"/>
  <c r="BH321" i="2"/>
  <c r="BG321" i="2"/>
  <c r="BF321" i="2"/>
  <c r="T321" i="2"/>
  <c r="T320" i="2"/>
  <c r="R321" i="2"/>
  <c r="R320" i="2"/>
  <c r="P321" i="2"/>
  <c r="P320" i="2"/>
  <c r="BI318" i="2"/>
  <c r="BH318" i="2"/>
  <c r="BG318" i="2"/>
  <c r="BF318" i="2"/>
  <c r="T318" i="2"/>
  <c r="R318" i="2"/>
  <c r="P318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2" i="2"/>
  <c r="BH302" i="2"/>
  <c r="BG302" i="2"/>
  <c r="BF302" i="2"/>
  <c r="T302" i="2"/>
  <c r="R302" i="2"/>
  <c r="P302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0" i="2"/>
  <c r="BH290" i="2"/>
  <c r="BG290" i="2"/>
  <c r="BF290" i="2"/>
  <c r="T290" i="2"/>
  <c r="R290" i="2"/>
  <c r="P290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4" i="2"/>
  <c r="BH264" i="2"/>
  <c r="BG264" i="2"/>
  <c r="BF264" i="2"/>
  <c r="T264" i="2"/>
  <c r="R264" i="2"/>
  <c r="P264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4" i="2"/>
  <c r="BH244" i="2"/>
  <c r="BG244" i="2"/>
  <c r="BF244" i="2"/>
  <c r="T244" i="2"/>
  <c r="R244" i="2"/>
  <c r="P244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78" i="2"/>
  <c r="BH178" i="2"/>
  <c r="BG178" i="2"/>
  <c r="BF178" i="2"/>
  <c r="T178" i="2"/>
  <c r="T177" i="2" s="1"/>
  <c r="R178" i="2"/>
  <c r="R177" i="2"/>
  <c r="P178" i="2"/>
  <c r="P177" i="2"/>
  <c r="BI166" i="2"/>
  <c r="BH166" i="2"/>
  <c r="BG166" i="2"/>
  <c r="BF166" i="2"/>
  <c r="T166" i="2"/>
  <c r="R166" i="2"/>
  <c r="P166" i="2"/>
  <c r="BI159" i="2"/>
  <c r="BH159" i="2"/>
  <c r="BG159" i="2"/>
  <c r="BF159" i="2"/>
  <c r="T159" i="2"/>
  <c r="R159" i="2"/>
  <c r="P159" i="2"/>
  <c r="BI153" i="2"/>
  <c r="BH153" i="2"/>
  <c r="BG153" i="2"/>
  <c r="BF153" i="2"/>
  <c r="T153" i="2"/>
  <c r="R153" i="2"/>
  <c r="P153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BI133" i="2"/>
  <c r="BH133" i="2"/>
  <c r="BG133" i="2"/>
  <c r="BF133" i="2"/>
  <c r="T133" i="2"/>
  <c r="R133" i="2"/>
  <c r="P133" i="2"/>
  <c r="BI121" i="2"/>
  <c r="BH121" i="2"/>
  <c r="BG121" i="2"/>
  <c r="BF121" i="2"/>
  <c r="T121" i="2"/>
  <c r="R121" i="2"/>
  <c r="P121" i="2"/>
  <c r="BI117" i="2"/>
  <c r="BH117" i="2"/>
  <c r="BG117" i="2"/>
  <c r="BF117" i="2"/>
  <c r="T117" i="2"/>
  <c r="R117" i="2"/>
  <c r="P117" i="2"/>
  <c r="BI113" i="2"/>
  <c r="BH113" i="2"/>
  <c r="BG113" i="2"/>
  <c r="BF113" i="2"/>
  <c r="T113" i="2"/>
  <c r="R113" i="2"/>
  <c r="P113" i="2"/>
  <c r="BI109" i="2"/>
  <c r="BH109" i="2"/>
  <c r="BG109" i="2"/>
  <c r="BF109" i="2"/>
  <c r="T109" i="2"/>
  <c r="R109" i="2"/>
  <c r="P109" i="2"/>
  <c r="J103" i="2"/>
  <c r="J102" i="2"/>
  <c r="F102" i="2"/>
  <c r="F100" i="2"/>
  <c r="E98" i="2"/>
  <c r="J59" i="2"/>
  <c r="J58" i="2"/>
  <c r="F58" i="2"/>
  <c r="F56" i="2"/>
  <c r="E54" i="2"/>
  <c r="J20" i="2"/>
  <c r="E20" i="2"/>
  <c r="F59" i="2"/>
  <c r="J19" i="2"/>
  <c r="J14" i="2"/>
  <c r="J100" i="2" s="1"/>
  <c r="E7" i="2"/>
  <c r="E50" i="2" s="1"/>
  <c r="L50" i="1"/>
  <c r="AM50" i="1"/>
  <c r="AM49" i="1"/>
  <c r="L49" i="1"/>
  <c r="AM47" i="1"/>
  <c r="L47" i="1"/>
  <c r="L45" i="1"/>
  <c r="L44" i="1"/>
  <c r="BK84" i="6"/>
  <c r="BK94" i="5"/>
  <c r="BK101" i="3"/>
  <c r="BK284" i="2"/>
  <c r="J120" i="4"/>
  <c r="J405" i="2"/>
  <c r="BK112" i="3"/>
  <c r="J385" i="2"/>
  <c r="BK92" i="3"/>
  <c r="BK229" i="2"/>
  <c r="BK385" i="2"/>
  <c r="BK312" i="2"/>
  <c r="J159" i="2"/>
  <c r="BK95" i="4"/>
  <c r="J105" i="3"/>
  <c r="J223" i="2"/>
  <c r="J103" i="3"/>
  <c r="BK264" i="2"/>
  <c r="J100" i="3"/>
  <c r="BK411" i="2"/>
  <c r="J378" i="2"/>
  <c r="J206" i="2"/>
  <c r="BK82" i="6"/>
  <c r="BK97" i="4"/>
  <c r="J104" i="3"/>
  <c r="J326" i="2"/>
  <c r="J197" i="2"/>
  <c r="J341" i="2"/>
  <c r="J221" i="2"/>
  <c r="BK398" i="2"/>
  <c r="J314" i="2"/>
  <c r="J269" i="2"/>
  <c r="J98" i="3"/>
  <c r="BK94" i="3"/>
  <c r="J408" i="2"/>
  <c r="BK355" i="2"/>
  <c r="BK302" i="2"/>
  <c r="BK224" i="2"/>
  <c r="J318" i="2"/>
  <c r="J273" i="2"/>
  <c r="BK197" i="2"/>
  <c r="J382" i="2"/>
  <c r="J412" i="2"/>
  <c r="J371" i="2"/>
  <c r="BK232" i="2"/>
  <c r="BK371" i="2"/>
  <c r="J88" i="6"/>
  <c r="J84" i="6"/>
  <c r="BK107" i="4"/>
  <c r="J109" i="3"/>
  <c r="BK100" i="3"/>
  <c r="BK226" i="2"/>
  <c r="BK103" i="4"/>
  <c r="BK412" i="2"/>
  <c r="J308" i="2"/>
  <c r="BK110" i="3"/>
  <c r="J87" i="5"/>
  <c r="BK370" i="2"/>
  <c r="J133" i="2"/>
  <c r="J97" i="4"/>
  <c r="BK341" i="2"/>
  <c r="J250" i="2"/>
  <c r="BK188" i="2"/>
  <c r="J112" i="3"/>
  <c r="J398" i="2"/>
  <c r="J295" i="2"/>
  <c r="BK295" i="2"/>
  <c r="BK222" i="2"/>
  <c r="J202" i="2"/>
  <c r="BK133" i="2"/>
  <c r="BK368" i="2"/>
  <c r="BK269" i="2"/>
  <c r="BK225" i="2"/>
  <c r="J424" i="2"/>
  <c r="BK403" i="2"/>
  <c r="J368" i="2"/>
  <c r="BK201" i="2"/>
  <c r="BK359" i="2"/>
  <c r="BK230" i="2"/>
  <c r="J207" i="2"/>
  <c r="J145" i="2"/>
  <c r="BK86" i="6"/>
  <c r="BK83" i="6"/>
  <c r="BK318" i="2"/>
  <c r="J216" i="2"/>
  <c r="BK99" i="4"/>
  <c r="BK221" i="2"/>
  <c r="J107" i="3"/>
  <c r="J97" i="3"/>
  <c r="BK93" i="3"/>
  <c r="BK387" i="2"/>
  <c r="J332" i="2"/>
  <c r="BK117" i="4"/>
  <c r="BK89" i="4"/>
  <c r="BK106" i="3"/>
  <c r="BK378" i="2"/>
  <c r="BK202" i="2"/>
  <c r="BK101" i="4"/>
  <c r="BK382" i="2"/>
  <c r="BK120" i="4"/>
  <c r="BK178" i="2"/>
  <c r="BK113" i="4"/>
  <c r="BK347" i="2"/>
  <c r="J113" i="4"/>
  <c r="J244" i="2"/>
  <c r="J94" i="5"/>
  <c r="BK98" i="3"/>
  <c r="J96" i="3"/>
  <c r="J93" i="3"/>
  <c r="BK236" i="2"/>
  <c r="J218" i="2"/>
  <c r="BK216" i="2"/>
  <c r="BK109" i="2"/>
  <c r="J363" i="2"/>
  <c r="J282" i="2"/>
  <c r="J212" i="2"/>
  <c r="J420" i="2"/>
  <c r="J394" i="2"/>
  <c r="J347" i="2"/>
  <c r="BK223" i="2"/>
  <c r="BK408" i="2"/>
  <c r="BK282" i="2"/>
  <c r="J226" i="2"/>
  <c r="BK365" i="2"/>
  <c r="BK228" i="2"/>
  <c r="J111" i="3"/>
  <c r="BK361" i="2"/>
  <c r="BK166" i="2"/>
  <c r="BK332" i="2"/>
  <c r="BK145" i="2"/>
  <c r="J95" i="4"/>
  <c r="J359" i="2"/>
  <c r="BK117" i="2"/>
  <c r="J380" i="2"/>
  <c r="BK308" i="2"/>
  <c r="J153" i="2"/>
  <c r="BK107" i="3"/>
  <c r="BK97" i="3"/>
  <c r="BK95" i="3"/>
  <c r="J91" i="3"/>
  <c r="J361" i="2"/>
  <c r="J312" i="2"/>
  <c r="BK374" i="2"/>
  <c r="J284" i="2"/>
  <c r="J255" i="2"/>
  <c r="BK206" i="2"/>
  <c r="J411" i="2"/>
  <c r="BK255" i="2"/>
  <c r="BK184" i="2"/>
  <c r="J417" i="2"/>
  <c r="J365" i="2"/>
  <c r="J236" i="2"/>
  <c r="J184" i="2"/>
  <c r="BK88" i="6"/>
  <c r="J85" i="6"/>
  <c r="BK87" i="5"/>
  <c r="J110" i="3"/>
  <c r="J99" i="3"/>
  <c r="J233" i="2"/>
  <c r="J92" i="5"/>
  <c r="J370" i="2"/>
  <c r="J113" i="2"/>
  <c r="J403" i="2"/>
  <c r="BK147" i="2"/>
  <c r="BK105" i="3"/>
  <c r="BK357" i="2"/>
  <c r="BK113" i="2"/>
  <c r="J355" i="2"/>
  <c r="J297" i="2"/>
  <c r="J139" i="2"/>
  <c r="J108" i="3"/>
  <c r="BK244" i="2"/>
  <c r="BK212" i="2"/>
  <c r="J106" i="3"/>
  <c r="BK96" i="3"/>
  <c r="J409" i="2"/>
  <c r="J188" i="2"/>
  <c r="J117" i="2"/>
  <c r="J290" i="2"/>
  <c r="J259" i="2"/>
  <c r="J224" i="2"/>
  <c r="J107" i="4"/>
  <c r="BK380" i="2"/>
  <c r="BK227" i="2"/>
  <c r="J121" i="2"/>
  <c r="BK90" i="3"/>
  <c r="J374" i="2"/>
  <c r="BK233" i="2"/>
  <c r="J87" i="6"/>
  <c r="J83" i="6"/>
  <c r="J99" i="4"/>
  <c r="BK108" i="3"/>
  <c r="J402" i="2"/>
  <c r="BK273" i="2"/>
  <c r="BK192" i="2"/>
  <c r="BK417" i="2"/>
  <c r="J357" i="2"/>
  <c r="BK111" i="3"/>
  <c r="J302" i="2"/>
  <c r="BK92" i="5"/>
  <c r="BK104" i="3"/>
  <c r="BK218" i="2"/>
  <c r="BK102" i="3"/>
  <c r="BK326" i="2"/>
  <c r="BK207" i="2"/>
  <c r="J89" i="4"/>
  <c r="J406" i="2"/>
  <c r="J334" i="2"/>
  <c r="J222" i="2"/>
  <c r="J90" i="3"/>
  <c r="J95" i="3"/>
  <c r="BK424" i="2"/>
  <c r="BK402" i="2"/>
  <c r="BK343" i="2"/>
  <c r="BK259" i="2"/>
  <c r="J103" i="4"/>
  <c r="J343" i="2"/>
  <c r="BK271" i="2"/>
  <c r="J229" i="2"/>
  <c r="J147" i="2"/>
  <c r="J86" i="6"/>
  <c r="J93" i="4"/>
  <c r="J102" i="3"/>
  <c r="J227" i="2"/>
  <c r="BK406" i="2"/>
  <c r="BK316" i="2"/>
  <c r="BK99" i="3"/>
  <c r="F35" i="6"/>
  <c r="J94" i="3"/>
  <c r="BK394" i="2"/>
  <c r="J321" i="2"/>
  <c r="J228" i="2"/>
  <c r="J201" i="2"/>
  <c r="BK314" i="2"/>
  <c r="J230" i="2"/>
  <c r="BK409" i="2"/>
  <c r="BK334" i="2"/>
  <c r="J109" i="2"/>
  <c r="BK363" i="2"/>
  <c r="BK85" i="6"/>
  <c r="J91" i="4"/>
  <c r="J387" i="2"/>
  <c r="J117" i="4"/>
  <c r="J101" i="3"/>
  <c r="J92" i="3"/>
  <c r="BK277" i="2"/>
  <c r="BK290" i="2"/>
  <c r="J166" i="2"/>
  <c r="BK405" i="2"/>
  <c r="J277" i="2"/>
  <c r="AS55" i="1"/>
  <c r="J310" i="2"/>
  <c r="BK159" i="2"/>
  <c r="BK87" i="6"/>
  <c r="J82" i="6"/>
  <c r="BK103" i="3"/>
  <c r="J264" i="2"/>
  <c r="BK93" i="4"/>
  <c r="J271" i="2"/>
  <c r="BK109" i="3"/>
  <c r="BK121" i="2"/>
  <c r="J316" i="2"/>
  <c r="BK420" i="2"/>
  <c r="J225" i="2"/>
  <c r="BK391" i="2"/>
  <c r="BK153" i="2"/>
  <c r="J391" i="2"/>
  <c r="J101" i="4"/>
  <c r="BK257" i="2"/>
  <c r="BK91" i="4"/>
  <c r="BK297" i="2"/>
  <c r="BK91" i="3"/>
  <c r="BK310" i="2"/>
  <c r="J257" i="2"/>
  <c r="J178" i="2"/>
  <c r="J232" i="2"/>
  <c r="J192" i="2"/>
  <c r="BK321" i="2"/>
  <c r="BK250" i="2"/>
  <c r="J416" i="2"/>
  <c r="BK416" i="2"/>
  <c r="BK139" i="2"/>
  <c r="F36" i="6" l="1"/>
  <c r="J34" i="6"/>
  <c r="AW60" i="1" s="1"/>
  <c r="P81" i="6"/>
  <c r="P80" i="6" s="1"/>
  <c r="AU60" i="1" s="1"/>
  <c r="R81" i="6"/>
  <c r="R80" i="6" s="1"/>
  <c r="F55" i="5"/>
  <c r="P108" i="2"/>
  <c r="T220" i="2"/>
  <c r="T249" i="2"/>
  <c r="T307" i="2"/>
  <c r="T306" i="2"/>
  <c r="R367" i="2"/>
  <c r="T373" i="2"/>
  <c r="T108" i="2"/>
  <c r="BK220" i="2"/>
  <c r="J220" i="2"/>
  <c r="J68" i="2" s="1"/>
  <c r="P263" i="2"/>
  <c r="P325" i="2"/>
  <c r="P367" i="2"/>
  <c r="P373" i="2"/>
  <c r="T384" i="2"/>
  <c r="R263" i="2"/>
  <c r="BK325" i="2"/>
  <c r="J325" i="2"/>
  <c r="J76" i="2"/>
  <c r="T393" i="2"/>
  <c r="T89" i="3"/>
  <c r="T88" i="3"/>
  <c r="T87" i="3"/>
  <c r="T112" i="4"/>
  <c r="T111" i="4"/>
  <c r="R108" i="2"/>
  <c r="P220" i="2"/>
  <c r="P346" i="2"/>
  <c r="P393" i="2"/>
  <c r="BK183" i="2"/>
  <c r="J183" i="2"/>
  <c r="J67" i="2"/>
  <c r="T263" i="2"/>
  <c r="T325" i="2"/>
  <c r="R346" i="2"/>
  <c r="T367" i="2"/>
  <c r="T345" i="2" s="1"/>
  <c r="P384" i="2"/>
  <c r="BK108" i="2"/>
  <c r="J108" i="2" s="1"/>
  <c r="J65" i="2" s="1"/>
  <c r="BK231" i="2"/>
  <c r="J231" i="2" s="1"/>
  <c r="J69" i="2" s="1"/>
  <c r="R249" i="2"/>
  <c r="R248" i="2"/>
  <c r="BK346" i="2"/>
  <c r="J346" i="2"/>
  <c r="J80" i="2"/>
  <c r="R373" i="2"/>
  <c r="P88" i="4"/>
  <c r="R220" i="2"/>
  <c r="P231" i="2"/>
  <c r="BK249" i="2"/>
  <c r="J249" i="2"/>
  <c r="J71" i="2"/>
  <c r="R307" i="2"/>
  <c r="R306" i="2"/>
  <c r="BK367" i="2"/>
  <c r="J367" i="2" s="1"/>
  <c r="J81" i="2" s="1"/>
  <c r="R393" i="2"/>
  <c r="BK89" i="3"/>
  <c r="BK88" i="3" s="1"/>
  <c r="J88" i="3" s="1"/>
  <c r="J64" i="3" s="1"/>
  <c r="R112" i="4"/>
  <c r="R111" i="4"/>
  <c r="T183" i="2"/>
  <c r="BK263" i="2"/>
  <c r="J263" i="2"/>
  <c r="J72" i="2"/>
  <c r="P307" i="2"/>
  <c r="P306" i="2"/>
  <c r="BK393" i="2"/>
  <c r="J393" i="2" s="1"/>
  <c r="J84" i="2" s="1"/>
  <c r="BK88" i="4"/>
  <c r="J88" i="4" s="1"/>
  <c r="J61" i="4" s="1"/>
  <c r="BK91" i="5"/>
  <c r="J91" i="5" s="1"/>
  <c r="J63" i="5" s="1"/>
  <c r="R91" i="5"/>
  <c r="R84" i="5"/>
  <c r="R83" i="5"/>
  <c r="BK81" i="6"/>
  <c r="J81" i="6" s="1"/>
  <c r="J60" i="6" s="1"/>
  <c r="P183" i="2"/>
  <c r="T231" i="2"/>
  <c r="BK384" i="2"/>
  <c r="J384" i="2"/>
  <c r="J83" i="2"/>
  <c r="P89" i="3"/>
  <c r="P88" i="3"/>
  <c r="P87" i="3"/>
  <c r="AU57" i="1"/>
  <c r="R88" i="4"/>
  <c r="R87" i="4"/>
  <c r="R86" i="4"/>
  <c r="P112" i="4"/>
  <c r="P111" i="4"/>
  <c r="R183" i="2"/>
  <c r="R231" i="2"/>
  <c r="P249" i="2"/>
  <c r="P248" i="2" s="1"/>
  <c r="BK307" i="2"/>
  <c r="J307" i="2"/>
  <c r="J74" i="2"/>
  <c r="R325" i="2"/>
  <c r="T346" i="2"/>
  <c r="BK373" i="2"/>
  <c r="J373" i="2"/>
  <c r="J82" i="2"/>
  <c r="R384" i="2"/>
  <c r="R89" i="3"/>
  <c r="R88" i="3"/>
  <c r="R87" i="3"/>
  <c r="T88" i="4"/>
  <c r="T87" i="4"/>
  <c r="T86" i="4" s="1"/>
  <c r="BK112" i="4"/>
  <c r="J112" i="4"/>
  <c r="J65" i="4"/>
  <c r="P91" i="5"/>
  <c r="P84" i="5"/>
  <c r="P83" i="5"/>
  <c r="AU59" i="1"/>
  <c r="T91" i="5"/>
  <c r="T84" i="5"/>
  <c r="T83" i="5"/>
  <c r="T81" i="6"/>
  <c r="T80" i="6" s="1"/>
  <c r="BE121" i="2"/>
  <c r="BE218" i="2"/>
  <c r="BE310" i="2"/>
  <c r="BE153" i="2"/>
  <c r="BE295" i="2"/>
  <c r="BE297" i="2"/>
  <c r="BE357" i="2"/>
  <c r="BE406" i="2"/>
  <c r="BE408" i="2"/>
  <c r="BE409" i="2"/>
  <c r="BE420" i="2"/>
  <c r="BE424" i="2"/>
  <c r="BK342" i="2"/>
  <c r="J342" i="2"/>
  <c r="J78" i="2"/>
  <c r="BE106" i="3"/>
  <c r="J56" i="2"/>
  <c r="BE117" i="2"/>
  <c r="BE139" i="2"/>
  <c r="BE147" i="2"/>
  <c r="BE321" i="2"/>
  <c r="BE332" i="2"/>
  <c r="BE343" i="2"/>
  <c r="BE355" i="2"/>
  <c r="BE385" i="2"/>
  <c r="BE387" i="2"/>
  <c r="BE398" i="2"/>
  <c r="BE412" i="2"/>
  <c r="BE417" i="2"/>
  <c r="J56" i="3"/>
  <c r="BE99" i="3"/>
  <c r="F83" i="4"/>
  <c r="BK106" i="4"/>
  <c r="J106" i="4"/>
  <c r="J63" i="4"/>
  <c r="E94" i="2"/>
  <c r="F103" i="2"/>
  <c r="BE159" i="2"/>
  <c r="BE192" i="2"/>
  <c r="BE202" i="2"/>
  <c r="BE365" i="2"/>
  <c r="BK177" i="2"/>
  <c r="J177" i="2"/>
  <c r="J66" i="2"/>
  <c r="BE92" i="3"/>
  <c r="BE105" i="3"/>
  <c r="E48" i="4"/>
  <c r="BE95" i="4"/>
  <c r="BE117" i="4"/>
  <c r="BE120" i="4"/>
  <c r="BE92" i="5"/>
  <c r="BE227" i="2"/>
  <c r="BE250" i="2"/>
  <c r="BE257" i="2"/>
  <c r="BE271" i="2"/>
  <c r="BE273" i="2"/>
  <c r="BE282" i="2"/>
  <c r="BE314" i="2"/>
  <c r="BE318" i="2"/>
  <c r="BE347" i="2"/>
  <c r="BE380" i="2"/>
  <c r="BE382" i="2"/>
  <c r="BE416" i="2"/>
  <c r="BE91" i="3"/>
  <c r="BE93" i="3"/>
  <c r="BE94" i="3"/>
  <c r="BE95" i="3"/>
  <c r="BE96" i="3"/>
  <c r="BE97" i="3"/>
  <c r="BE98" i="3"/>
  <c r="J77" i="5"/>
  <c r="BA60" i="1"/>
  <c r="BE113" i="2"/>
  <c r="BE133" i="2"/>
  <c r="BE145" i="2"/>
  <c r="BE206" i="2"/>
  <c r="BE229" i="2"/>
  <c r="BE232" i="2"/>
  <c r="BE233" i="2"/>
  <c r="BE255" i="2"/>
  <c r="BB60" i="1"/>
  <c r="BE109" i="2"/>
  <c r="BE178" i="2"/>
  <c r="BE207" i="2"/>
  <c r="BE259" i="2"/>
  <c r="BE264" i="2"/>
  <c r="BE326" i="2"/>
  <c r="BE359" i="2"/>
  <c r="BE374" i="2"/>
  <c r="BK320" i="2"/>
  <c r="J320" i="2"/>
  <c r="J75" i="2"/>
  <c r="BE100" i="3"/>
  <c r="J52" i="4"/>
  <c r="BE89" i="4"/>
  <c r="BE93" i="4"/>
  <c r="BE107" i="4"/>
  <c r="BE87" i="5"/>
  <c r="BC60" i="1"/>
  <c r="BE184" i="2"/>
  <c r="BE221" i="2"/>
  <c r="BE236" i="2"/>
  <c r="BE269" i="2"/>
  <c r="BE316" i="2"/>
  <c r="BE334" i="2"/>
  <c r="BE361" i="2"/>
  <c r="BE363" i="2"/>
  <c r="BE370" i="2"/>
  <c r="BE394" i="2"/>
  <c r="BE405" i="2"/>
  <c r="E50" i="3"/>
  <c r="F84" i="3"/>
  <c r="BE111" i="3"/>
  <c r="E73" i="5"/>
  <c r="BD60" i="1"/>
  <c r="BE197" i="2"/>
  <c r="BE201" i="2"/>
  <c r="BE302" i="2"/>
  <c r="BE308" i="2"/>
  <c r="BE403" i="2"/>
  <c r="BK340" i="2"/>
  <c r="J340" i="2"/>
  <c r="J77" i="2"/>
  <c r="BE101" i="3"/>
  <c r="BE110" i="3"/>
  <c r="BE94" i="5"/>
  <c r="BE212" i="2"/>
  <c r="BE225" i="2"/>
  <c r="BE226" i="2"/>
  <c r="BE277" i="2"/>
  <c r="BE284" i="2"/>
  <c r="BE391" i="2"/>
  <c r="BE103" i="3"/>
  <c r="BE108" i="3"/>
  <c r="BE109" i="3"/>
  <c r="BE112" i="3"/>
  <c r="BE103" i="4"/>
  <c r="BE228" i="2"/>
  <c r="BE312" i="2"/>
  <c r="BE371" i="2"/>
  <c r="BE378" i="2"/>
  <c r="BE402" i="2"/>
  <c r="BE411" i="2"/>
  <c r="BE102" i="3"/>
  <c r="BE104" i="3"/>
  <c r="BE97" i="4"/>
  <c r="BE99" i="4"/>
  <c r="BK119" i="4"/>
  <c r="J119" i="4"/>
  <c r="J66" i="4"/>
  <c r="BE166" i="2"/>
  <c r="BE188" i="2"/>
  <c r="BE216" i="2"/>
  <c r="BE222" i="2"/>
  <c r="BE223" i="2"/>
  <c r="BE224" i="2"/>
  <c r="BE230" i="2"/>
  <c r="BE244" i="2"/>
  <c r="BE290" i="2"/>
  <c r="BE341" i="2"/>
  <c r="BE368" i="2"/>
  <c r="BE90" i="3"/>
  <c r="BE107" i="3"/>
  <c r="BE91" i="4"/>
  <c r="BE101" i="4"/>
  <c r="BE113" i="4"/>
  <c r="BK86" i="5"/>
  <c r="BK85" i="5"/>
  <c r="J85" i="5" s="1"/>
  <c r="J61" i="5" s="1"/>
  <c r="E48" i="6"/>
  <c r="J52" i="6"/>
  <c r="F55" i="6"/>
  <c r="BE82" i="6"/>
  <c r="BE83" i="6"/>
  <c r="BE84" i="6"/>
  <c r="BE85" i="6"/>
  <c r="BE86" i="6"/>
  <c r="BE87" i="6"/>
  <c r="BE88" i="6"/>
  <c r="J34" i="4"/>
  <c r="AW58" i="1" s="1"/>
  <c r="F38" i="3"/>
  <c r="BC57" i="1" s="1"/>
  <c r="J36" i="2"/>
  <c r="AW56" i="1" s="1"/>
  <c r="F36" i="4"/>
  <c r="BC58" i="1"/>
  <c r="AS54" i="1"/>
  <c r="J34" i="5"/>
  <c r="AW59" i="1" s="1"/>
  <c r="F39" i="3"/>
  <c r="BD57" i="1" s="1"/>
  <c r="F36" i="3"/>
  <c r="BA57" i="1" s="1"/>
  <c r="F39" i="2"/>
  <c r="BD56" i="1" s="1"/>
  <c r="F38" i="2"/>
  <c r="BC56" i="1" s="1"/>
  <c r="F37" i="2"/>
  <c r="BB56" i="1" s="1"/>
  <c r="F34" i="4"/>
  <c r="BA58" i="1" s="1"/>
  <c r="F34" i="5"/>
  <c r="BA59" i="1" s="1"/>
  <c r="F35" i="4"/>
  <c r="BB58" i="1" s="1"/>
  <c r="F36" i="2"/>
  <c r="BA56" i="1" s="1"/>
  <c r="F35" i="5"/>
  <c r="BB59" i="1" s="1"/>
  <c r="F37" i="3"/>
  <c r="BB57" i="1" s="1"/>
  <c r="F36" i="5"/>
  <c r="BC59" i="1" s="1"/>
  <c r="J36" i="3"/>
  <c r="AW57" i="1" s="1"/>
  <c r="F37" i="5"/>
  <c r="BD59" i="1" s="1"/>
  <c r="F37" i="4"/>
  <c r="BD58" i="1" s="1"/>
  <c r="R345" i="2" l="1"/>
  <c r="P345" i="2"/>
  <c r="R107" i="2"/>
  <c r="R106" i="2" s="1"/>
  <c r="P87" i="4"/>
  <c r="P86" i="4" s="1"/>
  <c r="AU58" i="1" s="1"/>
  <c r="T248" i="2"/>
  <c r="T107" i="2"/>
  <c r="T106" i="2"/>
  <c r="P107" i="2"/>
  <c r="P106" i="2" s="1"/>
  <c r="AU56" i="1" s="1"/>
  <c r="AU55" i="1" s="1"/>
  <c r="AU54" i="1" s="1"/>
  <c r="BK345" i="2"/>
  <c r="J345" i="2"/>
  <c r="J79" i="2"/>
  <c r="BK105" i="4"/>
  <c r="J105" i="4"/>
  <c r="J62" i="4"/>
  <c r="BK248" i="2"/>
  <c r="J248" i="2"/>
  <c r="J70" i="2" s="1"/>
  <c r="BK306" i="2"/>
  <c r="BK107" i="2" s="1"/>
  <c r="BK106" i="2" s="1"/>
  <c r="J106" i="2" s="1"/>
  <c r="J32" i="2" s="1"/>
  <c r="AG56" i="1" s="1"/>
  <c r="J306" i="2"/>
  <c r="J73" i="2"/>
  <c r="BK87" i="3"/>
  <c r="J87" i="3"/>
  <c r="J32" i="3" s="1"/>
  <c r="AG57" i="1" s="1"/>
  <c r="J89" i="3"/>
  <c r="J65" i="3" s="1"/>
  <c r="BK111" i="4"/>
  <c r="J111" i="4"/>
  <c r="J64" i="4"/>
  <c r="BK80" i="6"/>
  <c r="J80" i="6" s="1"/>
  <c r="J30" i="6" s="1"/>
  <c r="AG60" i="1" s="1"/>
  <c r="BK84" i="5"/>
  <c r="BK83" i="5"/>
  <c r="J83" i="5"/>
  <c r="J59" i="5"/>
  <c r="J86" i="5"/>
  <c r="J62" i="5" s="1"/>
  <c r="F33" i="5"/>
  <c r="AZ59" i="1" s="1"/>
  <c r="J35" i="2"/>
  <c r="AV56" i="1" s="1"/>
  <c r="AT56" i="1" s="1"/>
  <c r="J33" i="4"/>
  <c r="AV58" i="1" s="1"/>
  <c r="AT58" i="1" s="1"/>
  <c r="F33" i="6"/>
  <c r="AZ60" i="1" s="1"/>
  <c r="F35" i="2"/>
  <c r="AZ56" i="1" s="1"/>
  <c r="F35" i="3"/>
  <c r="AZ57" i="1" s="1"/>
  <c r="BD55" i="1"/>
  <c r="BD54" i="1" s="1"/>
  <c r="W33" i="1" s="1"/>
  <c r="BA55" i="1"/>
  <c r="BA54" i="1" s="1"/>
  <c r="W30" i="1" s="1"/>
  <c r="F33" i="4"/>
  <c r="AZ58" i="1"/>
  <c r="BB55" i="1"/>
  <c r="BB54" i="1" s="1"/>
  <c r="W31" i="1" s="1"/>
  <c r="BC55" i="1"/>
  <c r="BC54" i="1" s="1"/>
  <c r="AY54" i="1" s="1"/>
  <c r="J33" i="6"/>
  <c r="AV60" i="1" s="1"/>
  <c r="AT60" i="1" s="1"/>
  <c r="J33" i="5"/>
  <c r="AV59" i="1" s="1"/>
  <c r="AT59" i="1" s="1"/>
  <c r="J35" i="3"/>
  <c r="AV57" i="1" s="1"/>
  <c r="AT57" i="1" s="1"/>
  <c r="J41" i="2" l="1"/>
  <c r="J41" i="3"/>
  <c r="J39" i="6"/>
  <c r="BK87" i="4"/>
  <c r="J87" i="4"/>
  <c r="J60" i="4"/>
  <c r="J107" i="2"/>
  <c r="J64" i="2"/>
  <c r="J63" i="3"/>
  <c r="J59" i="6"/>
  <c r="J63" i="2"/>
  <c r="J84" i="5"/>
  <c r="J60" i="5"/>
  <c r="AN57" i="1"/>
  <c r="AN56" i="1"/>
  <c r="AN60" i="1"/>
  <c r="AZ55" i="1"/>
  <c r="AZ54" i="1" s="1"/>
  <c r="W29" i="1" s="1"/>
  <c r="AW54" i="1"/>
  <c r="AK30" i="1" s="1"/>
  <c r="AG55" i="1"/>
  <c r="AX54" i="1"/>
  <c r="AW55" i="1"/>
  <c r="W32" i="1"/>
  <c r="AY55" i="1"/>
  <c r="AX55" i="1"/>
  <c r="J30" i="5"/>
  <c r="AG59" i="1"/>
  <c r="AN59" i="1"/>
  <c r="BK86" i="4" l="1"/>
  <c r="J86" i="4"/>
  <c r="J30" i="4" s="1"/>
  <c r="AG58" i="1" s="1"/>
  <c r="AN58" i="1" s="1"/>
  <c r="J39" i="5"/>
  <c r="AV54" i="1"/>
  <c r="AK29" i="1" s="1"/>
  <c r="AV55" i="1"/>
  <c r="AT55" i="1" s="1"/>
  <c r="AN55" i="1" s="1"/>
  <c r="J59" i="4" l="1"/>
  <c r="J39" i="4"/>
  <c r="AG54" i="1"/>
  <c r="AT54" i="1"/>
  <c r="AN54" i="1" l="1"/>
  <c r="AK26" i="1"/>
  <c r="AK35" i="1" s="1"/>
</calcChain>
</file>

<file path=xl/sharedStrings.xml><?xml version="1.0" encoding="utf-8"?>
<sst xmlns="http://schemas.openxmlformats.org/spreadsheetml/2006/main" count="5169" uniqueCount="1020">
  <si>
    <t>Export Komplet</t>
  </si>
  <si>
    <t>VZ</t>
  </si>
  <si>
    <t>2.0</t>
  </si>
  <si>
    <t>ZAMOK</t>
  </si>
  <si>
    <t>False</t>
  </si>
  <si>
    <t>{4c908f7a-f9de-4735-8df8-9c9ce3daa300}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</si>
  <si>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</si>
  <si>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</si>
  <si>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</si>
  <si>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</si>
  <si>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</si>
  <si>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</si>
  <si>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</si>
  <si>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</si>
  <si>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2026_01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</si>
  <si>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</si>
  <si>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</si>
  <si>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KSO:</t>
  </si>
  <si>
    <t/>
  </si>
  <si>
    <t>CC-CZ:</t>
  </si>
  <si>
    <t>Místo:</t>
  </si>
  <si>
    <t>Heroltice u Jihlavy</t>
  </si>
  <si>
    <t>Datum:</t>
  </si>
  <si>
    <t>Zadavatel:</t>
  </si>
  <si>
    <t>IČ:</t>
  </si>
  <si>
    <t>EURO AGRAS, s.r.o., Dobrovského 2366, 58001 H.Brod</t>
  </si>
  <si>
    <t>DIČ:</t>
  </si>
  <si>
    <t>Účastník:</t>
  </si>
  <si>
    <t>Projektant:</t>
  </si>
  <si>
    <t>PROJECTICUS s.r.o., Srázná 5883/23, 58601 Jihlava</t>
  </si>
  <si>
    <t>True</t>
  </si>
  <si>
    <t>Zpracovatel:</t>
  </si>
  <si>
    <t>Fr.Neuwirth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</si>
  <si>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</si>
  <si>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</si>
  <si>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</si>
  <si>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</si>
  <si>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</si>
  <si>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</si>
  <si>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</si>
  <si>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</si>
  <si>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</si>
  <si>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</si>
  <si>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</si>
  <si>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</si>
  <si>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</si>
  <si>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</si>
  <si>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</si>
  <si>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</si>
  <si>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</si>
  <si>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</si>
  <si>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</si>
  <si>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</si>
  <si>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</si>
  <si>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</si>
  <si>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</si>
  <si>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</si>
  <si>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</si>
  <si>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</si>
  <si>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</si>
  <si>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</si>
  <si>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</si>
  <si>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</si>
  <si>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</si>
  <si>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</si>
  <si>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</si>
  <si>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</si>
  <si>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</si>
  <si>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</si>
  <si>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</si>
  <si>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</si>
  <si>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</si>
  <si>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SO_01</t>
  </si>
  <si>
    <t>STA</t>
  </si>
  <si>
    <t>1</t>
  </si>
  <si>
    <t>{9e8ab930-9b1d-4bde-8021-aad2fe7220b8}</t>
  </si>
  <si>
    <t>2</t>
  </si>
  <si>
    <t>/</t>
  </si>
  <si>
    <t>01</t>
  </si>
  <si>
    <t>stavební část</t>
  </si>
  <si>
    <t>Soupis</t>
  </si>
  <si>
    <t>{390732e9-77d7-425a-b4ca-9f893dfb24cb}</t>
  </si>
  <si>
    <t>02</t>
  </si>
  <si>
    <t>vzduchotechnika, automatická regulace, chlazení a zvlhčování</t>
  </si>
  <si>
    <t>{b9580205-e4d1-4886-9e03-cb49572def3a}</t>
  </si>
  <si>
    <t>SO_02</t>
  </si>
  <si>
    <t>nezbytné manipulační plochy - asfalt</t>
  </si>
  <si>
    <t>{da0d9cc7-8ed4-4128-808e-196f82b6f4e5}</t>
  </si>
  <si>
    <t>SO_03</t>
  </si>
  <si>
    <t>nezbytné manipulační plochy - recyklát</t>
  </si>
  <si>
    <t>{08edfaad-2e06-45c4-a6f0-9f8f7bd71c0f}</t>
  </si>
  <si>
    <t>VON</t>
  </si>
  <si>
    <t>Vedlejší a ostatní náklady</t>
  </si>
  <si>
    <t>{9c1ff798-0093-4acd-be55-bc3484a23e97}</t>
  </si>
  <si>
    <t>KRYCÍ LIST SOUPISU PRACÍ</t>
  </si>
  <si>
    <t>Objekt:</t>
  </si>
  <si>
    <t>SO_01 - hala 1</t>
  </si>
  <si>
    <t>Soupis: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</si>
  <si>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</si>
  <si>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</si>
  <si>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</si>
  <si>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</si>
  <si>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</si>
  <si>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</si>
  <si>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</si>
  <si>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18 - Povrchové úpravy terénu</t>
  </si>
  <si>
    <t xml:space="preserve">    2 - Zakládání</t>
  </si>
  <si>
    <t xml:space="preserve">    38 - ŽB skelet</t>
  </si>
  <si>
    <t xml:space="preserve">    39 - Obvodový plášť (zastřešení, obvodový plášť)</t>
  </si>
  <si>
    <t xml:space="preserve">    6 - Úpravy povrchů, podlahy a osazování výplní</t>
  </si>
  <si>
    <t xml:space="preserve">      62 - Úprava povrchů vnějších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</si>
  <si>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</si>
  <si>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</si>
  <si>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</si>
  <si>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</si>
  <si>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95 - 1 - Doplňkové ocelové konstrukce</t>
  </si>
  <si>
    <t xml:space="preserve">    95 - 2 - Kotevní systém (záchytný a zádržný systém)</t>
  </si>
  <si>
    <t xml:space="preserve">    998 - Přesun hmot</t>
  </si>
  <si>
    <t>PSV - Práce a dodávky PSV</t>
  </si>
  <si>
    <t xml:space="preserve">    711 - Izolace proti vodě, vlhkosti a plynům</t>
  </si>
  <si>
    <t xml:space="preserve">    721 - Lapače střešních splavenin</t>
  </si>
  <si>
    <t xml:space="preserve">    764 - Konstrukce klempířské</t>
  </si>
  <si>
    <t xml:space="preserve">    766 - Konstrukce truhlářské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</si>
  <si>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</si>
  <si>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</si>
  <si>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</si>
  <si>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</si>
  <si>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</si>
  <si>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</si>
  <si>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</si>
  <si>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</si>
  <si>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</si>
  <si>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</si>
  <si>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</si>
  <si>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</si>
  <si>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</si>
  <si>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</si>
  <si>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</si>
  <si>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</si>
  <si>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</si>
  <si>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</si>
  <si>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</si>
  <si>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121151123</t>
  </si>
  <si>
    <t>Sejmutí ornice strojně při souvislé ploše přes 500 m2, tl. vrstvy do 200 mm</t>
  </si>
  <si>
    <t>m2</t>
  </si>
  <si>
    <t>CS ÚRS 2026 01</t>
  </si>
  <si>
    <t>4</t>
  </si>
  <si>
    <t>1189463801</t>
  </si>
  <si>
    <t>Online PSC</t>
  </si>
  <si>
    <t>https://podminky.urs.cz/item/CS_URS_2026_01/121151123</t>
  </si>
  <si>
    <t>VV</t>
  </si>
  <si>
    <t>"tl.8,0 cm" 3160,000</t>
  </si>
  <si>
    <t>Mezisoučet</t>
  </si>
  <si>
    <t>3</t>
  </si>
  <si>
    <t>122251106</t>
  </si>
  <si>
    <t>Odkopávky a prokopávky nezapažené strojně v hornině třídy těžitelnosti I skupiny 3 přes 1 000 do 5 000 m3</t>
  </si>
  <si>
    <t>m3</t>
  </si>
  <si>
    <t>-536827426</t>
  </si>
  <si>
    <t>https://podminky.urs.cz/item/CS_URS_2026_01/122251106</t>
  </si>
  <si>
    <t>2232,000</t>
  </si>
  <si>
    <t>122351106</t>
  </si>
  <si>
    <t>Odkopávky a prokopávky nezapažené strojně v hornině třídy těžitelnosti II skupiny 4 přes 1 000 do 5 000 m3</t>
  </si>
  <si>
    <t>-1129106417</t>
  </si>
  <si>
    <t>https://podminky.urs.cz/item/CS_URS_2026_01/122351106</t>
  </si>
  <si>
    <t>1470,000</t>
  </si>
  <si>
    <t>162351103</t>
  </si>
  <si>
    <t>Vodorovné přemístění výkopku nebo sypaniny po suchu na obvyklém dopravním prostředku, bez naložení výkopku, avšak se složením bez rozhrnutí z horniny třídy těžitelnosti I skupiny 1 až 4 na vzdálenost přes 50 do 500 m</t>
  </si>
  <si>
    <t>-517130629</t>
  </si>
  <si>
    <t>https://podminky.urs.cz/item/CS_URS_2026_01/162351103</t>
  </si>
  <si>
    <t>"přemístění ornice" 3160,000*0,080</t>
  </si>
  <si>
    <t>"přemístění přebytečné zeminy (zářez)" 1470,000</t>
  </si>
  <si>
    <t>"přemístění přebytečné zeminy (odkopávka)" 2232,000</t>
  </si>
  <si>
    <t>"přemístění výkopku z pilot" (57,75+37,25)*0,75*0,75*0,785+13,20*1,35*1,35*0,785</t>
  </si>
  <si>
    <t>zemina zpět na zásypy</t>
  </si>
  <si>
    <t>"hala" 210,000</t>
  </si>
  <si>
    <t>"zpevněná plocha" 235,000</t>
  </si>
  <si>
    <t>Součet</t>
  </si>
  <si>
    <t>5</t>
  </si>
  <si>
    <t>167151111</t>
  </si>
  <si>
    <t>Nakládání, skládání a překládání neulehlého výkopku nebo sypaniny strojně nakládání, množství přes 100 m3, z hornin třídy těžitelnosti I, skupiny 1 až 3</t>
  </si>
  <si>
    <t>1864069346</t>
  </si>
  <si>
    <t>https://podminky.urs.cz/item/CS_URS_2026_01/167151111</t>
  </si>
  <si>
    <t>6</t>
  </si>
  <si>
    <t>174151101</t>
  </si>
  <si>
    <t>Zásyp sypaninou z jakékoliv horniny strojně s uložením výkopku ve vrstvách se zhutněním jam, šachet, rýh nebo kolem objektů v těchto vykopávkách</t>
  </si>
  <si>
    <t>808081908</t>
  </si>
  <si>
    <t>https://podminky.urs.cz/item/CS_URS_2026_01/174151101</t>
  </si>
  <si>
    <t>štěrkodrť frakce 0-63 mm</t>
  </si>
  <si>
    <t>skladová hala 1</t>
  </si>
  <si>
    <t>(42,23*24,14+(4,00*2+0,90*3+2,04*2)*0,15-(0,40*0,30*17+0,30*0,25*2))*0,10</t>
  </si>
  <si>
    <t>7</t>
  </si>
  <si>
    <t>M</t>
  </si>
  <si>
    <t>58344197</t>
  </si>
  <si>
    <t>štěrkodrť frakce 0/63</t>
  </si>
  <si>
    <t>t</t>
  </si>
  <si>
    <t>8</t>
  </si>
  <si>
    <t>-581205985</t>
  </si>
  <si>
    <t>101,946*2,06412 'Přepočtené koeficientem množství</t>
  </si>
  <si>
    <t>1064518538</t>
  </si>
  <si>
    <t>veškeré násypy nad rámec štěrkodrtě</t>
  </si>
  <si>
    <t>9</t>
  </si>
  <si>
    <t>181951112</t>
  </si>
  <si>
    <t>Úprava pláně vyrovnáním výškových rozdílů strojně v hornině třídy těžitelnosti I, skupiny 1 až 3 se zhutněním</t>
  </si>
  <si>
    <t>-1576880927</t>
  </si>
  <si>
    <t>https://podminky.urs.cz/item/CS_URS_2026_01/181951112</t>
  </si>
  <si>
    <t>"hala etapa I." 42,060*24,680</t>
  </si>
  <si>
    <t>"asfaltová zpevněná plocha - parkoviště" 1125,000</t>
  </si>
  <si>
    <t>"recyklát - provizorní zpevněná plocha" 73,000</t>
  </si>
  <si>
    <t>10</t>
  </si>
  <si>
    <t>997006002</t>
  </si>
  <si>
    <t>Úprava stavebního odpadu (zeminy z výkopů) třídění strojové</t>
  </si>
  <si>
    <t>-1652289601</t>
  </si>
  <si>
    <t>https://podminky.urs.cz/item/CS_URS_2026_01/997006002</t>
  </si>
  <si>
    <t>zemina z výkopů celkem</t>
  </si>
  <si>
    <t>"zemina (zářez)" 1470,000*1,6</t>
  </si>
  <si>
    <t>"zemina (odkopávka)" 2232,000*1,6</t>
  </si>
  <si>
    <t>"výkopek z pilot" ((57,75+37,25)*0,75*0,75*0,785+13,20*1,35*1,35*0,785)*1,6</t>
  </si>
  <si>
    <t>11</t>
  </si>
  <si>
    <t>171251201</t>
  </si>
  <si>
    <t>Uložení sypaniny na skládky nebo meziskládky bez hutnění s upravením uložené sypaniny do předepsaného tvaru</t>
  </si>
  <si>
    <t>-54380179</t>
  </si>
  <si>
    <t>https://podminky.urs.cz/item/CS_URS_2026_01/171251201</t>
  </si>
  <si>
    <t>"hala" -210,000</t>
  </si>
  <si>
    <t>"zpevněná plocha" -235,000</t>
  </si>
  <si>
    <t>18</t>
  </si>
  <si>
    <t>Povrchové úpravy terénu</t>
  </si>
  <si>
    <t>181351113</t>
  </si>
  <si>
    <t>Rozprostření a urovnání ornice v rovině nebo ve svahu sklonu do 1:5 strojně při souvislé ploše přes 500 m2, tl. vrstvy do 200 mm</t>
  </si>
  <si>
    <t>1447765466</t>
  </si>
  <si>
    <t>https://podminky.urs.cz/item/CS_URS_2026_01/181351113</t>
  </si>
  <si>
    <t>rozprostření ornice v tl.150 mm</t>
  </si>
  <si>
    <t>252,80/0,15</t>
  </si>
  <si>
    <t>Zakládání</t>
  </si>
  <si>
    <t>13</t>
  </si>
  <si>
    <t>226112313</t>
  </si>
  <si>
    <t>Velkoprofilové vrty náběrovým vrtáním svislé nezapažené průměru přes 650 do 850 mm, v hl od 0 do 5 m v hornině tř. III</t>
  </si>
  <si>
    <t>m</t>
  </si>
  <si>
    <t>-1194760633</t>
  </si>
  <si>
    <t>https://podminky.urs.cz/item/CS_URS_2026_01/226112313</t>
  </si>
  <si>
    <t>"tř.: 3" 1,00*22+(3,00*11+3,50*8+3,50*3)*1/2</t>
  </si>
  <si>
    <t>14</t>
  </si>
  <si>
    <t>226112314</t>
  </si>
  <si>
    <t>Velkoprofilové vrty náběrovým vrtáním svislé nezapažené průměru přes 650 do 850 mm, v hl od 0 do 5 m v hornině tř. IV</t>
  </si>
  <si>
    <t>-1642835261</t>
  </si>
  <si>
    <t>https://podminky.urs.cz/item/CS_URS_2026_01/226112314</t>
  </si>
  <si>
    <t>"tř.: 4" (3,00*11+3,50*8+3,50*3)*1/2+0,50*3</t>
  </si>
  <si>
    <t>15</t>
  </si>
  <si>
    <t>226114114</t>
  </si>
  <si>
    <t>Velkoprofilové vrty náběrovým vrtáním svislé nezapažené průměru přes 1250 do 1500 mm, v hl od 0 do 5 m v hornině tř. IV</t>
  </si>
  <si>
    <t>-1830247790</t>
  </si>
  <si>
    <t>https://podminky.urs.cz/item/CS_URS_2026_01/226114114</t>
  </si>
  <si>
    <t>vrty pro hlavice P 1a</t>
  </si>
  <si>
    <t>1,20*22*1/2</t>
  </si>
  <si>
    <t>16</t>
  </si>
  <si>
    <t>231212113</t>
  </si>
  <si>
    <t>Zřízení výplně pilot zapažených s vytažením pažnic z vrtu svislých z betonu železového, v hl od 0 do 10 m, při průměru piloty přes 650 do 1250 mm</t>
  </si>
  <si>
    <t>439837372</t>
  </si>
  <si>
    <t>https://podminky.urs.cz/item/CS_URS_2026_01/231212113</t>
  </si>
  <si>
    <t>"piloty č.1 - 20, 52-54" 95,000</t>
  </si>
  <si>
    <t>17</t>
  </si>
  <si>
    <t>58932936</t>
  </si>
  <si>
    <t>beton C 25/30 X0,XC1-4,XD1-2,XA1-2,XF1 kamenivo frakce 0/16</t>
  </si>
  <si>
    <t>-220979758</t>
  </si>
  <si>
    <t>231212114</t>
  </si>
  <si>
    <t>Zřízení výplně pilot zapažených s vytažením pažnic z vrtu svislých z betonu železového, v hl od 0 do 10 m, při průměru piloty přes 1250 do 1500 mm</t>
  </si>
  <si>
    <t>-1867552857</t>
  </si>
  <si>
    <t>https://podminky.urs.cz/item/CS_URS_2026_01/231212114</t>
  </si>
  <si>
    <t>"piloty č.1 - 20, 52-54" 1,30*22</t>
  </si>
  <si>
    <t>19</t>
  </si>
  <si>
    <t>827910485</t>
  </si>
  <si>
    <t>20</t>
  </si>
  <si>
    <t>231611114</t>
  </si>
  <si>
    <t>Výztuž pilot betonovaných do země z oceli 10 505 (R)</t>
  </si>
  <si>
    <t>-291973702</t>
  </si>
  <si>
    <t>https://podminky.urs.cz/item/CS_URS_2026_01/231611114</t>
  </si>
  <si>
    <t>"výztuž P 1a" 78,008*1,10*0,001*22</t>
  </si>
  <si>
    <t>"výztuž hlavice" 104,490*1,10*0,001*22</t>
  </si>
  <si>
    <t>275351121</t>
  </si>
  <si>
    <t>Bednění základů patek zřízení</t>
  </si>
  <si>
    <t>439415866</t>
  </si>
  <si>
    <t>https://podminky.urs.cz/item/CS_URS_2026_01/275351121</t>
  </si>
  <si>
    <t>3,14*1,35*1,30*22</t>
  </si>
  <si>
    <t>22</t>
  </si>
  <si>
    <t>275351122</t>
  </si>
  <si>
    <t>Bednění základů patek odstranění</t>
  </si>
  <si>
    <t>-756017676</t>
  </si>
  <si>
    <t>https://podminky.urs.cz/item/CS_URS_2026_01/275351122</t>
  </si>
  <si>
    <t>23</t>
  </si>
  <si>
    <t>275353151</t>
  </si>
  <si>
    <t>Bednění kotevních otvorů a prostupů v základových konstrukcích v patkách včetně polohového zajištění a odbednění, popř. ztraceného bednění z pletiva apod. průřezu přes 0,17 do 0,25 m2, hl. do 1,00 m</t>
  </si>
  <si>
    <t>kus</t>
  </si>
  <si>
    <t>-169912690</t>
  </si>
  <si>
    <t>https://podminky.urs.cz/item/CS_URS_2026_01/275353151</t>
  </si>
  <si>
    <t>38</t>
  </si>
  <si>
    <t>ŽB skelet</t>
  </si>
  <si>
    <t>24</t>
  </si>
  <si>
    <t>380 R_001</t>
  </si>
  <si>
    <t>Montáž základových prahů (22 ks)</t>
  </si>
  <si>
    <t>soubor</t>
  </si>
  <si>
    <t>-772728644</t>
  </si>
  <si>
    <t>25</t>
  </si>
  <si>
    <t>380 R_002</t>
  </si>
  <si>
    <t>1905221147</t>
  </si>
  <si>
    <t>26</t>
  </si>
  <si>
    <t>380 R_003</t>
  </si>
  <si>
    <t>Montáž svislých konstrukcí - sloupy (22 ks)</t>
  </si>
  <si>
    <t>621374332</t>
  </si>
  <si>
    <t>27</t>
  </si>
  <si>
    <t>380 R_004</t>
  </si>
  <si>
    <t>-235218837</t>
  </si>
  <si>
    <t>28</t>
  </si>
  <si>
    <t>380 R_005</t>
  </si>
  <si>
    <t>Montáž vazníků (6 ks)</t>
  </si>
  <si>
    <t>-157934295</t>
  </si>
  <si>
    <t>29</t>
  </si>
  <si>
    <t>380 R_006</t>
  </si>
  <si>
    <t>1060795501</t>
  </si>
  <si>
    <t>30</t>
  </si>
  <si>
    <t>380 R_007</t>
  </si>
  <si>
    <t>Montáž ztužidel (14 ks)</t>
  </si>
  <si>
    <t>949807694</t>
  </si>
  <si>
    <t>31</t>
  </si>
  <si>
    <t>380 R_008</t>
  </si>
  <si>
    <t>498842468</t>
  </si>
  <si>
    <t>32</t>
  </si>
  <si>
    <t>380 R_009</t>
  </si>
  <si>
    <t>Montáž příčlí (8 ks)</t>
  </si>
  <si>
    <t>1605932097</t>
  </si>
  <si>
    <t>33</t>
  </si>
  <si>
    <t>380 R_010</t>
  </si>
  <si>
    <t>-1594230244</t>
  </si>
  <si>
    <t>39</t>
  </si>
  <si>
    <t>Obvodový plášť (zastřešení, obvodový plášť)</t>
  </si>
  <si>
    <t>34</t>
  </si>
  <si>
    <t>390 R_001</t>
  </si>
  <si>
    <t>Dodávka a montáž vaznic METSEC ( POUZE střešní vaznice ) vaznice nadimenzovány na fotovoltaiku - přitížení +20 kg/m2 a požární odolnost EI 15 minut._x000D_
cena obsahuje skladovou halu č.1_x000D_
- dodávku vaznic METSEC_x000D_
- výrobu a montáž botek pro vaznice METSEC_x000D_
- spojovací materiál_x000D_
- vlastní montáž_x000D_
- mechanizmy_x000D_
- dopravu</t>
  </si>
  <si>
    <t>251791010</t>
  </si>
  <si>
    <t>35</t>
  </si>
  <si>
    <t>390 R_002</t>
  </si>
  <si>
    <t>Dodávka a montáž střešního pláště ze sendvičových panelů s pěnovým jádrem, U=minimálně 0,19 W/m2*K, tl.120 mm, barva standart, požární odolnost panelů EW 15 DP3_x000D_
Obsahuje – dodávku panelů,tl.120 mm_x000D_
- dodávku a montáž klempířských prvků souvisejících se střešním pláštěm_x000D_
- spojovací a těsnící materiál_x000D_
- vlastní montáž_x000D_
- mechanizmy ( nůžková plošina,jeřáb,přípravek pro montáž panelů )_x000D_
- dopravu_x000D_
poznámka : množství = čistá plocha bez prořezu; uchazeč vyjádří skutečné množství vč.prořezu v jednotkové ceně</t>
  </si>
  <si>
    <t>505313357</t>
  </si>
  <si>
    <t>42,82*12,50*2</t>
  </si>
  <si>
    <t>36</t>
  </si>
  <si>
    <t>390 R_003</t>
  </si>
  <si>
    <t>Dodávka a montáž stěnového pláště ze sendvičových panelů s pěnovým jádrem, U = minimálně 0,18 W/m2*K, tl. 120 mm, barva RAL 9002/9002, požární odolnost panelů EW 15 DP3, aplikace na stěny horizontální_x000D_
Obsahuje – dodávku panelů tl.120 mm_x000D_
- dodávku a montáž klempířských prvků souvisejících se stěnovým pláštěm -_x000D_
- spojovací a těsnící materiál_x000D_
- vlastní montáž_x000D_
- mechanizmy ( nůžková plošina,jeřáb,přípravek pro montáž panelů )_x000D_
- dopravu_x000D_
poznámka : množství = čistá plocha bez prořezu; uchazeč vyjádří skutečné množství vč.prořezu v jednotkové ceně</t>
  </si>
  <si>
    <t>-1302245703</t>
  </si>
  <si>
    <t>42,62*6,80*2+24,68*(3,80+1,331*1/2)*2</t>
  </si>
  <si>
    <t>-(4,00*4,40*3+0,90*2,05*4+3,07*2,30*2)</t>
  </si>
  <si>
    <t>odpočet PUR panelů barva RAL6005/9002 nebo RAL6011/9002</t>
  </si>
  <si>
    <t>-6,00*1,20*22</t>
  </si>
  <si>
    <t>37</t>
  </si>
  <si>
    <t>390 R_004</t>
  </si>
  <si>
    <t>Dodávka a montáž stěnového pláště ze sendvičových panelů s pěnovým jádrem, U = minimálně 0,18 W/m2*K, tl. 120 mm, barva RAL 6005/9002 (nebo RAL 6011/9002), požární odolnost panelů EW 15 DP3, aplikace na stěny horizontální_x000D_
Obsahuje – dodávku panelů tl.120 mm_x000D_
- dodávku a montáž klempířských prvků souvisejících se stěnovým pláštěm -_x000D_
- spojovací a těsnící materiál_x000D_
- vlastní montáž_x000D_
- mechanizmy ( nůžková plošina,jeřáb,přípravek pro montáž panelů )_x000D_
- dopravu_x000D_
poznámka : množství = čistá plocha bez prořezu; uchazeč vyjádří skutečné množství vč.prořezu v jednotkové ceně</t>
  </si>
  <si>
    <t>1803678953</t>
  </si>
  <si>
    <t>PUR panely barva RAL6005/9002 nebo RAL6011/9002</t>
  </si>
  <si>
    <t>6,00*1,20*22</t>
  </si>
  <si>
    <t>Úpravy povrchů, podlahy a osazování výplní</t>
  </si>
  <si>
    <t>62</t>
  </si>
  <si>
    <t>Úprava povrchů vnějších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</si>
  <si>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</si>
  <si>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</si>
  <si>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-1196340274</t>
  </si>
  <si>
    <t>https://podminky.urs.cz/item/CS_URS_2026_01/622211021</t>
  </si>
  <si>
    <t>XPS tl.100 mm</t>
  </si>
  <si>
    <t>"zateplení soklu" (42,580+24,640)*2*0,70</t>
  </si>
  <si>
    <t>BCL.0001342.URS</t>
  </si>
  <si>
    <t>deska z extrudovaného polystyrénu XPS 300 SF 100 mm</t>
  </si>
  <si>
    <t>-518595674</t>
  </si>
  <si>
    <t>94,108*1,05 'Přepočtené koeficientem množství</t>
  </si>
  <si>
    <t>40</t>
  </si>
  <si>
    <t>622151031</t>
  </si>
  <si>
    <t>Penetrační nátěr vnějších pastovitých tenkovrstvých omítek silikonový stěn</t>
  </si>
  <si>
    <t>80434207</t>
  </si>
  <si>
    <t>https://podminky.urs.cz/item/CS_URS_2026_01/622151031</t>
  </si>
  <si>
    <t>41</t>
  </si>
  <si>
    <t>622531002</t>
  </si>
  <si>
    <t>Omítka tenkovrstvá silikonová vnějších ploch probarvená bez penetrace zatíraná (škrábaná), zrnitost 1,0 mm stěn</t>
  </si>
  <si>
    <t>-880743863</t>
  </si>
  <si>
    <t>https://podminky.urs.cz/item/CS_URS_2026_01/622531002</t>
  </si>
  <si>
    <t>"na zateplení soklu" (42,580+24,640)*2*0,25</t>
  </si>
  <si>
    <t>63</t>
  </si>
  <si>
    <t>Podlahy a podlahové konstrukce</t>
  </si>
  <si>
    <t>42</t>
  </si>
  <si>
    <t>631311136</t>
  </si>
  <si>
    <t>Mazanina z betonu prostého bez zvýšených nároků na prostředí tl. přes 120 do 240 mm tř. C 25/30</t>
  </si>
  <si>
    <t>1716447980</t>
  </si>
  <si>
    <t>https://podminky.urs.cz/item/CS_URS_2026_01/631311136</t>
  </si>
  <si>
    <t>(42,23*24,14+(4,00*3+0,90*3+3,07*2)*0,15-(0,40*0,30*18+0,30*0,25*4))*0,20</t>
  </si>
  <si>
    <t>43</t>
  </si>
  <si>
    <t>631319175</t>
  </si>
  <si>
    <t>Příplatek k cenám mazanin za stržení povrchu spodní vrstvy mazaniny latí před vložením výztuže nebo pletiva pro tl. obou vrstev mazaniny přes 120 do 240 mm</t>
  </si>
  <si>
    <t>604531405</t>
  </si>
  <si>
    <t>https://podminky.urs.cz/item/CS_URS_2026_01/631319175</t>
  </si>
  <si>
    <t>44</t>
  </si>
  <si>
    <t>631319203</t>
  </si>
  <si>
    <t>Příplatek k cenám betonových mazanin za vyztužení ocelovými vlákny (drátkobeton) objemové vyztužení 25 kg/m3</t>
  </si>
  <si>
    <t>197138265</t>
  </si>
  <si>
    <t>https://podminky.urs.cz/item/CS_URS_2026_01/631319203</t>
  </si>
  <si>
    <t>45</t>
  </si>
  <si>
    <t>631362021</t>
  </si>
  <si>
    <t>Výztuž mazanin ze svařovaných sítí z drátů typu KARI</t>
  </si>
  <si>
    <t>-631151111</t>
  </si>
  <si>
    <t>https://podminky.urs.cz/item/CS_URS_2026_01/631362021</t>
  </si>
  <si>
    <t>"Kari síť 100×100 d=8 mm" 1020,100*7,99*1,31*0,001</t>
  </si>
  <si>
    <t>46</t>
  </si>
  <si>
    <t>633121111</t>
  </si>
  <si>
    <t>Povrchová úprava vsypovou směsí průmyslových betonových podlah středně těžký provoz s přísadou korundu, tl. 2 mm</t>
  </si>
  <si>
    <t>-887866497</t>
  </si>
  <si>
    <t>https://podminky.urs.cz/item/CS_URS_2026_01/633121111</t>
  </si>
  <si>
    <t>42,23*24,14+(4,00*3+0,90*3+3,07*2)*0,15-(0,40*0,30*18+0,30*0,25*4)</t>
  </si>
  <si>
    <t>47</t>
  </si>
  <si>
    <t>633811111</t>
  </si>
  <si>
    <t>Povrchová úprava betonových podlah broušení nerovností do 2 mm (stržení šlemu)</t>
  </si>
  <si>
    <t>-1891677693</t>
  </si>
  <si>
    <t>https://podminky.urs.cz/item/CS_URS_2026_01/633811111</t>
  </si>
  <si>
    <t>48</t>
  </si>
  <si>
    <t>634112117</t>
  </si>
  <si>
    <t>Obvodová dilatace mezi stěnou a mazaninou nebo potěrem podlahovým páskem z pěnového PE tl. do 10 mm, výšky 200 mm</t>
  </si>
  <si>
    <t>-407496831</t>
  </si>
  <si>
    <t>https://podminky.urs.cz/item/CS_URS_2026_01/634112117</t>
  </si>
  <si>
    <t>obvodová dilatace</t>
  </si>
  <si>
    <t>skladová jala 1</t>
  </si>
  <si>
    <t>(42,08+24,14+0,30*20+0,25*2+0,15*6+0,25*3)*2</t>
  </si>
  <si>
    <t>49</t>
  </si>
  <si>
    <t>634911114</t>
  </si>
  <si>
    <t>Řezání dilatačních nebo smršťovacích spár v čerstvé betonové mazanině nebo potěru šířky do 5 mm, hloubky přes 50 do 80 mm</t>
  </si>
  <si>
    <t>-1396969016</t>
  </si>
  <si>
    <t>https://podminky.urs.cz/item/CS_URS_2026_01/634911114</t>
  </si>
  <si>
    <t>42,08*3+24,14*6</t>
  </si>
  <si>
    <t>50</t>
  </si>
  <si>
    <t>634113115</t>
  </si>
  <si>
    <t>Výplň dilatačních spár mazanin plastovým profilem výšky 80 mm</t>
  </si>
  <si>
    <t>-1879351084</t>
  </si>
  <si>
    <t>https://podminky.urs.cz/item/CS_URS_2026_01/634113115</t>
  </si>
  <si>
    <t>51</t>
  </si>
  <si>
    <t>635111232</t>
  </si>
  <si>
    <t>Násyp ze štěrkopísku, písku nebo kameniva pod podlahy se zhutněním z kameniva drobného 0-4</t>
  </si>
  <si>
    <t>-1219679829</t>
  </si>
  <si>
    <t>https://podminky.urs.cz/item/CS_URS_2026_01/635111232</t>
  </si>
  <si>
    <t>(42,23*24,14+(4,00*2+0,90*3+2,04*2)*0,15-(0,40*0,30*17+0,30*0,25*2))*0,04</t>
  </si>
  <si>
    <t>52</t>
  </si>
  <si>
    <t>-591154374</t>
  </si>
  <si>
    <t>42,62*24,68</t>
  </si>
  <si>
    <t>Ostatní konstrukce a práce, bourání</t>
  </si>
  <si>
    <t>94</t>
  </si>
  <si>
    <t>Lešení a stavební výtahy</t>
  </si>
  <si>
    <t>53</t>
  </si>
  <si>
    <t>946113114</t>
  </si>
  <si>
    <t>Věže pojízdné trubkové nebo dílcové s maximálním zatížením podlahy do 200 kg/m2 o půdorysné ploše přes 5 m2 výšky přes 3,5 m do 4,5 m montáž (montáž vrat a výměn)</t>
  </si>
  <si>
    <t>1633134342</t>
  </si>
  <si>
    <t>https://podminky.urs.cz/item/CS_URS_2026_01/946113114</t>
  </si>
  <si>
    <t>54</t>
  </si>
  <si>
    <t>946113214</t>
  </si>
  <si>
    <t>Věže pojízdné trubkové nebo dílcové s maximálním zatížením podlahy do 200 kg/m2 o půdorysné ploše přes 5 m2 výšky přes 3,5 m do 4,5 m příplatek k ceně za každý den použití</t>
  </si>
  <si>
    <t>-1050453810</t>
  </si>
  <si>
    <t>https://podminky.urs.cz/item/CS_URS_2026_01/946113214</t>
  </si>
  <si>
    <t>55</t>
  </si>
  <si>
    <t>946113814</t>
  </si>
  <si>
    <t>Věže pojízdné trubkové nebo dílcové s maximálním zatížením podlahy do 200 kg/m2 o půdorysné ploše přes 5 m2 výšky přes 3,5 m do 4,5 m demontáž</t>
  </si>
  <si>
    <t>-901416229</t>
  </si>
  <si>
    <t>https://podminky.urs.cz/item/CS_URS_2026_01/946113814</t>
  </si>
  <si>
    <t>56</t>
  </si>
  <si>
    <t>946113116</t>
  </si>
  <si>
    <t>Věže pojízdné trubkové nebo dílcové s maximálním zatížením podlahy do 200 kg/m2 o půdorysné ploše přes 5 m2 výšky přes 5,5 m do 6,6 m montáž (promontáž žebříků)</t>
  </si>
  <si>
    <t>-537854521</t>
  </si>
  <si>
    <t>https://podminky.urs.cz/item/CS_URS_2026_01/946113116</t>
  </si>
  <si>
    <t>57</t>
  </si>
  <si>
    <t>946113216</t>
  </si>
  <si>
    <t>Věže pojízdné trubkové nebo dílcové s maximálním zatížením podlahy do 200 kg/m2 o půdorysné ploše přes 5 m2 výšky přes 5,5 m do 6,6 m příplatek k ceně za každý den použití</t>
  </si>
  <si>
    <t>-358111221</t>
  </si>
  <si>
    <t>https://podminky.urs.cz/item/CS_URS_2026_01/946113216</t>
  </si>
  <si>
    <t>58</t>
  </si>
  <si>
    <t>946113816</t>
  </si>
  <si>
    <t>Věže pojízdné trubkové nebo dílcové s maximálním zatížením podlahy do 200 kg/m2 o půdorysné ploše přes 5 m2 výšky přes 5,5 m do 6,6 m demontáž</t>
  </si>
  <si>
    <t>-2055291311</t>
  </si>
  <si>
    <t>https://podminky.urs.cz/item/CS_URS_2026_01/946113816</t>
  </si>
  <si>
    <t>95</t>
  </si>
  <si>
    <t>Dokončovací konstrukce a práce pozemních staveb</t>
  </si>
  <si>
    <t>59</t>
  </si>
  <si>
    <t>952901311</t>
  </si>
  <si>
    <t>Vyčištění budov nebo objektů před předáním do užívání zemědělských budov a objektů jakékoliv výšky podlaží</t>
  </si>
  <si>
    <t>-1438577467</t>
  </si>
  <si>
    <t>https://podminky.urs.cz/item/CS_URS_2026_01/952901311</t>
  </si>
  <si>
    <t>95 - 1</t>
  </si>
  <si>
    <t>Doplňkové ocelové konstrukce</t>
  </si>
  <si>
    <t>60</t>
  </si>
  <si>
    <t>953946123</t>
  </si>
  <si>
    <t>Montáž atypických ocelových konstrukcí profilů hmotnosti přes 13 do 30 kg/m, hmotnosti konstrukce přes 2,5 do 5 t</t>
  </si>
  <si>
    <t>1153767340</t>
  </si>
  <si>
    <t>https://podminky.urs.cz/item/CS_URS_2026_01/953946123</t>
  </si>
  <si>
    <t>ocelové rámy a výměny v obvodovém plášti tl.120 mm</t>
  </si>
  <si>
    <t>"Jäckl 100×100" 155,430*22,963*0,001</t>
  </si>
  <si>
    <t>"ostatní drobný materiál" 3569,394*0,100*0,001</t>
  </si>
  <si>
    <t>61</t>
  </si>
  <si>
    <t>RMAT0001</t>
  </si>
  <si>
    <t>ocelová konstrukce - výměny kolem vrat a větracích otvorů Jäckl 100×100 mm; ostatní spojovací a montážní materiál, žárový pozink</t>
  </si>
  <si>
    <t>kg</t>
  </si>
  <si>
    <t>367625093</t>
  </si>
  <si>
    <t>3,926*1100 'Přepočtené koeficientem množství</t>
  </si>
  <si>
    <t>628613611</t>
  </si>
  <si>
    <t>Žárové zinkování ponorem dílů ocelových konstrukcí hmotnosti dílců do 100 kg</t>
  </si>
  <si>
    <t>500183545</t>
  </si>
  <si>
    <t>https://podminky.urs.cz/item/CS_URS_2026_01/628613611</t>
  </si>
  <si>
    <t>"Jäckl 100×100" 155,430*22,963</t>
  </si>
  <si>
    <t>"ostatní drobný materiál" 3569,139*0,100</t>
  </si>
  <si>
    <t>95 - 2</t>
  </si>
  <si>
    <t>Kotevní systém (záchytný a zádržný systém)</t>
  </si>
  <si>
    <t>950 R_101</t>
  </si>
  <si>
    <t>Kotevní systém (celonerezové provedení)_x000D_
- Nerezový kotvicí bod pro sendvičový panel a trapézové plechy, rozměr základny 372 × 200_x000D_
mm, Ø sloupku 16 mm, Instalace pomocí čtyř speciálních sklopných kotev z povrchu střechy 9_x000D_
ks_x000D_
- Ztužovací trubka pro kotvicí body, pro koncové a zlomové body o ø 16 mm v systémech s_x000D_
nerezovým lanem, vnější ø 42 mm 4 ks_x000D_
- Permanentní nerezové lano tl. 8 mm (2 úseky) 111m_x000D_
- Napínací koncovka z nerezové oceli pro lano průměr 8mm 2 ks_x000D_
- Pevná koncovka určená pro nalisování na nerezové lano 2 ks_x000D_
- Identifikační štítek, k označování jednotlivých úseků permanentního kotvícího vedení dle ČSN_x000D_
EN 795 2 ks_x000D_
- Oko s maticí 1 ks_x000D_
- Rohová a zlomová kladka, doporučeno pro rohy a zalomení u vedení nerezového lana na_x000D_
úsecích delších než 50 m 2 ks_x000D_
- Montáž systému 1 ks_x000D_
- Revize systému 1 ks</t>
  </si>
  <si>
    <t>-703582930</t>
  </si>
  <si>
    <t>998</t>
  </si>
  <si>
    <t>Přesun hmot</t>
  </si>
  <si>
    <t>64</t>
  </si>
  <si>
    <t>998014011</t>
  </si>
  <si>
    <t>Přesun hmot pro budovy a haly občanské výstavby, bydlení, výrobu a služby s nosnou svislou konstrukcí montovanou z dílců betonových plošných nebo tyčových s jakýmkoliv obvodovým pláštěm kromě vyzdívaného, i bez pláště vodorovná dopravní vzdálenost do 100 m, pro budovy a haly jednopodlažní</t>
  </si>
  <si>
    <t>-162467699</t>
  </si>
  <si>
    <t>https://podminky.urs.cz/item/CS_URS_2026_01/998014011</t>
  </si>
  <si>
    <t>PSV</t>
  </si>
  <si>
    <t>Práce a dodávky PSV</t>
  </si>
  <si>
    <t>711</t>
  </si>
  <si>
    <t>Izolace proti vodě, vlhkosti a plynům</t>
  </si>
  <si>
    <t>65</t>
  </si>
  <si>
    <t>711471301</t>
  </si>
  <si>
    <t>Provedení dvojitého hydroizolačního systému pro izolaci spodní stavby proti povrchové a podpovrchové tlakové vodě na ploše vodorovné V fólií z mPVC kladených volně jednovrstvá s horkovzdušným navařením jednotlivých segmentů</t>
  </si>
  <si>
    <t>404568239</t>
  </si>
  <si>
    <t>https://podminky.urs.cz/item/CS_URS_2026_01/711471301</t>
  </si>
  <si>
    <t>42,38*24,44+(4,00*3+0,90*3+3,07)*0,15-(0,40*0,30*18+0,30*0,25*4)</t>
  </si>
  <si>
    <t>po obvodě vytažení do 0,20 m</t>
  </si>
  <si>
    <t>(42,38+24,44)*2*(0,20+0,30)</t>
  </si>
  <si>
    <t>66</t>
  </si>
  <si>
    <t>28322004</t>
  </si>
  <si>
    <t>fólie hydroizolační pro spodní stavbu mPVC tl 1,5mm</t>
  </si>
  <si>
    <t>46713699</t>
  </si>
  <si>
    <t>1102,793*1,1655 'Přepočtené koeficientem množství</t>
  </si>
  <si>
    <t>67</t>
  </si>
  <si>
    <t>711491171</t>
  </si>
  <si>
    <t>Provedení doplňků izolace proti vodě textilií na ploše vodorovné V vrstva podkladní</t>
  </si>
  <si>
    <t>-349978835</t>
  </si>
  <si>
    <t>https://podminky.urs.cz/item/CS_URS_2026_01/711491171</t>
  </si>
  <si>
    <t>68</t>
  </si>
  <si>
    <t>69311068</t>
  </si>
  <si>
    <t>geotextilie netkaná separační, ochranná, filtrační, drenážní PP 300g/m2</t>
  </si>
  <si>
    <t>-1377406572</t>
  </si>
  <si>
    <t>1102,793*1,05 'Přepočtené koeficientem množství</t>
  </si>
  <si>
    <t>69</t>
  </si>
  <si>
    <t>711491172</t>
  </si>
  <si>
    <t>Provedení doplňků izolace proti vodě textilií na ploše vodorovné V vrstva ochranná</t>
  </si>
  <si>
    <t>1615811711</t>
  </si>
  <si>
    <t>https://podminky.urs.cz/item/CS_URS_2026_01/711491172</t>
  </si>
  <si>
    <t>70</t>
  </si>
  <si>
    <t>69311083</t>
  </si>
  <si>
    <t>geotextilie netkaná separační, ochranná, filtrační, drenážní PP 600g/m2</t>
  </si>
  <si>
    <t>288761167</t>
  </si>
  <si>
    <t>71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</si>
  <si>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</si>
  <si>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</si>
  <si>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785391574</t>
  </si>
  <si>
    <t>https://podminky.urs.cz/item/CS_URS_2026_01/998711102</t>
  </si>
  <si>
    <t>721</t>
  </si>
  <si>
    <t>Lapače střešních splavenin</t>
  </si>
  <si>
    <t>72</t>
  </si>
  <si>
    <t>721249116</t>
  </si>
  <si>
    <t>Lapače střešních splavenin montáž lapačů střešních splavenin ostatních typů polypropylenových DN 125</t>
  </si>
  <si>
    <t>-1907218765</t>
  </si>
  <si>
    <t>https://podminky.urs.cz/item/CS_URS_2026_01/721249116</t>
  </si>
  <si>
    <t>73</t>
  </si>
  <si>
    <t>56231163</t>
  </si>
  <si>
    <t>lapač střešních splavenin se zápachovou klapkou a lapacím košem DN 125/110</t>
  </si>
  <si>
    <t>-488435934</t>
  </si>
  <si>
    <t>74</t>
  </si>
  <si>
    <t>998721102</t>
  </si>
  <si>
    <t>Přesun hmot pro vnitřní kanalizaci stanovený z hmotnosti přesunovaného materiálu vodorovná dopravní vzdálenost do 50 m základní v objektech výšky přes 6 do 12 m</t>
  </si>
  <si>
    <t>-1597765294</t>
  </si>
  <si>
    <t>https://podminky.urs.cz/item/CS_URS_2026_01/998721102</t>
  </si>
  <si>
    <t>764</t>
  </si>
  <si>
    <t>Konstrukce klempířské</t>
  </si>
  <si>
    <t>75</t>
  </si>
  <si>
    <t>764511603</t>
  </si>
  <si>
    <t>Žlab podokapní z pozinkovaného plechu s povrchovou úpravou včetně háků a čel půlkruhový rš 400 mm</t>
  </si>
  <si>
    <t>735405585</t>
  </si>
  <si>
    <t>https://podminky.urs.cz/item/CS_URS_2026_01/764511603</t>
  </si>
  <si>
    <t>42,85*2</t>
  </si>
  <si>
    <t>76</t>
  </si>
  <si>
    <t>764511644</t>
  </si>
  <si>
    <t>Žlab podokapní z pozinkovaného plechu s povrchovou úpravou kotlík oválný (trychtýřový), rš žlabu/průměr svodu 400/120 mm</t>
  </si>
  <si>
    <t>547647913</t>
  </si>
  <si>
    <t>https://podminky.urs.cz/item/CS_URS_2026_01/764511644</t>
  </si>
  <si>
    <t>77</t>
  </si>
  <si>
    <t>764518623</t>
  </si>
  <si>
    <t>Svod z pozinkovaného plechu s upraveným povrchem včetně objímek, kolen a odskoků kruhový, průměru 120 mm</t>
  </si>
  <si>
    <t>-1380414222</t>
  </si>
  <si>
    <t>https://podminky.urs.cz/item/CS_URS_2026_01/764518623</t>
  </si>
  <si>
    <t>78</t>
  </si>
  <si>
    <t>998764102</t>
  </si>
  <si>
    <t>Přesun hmot pro konstrukce klempířské stanovený z hmotnosti přesunovaného materiálu vodorovná dopravní vzdálenost do 50 m základní v objektech výšky přes 6 do 12 m</t>
  </si>
  <si>
    <t>-254117118</t>
  </si>
  <si>
    <t>https://podminky.urs.cz/item/CS_URS_2026_01/998764102</t>
  </si>
  <si>
    <t>766</t>
  </si>
  <si>
    <t>Konstrukce truhlářské</t>
  </si>
  <si>
    <t>79</t>
  </si>
  <si>
    <t>766660611</t>
  </si>
  <si>
    <t>Montáž vchodových dveří včetně rámu do ocelové/betonové konstrukce jednokřídlových bez nadsvětlíku</t>
  </si>
  <si>
    <t>1784290245</t>
  </si>
  <si>
    <t>https://podminky.urs.cz/item/CS_URS_2026_01/766660611</t>
  </si>
  <si>
    <t>80</t>
  </si>
  <si>
    <t>61140500</t>
  </si>
  <si>
    <t>dveře jednokřídlé plastové bílé plné max rozměru otvoru 2,42m2 bezpečnostní třídy RC2</t>
  </si>
  <si>
    <t>468671766</t>
  </si>
  <si>
    <t>0,90*2,15*3</t>
  </si>
  <si>
    <t>5,805*1,8 'Přepočtené koeficientem množství</t>
  </si>
  <si>
    <t>81</t>
  </si>
  <si>
    <t>998766102</t>
  </si>
  <si>
    <t>Přesun hmot pro konstrukce truhlářské stanovený z hmotnosti přesunovaného materiálu vodorovná dopravní vzdálenost do 50 m základní v objektech výšky přes 6 do 12 m</t>
  </si>
  <si>
    <t>1296782573</t>
  </si>
  <si>
    <t>https://podminky.urs.cz/item/CS_URS_2026_01/998766102</t>
  </si>
  <si>
    <t>767</t>
  </si>
  <si>
    <t>Konstrukce zámečnické</t>
  </si>
  <si>
    <t>82</t>
  </si>
  <si>
    <t>767 R_001</t>
  </si>
  <si>
    <t>Montáž, výroba a dodávka - úhelník L 100×100×6 vč.kotev pro doraz u vrat u podlahy, materiál žárový pozink</t>
  </si>
  <si>
    <t>747115691</t>
  </si>
  <si>
    <t>"doraz u vrat a dveří" 4,00*3+0,90*3</t>
  </si>
  <si>
    <t>"doraz u jednotek VZT" 3,07*2</t>
  </si>
  <si>
    <t>83</t>
  </si>
  <si>
    <t>767651114</t>
  </si>
  <si>
    <t>Montáž vrat garážových nebo průmyslových sekčních zajížděcích pod strop, plochy přes 13 m2</t>
  </si>
  <si>
    <t>1668884329</t>
  </si>
  <si>
    <t>https://podminky.urs.cz/item/CS_URS_2026_01/767651114</t>
  </si>
  <si>
    <t>4,00*4,50*3</t>
  </si>
  <si>
    <t>84</t>
  </si>
  <si>
    <t>55345802</t>
  </si>
  <si>
    <t>vrata průmyslová sekční z ocelových lamel, zateplená PUR tl 67mm</t>
  </si>
  <si>
    <t>1984846524</t>
  </si>
  <si>
    <t>85</t>
  </si>
  <si>
    <t>767651121</t>
  </si>
  <si>
    <t>Montáž vrat garážových nebo průmyslových příslušenství sekčních vrat kliky se zámkem pro ruční otevírání</t>
  </si>
  <si>
    <t>2087029330</t>
  </si>
  <si>
    <t>https://podminky.urs.cz/item/CS_URS_2026_01/767651121</t>
  </si>
  <si>
    <t>86</t>
  </si>
  <si>
    <t>55345889</t>
  </si>
  <si>
    <t>pohon vrat ruční klika se zámkem chrom sada</t>
  </si>
  <si>
    <t>-577387614</t>
  </si>
  <si>
    <t>87</t>
  </si>
  <si>
    <t>767651126</t>
  </si>
  <si>
    <t>Montáž vrat garážových nebo průmyslových příslušenství sekčních vrat elektrického pohonu</t>
  </si>
  <si>
    <t>-944823564</t>
  </si>
  <si>
    <t>https://podminky.urs.cz/item/CS_URS_2026_01/767651126</t>
  </si>
  <si>
    <t>88</t>
  </si>
  <si>
    <t>55345878</t>
  </si>
  <si>
    <t>pohon sekčních a výklopných vrat o síle 1000N max. 50 cyklů denně</t>
  </si>
  <si>
    <t>-2134616334</t>
  </si>
  <si>
    <t>89</t>
  </si>
  <si>
    <t>767651131</t>
  </si>
  <si>
    <t>Montáž vrat garážových nebo průmyslových příslušenství sekčních vrat fotobuněk pro bezpečný chod</t>
  </si>
  <si>
    <t>pár</t>
  </si>
  <si>
    <t>1010459005</t>
  </si>
  <si>
    <t>https://podminky.urs.cz/item/CS_URS_2026_01/767651131</t>
  </si>
  <si>
    <t>90</t>
  </si>
  <si>
    <t>40461020</t>
  </si>
  <si>
    <t>fotobuňka bezpečnostní infrazávora dosah do 30m</t>
  </si>
  <si>
    <t>sada</t>
  </si>
  <si>
    <t>292053336</t>
  </si>
  <si>
    <t>91</t>
  </si>
  <si>
    <t>767832131</t>
  </si>
  <si>
    <t>Montáž venkovních požárních žebříků do sendvičového panelu se suchovodem</t>
  </si>
  <si>
    <t>-381989265</t>
  </si>
  <si>
    <t>https://podminky.urs.cz/item/CS_URS_2026_01/767832131</t>
  </si>
  <si>
    <t>8,50*1</t>
  </si>
  <si>
    <t>92</t>
  </si>
  <si>
    <t>44983047</t>
  </si>
  <si>
    <t>žebřík venkovní s přímým výstupem a ochranným košem bez suchovodu z pozinkované oceli celkem dl 6,1-8,5m</t>
  </si>
  <si>
    <t>-626172890</t>
  </si>
  <si>
    <t>93</t>
  </si>
  <si>
    <t>449 R_001</t>
  </si>
  <si>
    <t>Příplatek za suchovod</t>
  </si>
  <si>
    <t>-1904809615</t>
  </si>
  <si>
    <t>767834111</t>
  </si>
  <si>
    <t>Montáž venkovních požárních žebříků Příplatek k cenám za montáž ochranného koše, připevněného šroubováním</t>
  </si>
  <si>
    <t>1882254205</t>
  </si>
  <si>
    <t>https://podminky.urs.cz/item/CS_URS_2026_01/767834111</t>
  </si>
  <si>
    <t>5,60*1</t>
  </si>
  <si>
    <t>998767102</t>
  </si>
  <si>
    <t>Přesun hmot pro zámečnické konstrukce stanovený z hmotnosti přesunovaného materiálu vodorovná dopravní vzdálenost do 50 m základní v objektech výšky přes 6 do 12 m</t>
  </si>
  <si>
    <t>-764409742</t>
  </si>
  <si>
    <t>https://podminky.urs.cz/item/CS_URS_2026_01/998767102</t>
  </si>
  <si>
    <t>02 - vzduchotechnika, automatická regulace, chlazení a zvlhčování</t>
  </si>
  <si>
    <t>IMPORT do KROS4</t>
  </si>
  <si>
    <t>Rozpočet VZT zpracován v aktuální cenové úrovni 2026/I.</t>
  </si>
  <si>
    <t>M - Práce a dodávky M</t>
  </si>
  <si>
    <t xml:space="preserve">    24-M - Montáže vzduchotechnických zařízení</t>
  </si>
  <si>
    <t>Práce a dodávky M</t>
  </si>
  <si>
    <t>24-M</t>
  </si>
  <si>
    <t>Montáže vzduchotechnických zařízení</t>
  </si>
  <si>
    <t>Pol1</t>
  </si>
  <si>
    <t>Integrovaná směšovací komora s odtáváním horkými párami, servopohonem, ventilátory, tepelně izolovanou regulační klapkou, chladící jednotku o chladícím výkonu min. 65 kW, integrovaným výparník s roztečí lamel min. 5 mm, protihlukovým krytem kompresoru a výdechovými koleny. Jednotka bude kompletně smontována, elektricky i chladírensky zapojena a naplněna chladivem.</t>
  </si>
  <si>
    <t>Pol2</t>
  </si>
  <si>
    <t>Protihlukový kryt kompresoru</t>
  </si>
  <si>
    <t>Pol3</t>
  </si>
  <si>
    <t>Výdechové potrubí průměr min. 650 mm, polypropylenové, délka 1500 mm</t>
  </si>
  <si>
    <t>Pol4</t>
  </si>
  <si>
    <t>Zvlhčovací adsorbční zařízení s ventilační jednotkou, výkon min. 9.000 m3/hod včetně automatické regulace, rozměry (d/h/v): max. 1720/870/1600 mm, příkon max.: 1100 W, Připojovací potrubí: max. 40 mm, odpadní potrubí: min. 50 mm, přívod vody: min. 1/2"</t>
  </si>
  <si>
    <t>Pol5</t>
  </si>
  <si>
    <t>Výdechová klapka, rozměry: 1300/800 mm, rám klapky: plastový, vyztužený ocelovým profilem, počet komor: min. pětikomorový, výplně: PUR panely, těsnění mezi rámem a klapkou: zdvojené, gumové</t>
  </si>
  <si>
    <t>Pol6</t>
  </si>
  <si>
    <t>Držák lineárního servopohonu</t>
  </si>
  <si>
    <t>Pol7</t>
  </si>
  <si>
    <t>Lineární servopohon</t>
  </si>
  <si>
    <t>Pol8</t>
  </si>
  <si>
    <t>Silový rozvaděč integrované směšovací komory, automatická diagnostika poruch, procesorová odtávací jednotka s průběžnou korekcí chladícího výkonu</t>
  </si>
  <si>
    <t>Pol9</t>
  </si>
  <si>
    <t>Fázové relé s elektroměrem</t>
  </si>
  <si>
    <t>Pol10</t>
  </si>
  <si>
    <t>Držák teplotního čidla - snímaní teploty materiálu</t>
  </si>
  <si>
    <t>Pol11</t>
  </si>
  <si>
    <t>Kanálové teplotní čidlo dvojité - pro měření teploty ve vzduchotechnickém kanálu za ventilátorem, čidlo se dvěma teplotními senzory, bezpečnostní zálohování</t>
  </si>
  <si>
    <t>Pol12</t>
  </si>
  <si>
    <t>Materiálové teplotní čidlo - pro měření teploty skladovaného produktu, materiál čidla : nerezová ocel</t>
  </si>
  <si>
    <t>Pol13</t>
  </si>
  <si>
    <t>Meteostanice - materiál: plast, venkovní použití</t>
  </si>
  <si>
    <t>Pol14</t>
  </si>
  <si>
    <t>Prostorové teplotní čidlo - pro měření teploty vzduchu ve skladovacím prostoru, materiál čidla: nerezová ocel</t>
  </si>
  <si>
    <t>Pol15</t>
  </si>
  <si>
    <t>Snímač oxidu uhličitého, rozsah měření: 0 - 0,5%, včetně zdroje</t>
  </si>
  <si>
    <t>Pol16</t>
  </si>
  <si>
    <t>Teplotní čidlo výparníku</t>
  </si>
  <si>
    <t>Pol17</t>
  </si>
  <si>
    <t>Čidlo relativní vlhkosti a venkovní teploty - pro měření venkovní nebo vnitřní relativní vlhkosti, princip měření: kapacitní, zpracování naměřených hodnot: vlastním procesorem</t>
  </si>
  <si>
    <t>Pol18</t>
  </si>
  <si>
    <t>Licence mobilní aplikace pro vzdálené ovládání systému přes mobilní telefon se systémem Android nebo iOS</t>
  </si>
  <si>
    <t>Pol19</t>
  </si>
  <si>
    <t>Modul pro rozšíření vstupů a výstupů hlavní procesorové jednotky - propojení se stávajícím systémem VZT</t>
  </si>
  <si>
    <t>Pol20</t>
  </si>
  <si>
    <t>Procesorová jednotka - umístění: v silovém rozvaděči, pro automatickou regulaci teploty ve skladu větráním nebo nuceným chlazením, nastavení hodnot teploty: ovládacími prvky, zobrazování hodnot: na displeji, ruční ovládání: ano, přímé lokální propojení jednotky s počítačem: ano</t>
  </si>
  <si>
    <t>Pol21</t>
  </si>
  <si>
    <t>Rozvodná skříň pro zapojení jednotlivých čidel</t>
  </si>
  <si>
    <t>Pol22</t>
  </si>
  <si>
    <t>Zobrazovací a ovládací jednotka - umístění: rozvaděč, materiál: plast</t>
  </si>
  <si>
    <t>Pol23</t>
  </si>
  <si>
    <t>Instalace, zprovoznění, aktivace dálkového ovládání, provozní implementace do stávajícího systému VZT a elektromontáž, vč. elektromateriálu</t>
  </si>
  <si>
    <t>SO_02 - nezbytné manipulační plochy - asfalt</t>
  </si>
  <si>
    <t xml:space="preserve">    5 - Asfaltová zpevněná plocha (zemní práce a HTÚ viz objekt SO_01)</t>
  </si>
  <si>
    <t xml:space="preserve">      91 - Doplňující konstrukce a práce pozemních komunikací, letišť a ploch</t>
  </si>
  <si>
    <t>Asfaltová zpevněná plocha (zemní práce a HTÚ viz objekt SO_01)</t>
  </si>
  <si>
    <t>577134131</t>
  </si>
  <si>
    <t>Asfaltový beton vrstva obrusná ACO 11 S z modifikovaného asfaltu s rozprostřením a se zhutněním ACO 11+ v pruhu šířky přes do 1,5 do 3 m, po zhutnění tl. 40 mm</t>
  </si>
  <si>
    <t>951602284</t>
  </si>
  <si>
    <t>https://podminky.urs.cz/item/CS_URS_2026_01/577134131</t>
  </si>
  <si>
    <t>573211112</t>
  </si>
  <si>
    <t>Postřik spojovací PS bez posypu kamenivem z asfaltu silničního, v množství 0,70 kg/m2</t>
  </si>
  <si>
    <t>-690466109</t>
  </si>
  <si>
    <t>https://podminky.urs.cz/item/CS_URS_2026_01/573211112</t>
  </si>
  <si>
    <t>577155212</t>
  </si>
  <si>
    <t>Asfaltový beton vrstva ložní ACL 16 z nemodifikovaného asfaltu s rozprostřením a zhutněním ACL 16 S v pruhu šířky do 1,5 m, po zhutnění tl. 60 mm</t>
  </si>
  <si>
    <t>998507153</t>
  </si>
  <si>
    <t>https://podminky.urs.cz/item/CS_URS_2026_01/577155212</t>
  </si>
  <si>
    <t>573191111</t>
  </si>
  <si>
    <t>Postřik infiltrační kationaktivní emulzí v množství do 1,00 kg/m2</t>
  </si>
  <si>
    <t>-1542564737</t>
  </si>
  <si>
    <t>https://podminky.urs.cz/item/CS_URS_2026_01/573191111</t>
  </si>
  <si>
    <t>565175011</t>
  </si>
  <si>
    <t>Asfaltový beton vrstva podkladní ACP 16 z nemodifikovaného asfaltu s rozprostřením a zhutněním ACP 16 + v pruhu šířky přes 1,5 do 3 m, po zhutnění tl. 100 mm</t>
  </si>
  <si>
    <t>1890494099</t>
  </si>
  <si>
    <t>https://podminky.urs.cz/item/CS_URS_2026_01/565175011</t>
  </si>
  <si>
    <t>573111113</t>
  </si>
  <si>
    <t>Postřik infiltrační PI z asfaltu silničního s posypem kamenivem, v množství 1,50 kg/m2</t>
  </si>
  <si>
    <t>2077226832</t>
  </si>
  <si>
    <t>https://podminky.urs.cz/item/CS_URS_2026_01/573111113</t>
  </si>
  <si>
    <t>564861111</t>
  </si>
  <si>
    <t>Podklad ze štěrkodrti ŠD s rozprostřením a zhutněním plochy přes 100 m2, po zhutnění tl. 200 mm (frakce 0-32 mm)</t>
  </si>
  <si>
    <t>-348814615</t>
  </si>
  <si>
    <t>https://podminky.urs.cz/item/CS_URS_2026_01/564861111</t>
  </si>
  <si>
    <t>564871121</t>
  </si>
  <si>
    <t>Podklad ze štěrkodrti ŠD s rozprostřením a zhutněním plochy přes 100 m2, po zhutnění tl. 350 mm (frakce 0-63 mm)</t>
  </si>
  <si>
    <t>-1615248677</t>
  </si>
  <si>
    <t>https://podminky.urs.cz/item/CS_URS_2026_01/564871121</t>
  </si>
  <si>
    <t>Úprava pláně vyrovnáním výškových rozdílů strojně v hornině třídy těžitelnosti I, skupiny 1 až 3 se zhutněním (Edef,2=45 MPa)</t>
  </si>
  <si>
    <t>-1322535528</t>
  </si>
  <si>
    <t>"parkoviště" 1125,000</t>
  </si>
  <si>
    <t>Doplňující konstrukce a práce pozemních komunikací, letišť a ploch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</si>
  <si>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</si>
  <si>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</si>
  <si>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-525273940</t>
  </si>
  <si>
    <t>https://podminky.urs.cz/item/CS_URS_2026_01/916131213</t>
  </si>
  <si>
    <t>10,00+2,00+17,00+23,00+30,50</t>
  </si>
  <si>
    <t>BBC.0006294.URS</t>
  </si>
  <si>
    <t>obrubník betonový silniční ABO 15-30 100x15x30cm</t>
  </si>
  <si>
    <t>1331820042</t>
  </si>
  <si>
    <t>82,5*1,01 'Přepočtené koeficientem množství</t>
  </si>
  <si>
    <t>998225111</t>
  </si>
  <si>
    <t>Přesun hmot pro komunikace s krytem z kameniva, monolitickým betonovým nebo živičným dopravní vzdálenost do 200 m jakékoliv délky objektu</t>
  </si>
  <si>
    <t>-1451368596</t>
  </si>
  <si>
    <t>https://podminky.urs.cz/item/CS_URS_2026_01/998225111</t>
  </si>
  <si>
    <t>SO_03 - nezbytné manipulační plochy - recyklát</t>
  </si>
  <si>
    <t xml:space="preserve">      18 - Povrchové úpravy terénu</t>
  </si>
  <si>
    <t xml:space="preserve">    5 - zpevněná plocha z recyklátu (zemní práce a HTÚ viz objekt SO_01)</t>
  </si>
  <si>
    <t>249005831</t>
  </si>
  <si>
    <t>"provizorní zpevněná plocha" 73,000</t>
  </si>
  <si>
    <t>zpevněná plocha z recyklátu (zemní práce a HTÚ viz objekt SO_01)</t>
  </si>
  <si>
    <t>564950313</t>
  </si>
  <si>
    <t>Podklad nebo podsyp z betonového recyklátu s rozprostřením a zhutněním plochy jednotlivě do 100 m2, po zhutnění tl. 150 mm</t>
  </si>
  <si>
    <t>2119909174</t>
  </si>
  <si>
    <t>https://podminky.urs.cz/item/CS_URS_2026_01/564950313</t>
  </si>
  <si>
    <t>564871021</t>
  </si>
  <si>
    <t>Podklad ze štěrkodrti ŠD s rozprostřením a zhutněním plochy jednotlivě do 100 m2, po zhutnění tl. 350 mm (frakce 0-63 mm)</t>
  </si>
  <si>
    <t>-1688537070</t>
  </si>
  <si>
    <t>https://podminky.urs.cz/item/CS_URS_2026_01/564871021</t>
  </si>
  <si>
    <t>VON - Vedlejší a ostatní náklady</t>
  </si>
  <si>
    <t>D1 - VON - Vedlejší a ostatní náklady</t>
  </si>
  <si>
    <t>D1</t>
  </si>
  <si>
    <t>002-004.1</t>
  </si>
  <si>
    <t>Zařízení staveniště, vč. BOZP - Veškeré činnosti dle vyhl. 230/2012Sb. §9 odst. 2 související s vybudováním, provozem a likvidací staveniště, vč. úklidu objektu před předáním stavby. Standardní prvky BOZP (mobilní oplocení, výstražné značení, přechody výkopů vč. oplocení, zábradlí, atd - vč. jejich dodávky, montáže, údržby a demontáže, resp. likvidace) a povinosti vyplívající z plánu BOZP vč. připomínek příslušných úřadů</t>
  </si>
  <si>
    <t>kpl</t>
  </si>
  <si>
    <t>1024</t>
  </si>
  <si>
    <t>002-006</t>
  </si>
  <si>
    <t>Poskytnutí zařízení staveniště (jeho části) pro umožnění činnosti TDS, AD, SÚ, BOZP na stavbě - Pro zástupce objednatele (TDS, technici, AD, SÚ, koordinátor BOZP, .... ) bude v rámci zařízení staveniště zpřístupněna jedna kancelář (kontejnerového typu - zateplená, se sociálním zázemím včetně úklidových prostředků a potřeb), vybavená stoly, židlemi pro 6 osob, věšáky, s úložnými uzamykatelnými prostorami připojená na el. en., vodu a zabezpečená (před buňkou čistící zóna). , Kancelářská buńka bude sloužit jako pracoviště výše uvedených pracovníků objednavatele a orgánů DOSS na stavbě.</t>
  </si>
  <si>
    <t>002-008</t>
  </si>
  <si>
    <t>002-101.1</t>
  </si>
  <si>
    <t>Vytýčení stávajících inženýrských sítí a stavebních objetků, geodetická činnost během výstavby - Vytýčení stávajících inženýrských sítí a stavebních objetků, geodetická činnost během výstavby (vytýčení všech stavebních a inženýrských objektů).</t>
  </si>
  <si>
    <t>002-101_3</t>
  </si>
  <si>
    <t>Geodetické práce v průběhu výstavby</t>
  </si>
  <si>
    <t>1544496333</t>
  </si>
  <si>
    <t>002-102.1</t>
  </si>
  <si>
    <t>041403000</t>
  </si>
  <si>
    <t>Inženýrská činnost dozory koordinátor BOZP na staveništi</t>
  </si>
  <si>
    <t>1910523416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</si>
  <si>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</si>
  <si>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</si>
  <si>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</si>
  <si>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</si>
  <si>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</si>
  <si>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</si>
  <si>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</si>
  <si>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</si>
  <si>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</si>
  <si>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</si>
  <si>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</si>
  <si>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</si>
  <si>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</si>
  <si>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</si>
  <si>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</si>
  <si>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</si>
  <si>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</si>
  <si>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</si>
  <si>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</si>
  <si>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</si>
  <si>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</si>
  <si>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</si>
  <si>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</si>
  <si>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</si>
  <si>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</si>
  <si>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</si>
  <si>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</si>
  <si>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</si>
  <si>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</si>
  <si>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</si>
  <si>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</si>
  <si>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</si>
  <si>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</si>
  <si>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</si>
  <si>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</si>
  <si>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</si>
  <si>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</si>
  <si>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</si>
  <si>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</si>
  <si>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</si>
  <si>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</si>
  <si>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</si>
  <si>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</si>
  <si>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</si>
  <si>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</si>
  <si>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</si>
  <si>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</si>
  <si>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</si>
  <si>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</si>
  <si>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</si>
  <si>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</si>
  <si>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</si>
  <si>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</si>
  <si>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</si>
  <si>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</si>
  <si>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</si>
  <si>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</si>
  <si>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</si>
  <si>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</si>
  <si>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</si>
  <si>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</si>
  <si>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</si>
  <si>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</si>
  <si>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</si>
  <si>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</si>
  <si>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</si>
  <si>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</si>
  <si>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</si>
  <si>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</si>
  <si>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</si>
  <si>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</si>
  <si>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</si>
  <si>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</si>
  <si>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</si>
  <si>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</si>
  <si>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</si>
  <si>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</si>
  <si>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</si>
  <si>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</si>
  <si>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</si>
  <si>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</si>
  <si>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</si>
  <si>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</si>
  <si>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</si>
  <si>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</si>
  <si>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</si>
  <si>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</si>
  <si>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</si>
  <si>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</si>
  <si>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</si>
  <si>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</si>
  <si>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</si>
  <si>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</si>
  <si>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</si>
  <si>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</si>
  <si>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</si>
  <si>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</si>
  <si>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</si>
  <si>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</si>
  <si>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</si>
  <si>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</si>
  <si>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</si>
  <si>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</si>
  <si>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</si>
  <si>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</si>
  <si>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</si>
  <si>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</si>
  <si>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</si>
  <si>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</si>
  <si>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</si>
  <si>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</si>
  <si>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</si>
  <si>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</si>
  <si>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</si>
  <si>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</si>
  <si>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</si>
  <si>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</si>
  <si>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</si>
  <si>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</si>
  <si>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</si>
  <si>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</si>
  <si>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</si>
  <si>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</si>
  <si>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</si>
  <si>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</si>
  <si>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</si>
  <si>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</si>
  <si>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</si>
  <si>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</si>
  <si>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</si>
  <si>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</si>
  <si>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</si>
  <si>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</si>
  <si>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</si>
  <si>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</si>
  <si>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</si>
  <si>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</si>
  <si>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</si>
  <si>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</si>
  <si>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</si>
  <si>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</si>
  <si>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</si>
  <si>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</si>
  <si>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</si>
  <si>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</si>
  <si>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</si>
  <si>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</si>
  <si>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</si>
  <si>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</si>
  <si>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</si>
  <si>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</si>
  <si>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</si>
  <si>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</si>
  <si>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</si>
  <si>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</si>
  <si>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</si>
  <si>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</si>
  <si>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</si>
  <si>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</si>
  <si>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</si>
  <si>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</si>
  <si>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</si>
  <si>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</si>
  <si>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</si>
  <si>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</si>
  <si>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</si>
  <si>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</si>
  <si>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</si>
  <si>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</si>
  <si>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</si>
  <si>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</si>
  <si>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</si>
  <si>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</si>
  <si>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</si>
  <si>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</si>
  <si>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</si>
  <si>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</si>
  <si>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</si>
  <si>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</si>
  <si>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</si>
  <si>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</si>
  <si>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</si>
  <si>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</si>
  <si>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</si>
  <si>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</si>
  <si>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Hala - 1. etapa</t>
  </si>
  <si>
    <t>dodávka základových prahů, doprava</t>
  </si>
  <si>
    <t>dodávka sloupů, doprava</t>
  </si>
  <si>
    <t>dodávka vazníků, doprava</t>
  </si>
  <si>
    <t>dodávka ztužidel, doprava</t>
  </si>
  <si>
    <t>dodávka příčlí, doprava</t>
  </si>
  <si>
    <t>Náklady vyplývající z požadavků DOSS a správců inženýrských sítí - Veškeré náklady vyplývající ze zajištění plnění požadavků DOSS a správců inženýrských sítí (objednání vytýčení inženýrských sítí, komunikace se správci in. sítí a DOSS dle jejich vyjádření a rozhodnutí - viz. dokladová část, .....).</t>
  </si>
  <si>
    <t xml:space="preserve">Geodetické zaměření řešených stavebních objetků po dokončení díla - Geodetické zaměření veškerých řešených stavebních objetků a jejich částí dle vyhl. č. 230/2012Sb. §10 odst. 2 </t>
  </si>
  <si>
    <r>
  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 CE"/>
        <charset val="238"/>
      </rPr>
      <t xml:space="preserve">Případné materiály či výrobky, jmenovitě uvedené v technické dokumentaci nejsou závazné, ale jsou projektanty uvedeny pro definování minimálního kvalitativního standardu. Zadavatel v takovém případě umožňuje pro splnění zakázky použití i jiných, kvalitativně a technicky obdobných materiálů, výrobků či řešení. Tím není dotčen požadavek na technické řešení. </t>
    </r>
  </si>
  <si>
    <t>IČO: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</si>
</sst>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/>
    </xf>
    <xf numFmtId="0" fontId="41" fillId="0" borderId="1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631319203" TargetMode="External"/><Relationship Id="rId21" Type="http://schemas.openxmlformats.org/officeDocument/2006/relationships/hyperlink" Target="https://podminky.urs.cz/item/CS_URS_2026_01/622211021" TargetMode="External"/><Relationship Id="rId34" Type="http://schemas.openxmlformats.org/officeDocument/2006/relationships/hyperlink" Target="https://podminky.urs.cz/item/CS_URS_2026_01/181951112" TargetMode="External"/><Relationship Id="rId42" Type="http://schemas.openxmlformats.org/officeDocument/2006/relationships/hyperlink" Target="https://podminky.urs.cz/item/CS_URS_2026_01/953946123" TargetMode="External"/><Relationship Id="rId47" Type="http://schemas.openxmlformats.org/officeDocument/2006/relationships/hyperlink" Target="https://podminky.urs.cz/item/CS_URS_2026_01/711491172" TargetMode="External"/><Relationship Id="rId50" Type="http://schemas.openxmlformats.org/officeDocument/2006/relationships/hyperlink" Target="https://podminky.urs.cz/item/CS_URS_2026_01/998721102" TargetMode="External"/><Relationship Id="rId55" Type="http://schemas.openxmlformats.org/officeDocument/2006/relationships/hyperlink" Target="https://podminky.urs.cz/item/CS_URS_2026_01/766660611" TargetMode="External"/><Relationship Id="rId63" Type="http://schemas.openxmlformats.org/officeDocument/2006/relationships/hyperlink" Target="https://podminky.urs.cz/item/CS_URS_2026_01/998767102" TargetMode="External"/><Relationship Id="rId7" Type="http://schemas.openxmlformats.org/officeDocument/2006/relationships/hyperlink" Target="https://podminky.urs.cz/item/CS_URS_2026_01/174151101" TargetMode="External"/><Relationship Id="rId2" Type="http://schemas.openxmlformats.org/officeDocument/2006/relationships/hyperlink" Target="https://podminky.urs.cz/item/CS_URS_2026_01/122251106" TargetMode="External"/><Relationship Id="rId16" Type="http://schemas.openxmlformats.org/officeDocument/2006/relationships/hyperlink" Target="https://podminky.urs.cz/item/CS_URS_2026_01/231212114" TargetMode="External"/><Relationship Id="rId29" Type="http://schemas.openxmlformats.org/officeDocument/2006/relationships/hyperlink" Target="https://podminky.urs.cz/item/CS_URS_2026_01/633811111" TargetMode="External"/><Relationship Id="rId11" Type="http://schemas.openxmlformats.org/officeDocument/2006/relationships/hyperlink" Target="https://podminky.urs.cz/item/CS_URS_2026_01/181351113" TargetMode="External"/><Relationship Id="rId24" Type="http://schemas.openxmlformats.org/officeDocument/2006/relationships/hyperlink" Target="https://podminky.urs.cz/item/CS_URS_2026_01/631311136" TargetMode="External"/><Relationship Id="rId32" Type="http://schemas.openxmlformats.org/officeDocument/2006/relationships/hyperlink" Target="https://podminky.urs.cz/item/CS_URS_2026_01/634113115" TargetMode="External"/><Relationship Id="rId37" Type="http://schemas.openxmlformats.org/officeDocument/2006/relationships/hyperlink" Target="https://podminky.urs.cz/item/CS_URS_2026_01/946113814" TargetMode="External"/><Relationship Id="rId40" Type="http://schemas.openxmlformats.org/officeDocument/2006/relationships/hyperlink" Target="https://podminky.urs.cz/item/CS_URS_2026_01/946113816" TargetMode="External"/><Relationship Id="rId45" Type="http://schemas.openxmlformats.org/officeDocument/2006/relationships/hyperlink" Target="https://podminky.urs.cz/item/CS_URS_2026_01/711471301" TargetMode="External"/><Relationship Id="rId53" Type="http://schemas.openxmlformats.org/officeDocument/2006/relationships/hyperlink" Target="https://podminky.urs.cz/item/CS_URS_2026_01/764518623" TargetMode="External"/><Relationship Id="rId58" Type="http://schemas.openxmlformats.org/officeDocument/2006/relationships/hyperlink" Target="https://podminky.urs.cz/item/CS_URS_2026_01/767651121" TargetMode="External"/><Relationship Id="rId5" Type="http://schemas.openxmlformats.org/officeDocument/2006/relationships/hyperlink" Target="https://podminky.urs.cz/item/CS_URS_2026_01/167151111" TargetMode="External"/><Relationship Id="rId61" Type="http://schemas.openxmlformats.org/officeDocument/2006/relationships/hyperlink" Target="https://podminky.urs.cz/item/CS_URS_2026_01/767832131" TargetMode="External"/><Relationship Id="rId19" Type="http://schemas.openxmlformats.org/officeDocument/2006/relationships/hyperlink" Target="https://podminky.urs.cz/item/CS_URS_2026_01/275351122" TargetMode="External"/><Relationship Id="rId14" Type="http://schemas.openxmlformats.org/officeDocument/2006/relationships/hyperlink" Target="https://podminky.urs.cz/item/CS_URS_2026_01/226114114" TargetMode="External"/><Relationship Id="rId22" Type="http://schemas.openxmlformats.org/officeDocument/2006/relationships/hyperlink" Target="https://podminky.urs.cz/item/CS_URS_2026_01/622151031" TargetMode="External"/><Relationship Id="rId27" Type="http://schemas.openxmlformats.org/officeDocument/2006/relationships/hyperlink" Target="https://podminky.urs.cz/item/CS_URS_2026_01/631362021" TargetMode="External"/><Relationship Id="rId30" Type="http://schemas.openxmlformats.org/officeDocument/2006/relationships/hyperlink" Target="https://podminky.urs.cz/item/CS_URS_2026_01/634112117" TargetMode="External"/><Relationship Id="rId35" Type="http://schemas.openxmlformats.org/officeDocument/2006/relationships/hyperlink" Target="https://podminky.urs.cz/item/CS_URS_2026_01/946113114" TargetMode="External"/><Relationship Id="rId43" Type="http://schemas.openxmlformats.org/officeDocument/2006/relationships/hyperlink" Target="https://podminky.urs.cz/item/CS_URS_2026_01/628613611" TargetMode="External"/><Relationship Id="rId48" Type="http://schemas.openxmlformats.org/officeDocument/2006/relationships/hyperlink" Target="https://podminky.urs.cz/item/CS_URS_2026_01/998711102" TargetMode="External"/><Relationship Id="rId56" Type="http://schemas.openxmlformats.org/officeDocument/2006/relationships/hyperlink" Target="https://podminky.urs.cz/item/CS_URS_2026_01/998766102" TargetMode="External"/><Relationship Id="rId64" Type="http://schemas.openxmlformats.org/officeDocument/2006/relationships/printerSettings" Target="../printerSettings/printerSettings2.bin"/><Relationship Id="rId8" Type="http://schemas.openxmlformats.org/officeDocument/2006/relationships/hyperlink" Target="https://podminky.urs.cz/item/CS_URS_2026_01/181951112" TargetMode="External"/><Relationship Id="rId51" Type="http://schemas.openxmlformats.org/officeDocument/2006/relationships/hyperlink" Target="https://podminky.urs.cz/item/CS_URS_2026_01/764511603" TargetMode="External"/><Relationship Id="rId3" Type="http://schemas.openxmlformats.org/officeDocument/2006/relationships/hyperlink" Target="https://podminky.urs.cz/item/CS_URS_2026_01/122351106" TargetMode="External"/><Relationship Id="rId12" Type="http://schemas.openxmlformats.org/officeDocument/2006/relationships/hyperlink" Target="https://podminky.urs.cz/item/CS_URS_2026_01/226112313" TargetMode="External"/><Relationship Id="rId17" Type="http://schemas.openxmlformats.org/officeDocument/2006/relationships/hyperlink" Target="https://podminky.urs.cz/item/CS_URS_2026_01/231611114" TargetMode="External"/><Relationship Id="rId25" Type="http://schemas.openxmlformats.org/officeDocument/2006/relationships/hyperlink" Target="https://podminky.urs.cz/item/CS_URS_2026_01/631319175" TargetMode="External"/><Relationship Id="rId33" Type="http://schemas.openxmlformats.org/officeDocument/2006/relationships/hyperlink" Target="https://podminky.urs.cz/item/CS_URS_2026_01/635111232" TargetMode="External"/><Relationship Id="rId38" Type="http://schemas.openxmlformats.org/officeDocument/2006/relationships/hyperlink" Target="https://podminky.urs.cz/item/CS_URS_2026_01/946113116" TargetMode="External"/><Relationship Id="rId46" Type="http://schemas.openxmlformats.org/officeDocument/2006/relationships/hyperlink" Target="https://podminky.urs.cz/item/CS_URS_2026_01/711491171" TargetMode="External"/><Relationship Id="rId59" Type="http://schemas.openxmlformats.org/officeDocument/2006/relationships/hyperlink" Target="https://podminky.urs.cz/item/CS_URS_2026_01/767651126" TargetMode="External"/><Relationship Id="rId20" Type="http://schemas.openxmlformats.org/officeDocument/2006/relationships/hyperlink" Target="https://podminky.urs.cz/item/CS_URS_2026_01/275353151" TargetMode="External"/><Relationship Id="rId41" Type="http://schemas.openxmlformats.org/officeDocument/2006/relationships/hyperlink" Target="https://podminky.urs.cz/item/CS_URS_2026_01/952901311" TargetMode="External"/><Relationship Id="rId54" Type="http://schemas.openxmlformats.org/officeDocument/2006/relationships/hyperlink" Target="https://podminky.urs.cz/item/CS_URS_2026_01/998764102" TargetMode="External"/><Relationship Id="rId62" Type="http://schemas.openxmlformats.org/officeDocument/2006/relationships/hyperlink" Target="https://podminky.urs.cz/item/CS_URS_2026_01/767834111" TargetMode="External"/><Relationship Id="rId1" Type="http://schemas.openxmlformats.org/officeDocument/2006/relationships/hyperlink" Target="https://podminky.urs.cz/item/CS_URS_2026_01/121151123" TargetMode="External"/><Relationship Id="rId6" Type="http://schemas.openxmlformats.org/officeDocument/2006/relationships/hyperlink" Target="https://podminky.urs.cz/item/CS_URS_2026_01/174151101" TargetMode="External"/><Relationship Id="rId15" Type="http://schemas.openxmlformats.org/officeDocument/2006/relationships/hyperlink" Target="https://podminky.urs.cz/item/CS_URS_2026_01/231212113" TargetMode="External"/><Relationship Id="rId23" Type="http://schemas.openxmlformats.org/officeDocument/2006/relationships/hyperlink" Target="https://podminky.urs.cz/item/CS_URS_2026_01/622531002" TargetMode="External"/><Relationship Id="rId28" Type="http://schemas.openxmlformats.org/officeDocument/2006/relationships/hyperlink" Target="https://podminky.urs.cz/item/CS_URS_2026_01/633121111" TargetMode="External"/><Relationship Id="rId36" Type="http://schemas.openxmlformats.org/officeDocument/2006/relationships/hyperlink" Target="https://podminky.urs.cz/item/CS_URS_2026_01/946113214" TargetMode="External"/><Relationship Id="rId49" Type="http://schemas.openxmlformats.org/officeDocument/2006/relationships/hyperlink" Target="https://podminky.urs.cz/item/CS_URS_2026_01/721249116" TargetMode="External"/><Relationship Id="rId57" Type="http://schemas.openxmlformats.org/officeDocument/2006/relationships/hyperlink" Target="https://podminky.urs.cz/item/CS_URS_2026_01/767651114" TargetMode="External"/><Relationship Id="rId10" Type="http://schemas.openxmlformats.org/officeDocument/2006/relationships/hyperlink" Target="https://podminky.urs.cz/item/CS_URS_2026_01/171251201" TargetMode="External"/><Relationship Id="rId31" Type="http://schemas.openxmlformats.org/officeDocument/2006/relationships/hyperlink" Target="https://podminky.urs.cz/item/CS_URS_2026_01/634911114" TargetMode="External"/><Relationship Id="rId44" Type="http://schemas.openxmlformats.org/officeDocument/2006/relationships/hyperlink" Target="https://podminky.urs.cz/item/CS_URS_2026_01/998014011" TargetMode="External"/><Relationship Id="rId52" Type="http://schemas.openxmlformats.org/officeDocument/2006/relationships/hyperlink" Target="https://podminky.urs.cz/item/CS_URS_2026_01/764511644" TargetMode="External"/><Relationship Id="rId60" Type="http://schemas.openxmlformats.org/officeDocument/2006/relationships/hyperlink" Target="https://podminky.urs.cz/item/CS_URS_2026_01/767651131" TargetMode="External"/><Relationship Id="rId65" Type="http://schemas.openxmlformats.org/officeDocument/2006/relationships/drawing" Target="../drawings/drawing2.xml"/><Relationship Id="rId4" Type="http://schemas.openxmlformats.org/officeDocument/2006/relationships/hyperlink" Target="https://podminky.urs.cz/item/CS_URS_2026_01/162351103" TargetMode="External"/><Relationship Id="rId9" Type="http://schemas.openxmlformats.org/officeDocument/2006/relationships/hyperlink" Target="https://podminky.urs.cz/item/CS_URS_2026_01/997006002" TargetMode="External"/><Relationship Id="rId13" Type="http://schemas.openxmlformats.org/officeDocument/2006/relationships/hyperlink" Target="https://podminky.urs.cz/item/CS_URS_2026_01/226112314" TargetMode="External"/><Relationship Id="rId18" Type="http://schemas.openxmlformats.org/officeDocument/2006/relationships/hyperlink" Target="https://podminky.urs.cz/item/CS_URS_2026_01/275351121" TargetMode="External"/><Relationship Id="rId39" Type="http://schemas.openxmlformats.org/officeDocument/2006/relationships/hyperlink" Target="https://podminky.urs.cz/item/CS_URS_2026_01/946113216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564871121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podminky.urs.cz/item/CS_URS_2026_01/577155212" TargetMode="External"/><Relationship Id="rId7" Type="http://schemas.openxmlformats.org/officeDocument/2006/relationships/hyperlink" Target="https://podminky.urs.cz/item/CS_URS_2026_01/564861111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podminky.urs.cz/item/CS_URS_2026_01/573211112" TargetMode="External"/><Relationship Id="rId1" Type="http://schemas.openxmlformats.org/officeDocument/2006/relationships/hyperlink" Target="https://podminky.urs.cz/item/CS_URS_2026_01/577134131" TargetMode="External"/><Relationship Id="rId6" Type="http://schemas.openxmlformats.org/officeDocument/2006/relationships/hyperlink" Target="https://podminky.urs.cz/item/CS_URS_2026_01/573111113" TargetMode="External"/><Relationship Id="rId11" Type="http://schemas.openxmlformats.org/officeDocument/2006/relationships/hyperlink" Target="https://podminky.urs.cz/item/CS_URS_2026_01/998225111" TargetMode="External"/><Relationship Id="rId5" Type="http://schemas.openxmlformats.org/officeDocument/2006/relationships/hyperlink" Target="https://podminky.urs.cz/item/CS_URS_2026_01/565175011" TargetMode="External"/><Relationship Id="rId10" Type="http://schemas.openxmlformats.org/officeDocument/2006/relationships/hyperlink" Target="https://podminky.urs.cz/item/CS_URS_2026_01/916131213" TargetMode="External"/><Relationship Id="rId4" Type="http://schemas.openxmlformats.org/officeDocument/2006/relationships/hyperlink" Target="https://podminky.urs.cz/item/CS_URS_2026_01/573191111" TargetMode="External"/><Relationship Id="rId9" Type="http://schemas.openxmlformats.org/officeDocument/2006/relationships/hyperlink" Target="https://podminky.urs.cz/item/CS_URS_2026_01/181951112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564871021" TargetMode="External"/><Relationship Id="rId2" Type="http://schemas.openxmlformats.org/officeDocument/2006/relationships/hyperlink" Target="https://podminky.urs.cz/item/CS_URS_2026_01/564950313" TargetMode="External"/><Relationship Id="rId1" Type="http://schemas.openxmlformats.org/officeDocument/2006/relationships/hyperlink" Target="https://podminky.urs.cz/item/CS_URS_2026_01/181951112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abSelected="1" workbookViewId="0">
      <selection activeCell="AN8" sqref="AN8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S2" s="18" t="s">
        <v>6</v>
      </c>
      <c r="BT2" s="18" t="s">
        <v>7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91" t="s">
        <v>14</v>
      </c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R5" s="21"/>
      <c r="BE5" s="288" t="s">
        <v>15</v>
      </c>
      <c r="BS5" s="18" t="s">
        <v>6</v>
      </c>
    </row>
    <row r="6" spans="1:74" ht="36.9" customHeight="1">
      <c r="B6" s="21"/>
      <c r="D6" s="27" t="s">
        <v>16</v>
      </c>
      <c r="K6" s="292" t="s">
        <v>1010</v>
      </c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R6" s="21"/>
      <c r="BE6" s="289"/>
      <c r="BS6" s="18" t="s">
        <v>6</v>
      </c>
    </row>
    <row r="7" spans="1:74" ht="12" customHeight="1">
      <c r="B7" s="21"/>
      <c r="D7" s="28" t="s">
        <v>17</v>
      </c>
      <c r="K7" s="26" t="s">
        <v>18</v>
      </c>
      <c r="AK7" s="28" t="s">
        <v>19</v>
      </c>
      <c r="AN7" s="26" t="s">
        <v>18</v>
      </c>
      <c r="AR7" s="21"/>
      <c r="BE7" s="289"/>
      <c r="BS7" s="18" t="s">
        <v>6</v>
      </c>
    </row>
    <row r="8" spans="1:74" ht="12" customHeight="1">
      <c r="B8" s="21"/>
      <c r="D8" s="28" t="s">
        <v>20</v>
      </c>
      <c r="K8" s="26" t="s">
        <v>21</v>
      </c>
      <c r="AK8" s="28" t="s">
        <v>22</v>
      </c>
      <c r="AN8" s="279"/>
      <c r="AR8" s="21"/>
      <c r="BE8" s="289"/>
      <c r="BS8" s="18" t="s">
        <v>6</v>
      </c>
    </row>
    <row r="9" spans="1:74" ht="14.4" customHeight="1">
      <c r="B9" s="21"/>
      <c r="AR9" s="21"/>
      <c r="BE9" s="289"/>
      <c r="BS9" s="18" t="s">
        <v>6</v>
      </c>
    </row>
    <row r="10" spans="1:74" ht="12" customHeight="1">
      <c r="B10" s="21"/>
      <c r="D10" s="28" t="s">
        <v>23</v>
      </c>
      <c r="AK10" s="28" t="s">
        <v>1019</v>
      </c>
      <c r="AN10" s="26" t="s">
        <v>18</v>
      </c>
      <c r="AR10" s="21"/>
      <c r="BE10" s="289"/>
      <c r="BS10" s="18" t="s">
        <v>6</v>
      </c>
    </row>
    <row r="11" spans="1:74" ht="18.45" customHeight="1">
      <c r="B11" s="21"/>
      <c r="E11" s="26" t="s">
        <v>25</v>
      </c>
      <c r="AK11" s="28" t="s">
        <v>26</v>
      </c>
      <c r="AN11" s="26" t="s">
        <v>18</v>
      </c>
      <c r="AR11" s="21"/>
      <c r="BE11" s="289"/>
      <c r="BS11" s="18" t="s">
        <v>6</v>
      </c>
    </row>
    <row r="12" spans="1:74" ht="6.9" customHeight="1">
      <c r="B12" s="21"/>
      <c r="AR12" s="21"/>
      <c r="BE12" s="289"/>
      <c r="BS12" s="18" t="s">
        <v>6</v>
      </c>
    </row>
    <row r="13" spans="1:74" ht="12" customHeight="1">
      <c r="B13" s="21"/>
      <c r="D13" s="28" t="s">
        <v>27</v>
      </c>
      <c r="AK13" s="28" t="s">
        <v>1019</v>
      </c>
      <c r="AN13" s="30"/>
      <c r="AR13" s="21"/>
      <c r="BE13" s="289"/>
      <c r="BS13" s="18" t="s">
        <v>6</v>
      </c>
    </row>
    <row r="14" spans="1:74" ht="13.2">
      <c r="B14" s="21"/>
      <c r="E14" s="293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8" t="s">
        <v>26</v>
      </c>
      <c r="AN14" s="30"/>
      <c r="AR14" s="21"/>
      <c r="BE14" s="289"/>
      <c r="BS14" s="18" t="s">
        <v>6</v>
      </c>
    </row>
    <row r="15" spans="1:74" ht="6.9" customHeight="1">
      <c r="B15" s="21"/>
      <c r="AR15" s="21"/>
      <c r="BE15" s="289"/>
      <c r="BS15" s="18" t="s">
        <v>4</v>
      </c>
    </row>
    <row r="16" spans="1:74" ht="12" customHeight="1">
      <c r="B16" s="21"/>
      <c r="D16" s="28" t="s">
        <v>28</v>
      </c>
      <c r="AK16" s="28" t="s">
        <v>1019</v>
      </c>
      <c r="AN16" s="26" t="s">
        <v>18</v>
      </c>
      <c r="AR16" s="21"/>
      <c r="BE16" s="289"/>
      <c r="BS16" s="18" t="s">
        <v>4</v>
      </c>
    </row>
    <row r="17" spans="2:71" ht="18.45" customHeight="1">
      <c r="B17" s="21"/>
      <c r="E17" s="26" t="s">
        <v>29</v>
      </c>
      <c r="AK17" s="28" t="s">
        <v>26</v>
      </c>
      <c r="AN17" s="26" t="s">
        <v>18</v>
      </c>
      <c r="AR17" s="21"/>
      <c r="BE17" s="289"/>
      <c r="BS17" s="18" t="s">
        <v>30</v>
      </c>
    </row>
    <row r="18" spans="2:71" ht="6.9" customHeight="1">
      <c r="B18" s="21"/>
      <c r="AR18" s="21"/>
      <c r="BE18" s="289"/>
      <c r="BS18" s="18" t="s">
        <v>6</v>
      </c>
    </row>
    <row r="19" spans="2:71" ht="12" customHeight="1">
      <c r="B19" s="21"/>
      <c r="D19" s="28" t="s">
        <v>31</v>
      </c>
      <c r="AK19" s="28" t="s">
        <v>1019</v>
      </c>
      <c r="AN19" s="26" t="s">
        <v>18</v>
      </c>
      <c r="AR19" s="21"/>
      <c r="BE19" s="289"/>
      <c r="BS19" s="18" t="s">
        <v>6</v>
      </c>
    </row>
    <row r="20" spans="2:71" ht="18.45" customHeight="1">
      <c r="B20" s="21"/>
      <c r="E20" s="26" t="s">
        <v>32</v>
      </c>
      <c r="AK20" s="28" t="s">
        <v>26</v>
      </c>
      <c r="AN20" s="26" t="s">
        <v>18</v>
      </c>
      <c r="AR20" s="21"/>
      <c r="BE20" s="289"/>
      <c r="BS20" s="18" t="s">
        <v>4</v>
      </c>
    </row>
    <row r="21" spans="2:71" ht="6.9" customHeight="1">
      <c r="B21" s="21"/>
      <c r="AR21" s="21"/>
      <c r="BE21" s="289"/>
    </row>
    <row r="22" spans="2:71" ht="12" customHeight="1">
      <c r="B22" s="21"/>
      <c r="D22" s="28" t="s">
        <v>33</v>
      </c>
      <c r="AR22" s="21"/>
      <c r="BE22" s="289"/>
    </row>
    <row r="23" spans="2:71" ht="106.2" customHeight="1">
      <c r="B23" s="21"/>
      <c r="E23" s="295" t="s">
        <v>1018</v>
      </c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R23" s="21"/>
      <c r="BE23" s="289"/>
    </row>
    <row r="24" spans="2:71" ht="6.9" customHeight="1">
      <c r="B24" s="21"/>
      <c r="AR24" s="21"/>
      <c r="BE24" s="289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9"/>
    </row>
    <row r="26" spans="2:71" s="1" customFormat="1" ht="25.95" customHeight="1">
      <c r="B26" s="33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6">
        <f>ROUND(AG54,2)</f>
        <v>0</v>
      </c>
      <c r="AL26" s="297"/>
      <c r="AM26" s="297"/>
      <c r="AN26" s="297"/>
      <c r="AO26" s="297"/>
      <c r="AR26" s="33"/>
      <c r="BE26" s="289"/>
    </row>
    <row r="27" spans="2:71" s="1" customFormat="1" ht="6.9" customHeight="1">
      <c r="B27" s="33"/>
      <c r="AR27" s="33"/>
      <c r="BE27" s="289"/>
    </row>
    <row r="28" spans="2:71" s="1" customFormat="1" ht="13.2">
      <c r="B28" s="33"/>
      <c r="L28" s="298" t="s">
        <v>35</v>
      </c>
      <c r="M28" s="298"/>
      <c r="N28" s="298"/>
      <c r="O28" s="298"/>
      <c r="P28" s="298"/>
      <c r="W28" s="298" t="s">
        <v>36</v>
      </c>
      <c r="X28" s="298"/>
      <c r="Y28" s="298"/>
      <c r="Z28" s="298"/>
      <c r="AA28" s="298"/>
      <c r="AB28" s="298"/>
      <c r="AC28" s="298"/>
      <c r="AD28" s="298"/>
      <c r="AE28" s="298"/>
      <c r="AK28" s="298" t="s">
        <v>37</v>
      </c>
      <c r="AL28" s="298"/>
      <c r="AM28" s="298"/>
      <c r="AN28" s="298"/>
      <c r="AO28" s="298"/>
      <c r="AR28" s="33"/>
      <c r="BE28" s="289"/>
    </row>
    <row r="29" spans="2:71" s="2" customFormat="1" ht="14.4" customHeight="1">
      <c r="B29" s="37"/>
      <c r="D29" s="28" t="s">
        <v>38</v>
      </c>
      <c r="F29" s="28" t="s">
        <v>39</v>
      </c>
      <c r="L29" s="281">
        <v>0.21</v>
      </c>
      <c r="M29" s="282"/>
      <c r="N29" s="282"/>
      <c r="O29" s="282"/>
      <c r="P29" s="282"/>
      <c r="W29" s="283">
        <f>ROUND(AZ54, 2)</f>
        <v>0</v>
      </c>
      <c r="X29" s="282"/>
      <c r="Y29" s="282"/>
      <c r="Z29" s="282"/>
      <c r="AA29" s="282"/>
      <c r="AB29" s="282"/>
      <c r="AC29" s="282"/>
      <c r="AD29" s="282"/>
      <c r="AE29" s="282"/>
      <c r="AK29" s="283">
        <f>ROUND(AV54, 2)</f>
        <v>0</v>
      </c>
      <c r="AL29" s="282"/>
      <c r="AM29" s="282"/>
      <c r="AN29" s="282"/>
      <c r="AO29" s="282"/>
      <c r="AR29" s="37"/>
      <c r="BE29" s="290"/>
    </row>
    <row r="30" spans="2:71" s="2" customFormat="1" ht="14.4" customHeight="1">
      <c r="B30" s="37"/>
      <c r="F30" s="28" t="s">
        <v>40</v>
      </c>
      <c r="L30" s="281">
        <v>0.12</v>
      </c>
      <c r="M30" s="282"/>
      <c r="N30" s="282"/>
      <c r="O30" s="282"/>
      <c r="P30" s="282"/>
      <c r="W30" s="283">
        <f>ROUND(BA54, 2)</f>
        <v>0</v>
      </c>
      <c r="X30" s="282"/>
      <c r="Y30" s="282"/>
      <c r="Z30" s="282"/>
      <c r="AA30" s="282"/>
      <c r="AB30" s="282"/>
      <c r="AC30" s="282"/>
      <c r="AD30" s="282"/>
      <c r="AE30" s="282"/>
      <c r="AK30" s="283">
        <f>ROUND(AW54, 2)</f>
        <v>0</v>
      </c>
      <c r="AL30" s="282"/>
      <c r="AM30" s="282"/>
      <c r="AN30" s="282"/>
      <c r="AO30" s="282"/>
      <c r="AR30" s="37"/>
      <c r="BE30" s="290"/>
    </row>
    <row r="31" spans="2:71" s="2" customFormat="1" ht="14.4" hidden="1" customHeight="1">
      <c r="B31" s="37"/>
      <c r="F31" s="28" t="s">
        <v>41</v>
      </c>
      <c r="L31" s="281">
        <v>0.21</v>
      </c>
      <c r="M31" s="282"/>
      <c r="N31" s="282"/>
      <c r="O31" s="282"/>
      <c r="P31" s="282"/>
      <c r="W31" s="283">
        <f>ROUND(BB54, 2)</f>
        <v>0</v>
      </c>
      <c r="X31" s="282"/>
      <c r="Y31" s="282"/>
      <c r="Z31" s="282"/>
      <c r="AA31" s="282"/>
      <c r="AB31" s="282"/>
      <c r="AC31" s="282"/>
      <c r="AD31" s="282"/>
      <c r="AE31" s="282"/>
      <c r="AK31" s="283">
        <v>0</v>
      </c>
      <c r="AL31" s="282"/>
      <c r="AM31" s="282"/>
      <c r="AN31" s="282"/>
      <c r="AO31" s="282"/>
      <c r="AR31" s="37"/>
      <c r="BE31" s="290"/>
    </row>
    <row r="32" spans="2:71" s="2" customFormat="1" ht="14.4" hidden="1" customHeight="1">
      <c r="B32" s="37"/>
      <c r="F32" s="28" t="s">
        <v>42</v>
      </c>
      <c r="L32" s="281">
        <v>0.12</v>
      </c>
      <c r="M32" s="282"/>
      <c r="N32" s="282"/>
      <c r="O32" s="282"/>
      <c r="P32" s="282"/>
      <c r="W32" s="283">
        <f>ROUND(BC54, 2)</f>
        <v>0</v>
      </c>
      <c r="X32" s="282"/>
      <c r="Y32" s="282"/>
      <c r="Z32" s="282"/>
      <c r="AA32" s="282"/>
      <c r="AB32" s="282"/>
      <c r="AC32" s="282"/>
      <c r="AD32" s="282"/>
      <c r="AE32" s="282"/>
      <c r="AK32" s="283">
        <v>0</v>
      </c>
      <c r="AL32" s="282"/>
      <c r="AM32" s="282"/>
      <c r="AN32" s="282"/>
      <c r="AO32" s="282"/>
      <c r="AR32" s="37"/>
      <c r="BE32" s="290"/>
    </row>
    <row r="33" spans="2:44" s="2" customFormat="1" ht="14.4" hidden="1" customHeight="1">
      <c r="B33" s="37"/>
      <c r="F33" s="28" t="s">
        <v>43</v>
      </c>
      <c r="L33" s="281">
        <v>0</v>
      </c>
      <c r="M33" s="282"/>
      <c r="N33" s="282"/>
      <c r="O33" s="282"/>
      <c r="P33" s="282"/>
      <c r="W33" s="283">
        <f>ROUND(BD54, 2)</f>
        <v>0</v>
      </c>
      <c r="X33" s="282"/>
      <c r="Y33" s="282"/>
      <c r="Z33" s="282"/>
      <c r="AA33" s="282"/>
      <c r="AB33" s="282"/>
      <c r="AC33" s="282"/>
      <c r="AD33" s="282"/>
      <c r="AE33" s="282"/>
      <c r="AK33" s="283">
        <v>0</v>
      </c>
      <c r="AL33" s="282"/>
      <c r="AM33" s="282"/>
      <c r="AN33" s="282"/>
      <c r="AO33" s="282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87" t="s">
        <v>46</v>
      </c>
      <c r="Y35" s="285"/>
      <c r="Z35" s="285"/>
      <c r="AA35" s="285"/>
      <c r="AB35" s="285"/>
      <c r="AC35" s="40"/>
      <c r="AD35" s="40"/>
      <c r="AE35" s="40"/>
      <c r="AF35" s="40"/>
      <c r="AG35" s="40"/>
      <c r="AH35" s="40"/>
      <c r="AI35" s="40"/>
      <c r="AJ35" s="40"/>
      <c r="AK35" s="284">
        <f>SUM(AK26:AK33)</f>
        <v>0</v>
      </c>
      <c r="AL35" s="285"/>
      <c r="AM35" s="285"/>
      <c r="AN35" s="285"/>
      <c r="AO35" s="286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2" t="s">
        <v>47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2026_01</v>
      </c>
      <c r="AR44" s="46"/>
    </row>
    <row r="45" spans="2:44" s="4" customFormat="1" ht="36.9" customHeight="1">
      <c r="B45" s="47"/>
      <c r="C45" s="48" t="s">
        <v>16</v>
      </c>
      <c r="L45" s="304" t="str">
        <f>K6</f>
        <v>Hala - 1. etapa</v>
      </c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  <c r="AJ45" s="305"/>
      <c r="AK45" s="305"/>
      <c r="AL45" s="305"/>
      <c r="AM45" s="305"/>
      <c r="AN45" s="305"/>
      <c r="AO45" s="305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8" t="s">
        <v>20</v>
      </c>
      <c r="L47" s="49" t="str">
        <f>IF(K8="","",K8)</f>
        <v>Heroltice u Jihlavy</v>
      </c>
      <c r="AI47" s="28" t="s">
        <v>22</v>
      </c>
      <c r="AM47" s="306" t="str">
        <f>IF(AN8= "","",AN8)</f>
        <v/>
      </c>
      <c r="AN47" s="306"/>
      <c r="AR47" s="33"/>
    </row>
    <row r="48" spans="2:44" s="1" customFormat="1" ht="6.9" customHeight="1">
      <c r="B48" s="33"/>
      <c r="AR48" s="33"/>
    </row>
    <row r="49" spans="1:91" s="1" customFormat="1" ht="40.049999999999997" customHeight="1">
      <c r="B49" s="33"/>
      <c r="C49" s="28" t="s">
        <v>23</v>
      </c>
      <c r="L49" s="3" t="str">
        <f>IF(E11= "","",E11)</f>
        <v>EURO AGRAS, s.r.o., Dobrovského 2366, 58001 H.Brod</v>
      </c>
      <c r="AI49" s="28" t="s">
        <v>28</v>
      </c>
      <c r="AM49" s="314" t="str">
        <f>IF(E17="","",E17)</f>
        <v>PROJECTICUS s.r.o., Srázná 5883/23, 58601 Jihlava</v>
      </c>
      <c r="AN49" s="315"/>
      <c r="AO49" s="315"/>
      <c r="AP49" s="315"/>
      <c r="AR49" s="33"/>
      <c r="AS49" s="310" t="s">
        <v>48</v>
      </c>
      <c r="AT49" s="311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8" t="s">
        <v>27</v>
      </c>
      <c r="L50" s="3">
        <f>IF(E14= "Vyplň údaj","",E14)</f>
        <v>0</v>
      </c>
      <c r="AI50" s="28" t="s">
        <v>31</v>
      </c>
      <c r="AM50" s="314" t="str">
        <f>IF(E20="","",E20)</f>
        <v>Fr.Neuwirth</v>
      </c>
      <c r="AN50" s="315"/>
      <c r="AO50" s="315"/>
      <c r="AP50" s="315"/>
      <c r="AR50" s="33"/>
      <c r="AS50" s="312"/>
      <c r="AT50" s="313"/>
      <c r="BD50" s="54"/>
    </row>
    <row r="51" spans="1:91" s="1" customFormat="1" ht="10.8" customHeight="1">
      <c r="B51" s="33"/>
      <c r="AR51" s="33"/>
      <c r="AS51" s="312"/>
      <c r="AT51" s="313"/>
      <c r="BD51" s="54"/>
    </row>
    <row r="52" spans="1:91" s="1" customFormat="1" ht="29.25" customHeight="1">
      <c r="B52" s="33"/>
      <c r="C52" s="316" t="s">
        <v>49</v>
      </c>
      <c r="D52" s="317"/>
      <c r="E52" s="317"/>
      <c r="F52" s="317"/>
      <c r="G52" s="317"/>
      <c r="H52" s="55"/>
      <c r="I52" s="319" t="s">
        <v>50</v>
      </c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8" t="s">
        <v>51</v>
      </c>
      <c r="AH52" s="317"/>
      <c r="AI52" s="317"/>
      <c r="AJ52" s="317"/>
      <c r="AK52" s="317"/>
      <c r="AL52" s="317"/>
      <c r="AM52" s="317"/>
      <c r="AN52" s="319" t="s">
        <v>52</v>
      </c>
      <c r="AO52" s="317"/>
      <c r="AP52" s="317"/>
      <c r="AQ52" s="56" t="s">
        <v>53</v>
      </c>
      <c r="AR52" s="33"/>
      <c r="AS52" s="57" t="s">
        <v>54</v>
      </c>
      <c r="AT52" s="58" t="s">
        <v>55</v>
      </c>
      <c r="AU52" s="58" t="s">
        <v>56</v>
      </c>
      <c r="AV52" s="58" t="s">
        <v>57</v>
      </c>
      <c r="AW52" s="58" t="s">
        <v>58</v>
      </c>
      <c r="AX52" s="58" t="s">
        <v>59</v>
      </c>
      <c r="AY52" s="58" t="s">
        <v>60</v>
      </c>
      <c r="AZ52" s="58" t="s">
        <v>61</v>
      </c>
      <c r="BA52" s="58" t="s">
        <v>62</v>
      </c>
      <c r="BB52" s="58" t="s">
        <v>63</v>
      </c>
      <c r="BC52" s="58" t="s">
        <v>64</v>
      </c>
      <c r="BD52" s="59" t="s">
        <v>65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66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8">
        <f>ROUND(AG55+SUM(AG58:AG60),2)</f>
        <v>0</v>
      </c>
      <c r="AH54" s="308"/>
      <c r="AI54" s="308"/>
      <c r="AJ54" s="308"/>
      <c r="AK54" s="308"/>
      <c r="AL54" s="308"/>
      <c r="AM54" s="308"/>
      <c r="AN54" s="309">
        <f t="shared" ref="AN54:AN60" si="0">SUM(AG54,AT54)</f>
        <v>0</v>
      </c>
      <c r="AO54" s="309"/>
      <c r="AP54" s="309"/>
      <c r="AQ54" s="65" t="s">
        <v>18</v>
      </c>
      <c r="AR54" s="61"/>
      <c r="AS54" s="66">
        <f>ROUND(AS55+SUM(AS58:AS60),2)</f>
        <v>0</v>
      </c>
      <c r="AT54" s="67">
        <f t="shared" ref="AT54:AT60" si="1">ROUND(SUM(AV54:AW54),2)</f>
        <v>0</v>
      </c>
      <c r="AU54" s="68">
        <f>ROUND(AU55+SUM(AU58:AU60),5)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ROUND(AZ55+SUM(AZ58:AZ60),2)</f>
        <v>0</v>
      </c>
      <c r="BA54" s="67">
        <f>ROUND(BA55+SUM(BA58:BA60),2)</f>
        <v>0</v>
      </c>
      <c r="BB54" s="67">
        <f>ROUND(BB55+SUM(BB58:BB60),2)</f>
        <v>0</v>
      </c>
      <c r="BC54" s="67">
        <f>ROUND(BC55+SUM(BC58:BC60),2)</f>
        <v>0</v>
      </c>
      <c r="BD54" s="69">
        <f>ROUND(BD55+SUM(BD58:BD60),2)</f>
        <v>0</v>
      </c>
      <c r="BS54" s="70" t="s">
        <v>67</v>
      </c>
      <c r="BT54" s="70" t="s">
        <v>68</v>
      </c>
      <c r="BU54" s="71" t="s">
        <v>69</v>
      </c>
      <c r="BV54" s="70" t="s">
        <v>70</v>
      </c>
      <c r="BW54" s="70" t="s">
        <v>5</v>
      </c>
      <c r="BX54" s="70" t="s">
        <v>71</v>
      </c>
      <c r="CL54" s="70" t="s">
        <v>18</v>
      </c>
    </row>
    <row r="55" spans="1:91" s="6" customFormat="1" ht="16.5" customHeight="1">
      <c r="B55" s="72"/>
      <c r="C55" s="73"/>
      <c r="D55" s="307" t="s">
        <v>72</v>
      </c>
      <c r="E55" s="307"/>
      <c r="F55" s="307"/>
      <c r="G55" s="307"/>
      <c r="H55" s="307"/>
      <c r="I55" s="74"/>
      <c r="J55" s="307" t="s">
        <v>1010</v>
      </c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20">
        <f>ROUND(SUM(AG56:AG57),2)</f>
        <v>0</v>
      </c>
      <c r="AH55" s="300"/>
      <c r="AI55" s="300"/>
      <c r="AJ55" s="300"/>
      <c r="AK55" s="300"/>
      <c r="AL55" s="300"/>
      <c r="AM55" s="300"/>
      <c r="AN55" s="299">
        <f t="shared" si="0"/>
        <v>0</v>
      </c>
      <c r="AO55" s="300"/>
      <c r="AP55" s="300"/>
      <c r="AQ55" s="75" t="s">
        <v>73</v>
      </c>
      <c r="AR55" s="72"/>
      <c r="AS55" s="76">
        <f>ROUND(SUM(AS56:AS57),2)</f>
        <v>0</v>
      </c>
      <c r="AT55" s="77">
        <f t="shared" si="1"/>
        <v>0</v>
      </c>
      <c r="AU55" s="78">
        <f>ROUND(SUM(AU56:AU57),5)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ROUND(SUM(AZ56:AZ57),2)</f>
        <v>0</v>
      </c>
      <c r="BA55" s="77">
        <f>ROUND(SUM(BA56:BA57),2)</f>
        <v>0</v>
      </c>
      <c r="BB55" s="77">
        <f>ROUND(SUM(BB56:BB57),2)</f>
        <v>0</v>
      </c>
      <c r="BC55" s="77">
        <f>ROUND(SUM(BC56:BC57),2)</f>
        <v>0</v>
      </c>
      <c r="BD55" s="79">
        <f>ROUND(SUM(BD56:BD57),2)</f>
        <v>0</v>
      </c>
      <c r="BS55" s="80" t="s">
        <v>67</v>
      </c>
      <c r="BT55" s="80" t="s">
        <v>74</v>
      </c>
      <c r="BU55" s="80" t="s">
        <v>69</v>
      </c>
      <c r="BV55" s="80" t="s">
        <v>70</v>
      </c>
      <c r="BW55" s="80" t="s">
        <v>75</v>
      </c>
      <c r="BX55" s="80" t="s">
        <v>5</v>
      </c>
      <c r="CL55" s="80" t="s">
        <v>18</v>
      </c>
      <c r="CM55" s="80" t="s">
        <v>76</v>
      </c>
    </row>
    <row r="56" spans="1:91" s="3" customFormat="1" ht="16.5" customHeight="1">
      <c r="A56" s="81" t="s">
        <v>77</v>
      </c>
      <c r="B56" s="46"/>
      <c r="C56" s="9"/>
      <c r="D56" s="9"/>
      <c r="E56" s="301" t="s">
        <v>78</v>
      </c>
      <c r="F56" s="301"/>
      <c r="G56" s="301"/>
      <c r="H56" s="301"/>
      <c r="I56" s="301"/>
      <c r="J56" s="9"/>
      <c r="K56" s="301" t="s">
        <v>79</v>
      </c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2">
        <f>'01 - stavební část'!J32</f>
        <v>0</v>
      </c>
      <c r="AH56" s="303"/>
      <c r="AI56" s="303"/>
      <c r="AJ56" s="303"/>
      <c r="AK56" s="303"/>
      <c r="AL56" s="303"/>
      <c r="AM56" s="303"/>
      <c r="AN56" s="302">
        <f t="shared" si="0"/>
        <v>0</v>
      </c>
      <c r="AO56" s="303"/>
      <c r="AP56" s="303"/>
      <c r="AQ56" s="82" t="s">
        <v>80</v>
      </c>
      <c r="AR56" s="46"/>
      <c r="AS56" s="83">
        <v>0</v>
      </c>
      <c r="AT56" s="84">
        <f t="shared" si="1"/>
        <v>0</v>
      </c>
      <c r="AU56" s="85">
        <f>'01 - stavební část'!P106</f>
        <v>0</v>
      </c>
      <c r="AV56" s="84">
        <f>'01 - stavební část'!J35</f>
        <v>0</v>
      </c>
      <c r="AW56" s="84">
        <f>'01 - stavební část'!J36</f>
        <v>0</v>
      </c>
      <c r="AX56" s="84">
        <f>'01 - stavební část'!J37</f>
        <v>0</v>
      </c>
      <c r="AY56" s="84">
        <f>'01 - stavební část'!J38</f>
        <v>0</v>
      </c>
      <c r="AZ56" s="84">
        <f>'01 - stavební část'!F35</f>
        <v>0</v>
      </c>
      <c r="BA56" s="84">
        <f>'01 - stavební část'!F36</f>
        <v>0</v>
      </c>
      <c r="BB56" s="84">
        <f>'01 - stavební část'!F37</f>
        <v>0</v>
      </c>
      <c r="BC56" s="84">
        <f>'01 - stavební část'!F38</f>
        <v>0</v>
      </c>
      <c r="BD56" s="86">
        <f>'01 - stavební část'!F39</f>
        <v>0</v>
      </c>
      <c r="BT56" s="26" t="s">
        <v>76</v>
      </c>
      <c r="BV56" s="26" t="s">
        <v>70</v>
      </c>
      <c r="BW56" s="26" t="s">
        <v>81</v>
      </c>
      <c r="BX56" s="26" t="s">
        <v>75</v>
      </c>
      <c r="CL56" s="26" t="s">
        <v>18</v>
      </c>
    </row>
    <row r="57" spans="1:91" s="3" customFormat="1" ht="23.25" customHeight="1">
      <c r="A57" s="81" t="s">
        <v>77</v>
      </c>
      <c r="B57" s="46"/>
      <c r="C57" s="9"/>
      <c r="D57" s="9"/>
      <c r="E57" s="301" t="s">
        <v>82</v>
      </c>
      <c r="F57" s="301"/>
      <c r="G57" s="301"/>
      <c r="H57" s="301"/>
      <c r="I57" s="301"/>
      <c r="J57" s="9"/>
      <c r="K57" s="301" t="s">
        <v>83</v>
      </c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2">
        <f>'02 - vzduchotechnika, aut...'!J32</f>
        <v>0</v>
      </c>
      <c r="AH57" s="303"/>
      <c r="AI57" s="303"/>
      <c r="AJ57" s="303"/>
      <c r="AK57" s="303"/>
      <c r="AL57" s="303"/>
      <c r="AM57" s="303"/>
      <c r="AN57" s="302">
        <f t="shared" si="0"/>
        <v>0</v>
      </c>
      <c r="AO57" s="303"/>
      <c r="AP57" s="303"/>
      <c r="AQ57" s="82" t="s">
        <v>80</v>
      </c>
      <c r="AR57" s="46"/>
      <c r="AS57" s="83">
        <v>0</v>
      </c>
      <c r="AT57" s="84">
        <f t="shared" si="1"/>
        <v>0</v>
      </c>
      <c r="AU57" s="85">
        <f>'02 - vzduchotechnika, aut...'!P87</f>
        <v>0</v>
      </c>
      <c r="AV57" s="84">
        <f>'02 - vzduchotechnika, aut...'!J35</f>
        <v>0</v>
      </c>
      <c r="AW57" s="84">
        <f>'02 - vzduchotechnika, aut...'!J36</f>
        <v>0</v>
      </c>
      <c r="AX57" s="84">
        <f>'02 - vzduchotechnika, aut...'!J37</f>
        <v>0</v>
      </c>
      <c r="AY57" s="84">
        <f>'02 - vzduchotechnika, aut...'!J38</f>
        <v>0</v>
      </c>
      <c r="AZ57" s="84">
        <f>'02 - vzduchotechnika, aut...'!F35</f>
        <v>0</v>
      </c>
      <c r="BA57" s="84">
        <f>'02 - vzduchotechnika, aut...'!F36</f>
        <v>0</v>
      </c>
      <c r="BB57" s="84">
        <f>'02 - vzduchotechnika, aut...'!F37</f>
        <v>0</v>
      </c>
      <c r="BC57" s="84">
        <f>'02 - vzduchotechnika, aut...'!F38</f>
        <v>0</v>
      </c>
      <c r="BD57" s="86">
        <f>'02 - vzduchotechnika, aut...'!F39</f>
        <v>0</v>
      </c>
      <c r="BT57" s="26" t="s">
        <v>76</v>
      </c>
      <c r="BV57" s="26" t="s">
        <v>70</v>
      </c>
      <c r="BW57" s="26" t="s">
        <v>84</v>
      </c>
      <c r="BX57" s="26" t="s">
        <v>75</v>
      </c>
      <c r="CL57" s="26" t="s">
        <v>18</v>
      </c>
    </row>
    <row r="58" spans="1:91" s="6" customFormat="1" ht="16.5" customHeight="1">
      <c r="A58" s="81" t="s">
        <v>77</v>
      </c>
      <c r="B58" s="72"/>
      <c r="C58" s="73"/>
      <c r="D58" s="307" t="s">
        <v>85</v>
      </c>
      <c r="E58" s="307"/>
      <c r="F58" s="307"/>
      <c r="G58" s="307"/>
      <c r="H58" s="307"/>
      <c r="I58" s="74"/>
      <c r="J58" s="307" t="s">
        <v>86</v>
      </c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299">
        <f>'SO_02 - nezbytné manipula...'!J30</f>
        <v>0</v>
      </c>
      <c r="AH58" s="300"/>
      <c r="AI58" s="300"/>
      <c r="AJ58" s="300"/>
      <c r="AK58" s="300"/>
      <c r="AL58" s="300"/>
      <c r="AM58" s="300"/>
      <c r="AN58" s="299">
        <f t="shared" si="0"/>
        <v>0</v>
      </c>
      <c r="AO58" s="300"/>
      <c r="AP58" s="300"/>
      <c r="AQ58" s="75" t="s">
        <v>73</v>
      </c>
      <c r="AR58" s="72"/>
      <c r="AS58" s="76">
        <v>0</v>
      </c>
      <c r="AT58" s="77">
        <f t="shared" si="1"/>
        <v>0</v>
      </c>
      <c r="AU58" s="78">
        <f>'SO_02 - nezbytné manipula...'!P86</f>
        <v>0</v>
      </c>
      <c r="AV58" s="77">
        <f>'SO_02 - nezbytné manipula...'!J33</f>
        <v>0</v>
      </c>
      <c r="AW58" s="77">
        <f>'SO_02 - nezbytné manipula...'!J34</f>
        <v>0</v>
      </c>
      <c r="AX58" s="77">
        <f>'SO_02 - nezbytné manipula...'!J35</f>
        <v>0</v>
      </c>
      <c r="AY58" s="77">
        <f>'SO_02 - nezbytné manipula...'!J36</f>
        <v>0</v>
      </c>
      <c r="AZ58" s="77">
        <f>'SO_02 - nezbytné manipula...'!F33</f>
        <v>0</v>
      </c>
      <c r="BA58" s="77">
        <f>'SO_02 - nezbytné manipula...'!F34</f>
        <v>0</v>
      </c>
      <c r="BB58" s="77">
        <f>'SO_02 - nezbytné manipula...'!F35</f>
        <v>0</v>
      </c>
      <c r="BC58" s="77">
        <f>'SO_02 - nezbytné manipula...'!F36</f>
        <v>0</v>
      </c>
      <c r="BD58" s="79">
        <f>'SO_02 - nezbytné manipula...'!F37</f>
        <v>0</v>
      </c>
      <c r="BT58" s="80" t="s">
        <v>74</v>
      </c>
      <c r="BV58" s="80" t="s">
        <v>70</v>
      </c>
      <c r="BW58" s="80" t="s">
        <v>87</v>
      </c>
      <c r="BX58" s="80" t="s">
        <v>5</v>
      </c>
      <c r="CL58" s="80" t="s">
        <v>18</v>
      </c>
      <c r="CM58" s="80" t="s">
        <v>76</v>
      </c>
    </row>
    <row r="59" spans="1:91" s="6" customFormat="1" ht="16.5" customHeight="1">
      <c r="A59" s="81" t="s">
        <v>77</v>
      </c>
      <c r="B59" s="72"/>
      <c r="C59" s="73"/>
      <c r="D59" s="307" t="s">
        <v>88</v>
      </c>
      <c r="E59" s="307"/>
      <c r="F59" s="307"/>
      <c r="G59" s="307"/>
      <c r="H59" s="307"/>
      <c r="I59" s="74"/>
      <c r="J59" s="307" t="s">
        <v>89</v>
      </c>
      <c r="K59" s="307"/>
      <c r="L59" s="307"/>
      <c r="M59" s="307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299">
        <f>'SO_03 - nezbytné manipula...'!J30</f>
        <v>0</v>
      </c>
      <c r="AH59" s="300"/>
      <c r="AI59" s="300"/>
      <c r="AJ59" s="300"/>
      <c r="AK59" s="300"/>
      <c r="AL59" s="300"/>
      <c r="AM59" s="300"/>
      <c r="AN59" s="299">
        <f t="shared" si="0"/>
        <v>0</v>
      </c>
      <c r="AO59" s="300"/>
      <c r="AP59" s="300"/>
      <c r="AQ59" s="75" t="s">
        <v>73</v>
      </c>
      <c r="AR59" s="72"/>
      <c r="AS59" s="76">
        <v>0</v>
      </c>
      <c r="AT59" s="77">
        <f t="shared" si="1"/>
        <v>0</v>
      </c>
      <c r="AU59" s="78">
        <f>'SO_03 - nezbytné manipula...'!P83</f>
        <v>0</v>
      </c>
      <c r="AV59" s="77">
        <f>'SO_03 - nezbytné manipula...'!J33</f>
        <v>0</v>
      </c>
      <c r="AW59" s="77">
        <f>'SO_03 - nezbytné manipula...'!J34</f>
        <v>0</v>
      </c>
      <c r="AX59" s="77">
        <f>'SO_03 - nezbytné manipula...'!J35</f>
        <v>0</v>
      </c>
      <c r="AY59" s="77">
        <f>'SO_03 - nezbytné manipula...'!J36</f>
        <v>0</v>
      </c>
      <c r="AZ59" s="77">
        <f>'SO_03 - nezbytné manipula...'!F33</f>
        <v>0</v>
      </c>
      <c r="BA59" s="77">
        <f>'SO_03 - nezbytné manipula...'!F34</f>
        <v>0</v>
      </c>
      <c r="BB59" s="77">
        <f>'SO_03 - nezbytné manipula...'!F35</f>
        <v>0</v>
      </c>
      <c r="BC59" s="77">
        <f>'SO_03 - nezbytné manipula...'!F36</f>
        <v>0</v>
      </c>
      <c r="BD59" s="79">
        <f>'SO_03 - nezbytné manipula...'!F37</f>
        <v>0</v>
      </c>
      <c r="BT59" s="80" t="s">
        <v>74</v>
      </c>
      <c r="BV59" s="80" t="s">
        <v>70</v>
      </c>
      <c r="BW59" s="80" t="s">
        <v>90</v>
      </c>
      <c r="BX59" s="80" t="s">
        <v>5</v>
      </c>
      <c r="CL59" s="80" t="s">
        <v>18</v>
      </c>
      <c r="CM59" s="80" t="s">
        <v>76</v>
      </c>
    </row>
    <row r="60" spans="1:91" s="6" customFormat="1" ht="16.5" customHeight="1">
      <c r="A60" s="81" t="s">
        <v>77</v>
      </c>
      <c r="B60" s="72"/>
      <c r="C60" s="73"/>
      <c r="D60" s="307" t="s">
        <v>91</v>
      </c>
      <c r="E60" s="307"/>
      <c r="F60" s="307"/>
      <c r="G60" s="307"/>
      <c r="H60" s="307"/>
      <c r="I60" s="74"/>
      <c r="J60" s="307" t="s">
        <v>92</v>
      </c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299">
        <f>'VON - Vedlejší a ostatní ...'!J30</f>
        <v>0</v>
      </c>
      <c r="AH60" s="300"/>
      <c r="AI60" s="300"/>
      <c r="AJ60" s="300"/>
      <c r="AK60" s="300"/>
      <c r="AL60" s="300"/>
      <c r="AM60" s="300"/>
      <c r="AN60" s="299">
        <f t="shared" si="0"/>
        <v>0</v>
      </c>
      <c r="AO60" s="300"/>
      <c r="AP60" s="300"/>
      <c r="AQ60" s="75" t="s">
        <v>73</v>
      </c>
      <c r="AR60" s="72"/>
      <c r="AS60" s="87">
        <v>0</v>
      </c>
      <c r="AT60" s="88">
        <f t="shared" si="1"/>
        <v>0</v>
      </c>
      <c r="AU60" s="89">
        <f>'VON - Vedlejší a ostatní ...'!P80</f>
        <v>0</v>
      </c>
      <c r="AV60" s="88">
        <f>'VON - Vedlejší a ostatní ...'!J33</f>
        <v>0</v>
      </c>
      <c r="AW60" s="88">
        <f>'VON - Vedlejší a ostatní ...'!J34</f>
        <v>0</v>
      </c>
      <c r="AX60" s="88">
        <f>'VON - Vedlejší a ostatní ...'!J35</f>
        <v>0</v>
      </c>
      <c r="AY60" s="88">
        <f>'VON - Vedlejší a ostatní ...'!J36</f>
        <v>0</v>
      </c>
      <c r="AZ60" s="88">
        <f>'VON - Vedlejší a ostatní ...'!F33</f>
        <v>0</v>
      </c>
      <c r="BA60" s="88">
        <f>'VON - Vedlejší a ostatní ...'!F34</f>
        <v>0</v>
      </c>
      <c r="BB60" s="88">
        <f>'VON - Vedlejší a ostatní ...'!F35</f>
        <v>0</v>
      </c>
      <c r="BC60" s="88">
        <f>'VON - Vedlejší a ostatní ...'!F36</f>
        <v>0</v>
      </c>
      <c r="BD60" s="90">
        <f>'VON - Vedlejší a ostatní ...'!F37</f>
        <v>0</v>
      </c>
      <c r="BT60" s="80" t="s">
        <v>74</v>
      </c>
      <c r="BV60" s="80" t="s">
        <v>70</v>
      </c>
      <c r="BW60" s="80" t="s">
        <v>93</v>
      </c>
      <c r="BX60" s="80" t="s">
        <v>5</v>
      </c>
      <c r="CL60" s="80" t="s">
        <v>18</v>
      </c>
      <c r="CM60" s="80" t="s">
        <v>76</v>
      </c>
    </row>
    <row r="61" spans="1:91" s="1" customFormat="1" ht="30" customHeight="1">
      <c r="B61" s="33"/>
      <c r="AR61" s="33"/>
    </row>
    <row r="62" spans="1:91" s="1" customFormat="1" ht="6.9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33"/>
    </row>
  </sheetData>
  <sheetProtection sheet="1" formatColumns="0" formatRows="0"/>
  <mergeCells count="62">
    <mergeCell ref="AS49:AT51"/>
    <mergeCell ref="AM49:AP49"/>
    <mergeCell ref="AM50:AP50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D60:H60"/>
    <mergeCell ref="J60:AF60"/>
    <mergeCell ref="AG54:AM54"/>
    <mergeCell ref="AN54:AP54"/>
    <mergeCell ref="AG58:AM58"/>
    <mergeCell ref="AN58:AP58"/>
    <mergeCell ref="D58:H58"/>
    <mergeCell ref="J58:AF58"/>
    <mergeCell ref="AN59:AP59"/>
    <mergeCell ref="AG59:AM59"/>
    <mergeCell ref="D59:H59"/>
    <mergeCell ref="J59:AF59"/>
    <mergeCell ref="AN56:AP56"/>
    <mergeCell ref="E56:I56"/>
    <mergeCell ref="K56:AF56"/>
    <mergeCell ref="AG56:AM56"/>
    <mergeCell ref="W30:AE30"/>
    <mergeCell ref="AK30:AO30"/>
    <mergeCell ref="L30:P30"/>
    <mergeCell ref="AK31:AO31"/>
    <mergeCell ref="AN60:AP60"/>
    <mergeCell ref="AG60:AM60"/>
    <mergeCell ref="K57:AF57"/>
    <mergeCell ref="AN57:AP57"/>
    <mergeCell ref="L45:AO45"/>
    <mergeCell ref="AM47:AN4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</mergeCells>
  <hyperlinks>
    <hyperlink ref="A56" location="'01 - stavební část'!C2" display="/" xr:uid="{00000000-0004-0000-0000-000000000000}"/>
    <hyperlink ref="A57" location="'02 - vzduchotechnika, aut...'!C2" display="/" xr:uid="{00000000-0004-0000-0000-000001000000}"/>
    <hyperlink ref="A58" location="'SO_02 - nezbytné manipula...'!C2" display="/" xr:uid="{00000000-0004-0000-0000-000002000000}"/>
    <hyperlink ref="A59" location="'SO_03 - nezbytné manipula...'!C2" display="/" xr:uid="{00000000-0004-0000-0000-000003000000}"/>
    <hyperlink ref="A60" location="'VON - Vedlejší a ostatní ...'!C2" display="/" xr:uid="{00000000-0004-0000-0000-000004000000}"/>
  </hyperlinks>
  <pageMargins left="0.39374999999999999" right="0.2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6"/>
  <sheetViews>
    <sheetView showGridLines="0" topLeftCell="A79" workbookViewId="0">
      <selection activeCell="I153" sqref="I15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8" t="s">
        <v>81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2:46" ht="24.9" customHeight="1">
      <c r="B4" s="21"/>
      <c r="D4" s="22" t="s">
        <v>94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2" t="str">
        <f>'Rekapitulace stavby'!K6</f>
        <v>Hala - 1. etapa</v>
      </c>
      <c r="F7" s="323"/>
      <c r="G7" s="323"/>
      <c r="H7" s="323"/>
      <c r="L7" s="21"/>
    </row>
    <row r="8" spans="2:46" ht="12" customHeight="1">
      <c r="B8" s="21"/>
      <c r="D8" s="28" t="s">
        <v>95</v>
      </c>
      <c r="L8" s="21"/>
    </row>
    <row r="9" spans="2:46" s="1" customFormat="1" ht="16.5" customHeight="1">
      <c r="B9" s="33"/>
      <c r="E9" s="322" t="s">
        <v>96</v>
      </c>
      <c r="F9" s="321"/>
      <c r="G9" s="321"/>
      <c r="H9" s="321"/>
      <c r="L9" s="33"/>
    </row>
    <row r="10" spans="2:46" s="1" customFormat="1" ht="12" customHeight="1">
      <c r="B10" s="33"/>
      <c r="D10" s="28" t="s">
        <v>97</v>
      </c>
      <c r="L10" s="33"/>
    </row>
    <row r="11" spans="2:46" s="1" customFormat="1" ht="16.5" customHeight="1">
      <c r="B11" s="33"/>
      <c r="E11" s="304" t="s">
        <v>98</v>
      </c>
      <c r="F11" s="321"/>
      <c r="G11" s="321"/>
      <c r="H11" s="321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17</v>
      </c>
      <c r="F13" s="26" t="s">
        <v>18</v>
      </c>
      <c r="I13" s="28" t="s">
        <v>19</v>
      </c>
      <c r="J13" s="26" t="s">
        <v>18</v>
      </c>
      <c r="L13" s="33"/>
    </row>
    <row r="14" spans="2:46" s="1" customFormat="1" ht="12" customHeight="1">
      <c r="B14" s="33"/>
      <c r="D14" s="28" t="s">
        <v>20</v>
      </c>
      <c r="F14" s="26" t="s">
        <v>21</v>
      </c>
      <c r="I14" s="28" t="s">
        <v>22</v>
      </c>
      <c r="J14" s="50">
        <f>'Rekapitulace stavby'!AN8</f>
        <v>0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23</v>
      </c>
      <c r="I16" s="28" t="s">
        <v>24</v>
      </c>
      <c r="J16" s="26" t="s">
        <v>18</v>
      </c>
      <c r="L16" s="33"/>
    </row>
    <row r="17" spans="2:12" s="1" customFormat="1" ht="18" customHeight="1">
      <c r="B17" s="33"/>
      <c r="E17" s="26" t="s">
        <v>25</v>
      </c>
      <c r="I17" s="28" t="s">
        <v>26</v>
      </c>
      <c r="J17" s="26" t="s">
        <v>18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27</v>
      </c>
      <c r="I19" s="28" t="s">
        <v>24</v>
      </c>
      <c r="J19" s="29">
        <f>'Rekapitulace stavby'!AN13</f>
        <v>0</v>
      </c>
      <c r="L19" s="33"/>
    </row>
    <row r="20" spans="2:12" s="1" customFormat="1" ht="18" customHeight="1">
      <c r="B20" s="33"/>
      <c r="E20" s="324">
        <f>'Rekapitulace stavby'!E14</f>
        <v>0</v>
      </c>
      <c r="F20" s="291"/>
      <c r="G20" s="291"/>
      <c r="H20" s="291"/>
      <c r="I20" s="28" t="s">
        <v>26</v>
      </c>
      <c r="J20" s="29">
        <f>'Rekapitulace stavby'!AN14</f>
        <v>0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28</v>
      </c>
      <c r="I22" s="28" t="s">
        <v>24</v>
      </c>
      <c r="J22" s="26" t="s">
        <v>18</v>
      </c>
      <c r="L22" s="33"/>
    </row>
    <row r="23" spans="2:12" s="1" customFormat="1" ht="18" customHeight="1">
      <c r="B23" s="33"/>
      <c r="E23" s="26" t="s">
        <v>29</v>
      </c>
      <c r="I23" s="28" t="s">
        <v>26</v>
      </c>
      <c r="J23" s="26" t="s">
        <v>18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31</v>
      </c>
      <c r="I25" s="28" t="s">
        <v>24</v>
      </c>
      <c r="J25" s="26" t="s">
        <v>18</v>
      </c>
      <c r="L25" s="33"/>
    </row>
    <row r="26" spans="2:12" s="1" customFormat="1" ht="18" customHeight="1">
      <c r="B26" s="33"/>
      <c r="E26" s="26" t="s">
        <v>32</v>
      </c>
      <c r="I26" s="28" t="s">
        <v>26</v>
      </c>
      <c r="J26" s="26" t="s">
        <v>18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33</v>
      </c>
      <c r="L28" s="33"/>
    </row>
    <row r="29" spans="2:12" s="7" customFormat="1" ht="16.5" customHeight="1">
      <c r="B29" s="92"/>
      <c r="E29" s="325" t="s">
        <v>18</v>
      </c>
      <c r="F29" s="325"/>
      <c r="G29" s="325"/>
      <c r="H29" s="325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34</v>
      </c>
      <c r="J32" s="64">
        <f>ROUND(J106,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36</v>
      </c>
      <c r="I34" s="36" t="s">
        <v>35</v>
      </c>
      <c r="J34" s="36" t="s">
        <v>37</v>
      </c>
      <c r="L34" s="33"/>
    </row>
    <row r="35" spans="2:12" s="1" customFormat="1" ht="14.4" customHeight="1">
      <c r="B35" s="33"/>
      <c r="D35" s="53" t="s">
        <v>38</v>
      </c>
      <c r="E35" s="28" t="s">
        <v>39</v>
      </c>
      <c r="F35" s="84">
        <f>ROUND((SUM(BE106:BE425)),  2)</f>
        <v>0</v>
      </c>
      <c r="I35" s="94">
        <v>0.21</v>
      </c>
      <c r="J35" s="84">
        <f>ROUND(((SUM(BE106:BE425))*I35),  2)</f>
        <v>0</v>
      </c>
      <c r="L35" s="33"/>
    </row>
    <row r="36" spans="2:12" s="1" customFormat="1" ht="14.4" customHeight="1">
      <c r="B36" s="33"/>
      <c r="E36" s="28" t="s">
        <v>40</v>
      </c>
      <c r="F36" s="84">
        <f>ROUND((SUM(BF106:BF425)),  2)</f>
        <v>0</v>
      </c>
      <c r="I36" s="94">
        <v>0.12</v>
      </c>
      <c r="J36" s="84">
        <f>ROUND(((SUM(BF106:BF425))*I36),  2)</f>
        <v>0</v>
      </c>
      <c r="L36" s="33"/>
    </row>
    <row r="37" spans="2:12" s="1" customFormat="1" ht="14.4" hidden="1" customHeight="1">
      <c r="B37" s="33"/>
      <c r="E37" s="28" t="s">
        <v>41</v>
      </c>
      <c r="F37" s="84">
        <f>ROUND((SUM(BG106:BG425)),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42</v>
      </c>
      <c r="F38" s="84">
        <f>ROUND((SUM(BH106:BH425)),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43</v>
      </c>
      <c r="F39" s="84">
        <f>ROUND((SUM(BI106:BI425)),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44</v>
      </c>
      <c r="E41" s="55"/>
      <c r="F41" s="55"/>
      <c r="G41" s="97" t="s">
        <v>45</v>
      </c>
      <c r="H41" s="98" t="s">
        <v>46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99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2" t="str">
        <f>E7</f>
        <v>Hala - 1. etapa</v>
      </c>
      <c r="F50" s="323"/>
      <c r="G50" s="323"/>
      <c r="H50" s="323"/>
      <c r="L50" s="33"/>
    </row>
    <row r="51" spans="2:47" ht="12" customHeight="1">
      <c r="B51" s="21"/>
      <c r="C51" s="28" t="s">
        <v>95</v>
      </c>
      <c r="L51" s="21"/>
    </row>
    <row r="52" spans="2:47" s="1" customFormat="1" ht="16.5" customHeight="1">
      <c r="B52" s="33"/>
      <c r="E52" s="322" t="s">
        <v>96</v>
      </c>
      <c r="F52" s="321"/>
      <c r="G52" s="321"/>
      <c r="H52" s="321"/>
      <c r="L52" s="33"/>
    </row>
    <row r="53" spans="2:47" s="1" customFormat="1" ht="12" customHeight="1">
      <c r="B53" s="33"/>
      <c r="C53" s="28" t="s">
        <v>97</v>
      </c>
      <c r="L53" s="33"/>
    </row>
    <row r="54" spans="2:47" s="1" customFormat="1" ht="16.5" customHeight="1">
      <c r="B54" s="33"/>
      <c r="E54" s="304" t="str">
        <f>E11</f>
        <v>01 - stavební část</v>
      </c>
      <c r="F54" s="321"/>
      <c r="G54" s="321"/>
      <c r="H54" s="321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20</v>
      </c>
      <c r="F56" s="26" t="str">
        <f>F14</f>
        <v>Heroltice u Jihlavy</v>
      </c>
      <c r="I56" s="28" t="s">
        <v>22</v>
      </c>
      <c r="J56" s="50">
        <f>IF(J14="","",J14)</f>
        <v>0</v>
      </c>
      <c r="L56" s="33"/>
    </row>
    <row r="57" spans="2:47" s="1" customFormat="1" ht="6.9" customHeight="1">
      <c r="B57" s="33"/>
      <c r="L57" s="33"/>
    </row>
    <row r="58" spans="2:47" s="1" customFormat="1" ht="40.049999999999997" customHeight="1">
      <c r="B58" s="33"/>
      <c r="C58" s="28" t="s">
        <v>23</v>
      </c>
      <c r="F58" s="26" t="str">
        <f>E17</f>
        <v>EURO AGRAS, s.r.o., Dobrovského 2366, 58001 H.Brod</v>
      </c>
      <c r="I58" s="28" t="s">
        <v>28</v>
      </c>
      <c r="J58" s="31" t="str">
        <f>E23</f>
        <v>PROJECTICUS s.r.o., Srázná 5883/23, 58601 Jihlava</v>
      </c>
      <c r="L58" s="33"/>
    </row>
    <row r="59" spans="2:47" s="1" customFormat="1" ht="15.15" customHeight="1">
      <c r="B59" s="33"/>
      <c r="C59" s="28" t="s">
        <v>27</v>
      </c>
      <c r="F59" s="26">
        <f>IF(E20="","",E20)</f>
        <v>0</v>
      </c>
      <c r="I59" s="28" t="s">
        <v>31</v>
      </c>
      <c r="J59" s="31" t="str">
        <f>E26</f>
        <v>Fr.Neuwirth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100</v>
      </c>
      <c r="D61" s="95"/>
      <c r="E61" s="95"/>
      <c r="F61" s="95"/>
      <c r="G61" s="95"/>
      <c r="H61" s="95"/>
      <c r="I61" s="95"/>
      <c r="J61" s="102" t="s">
        <v>101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66</v>
      </c>
      <c r="J63" s="64">
        <f>J106</f>
        <v>0</v>
      </c>
      <c r="L63" s="33"/>
      <c r="AU63" s="18" t="s">
        <v>102</v>
      </c>
    </row>
    <row r="64" spans="2:47" s="8" customFormat="1" ht="24.9" customHeight="1">
      <c r="B64" s="104"/>
      <c r="D64" s="105" t="s">
        <v>103</v>
      </c>
      <c r="E64" s="106"/>
      <c r="F64" s="106"/>
      <c r="G64" s="106"/>
      <c r="H64" s="106"/>
      <c r="I64" s="106"/>
      <c r="J64" s="107">
        <f>J107</f>
        <v>0</v>
      </c>
      <c r="L64" s="104"/>
    </row>
    <row r="65" spans="2:12" s="9" customFormat="1" ht="19.95" customHeight="1">
      <c r="B65" s="108"/>
      <c r="D65" s="109" t="s">
        <v>104</v>
      </c>
      <c r="E65" s="110"/>
      <c r="F65" s="110"/>
      <c r="G65" s="110"/>
      <c r="H65" s="110"/>
      <c r="I65" s="110"/>
      <c r="J65" s="111">
        <f>J108</f>
        <v>0</v>
      </c>
      <c r="L65" s="108"/>
    </row>
    <row r="66" spans="2:12" s="9" customFormat="1" ht="19.95" customHeight="1">
      <c r="B66" s="108"/>
      <c r="D66" s="109" t="s">
        <v>105</v>
      </c>
      <c r="E66" s="110"/>
      <c r="F66" s="110"/>
      <c r="G66" s="110"/>
      <c r="H66" s="110"/>
      <c r="I66" s="110"/>
      <c r="J66" s="111">
        <f>J177</f>
        <v>0</v>
      </c>
      <c r="L66" s="108"/>
    </row>
    <row r="67" spans="2:12" s="9" customFormat="1" ht="19.95" customHeight="1">
      <c r="B67" s="108"/>
      <c r="D67" s="109" t="s">
        <v>106</v>
      </c>
      <c r="E67" s="110"/>
      <c r="F67" s="110"/>
      <c r="G67" s="110"/>
      <c r="H67" s="110"/>
      <c r="I67" s="110"/>
      <c r="J67" s="111">
        <f>J183</f>
        <v>0</v>
      </c>
      <c r="L67" s="108"/>
    </row>
    <row r="68" spans="2:12" s="9" customFormat="1" ht="19.95" customHeight="1">
      <c r="B68" s="108"/>
      <c r="D68" s="109" t="s">
        <v>107</v>
      </c>
      <c r="E68" s="110"/>
      <c r="F68" s="110"/>
      <c r="G68" s="110"/>
      <c r="H68" s="110"/>
      <c r="I68" s="110"/>
      <c r="J68" s="111">
        <f>J220</f>
        <v>0</v>
      </c>
      <c r="L68" s="108"/>
    </row>
    <row r="69" spans="2:12" s="9" customFormat="1" ht="19.95" customHeight="1">
      <c r="B69" s="108"/>
      <c r="D69" s="109" t="s">
        <v>108</v>
      </c>
      <c r="E69" s="110"/>
      <c r="F69" s="110"/>
      <c r="G69" s="110"/>
      <c r="H69" s="110"/>
      <c r="I69" s="110"/>
      <c r="J69" s="111">
        <f>J231</f>
        <v>0</v>
      </c>
      <c r="L69" s="108"/>
    </row>
    <row r="70" spans="2:12" s="9" customFormat="1" ht="19.95" customHeight="1">
      <c r="B70" s="108"/>
      <c r="D70" s="109" t="s">
        <v>109</v>
      </c>
      <c r="E70" s="110"/>
      <c r="F70" s="110"/>
      <c r="G70" s="110"/>
      <c r="H70" s="110"/>
      <c r="I70" s="110"/>
      <c r="J70" s="111">
        <f>J248</f>
        <v>0</v>
      </c>
      <c r="L70" s="108"/>
    </row>
    <row r="71" spans="2:12" s="9" customFormat="1" ht="14.85" customHeight="1">
      <c r="B71" s="108"/>
      <c r="D71" s="109" t="s">
        <v>110</v>
      </c>
      <c r="E71" s="110"/>
      <c r="F71" s="110"/>
      <c r="G71" s="110"/>
      <c r="H71" s="110"/>
      <c r="I71" s="110"/>
      <c r="J71" s="111">
        <f>J249</f>
        <v>0</v>
      </c>
      <c r="L71" s="108"/>
    </row>
    <row r="72" spans="2:12" s="9" customFormat="1" ht="14.85" customHeight="1">
      <c r="B72" s="108"/>
      <c r="D72" s="109" t="s">
        <v>111</v>
      </c>
      <c r="E72" s="110"/>
      <c r="F72" s="110"/>
      <c r="G72" s="110"/>
      <c r="H72" s="110"/>
      <c r="I72" s="110"/>
      <c r="J72" s="111">
        <f>J263</f>
        <v>0</v>
      </c>
      <c r="L72" s="108"/>
    </row>
    <row r="73" spans="2:12" s="9" customFormat="1" ht="19.95" customHeight="1">
      <c r="B73" s="108"/>
      <c r="D73" s="109" t="s">
        <v>112</v>
      </c>
      <c r="E73" s="110"/>
      <c r="F73" s="110"/>
      <c r="G73" s="110"/>
      <c r="H73" s="110"/>
      <c r="I73" s="110"/>
      <c r="J73" s="111">
        <f>J306</f>
        <v>0</v>
      </c>
      <c r="L73" s="108"/>
    </row>
    <row r="74" spans="2:12" s="9" customFormat="1" ht="14.85" customHeight="1">
      <c r="B74" s="108"/>
      <c r="D74" s="109" t="s">
        <v>113</v>
      </c>
      <c r="E74" s="110"/>
      <c r="F74" s="110"/>
      <c r="G74" s="110"/>
      <c r="H74" s="110"/>
      <c r="I74" s="110"/>
      <c r="J74" s="111">
        <f>J307</f>
        <v>0</v>
      </c>
      <c r="L74" s="108"/>
    </row>
    <row r="75" spans="2:12" s="9" customFormat="1" ht="14.85" customHeight="1">
      <c r="B75" s="108"/>
      <c r="D75" s="109" t="s">
        <v>114</v>
      </c>
      <c r="E75" s="110"/>
      <c r="F75" s="110"/>
      <c r="G75" s="110"/>
      <c r="H75" s="110"/>
      <c r="I75" s="110"/>
      <c r="J75" s="111">
        <f>J320</f>
        <v>0</v>
      </c>
      <c r="L75" s="108"/>
    </row>
    <row r="76" spans="2:12" s="9" customFormat="1" ht="19.95" customHeight="1">
      <c r="B76" s="108"/>
      <c r="D76" s="109" t="s">
        <v>115</v>
      </c>
      <c r="E76" s="110"/>
      <c r="F76" s="110"/>
      <c r="G76" s="110"/>
      <c r="H76" s="110"/>
      <c r="I76" s="110"/>
      <c r="J76" s="111">
        <f>J325</f>
        <v>0</v>
      </c>
      <c r="L76" s="108"/>
    </row>
    <row r="77" spans="2:12" s="9" customFormat="1" ht="19.95" customHeight="1">
      <c r="B77" s="108"/>
      <c r="D77" s="109" t="s">
        <v>116</v>
      </c>
      <c r="E77" s="110"/>
      <c r="F77" s="110"/>
      <c r="G77" s="110"/>
      <c r="H77" s="110"/>
      <c r="I77" s="110"/>
      <c r="J77" s="111">
        <f>J340</f>
        <v>0</v>
      </c>
      <c r="L77" s="108"/>
    </row>
    <row r="78" spans="2:12" s="9" customFormat="1" ht="19.95" customHeight="1">
      <c r="B78" s="108"/>
      <c r="D78" s="109" t="s">
        <v>117</v>
      </c>
      <c r="E78" s="110"/>
      <c r="F78" s="110"/>
      <c r="G78" s="110"/>
      <c r="H78" s="110"/>
      <c r="I78" s="110"/>
      <c r="J78" s="111">
        <f>J342</f>
        <v>0</v>
      </c>
      <c r="L78" s="108"/>
    </row>
    <row r="79" spans="2:12" s="8" customFormat="1" ht="24.9" customHeight="1">
      <c r="B79" s="104"/>
      <c r="D79" s="105" t="s">
        <v>118</v>
      </c>
      <c r="E79" s="106"/>
      <c r="F79" s="106"/>
      <c r="G79" s="106"/>
      <c r="H79" s="106"/>
      <c r="I79" s="106"/>
      <c r="J79" s="107">
        <f>J345</f>
        <v>0</v>
      </c>
      <c r="L79" s="104"/>
    </row>
    <row r="80" spans="2:12" s="9" customFormat="1" ht="19.95" customHeight="1">
      <c r="B80" s="108"/>
      <c r="D80" s="109" t="s">
        <v>119</v>
      </c>
      <c r="E80" s="110"/>
      <c r="F80" s="110"/>
      <c r="G80" s="110"/>
      <c r="H80" s="110"/>
      <c r="I80" s="110"/>
      <c r="J80" s="111">
        <f>J346</f>
        <v>0</v>
      </c>
      <c r="L80" s="108"/>
    </row>
    <row r="81" spans="2:12" s="9" customFormat="1" ht="19.95" customHeight="1">
      <c r="B81" s="108"/>
      <c r="D81" s="109" t="s">
        <v>120</v>
      </c>
      <c r="E81" s="110"/>
      <c r="F81" s="110"/>
      <c r="G81" s="110"/>
      <c r="H81" s="110"/>
      <c r="I81" s="110"/>
      <c r="J81" s="111">
        <f>J367</f>
        <v>0</v>
      </c>
      <c r="L81" s="108"/>
    </row>
    <row r="82" spans="2:12" s="9" customFormat="1" ht="19.95" customHeight="1">
      <c r="B82" s="108"/>
      <c r="D82" s="109" t="s">
        <v>121</v>
      </c>
      <c r="E82" s="110"/>
      <c r="F82" s="110"/>
      <c r="G82" s="110"/>
      <c r="H82" s="110"/>
      <c r="I82" s="110"/>
      <c r="J82" s="111">
        <f>J373</f>
        <v>0</v>
      </c>
      <c r="L82" s="108"/>
    </row>
    <row r="83" spans="2:12" s="9" customFormat="1" ht="19.95" customHeight="1">
      <c r="B83" s="108"/>
      <c r="D83" s="109" t="s">
        <v>122</v>
      </c>
      <c r="E83" s="110"/>
      <c r="F83" s="110"/>
      <c r="G83" s="110"/>
      <c r="H83" s="110"/>
      <c r="I83" s="110"/>
      <c r="J83" s="111">
        <f>J384</f>
        <v>0</v>
      </c>
      <c r="L83" s="108"/>
    </row>
    <row r="84" spans="2:12" s="9" customFormat="1" ht="19.95" customHeight="1">
      <c r="B84" s="108"/>
      <c r="D84" s="109" t="s">
        <v>123</v>
      </c>
      <c r="E84" s="110"/>
      <c r="F84" s="110"/>
      <c r="G84" s="110"/>
      <c r="H84" s="110"/>
      <c r="I84" s="110"/>
      <c r="J84" s="111">
        <f>J393</f>
        <v>0</v>
      </c>
      <c r="L84" s="108"/>
    </row>
    <row r="85" spans="2:12" s="1" customFormat="1" ht="21.75" customHeight="1">
      <c r="B85" s="33"/>
      <c r="L85" s="33"/>
    </row>
    <row r="86" spans="2:12" s="1" customFormat="1" ht="6.9" customHeight="1"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33"/>
    </row>
    <row r="90" spans="2:12" s="1" customFormat="1" ht="6.9" customHeight="1">
      <c r="B90" s="44"/>
      <c r="C90" s="45"/>
      <c r="D90" s="45"/>
      <c r="E90" s="45"/>
      <c r="F90" s="45"/>
      <c r="G90" s="45"/>
      <c r="H90" s="45"/>
      <c r="I90" s="45"/>
      <c r="J90" s="45"/>
      <c r="K90" s="45"/>
      <c r="L90" s="33"/>
    </row>
    <row r="91" spans="2:12" s="1" customFormat="1" ht="24.9" customHeight="1">
      <c r="B91" s="33"/>
      <c r="C91" s="22" t="s">
        <v>124</v>
      </c>
      <c r="L91" s="33"/>
    </row>
    <row r="92" spans="2:12" s="1" customFormat="1" ht="6.9" customHeight="1">
      <c r="B92" s="33"/>
      <c r="L92" s="33"/>
    </row>
    <row r="93" spans="2:12" s="1" customFormat="1" ht="12" customHeight="1">
      <c r="B93" s="33"/>
      <c r="C93" s="28" t="s">
        <v>16</v>
      </c>
      <c r="L93" s="33"/>
    </row>
    <row r="94" spans="2:12" s="1" customFormat="1" ht="16.5" customHeight="1">
      <c r="B94" s="33"/>
      <c r="E94" s="322" t="str">
        <f>E7</f>
        <v>Hala - 1. etapa</v>
      </c>
      <c r="F94" s="323"/>
      <c r="G94" s="323"/>
      <c r="H94" s="323"/>
      <c r="L94" s="33"/>
    </row>
    <row r="95" spans="2:12" ht="12" customHeight="1">
      <c r="B95" s="21"/>
      <c r="C95" s="28" t="s">
        <v>95</v>
      </c>
      <c r="L95" s="21"/>
    </row>
    <row r="96" spans="2:12" s="1" customFormat="1" ht="16.5" customHeight="1">
      <c r="B96" s="33"/>
      <c r="E96" s="322" t="s">
        <v>96</v>
      </c>
      <c r="F96" s="321"/>
      <c r="G96" s="321"/>
      <c r="H96" s="321"/>
      <c r="L96" s="33"/>
    </row>
    <row r="97" spans="2:65" s="1" customFormat="1" ht="12" customHeight="1">
      <c r="B97" s="33"/>
      <c r="C97" s="28" t="s">
        <v>97</v>
      </c>
      <c r="L97" s="33"/>
    </row>
    <row r="98" spans="2:65" s="1" customFormat="1" ht="16.5" customHeight="1">
      <c r="B98" s="33"/>
      <c r="E98" s="304" t="str">
        <f>E11</f>
        <v>01 - stavební část</v>
      </c>
      <c r="F98" s="321"/>
      <c r="G98" s="321"/>
      <c r="H98" s="321"/>
      <c r="L98" s="33"/>
    </row>
    <row r="99" spans="2:65" s="1" customFormat="1" ht="6.9" customHeight="1">
      <c r="B99" s="33"/>
      <c r="L99" s="33"/>
    </row>
    <row r="100" spans="2:65" s="1" customFormat="1" ht="12" customHeight="1">
      <c r="B100" s="33"/>
      <c r="C100" s="28" t="s">
        <v>20</v>
      </c>
      <c r="F100" s="26" t="str">
        <f>F14</f>
        <v>Heroltice u Jihlavy</v>
      </c>
      <c r="I100" s="28" t="s">
        <v>22</v>
      </c>
      <c r="J100" s="50">
        <f>IF(J14="","",J14)</f>
        <v>0</v>
      </c>
      <c r="L100" s="33"/>
    </row>
    <row r="101" spans="2:65" s="1" customFormat="1" ht="6.9" customHeight="1">
      <c r="B101" s="33"/>
      <c r="L101" s="33"/>
    </row>
    <row r="102" spans="2:65" s="1" customFormat="1" ht="40.049999999999997" customHeight="1">
      <c r="B102" s="33"/>
      <c r="C102" s="28" t="s">
        <v>23</v>
      </c>
      <c r="F102" s="26" t="str">
        <f>E17</f>
        <v>EURO AGRAS, s.r.o., Dobrovského 2366, 58001 H.Brod</v>
      </c>
      <c r="I102" s="28" t="s">
        <v>28</v>
      </c>
      <c r="J102" s="31" t="str">
        <f>E23</f>
        <v>PROJECTICUS s.r.o., Srázná 5883/23, 58601 Jihlava</v>
      </c>
      <c r="L102" s="33"/>
    </row>
    <row r="103" spans="2:65" s="1" customFormat="1" ht="15.15" customHeight="1">
      <c r="B103" s="33"/>
      <c r="C103" s="28" t="s">
        <v>27</v>
      </c>
      <c r="F103" s="26">
        <f>IF(E20="","",E20)</f>
        <v>0</v>
      </c>
      <c r="I103" s="28" t="s">
        <v>31</v>
      </c>
      <c r="J103" s="31" t="str">
        <f>E26</f>
        <v>Fr.Neuwirth</v>
      </c>
      <c r="L103" s="33"/>
    </row>
    <row r="104" spans="2:65" s="1" customFormat="1" ht="10.35" customHeight="1">
      <c r="B104" s="33"/>
      <c r="L104" s="33"/>
    </row>
    <row r="105" spans="2:65" s="10" customFormat="1" ht="29.25" customHeight="1">
      <c r="B105" s="112"/>
      <c r="C105" s="113" t="s">
        <v>125</v>
      </c>
      <c r="D105" s="114" t="s">
        <v>53</v>
      </c>
      <c r="E105" s="114" t="s">
        <v>49</v>
      </c>
      <c r="F105" s="114" t="s">
        <v>50</v>
      </c>
      <c r="G105" s="114" t="s">
        <v>126</v>
      </c>
      <c r="H105" s="114" t="s">
        <v>127</v>
      </c>
      <c r="I105" s="114" t="s">
        <v>128</v>
      </c>
      <c r="J105" s="114" t="s">
        <v>101</v>
      </c>
      <c r="K105" s="115" t="s">
        <v>129</v>
      </c>
      <c r="L105" s="112"/>
      <c r="M105" s="57" t="s">
        <v>18</v>
      </c>
      <c r="N105" s="58" t="s">
        <v>38</v>
      </c>
      <c r="O105" s="58" t="s">
        <v>130</v>
      </c>
      <c r="P105" s="58" t="s">
        <v>131</v>
      </c>
      <c r="Q105" s="58" t="s">
        <v>132</v>
      </c>
      <c r="R105" s="58" t="s">
        <v>133</v>
      </c>
      <c r="S105" s="58" t="s">
        <v>134</v>
      </c>
      <c r="T105" s="59" t="s">
        <v>135</v>
      </c>
    </row>
    <row r="106" spans="2:65" s="1" customFormat="1" ht="22.8" customHeight="1">
      <c r="B106" s="33"/>
      <c r="C106" s="62" t="s">
        <v>136</v>
      </c>
      <c r="J106" s="116">
        <f>BK106</f>
        <v>0</v>
      </c>
      <c r="L106" s="33"/>
      <c r="M106" s="60"/>
      <c r="N106" s="51"/>
      <c r="O106" s="51"/>
      <c r="P106" s="117">
        <f>P107+P345</f>
        <v>0</v>
      </c>
      <c r="Q106" s="51"/>
      <c r="R106" s="117">
        <f>R107+R345</f>
        <v>1040.5646526600001</v>
      </c>
      <c r="S106" s="51"/>
      <c r="T106" s="118">
        <f>T107+T345</f>
        <v>0</v>
      </c>
      <c r="AT106" s="18" t="s">
        <v>67</v>
      </c>
      <c r="AU106" s="18" t="s">
        <v>102</v>
      </c>
      <c r="BK106" s="119">
        <f>BK107+BK345</f>
        <v>0</v>
      </c>
    </row>
    <row r="107" spans="2:65" s="11" customFormat="1" ht="25.95" customHeight="1">
      <c r="B107" s="120"/>
      <c r="D107" s="121" t="s">
        <v>67</v>
      </c>
      <c r="E107" s="122" t="s">
        <v>137</v>
      </c>
      <c r="F107" s="122" t="s">
        <v>138</v>
      </c>
      <c r="I107" s="123"/>
      <c r="J107" s="124">
        <f>BK107</f>
        <v>0</v>
      </c>
      <c r="L107" s="120"/>
      <c r="M107" s="125"/>
      <c r="P107" s="126">
        <f>P108+P177+P183+P220+P231+P248+P306+P325+P340+P342</f>
        <v>0</v>
      </c>
      <c r="R107" s="126">
        <f>R108+R177+R183+R220+R231+R248+R306+R325+R340+R342</f>
        <v>1034.5466599000001</v>
      </c>
      <c r="T107" s="127">
        <f>T108+T177+T183+T220+T231+T248+T306+T325+T340+T342</f>
        <v>0</v>
      </c>
      <c r="AR107" s="121" t="s">
        <v>74</v>
      </c>
      <c r="AT107" s="128" t="s">
        <v>67</v>
      </c>
      <c r="AU107" s="128" t="s">
        <v>68</v>
      </c>
      <c r="AY107" s="121" t="s">
        <v>139</v>
      </c>
      <c r="BK107" s="129">
        <f>BK108+BK177+BK183+BK220+BK231+BK248+BK306+BK325+BK340+BK342</f>
        <v>0</v>
      </c>
    </row>
    <row r="108" spans="2:65" s="11" customFormat="1" ht="22.8" customHeight="1">
      <c r="B108" s="120"/>
      <c r="D108" s="121" t="s">
        <v>67</v>
      </c>
      <c r="E108" s="130" t="s">
        <v>74</v>
      </c>
      <c r="F108" s="130" t="s">
        <v>140</v>
      </c>
      <c r="I108" s="123"/>
      <c r="J108" s="131">
        <f>BK108</f>
        <v>0</v>
      </c>
      <c r="L108" s="120"/>
      <c r="M108" s="125"/>
      <c r="P108" s="126">
        <f>SUM(P109:P176)</f>
        <v>0</v>
      </c>
      <c r="R108" s="126">
        <f>SUM(R109:R176)</f>
        <v>210.429</v>
      </c>
      <c r="T108" s="127">
        <f>SUM(T109:T176)</f>
        <v>0</v>
      </c>
      <c r="AR108" s="121" t="s">
        <v>74</v>
      </c>
      <c r="AT108" s="128" t="s">
        <v>67</v>
      </c>
      <c r="AU108" s="128" t="s">
        <v>74</v>
      </c>
      <c r="AY108" s="121" t="s">
        <v>139</v>
      </c>
      <c r="BK108" s="129">
        <f>SUM(BK109:BK176)</f>
        <v>0</v>
      </c>
    </row>
    <row r="109" spans="2:65" s="1" customFormat="1" ht="16.5" customHeight="1">
      <c r="B109" s="33"/>
      <c r="C109" s="132" t="s">
        <v>74</v>
      </c>
      <c r="D109" s="132" t="s">
        <v>141</v>
      </c>
      <c r="E109" s="133" t="s">
        <v>142</v>
      </c>
      <c r="F109" s="134" t="s">
        <v>143</v>
      </c>
      <c r="G109" s="135" t="s">
        <v>144</v>
      </c>
      <c r="H109" s="136">
        <v>3160</v>
      </c>
      <c r="I109" s="137"/>
      <c r="J109" s="138">
        <f>ROUND(I109*H109,2)</f>
        <v>0</v>
      </c>
      <c r="K109" s="134" t="s">
        <v>145</v>
      </c>
      <c r="L109" s="33"/>
      <c r="M109" s="139" t="s">
        <v>18</v>
      </c>
      <c r="N109" s="140" t="s">
        <v>39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146</v>
      </c>
      <c r="AT109" s="143" t="s">
        <v>141</v>
      </c>
      <c r="AU109" s="143" t="s">
        <v>76</v>
      </c>
      <c r="AY109" s="18" t="s">
        <v>139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74</v>
      </c>
      <c r="BK109" s="144">
        <f>ROUND(I109*H109,2)</f>
        <v>0</v>
      </c>
      <c r="BL109" s="18" t="s">
        <v>146</v>
      </c>
      <c r="BM109" s="143" t="s">
        <v>147</v>
      </c>
    </row>
    <row r="110" spans="2:65" s="1" customFormat="1">
      <c r="B110" s="33"/>
      <c r="D110" s="145" t="s">
        <v>148</v>
      </c>
      <c r="F110" s="146" t="s">
        <v>149</v>
      </c>
      <c r="I110" s="147"/>
      <c r="L110" s="33"/>
      <c r="M110" s="148"/>
      <c r="T110" s="54"/>
      <c r="AT110" s="18" t="s">
        <v>148</v>
      </c>
      <c r="AU110" s="18" t="s">
        <v>76</v>
      </c>
    </row>
    <row r="111" spans="2:65" s="12" customFormat="1">
      <c r="B111" s="149"/>
      <c r="D111" s="150" t="s">
        <v>150</v>
      </c>
      <c r="E111" s="151" t="s">
        <v>18</v>
      </c>
      <c r="F111" s="152" t="s">
        <v>151</v>
      </c>
      <c r="H111" s="153">
        <v>3160</v>
      </c>
      <c r="I111" s="154"/>
      <c r="L111" s="149"/>
      <c r="M111" s="155"/>
      <c r="T111" s="156"/>
      <c r="AT111" s="151" t="s">
        <v>150</v>
      </c>
      <c r="AU111" s="151" t="s">
        <v>76</v>
      </c>
      <c r="AV111" s="12" t="s">
        <v>76</v>
      </c>
      <c r="AW111" s="12" t="s">
        <v>30</v>
      </c>
      <c r="AX111" s="12" t="s">
        <v>68</v>
      </c>
      <c r="AY111" s="151" t="s">
        <v>139</v>
      </c>
    </row>
    <row r="112" spans="2:65" s="13" customFormat="1">
      <c r="B112" s="157"/>
      <c r="D112" s="150" t="s">
        <v>150</v>
      </c>
      <c r="E112" s="158" t="s">
        <v>18</v>
      </c>
      <c r="F112" s="159" t="s">
        <v>152</v>
      </c>
      <c r="H112" s="160">
        <v>3160</v>
      </c>
      <c r="I112" s="161"/>
      <c r="L112" s="157"/>
      <c r="M112" s="162"/>
      <c r="T112" s="163"/>
      <c r="AT112" s="158" t="s">
        <v>150</v>
      </c>
      <c r="AU112" s="158" t="s">
        <v>76</v>
      </c>
      <c r="AV112" s="13" t="s">
        <v>153</v>
      </c>
      <c r="AW112" s="13" t="s">
        <v>30</v>
      </c>
      <c r="AX112" s="13" t="s">
        <v>74</v>
      </c>
      <c r="AY112" s="158" t="s">
        <v>139</v>
      </c>
    </row>
    <row r="113" spans="2:65" s="1" customFormat="1" ht="21.75" customHeight="1">
      <c r="B113" s="33"/>
      <c r="C113" s="132" t="s">
        <v>76</v>
      </c>
      <c r="D113" s="132" t="s">
        <v>141</v>
      </c>
      <c r="E113" s="133" t="s">
        <v>154</v>
      </c>
      <c r="F113" s="134" t="s">
        <v>155</v>
      </c>
      <c r="G113" s="135" t="s">
        <v>156</v>
      </c>
      <c r="H113" s="136">
        <v>2232</v>
      </c>
      <c r="I113" s="137"/>
      <c r="J113" s="138">
        <f>ROUND(I113*H113,2)</f>
        <v>0</v>
      </c>
      <c r="K113" s="134" t="s">
        <v>145</v>
      </c>
      <c r="L113" s="33"/>
      <c r="M113" s="139" t="s">
        <v>18</v>
      </c>
      <c r="N113" s="140" t="s">
        <v>39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146</v>
      </c>
      <c r="AT113" s="143" t="s">
        <v>141</v>
      </c>
      <c r="AU113" s="143" t="s">
        <v>76</v>
      </c>
      <c r="AY113" s="18" t="s">
        <v>139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74</v>
      </c>
      <c r="BK113" s="144">
        <f>ROUND(I113*H113,2)</f>
        <v>0</v>
      </c>
      <c r="BL113" s="18" t="s">
        <v>146</v>
      </c>
      <c r="BM113" s="143" t="s">
        <v>157</v>
      </c>
    </row>
    <row r="114" spans="2:65" s="1" customFormat="1">
      <c r="B114" s="33"/>
      <c r="D114" s="145" t="s">
        <v>148</v>
      </c>
      <c r="F114" s="146" t="s">
        <v>158</v>
      </c>
      <c r="I114" s="147"/>
      <c r="L114" s="33"/>
      <c r="M114" s="148"/>
      <c r="T114" s="54"/>
      <c r="AT114" s="18" t="s">
        <v>148</v>
      </c>
      <c r="AU114" s="18" t="s">
        <v>76</v>
      </c>
    </row>
    <row r="115" spans="2:65" s="12" customFormat="1">
      <c r="B115" s="149"/>
      <c r="D115" s="150" t="s">
        <v>150</v>
      </c>
      <c r="E115" s="151" t="s">
        <v>18</v>
      </c>
      <c r="F115" s="152" t="s">
        <v>159</v>
      </c>
      <c r="H115" s="153">
        <v>2232</v>
      </c>
      <c r="I115" s="154"/>
      <c r="L115" s="149"/>
      <c r="M115" s="155"/>
      <c r="T115" s="156"/>
      <c r="AT115" s="151" t="s">
        <v>150</v>
      </c>
      <c r="AU115" s="151" t="s">
        <v>76</v>
      </c>
      <c r="AV115" s="12" t="s">
        <v>76</v>
      </c>
      <c r="AW115" s="12" t="s">
        <v>30</v>
      </c>
      <c r="AX115" s="12" t="s">
        <v>68</v>
      </c>
      <c r="AY115" s="151" t="s">
        <v>139</v>
      </c>
    </row>
    <row r="116" spans="2:65" s="13" customFormat="1">
      <c r="B116" s="157"/>
      <c r="D116" s="150" t="s">
        <v>150</v>
      </c>
      <c r="E116" s="158" t="s">
        <v>18</v>
      </c>
      <c r="F116" s="159" t="s">
        <v>152</v>
      </c>
      <c r="H116" s="160">
        <v>2232</v>
      </c>
      <c r="I116" s="161"/>
      <c r="L116" s="157"/>
      <c r="M116" s="162"/>
      <c r="T116" s="163"/>
      <c r="AT116" s="158" t="s">
        <v>150</v>
      </c>
      <c r="AU116" s="158" t="s">
        <v>76</v>
      </c>
      <c r="AV116" s="13" t="s">
        <v>153</v>
      </c>
      <c r="AW116" s="13" t="s">
        <v>30</v>
      </c>
      <c r="AX116" s="13" t="s">
        <v>74</v>
      </c>
      <c r="AY116" s="158" t="s">
        <v>139</v>
      </c>
    </row>
    <row r="117" spans="2:65" s="1" customFormat="1" ht="21.75" customHeight="1">
      <c r="B117" s="33"/>
      <c r="C117" s="132" t="s">
        <v>153</v>
      </c>
      <c r="D117" s="132" t="s">
        <v>141</v>
      </c>
      <c r="E117" s="133" t="s">
        <v>160</v>
      </c>
      <c r="F117" s="134" t="s">
        <v>161</v>
      </c>
      <c r="G117" s="135" t="s">
        <v>156</v>
      </c>
      <c r="H117" s="136">
        <v>1470</v>
      </c>
      <c r="I117" s="137"/>
      <c r="J117" s="138">
        <f>ROUND(I117*H117,2)</f>
        <v>0</v>
      </c>
      <c r="K117" s="134" t="s">
        <v>145</v>
      </c>
      <c r="L117" s="33"/>
      <c r="M117" s="139" t="s">
        <v>18</v>
      </c>
      <c r="N117" s="140" t="s">
        <v>39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146</v>
      </c>
      <c r="AT117" s="143" t="s">
        <v>141</v>
      </c>
      <c r="AU117" s="143" t="s">
        <v>76</v>
      </c>
      <c r="AY117" s="18" t="s">
        <v>139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74</v>
      </c>
      <c r="BK117" s="144">
        <f>ROUND(I117*H117,2)</f>
        <v>0</v>
      </c>
      <c r="BL117" s="18" t="s">
        <v>146</v>
      </c>
      <c r="BM117" s="143" t="s">
        <v>162</v>
      </c>
    </row>
    <row r="118" spans="2:65" s="1" customFormat="1">
      <c r="B118" s="33"/>
      <c r="D118" s="145" t="s">
        <v>148</v>
      </c>
      <c r="F118" s="146" t="s">
        <v>163</v>
      </c>
      <c r="I118" s="147"/>
      <c r="L118" s="33"/>
      <c r="M118" s="148"/>
      <c r="T118" s="54"/>
      <c r="AT118" s="18" t="s">
        <v>148</v>
      </c>
      <c r="AU118" s="18" t="s">
        <v>76</v>
      </c>
    </row>
    <row r="119" spans="2:65" s="12" customFormat="1">
      <c r="B119" s="149"/>
      <c r="D119" s="150" t="s">
        <v>150</v>
      </c>
      <c r="E119" s="151" t="s">
        <v>18</v>
      </c>
      <c r="F119" s="152" t="s">
        <v>164</v>
      </c>
      <c r="H119" s="153">
        <v>1470</v>
      </c>
      <c r="I119" s="154"/>
      <c r="L119" s="149"/>
      <c r="M119" s="155"/>
      <c r="T119" s="156"/>
      <c r="AT119" s="151" t="s">
        <v>150</v>
      </c>
      <c r="AU119" s="151" t="s">
        <v>76</v>
      </c>
      <c r="AV119" s="12" t="s">
        <v>76</v>
      </c>
      <c r="AW119" s="12" t="s">
        <v>30</v>
      </c>
      <c r="AX119" s="12" t="s">
        <v>68</v>
      </c>
      <c r="AY119" s="151" t="s">
        <v>139</v>
      </c>
    </row>
    <row r="120" spans="2:65" s="13" customFormat="1">
      <c r="B120" s="157"/>
      <c r="D120" s="150" t="s">
        <v>150</v>
      </c>
      <c r="E120" s="158" t="s">
        <v>18</v>
      </c>
      <c r="F120" s="159" t="s">
        <v>152</v>
      </c>
      <c r="H120" s="160">
        <v>1470</v>
      </c>
      <c r="I120" s="161"/>
      <c r="L120" s="157"/>
      <c r="M120" s="162"/>
      <c r="T120" s="163"/>
      <c r="AT120" s="158" t="s">
        <v>150</v>
      </c>
      <c r="AU120" s="158" t="s">
        <v>76</v>
      </c>
      <c r="AV120" s="13" t="s">
        <v>153</v>
      </c>
      <c r="AW120" s="13" t="s">
        <v>30</v>
      </c>
      <c r="AX120" s="13" t="s">
        <v>74</v>
      </c>
      <c r="AY120" s="158" t="s">
        <v>139</v>
      </c>
    </row>
    <row r="121" spans="2:65" s="1" customFormat="1" ht="37.799999999999997" customHeight="1">
      <c r="B121" s="33"/>
      <c r="C121" s="132" t="s">
        <v>146</v>
      </c>
      <c r="D121" s="132" t="s">
        <v>141</v>
      </c>
      <c r="E121" s="133" t="s">
        <v>165</v>
      </c>
      <c r="F121" s="134" t="s">
        <v>166</v>
      </c>
      <c r="G121" s="135" t="s">
        <v>156</v>
      </c>
      <c r="H121" s="136">
        <v>4460.6329999999998</v>
      </c>
      <c r="I121" s="137"/>
      <c r="J121" s="138">
        <f>ROUND(I121*H121,2)</f>
        <v>0</v>
      </c>
      <c r="K121" s="134" t="s">
        <v>145</v>
      </c>
      <c r="L121" s="33"/>
      <c r="M121" s="139" t="s">
        <v>18</v>
      </c>
      <c r="N121" s="140" t="s">
        <v>39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146</v>
      </c>
      <c r="AT121" s="143" t="s">
        <v>141</v>
      </c>
      <c r="AU121" s="143" t="s">
        <v>76</v>
      </c>
      <c r="AY121" s="18" t="s">
        <v>139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74</v>
      </c>
      <c r="BK121" s="144">
        <f>ROUND(I121*H121,2)</f>
        <v>0</v>
      </c>
      <c r="BL121" s="18" t="s">
        <v>146</v>
      </c>
      <c r="BM121" s="143" t="s">
        <v>167</v>
      </c>
    </row>
    <row r="122" spans="2:65" s="1" customFormat="1">
      <c r="B122" s="33"/>
      <c r="D122" s="145" t="s">
        <v>148</v>
      </c>
      <c r="F122" s="146" t="s">
        <v>168</v>
      </c>
      <c r="I122" s="147"/>
      <c r="L122" s="33"/>
      <c r="M122" s="148"/>
      <c r="T122" s="54"/>
      <c r="AT122" s="18" t="s">
        <v>148</v>
      </c>
      <c r="AU122" s="18" t="s">
        <v>76</v>
      </c>
    </row>
    <row r="123" spans="2:65" s="12" customFormat="1">
      <c r="B123" s="149"/>
      <c r="D123" s="150" t="s">
        <v>150</v>
      </c>
      <c r="E123" s="151" t="s">
        <v>18</v>
      </c>
      <c r="F123" s="152" t="s">
        <v>169</v>
      </c>
      <c r="H123" s="153">
        <v>252.8</v>
      </c>
      <c r="I123" s="154"/>
      <c r="L123" s="149"/>
      <c r="M123" s="155"/>
      <c r="T123" s="156"/>
      <c r="AT123" s="151" t="s">
        <v>150</v>
      </c>
      <c r="AU123" s="151" t="s">
        <v>76</v>
      </c>
      <c r="AV123" s="12" t="s">
        <v>76</v>
      </c>
      <c r="AW123" s="12" t="s">
        <v>30</v>
      </c>
      <c r="AX123" s="12" t="s">
        <v>68</v>
      </c>
      <c r="AY123" s="151" t="s">
        <v>139</v>
      </c>
    </row>
    <row r="124" spans="2:65" s="12" customFormat="1">
      <c r="B124" s="149"/>
      <c r="D124" s="150" t="s">
        <v>150</v>
      </c>
      <c r="E124" s="151" t="s">
        <v>18</v>
      </c>
      <c r="F124" s="152" t="s">
        <v>170</v>
      </c>
      <c r="H124" s="153">
        <v>1470</v>
      </c>
      <c r="I124" s="154"/>
      <c r="L124" s="149"/>
      <c r="M124" s="155"/>
      <c r="T124" s="156"/>
      <c r="AT124" s="151" t="s">
        <v>150</v>
      </c>
      <c r="AU124" s="151" t="s">
        <v>76</v>
      </c>
      <c r="AV124" s="12" t="s">
        <v>76</v>
      </c>
      <c r="AW124" s="12" t="s">
        <v>30</v>
      </c>
      <c r="AX124" s="12" t="s">
        <v>68</v>
      </c>
      <c r="AY124" s="151" t="s">
        <v>139</v>
      </c>
    </row>
    <row r="125" spans="2:65" s="12" customFormat="1">
      <c r="B125" s="149"/>
      <c r="D125" s="150" t="s">
        <v>150</v>
      </c>
      <c r="E125" s="151" t="s">
        <v>18</v>
      </c>
      <c r="F125" s="152" t="s">
        <v>171</v>
      </c>
      <c r="H125" s="153">
        <v>2232</v>
      </c>
      <c r="I125" s="154"/>
      <c r="L125" s="149"/>
      <c r="M125" s="155"/>
      <c r="T125" s="156"/>
      <c r="AT125" s="151" t="s">
        <v>150</v>
      </c>
      <c r="AU125" s="151" t="s">
        <v>76</v>
      </c>
      <c r="AV125" s="12" t="s">
        <v>76</v>
      </c>
      <c r="AW125" s="12" t="s">
        <v>30</v>
      </c>
      <c r="AX125" s="12" t="s">
        <v>68</v>
      </c>
      <c r="AY125" s="151" t="s">
        <v>139</v>
      </c>
    </row>
    <row r="126" spans="2:65" s="12" customFormat="1">
      <c r="B126" s="149"/>
      <c r="D126" s="150" t="s">
        <v>150</v>
      </c>
      <c r="E126" s="151" t="s">
        <v>18</v>
      </c>
      <c r="F126" s="152" t="s">
        <v>172</v>
      </c>
      <c r="H126" s="153">
        <v>60.832999999999998</v>
      </c>
      <c r="I126" s="154"/>
      <c r="L126" s="149"/>
      <c r="M126" s="155"/>
      <c r="T126" s="156"/>
      <c r="AT126" s="151" t="s">
        <v>150</v>
      </c>
      <c r="AU126" s="151" t="s">
        <v>76</v>
      </c>
      <c r="AV126" s="12" t="s">
        <v>76</v>
      </c>
      <c r="AW126" s="12" t="s">
        <v>30</v>
      </c>
      <c r="AX126" s="12" t="s">
        <v>68</v>
      </c>
      <c r="AY126" s="151" t="s">
        <v>139</v>
      </c>
    </row>
    <row r="127" spans="2:65" s="13" customFormat="1">
      <c r="B127" s="157"/>
      <c r="D127" s="150" t="s">
        <v>150</v>
      </c>
      <c r="E127" s="158" t="s">
        <v>18</v>
      </c>
      <c r="F127" s="159" t="s">
        <v>152</v>
      </c>
      <c r="H127" s="160">
        <v>4015.6330000000003</v>
      </c>
      <c r="I127" s="161"/>
      <c r="L127" s="157"/>
      <c r="M127" s="162"/>
      <c r="T127" s="163"/>
      <c r="AT127" s="158" t="s">
        <v>150</v>
      </c>
      <c r="AU127" s="158" t="s">
        <v>76</v>
      </c>
      <c r="AV127" s="13" t="s">
        <v>153</v>
      </c>
      <c r="AW127" s="13" t="s">
        <v>30</v>
      </c>
      <c r="AX127" s="13" t="s">
        <v>68</v>
      </c>
      <c r="AY127" s="158" t="s">
        <v>139</v>
      </c>
    </row>
    <row r="128" spans="2:65" s="14" customFormat="1">
      <c r="B128" s="164"/>
      <c r="D128" s="150" t="s">
        <v>150</v>
      </c>
      <c r="E128" s="165" t="s">
        <v>18</v>
      </c>
      <c r="F128" s="166" t="s">
        <v>173</v>
      </c>
      <c r="H128" s="165" t="s">
        <v>18</v>
      </c>
      <c r="I128" s="167"/>
      <c r="L128" s="164"/>
      <c r="M128" s="168"/>
      <c r="T128" s="169"/>
      <c r="AT128" s="165" t="s">
        <v>150</v>
      </c>
      <c r="AU128" s="165" t="s">
        <v>76</v>
      </c>
      <c r="AV128" s="14" t="s">
        <v>74</v>
      </c>
      <c r="AW128" s="14" t="s">
        <v>30</v>
      </c>
      <c r="AX128" s="14" t="s">
        <v>68</v>
      </c>
      <c r="AY128" s="165" t="s">
        <v>139</v>
      </c>
    </row>
    <row r="129" spans="2:65" s="12" customFormat="1">
      <c r="B129" s="149"/>
      <c r="D129" s="150" t="s">
        <v>150</v>
      </c>
      <c r="E129" s="151" t="s">
        <v>18</v>
      </c>
      <c r="F129" s="152" t="s">
        <v>174</v>
      </c>
      <c r="H129" s="153">
        <v>210</v>
      </c>
      <c r="I129" s="154"/>
      <c r="L129" s="149"/>
      <c r="M129" s="155"/>
      <c r="T129" s="156"/>
      <c r="AT129" s="151" t="s">
        <v>150</v>
      </c>
      <c r="AU129" s="151" t="s">
        <v>76</v>
      </c>
      <c r="AV129" s="12" t="s">
        <v>76</v>
      </c>
      <c r="AW129" s="12" t="s">
        <v>30</v>
      </c>
      <c r="AX129" s="12" t="s">
        <v>68</v>
      </c>
      <c r="AY129" s="151" t="s">
        <v>139</v>
      </c>
    </row>
    <row r="130" spans="2:65" s="12" customFormat="1">
      <c r="B130" s="149"/>
      <c r="D130" s="150" t="s">
        <v>150</v>
      </c>
      <c r="E130" s="151" t="s">
        <v>18</v>
      </c>
      <c r="F130" s="152" t="s">
        <v>175</v>
      </c>
      <c r="H130" s="153">
        <v>235</v>
      </c>
      <c r="I130" s="154"/>
      <c r="L130" s="149"/>
      <c r="M130" s="155"/>
      <c r="T130" s="156"/>
      <c r="AT130" s="151" t="s">
        <v>150</v>
      </c>
      <c r="AU130" s="151" t="s">
        <v>76</v>
      </c>
      <c r="AV130" s="12" t="s">
        <v>76</v>
      </c>
      <c r="AW130" s="12" t="s">
        <v>30</v>
      </c>
      <c r="AX130" s="12" t="s">
        <v>68</v>
      </c>
      <c r="AY130" s="151" t="s">
        <v>139</v>
      </c>
    </row>
    <row r="131" spans="2:65" s="13" customFormat="1">
      <c r="B131" s="157"/>
      <c r="D131" s="150" t="s">
        <v>150</v>
      </c>
      <c r="E131" s="158" t="s">
        <v>18</v>
      </c>
      <c r="F131" s="159" t="s">
        <v>152</v>
      </c>
      <c r="H131" s="160">
        <v>445</v>
      </c>
      <c r="I131" s="161"/>
      <c r="L131" s="157"/>
      <c r="M131" s="162"/>
      <c r="T131" s="163"/>
      <c r="AT131" s="158" t="s">
        <v>150</v>
      </c>
      <c r="AU131" s="158" t="s">
        <v>76</v>
      </c>
      <c r="AV131" s="13" t="s">
        <v>153</v>
      </c>
      <c r="AW131" s="13" t="s">
        <v>30</v>
      </c>
      <c r="AX131" s="13" t="s">
        <v>68</v>
      </c>
      <c r="AY131" s="158" t="s">
        <v>139</v>
      </c>
    </row>
    <row r="132" spans="2:65" s="15" customFormat="1">
      <c r="B132" s="170"/>
      <c r="D132" s="150" t="s">
        <v>150</v>
      </c>
      <c r="E132" s="171" t="s">
        <v>18</v>
      </c>
      <c r="F132" s="172" t="s">
        <v>176</v>
      </c>
      <c r="H132" s="173">
        <v>4460.6329999999998</v>
      </c>
      <c r="I132" s="174"/>
      <c r="L132" s="170"/>
      <c r="M132" s="175"/>
      <c r="T132" s="176"/>
      <c r="AT132" s="171" t="s">
        <v>150</v>
      </c>
      <c r="AU132" s="171" t="s">
        <v>76</v>
      </c>
      <c r="AV132" s="15" t="s">
        <v>146</v>
      </c>
      <c r="AW132" s="15" t="s">
        <v>30</v>
      </c>
      <c r="AX132" s="15" t="s">
        <v>74</v>
      </c>
      <c r="AY132" s="171" t="s">
        <v>139</v>
      </c>
    </row>
    <row r="133" spans="2:65" s="1" customFormat="1" ht="24.15" customHeight="1">
      <c r="B133" s="33"/>
      <c r="C133" s="132" t="s">
        <v>177</v>
      </c>
      <c r="D133" s="132" t="s">
        <v>141</v>
      </c>
      <c r="E133" s="133" t="s">
        <v>178</v>
      </c>
      <c r="F133" s="134" t="s">
        <v>179</v>
      </c>
      <c r="G133" s="135" t="s">
        <v>156</v>
      </c>
      <c r="H133" s="136">
        <v>445</v>
      </c>
      <c r="I133" s="137"/>
      <c r="J133" s="138">
        <f>ROUND(I133*H133,2)</f>
        <v>0</v>
      </c>
      <c r="K133" s="134" t="s">
        <v>145</v>
      </c>
      <c r="L133" s="33"/>
      <c r="M133" s="139" t="s">
        <v>18</v>
      </c>
      <c r="N133" s="140" t="s">
        <v>39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146</v>
      </c>
      <c r="AT133" s="143" t="s">
        <v>141</v>
      </c>
      <c r="AU133" s="143" t="s">
        <v>76</v>
      </c>
      <c r="AY133" s="18" t="s">
        <v>139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74</v>
      </c>
      <c r="BK133" s="144">
        <f>ROUND(I133*H133,2)</f>
        <v>0</v>
      </c>
      <c r="BL133" s="18" t="s">
        <v>146</v>
      </c>
      <c r="BM133" s="143" t="s">
        <v>180</v>
      </c>
    </row>
    <row r="134" spans="2:65" s="1" customFormat="1">
      <c r="B134" s="33"/>
      <c r="D134" s="145" t="s">
        <v>148</v>
      </c>
      <c r="F134" s="146" t="s">
        <v>181</v>
      </c>
      <c r="I134" s="147"/>
      <c r="L134" s="33"/>
      <c r="M134" s="148"/>
      <c r="T134" s="54"/>
      <c r="AT134" s="18" t="s">
        <v>148</v>
      </c>
      <c r="AU134" s="18" t="s">
        <v>76</v>
      </c>
    </row>
    <row r="135" spans="2:65" s="14" customFormat="1">
      <c r="B135" s="164"/>
      <c r="D135" s="150" t="s">
        <v>150</v>
      </c>
      <c r="E135" s="165" t="s">
        <v>18</v>
      </c>
      <c r="F135" s="166" t="s">
        <v>173</v>
      </c>
      <c r="H135" s="165" t="s">
        <v>18</v>
      </c>
      <c r="I135" s="167"/>
      <c r="L135" s="164"/>
      <c r="M135" s="168"/>
      <c r="T135" s="169"/>
      <c r="AT135" s="165" t="s">
        <v>150</v>
      </c>
      <c r="AU135" s="165" t="s">
        <v>76</v>
      </c>
      <c r="AV135" s="14" t="s">
        <v>74</v>
      </c>
      <c r="AW135" s="14" t="s">
        <v>30</v>
      </c>
      <c r="AX135" s="14" t="s">
        <v>68</v>
      </c>
      <c r="AY135" s="165" t="s">
        <v>139</v>
      </c>
    </row>
    <row r="136" spans="2:65" s="12" customFormat="1">
      <c r="B136" s="149"/>
      <c r="D136" s="150" t="s">
        <v>150</v>
      </c>
      <c r="E136" s="151" t="s">
        <v>18</v>
      </c>
      <c r="F136" s="152" t="s">
        <v>174</v>
      </c>
      <c r="H136" s="153">
        <v>210</v>
      </c>
      <c r="I136" s="154"/>
      <c r="L136" s="149"/>
      <c r="M136" s="155"/>
      <c r="T136" s="156"/>
      <c r="AT136" s="151" t="s">
        <v>150</v>
      </c>
      <c r="AU136" s="151" t="s">
        <v>76</v>
      </c>
      <c r="AV136" s="12" t="s">
        <v>76</v>
      </c>
      <c r="AW136" s="12" t="s">
        <v>30</v>
      </c>
      <c r="AX136" s="12" t="s">
        <v>68</v>
      </c>
      <c r="AY136" s="151" t="s">
        <v>139</v>
      </c>
    </row>
    <row r="137" spans="2:65" s="12" customFormat="1">
      <c r="B137" s="149"/>
      <c r="D137" s="150" t="s">
        <v>150</v>
      </c>
      <c r="E137" s="151" t="s">
        <v>18</v>
      </c>
      <c r="F137" s="152" t="s">
        <v>175</v>
      </c>
      <c r="H137" s="153">
        <v>235</v>
      </c>
      <c r="I137" s="154"/>
      <c r="L137" s="149"/>
      <c r="M137" s="155"/>
      <c r="T137" s="156"/>
      <c r="AT137" s="151" t="s">
        <v>150</v>
      </c>
      <c r="AU137" s="151" t="s">
        <v>76</v>
      </c>
      <c r="AV137" s="12" t="s">
        <v>76</v>
      </c>
      <c r="AW137" s="12" t="s">
        <v>30</v>
      </c>
      <c r="AX137" s="12" t="s">
        <v>68</v>
      </c>
      <c r="AY137" s="151" t="s">
        <v>139</v>
      </c>
    </row>
    <row r="138" spans="2:65" s="13" customFormat="1">
      <c r="B138" s="157"/>
      <c r="D138" s="150" t="s">
        <v>150</v>
      </c>
      <c r="E138" s="158" t="s">
        <v>18</v>
      </c>
      <c r="F138" s="159" t="s">
        <v>152</v>
      </c>
      <c r="H138" s="160">
        <v>445</v>
      </c>
      <c r="I138" s="161"/>
      <c r="L138" s="157"/>
      <c r="M138" s="162"/>
      <c r="T138" s="163"/>
      <c r="AT138" s="158" t="s">
        <v>150</v>
      </c>
      <c r="AU138" s="158" t="s">
        <v>76</v>
      </c>
      <c r="AV138" s="13" t="s">
        <v>153</v>
      </c>
      <c r="AW138" s="13" t="s">
        <v>30</v>
      </c>
      <c r="AX138" s="13" t="s">
        <v>74</v>
      </c>
      <c r="AY138" s="158" t="s">
        <v>139</v>
      </c>
    </row>
    <row r="139" spans="2:65" s="1" customFormat="1" ht="24.15" customHeight="1">
      <c r="B139" s="33"/>
      <c r="C139" s="132" t="s">
        <v>182</v>
      </c>
      <c r="D139" s="132" t="s">
        <v>141</v>
      </c>
      <c r="E139" s="133" t="s">
        <v>183</v>
      </c>
      <c r="F139" s="134" t="s">
        <v>184</v>
      </c>
      <c r="G139" s="135" t="s">
        <v>156</v>
      </c>
      <c r="H139" s="136">
        <v>101.946</v>
      </c>
      <c r="I139" s="137"/>
      <c r="J139" s="138">
        <f>ROUND(I139*H139,2)</f>
        <v>0</v>
      </c>
      <c r="K139" s="134" t="s">
        <v>145</v>
      </c>
      <c r="L139" s="33"/>
      <c r="M139" s="139" t="s">
        <v>18</v>
      </c>
      <c r="N139" s="140" t="s">
        <v>39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146</v>
      </c>
      <c r="AT139" s="143" t="s">
        <v>141</v>
      </c>
      <c r="AU139" s="143" t="s">
        <v>76</v>
      </c>
      <c r="AY139" s="18" t="s">
        <v>139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74</v>
      </c>
      <c r="BK139" s="144">
        <f>ROUND(I139*H139,2)</f>
        <v>0</v>
      </c>
      <c r="BL139" s="18" t="s">
        <v>146</v>
      </c>
      <c r="BM139" s="143" t="s">
        <v>185</v>
      </c>
    </row>
    <row r="140" spans="2:65" s="1" customFormat="1">
      <c r="B140" s="33"/>
      <c r="D140" s="145" t="s">
        <v>148</v>
      </c>
      <c r="F140" s="146" t="s">
        <v>186</v>
      </c>
      <c r="I140" s="147"/>
      <c r="L140" s="33"/>
      <c r="M140" s="148"/>
      <c r="T140" s="54"/>
      <c r="AT140" s="18" t="s">
        <v>148</v>
      </c>
      <c r="AU140" s="18" t="s">
        <v>76</v>
      </c>
    </row>
    <row r="141" spans="2:65" s="14" customFormat="1">
      <c r="B141" s="164"/>
      <c r="D141" s="150" t="s">
        <v>150</v>
      </c>
      <c r="E141" s="165" t="s">
        <v>18</v>
      </c>
      <c r="F141" s="166" t="s">
        <v>187</v>
      </c>
      <c r="H141" s="165" t="s">
        <v>18</v>
      </c>
      <c r="I141" s="167"/>
      <c r="L141" s="164"/>
      <c r="M141" s="168"/>
      <c r="T141" s="169"/>
      <c r="AT141" s="165" t="s">
        <v>150</v>
      </c>
      <c r="AU141" s="165" t="s">
        <v>76</v>
      </c>
      <c r="AV141" s="14" t="s">
        <v>74</v>
      </c>
      <c r="AW141" s="14" t="s">
        <v>30</v>
      </c>
      <c r="AX141" s="14" t="s">
        <v>68</v>
      </c>
      <c r="AY141" s="165" t="s">
        <v>139</v>
      </c>
    </row>
    <row r="142" spans="2:65" s="14" customFormat="1">
      <c r="B142" s="164"/>
      <c r="D142" s="150" t="s">
        <v>150</v>
      </c>
      <c r="E142" s="165" t="s">
        <v>18</v>
      </c>
      <c r="F142" s="166" t="s">
        <v>188</v>
      </c>
      <c r="H142" s="165" t="s">
        <v>18</v>
      </c>
      <c r="I142" s="167"/>
      <c r="L142" s="164"/>
      <c r="M142" s="168"/>
      <c r="T142" s="169"/>
      <c r="AT142" s="165" t="s">
        <v>150</v>
      </c>
      <c r="AU142" s="165" t="s">
        <v>76</v>
      </c>
      <c r="AV142" s="14" t="s">
        <v>74</v>
      </c>
      <c r="AW142" s="14" t="s">
        <v>30</v>
      </c>
      <c r="AX142" s="14" t="s">
        <v>68</v>
      </c>
      <c r="AY142" s="165" t="s">
        <v>139</v>
      </c>
    </row>
    <row r="143" spans="2:65" s="12" customFormat="1">
      <c r="B143" s="149"/>
      <c r="D143" s="150" t="s">
        <v>150</v>
      </c>
      <c r="E143" s="151" t="s">
        <v>18</v>
      </c>
      <c r="F143" s="152" t="s">
        <v>189</v>
      </c>
      <c r="H143" s="153">
        <v>101.946</v>
      </c>
      <c r="I143" s="154"/>
      <c r="L143" s="149"/>
      <c r="M143" s="155"/>
      <c r="T143" s="156"/>
      <c r="AT143" s="151" t="s">
        <v>150</v>
      </c>
      <c r="AU143" s="151" t="s">
        <v>76</v>
      </c>
      <c r="AV143" s="12" t="s">
        <v>76</v>
      </c>
      <c r="AW143" s="12" t="s">
        <v>30</v>
      </c>
      <c r="AX143" s="12" t="s">
        <v>68</v>
      </c>
      <c r="AY143" s="151" t="s">
        <v>139</v>
      </c>
    </row>
    <row r="144" spans="2:65" s="13" customFormat="1">
      <c r="B144" s="157"/>
      <c r="D144" s="150" t="s">
        <v>150</v>
      </c>
      <c r="E144" s="158" t="s">
        <v>18</v>
      </c>
      <c r="F144" s="159" t="s">
        <v>152</v>
      </c>
      <c r="H144" s="160">
        <v>101.946</v>
      </c>
      <c r="I144" s="161"/>
      <c r="L144" s="157"/>
      <c r="M144" s="162"/>
      <c r="T144" s="163"/>
      <c r="AT144" s="158" t="s">
        <v>150</v>
      </c>
      <c r="AU144" s="158" t="s">
        <v>76</v>
      </c>
      <c r="AV144" s="13" t="s">
        <v>153</v>
      </c>
      <c r="AW144" s="13" t="s">
        <v>30</v>
      </c>
      <c r="AX144" s="13" t="s">
        <v>74</v>
      </c>
      <c r="AY144" s="158" t="s">
        <v>139</v>
      </c>
    </row>
    <row r="145" spans="2:65" s="1" customFormat="1" ht="16.5" customHeight="1">
      <c r="B145" s="33"/>
      <c r="C145" s="177" t="s">
        <v>190</v>
      </c>
      <c r="D145" s="177" t="s">
        <v>191</v>
      </c>
      <c r="E145" s="178" t="s">
        <v>192</v>
      </c>
      <c r="F145" s="179" t="s">
        <v>193</v>
      </c>
      <c r="G145" s="180" t="s">
        <v>194</v>
      </c>
      <c r="H145" s="181">
        <v>210.429</v>
      </c>
      <c r="I145" s="182"/>
      <c r="J145" s="183">
        <f>ROUND(I145*H145,2)</f>
        <v>0</v>
      </c>
      <c r="K145" s="179" t="s">
        <v>145</v>
      </c>
      <c r="L145" s="184"/>
      <c r="M145" s="185" t="s">
        <v>18</v>
      </c>
      <c r="N145" s="186" t="s">
        <v>39</v>
      </c>
      <c r="P145" s="141">
        <f>O145*H145</f>
        <v>0</v>
      </c>
      <c r="Q145" s="141">
        <v>1</v>
      </c>
      <c r="R145" s="141">
        <f>Q145*H145</f>
        <v>210.429</v>
      </c>
      <c r="S145" s="141">
        <v>0</v>
      </c>
      <c r="T145" s="142">
        <f>S145*H145</f>
        <v>0</v>
      </c>
      <c r="AR145" s="143" t="s">
        <v>195</v>
      </c>
      <c r="AT145" s="143" t="s">
        <v>191</v>
      </c>
      <c r="AU145" s="143" t="s">
        <v>76</v>
      </c>
      <c r="AY145" s="18" t="s">
        <v>139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74</v>
      </c>
      <c r="BK145" s="144">
        <f>ROUND(I145*H145,2)</f>
        <v>0</v>
      </c>
      <c r="BL145" s="18" t="s">
        <v>146</v>
      </c>
      <c r="BM145" s="143" t="s">
        <v>196</v>
      </c>
    </row>
    <row r="146" spans="2:65" s="12" customFormat="1">
      <c r="B146" s="149"/>
      <c r="D146" s="150" t="s">
        <v>150</v>
      </c>
      <c r="F146" s="152" t="s">
        <v>197</v>
      </c>
      <c r="H146" s="153">
        <v>210.429</v>
      </c>
      <c r="I146" s="154"/>
      <c r="L146" s="149"/>
      <c r="M146" s="155"/>
      <c r="T146" s="156"/>
      <c r="AT146" s="151" t="s">
        <v>150</v>
      </c>
      <c r="AU146" s="151" t="s">
        <v>76</v>
      </c>
      <c r="AV146" s="12" t="s">
        <v>76</v>
      </c>
      <c r="AW146" s="12" t="s">
        <v>4</v>
      </c>
      <c r="AX146" s="12" t="s">
        <v>74</v>
      </c>
      <c r="AY146" s="151" t="s">
        <v>139</v>
      </c>
    </row>
    <row r="147" spans="2:65" s="1" customFormat="1" ht="24.15" customHeight="1">
      <c r="B147" s="33"/>
      <c r="C147" s="132" t="s">
        <v>195</v>
      </c>
      <c r="D147" s="132" t="s">
        <v>141</v>
      </c>
      <c r="E147" s="133" t="s">
        <v>183</v>
      </c>
      <c r="F147" s="134" t="s">
        <v>184</v>
      </c>
      <c r="G147" s="135" t="s">
        <v>156</v>
      </c>
      <c r="H147" s="136">
        <v>445</v>
      </c>
      <c r="I147" s="137"/>
      <c r="J147" s="138">
        <f>ROUND(I147*H147,2)</f>
        <v>0</v>
      </c>
      <c r="K147" s="134" t="s">
        <v>145</v>
      </c>
      <c r="L147" s="33"/>
      <c r="M147" s="139" t="s">
        <v>18</v>
      </c>
      <c r="N147" s="140" t="s">
        <v>39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146</v>
      </c>
      <c r="AT147" s="143" t="s">
        <v>141</v>
      </c>
      <c r="AU147" s="143" t="s">
        <v>76</v>
      </c>
      <c r="AY147" s="18" t="s">
        <v>139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74</v>
      </c>
      <c r="BK147" s="144">
        <f>ROUND(I147*H147,2)</f>
        <v>0</v>
      </c>
      <c r="BL147" s="18" t="s">
        <v>146</v>
      </c>
      <c r="BM147" s="143" t="s">
        <v>198</v>
      </c>
    </row>
    <row r="148" spans="2:65" s="1" customFormat="1">
      <c r="B148" s="33"/>
      <c r="D148" s="145" t="s">
        <v>148</v>
      </c>
      <c r="F148" s="146" t="s">
        <v>186</v>
      </c>
      <c r="I148" s="147"/>
      <c r="L148" s="33"/>
      <c r="M148" s="148"/>
      <c r="T148" s="54"/>
      <c r="AT148" s="18" t="s">
        <v>148</v>
      </c>
      <c r="AU148" s="18" t="s">
        <v>76</v>
      </c>
    </row>
    <row r="149" spans="2:65" s="14" customFormat="1">
      <c r="B149" s="164"/>
      <c r="D149" s="150" t="s">
        <v>150</v>
      </c>
      <c r="E149" s="165" t="s">
        <v>18</v>
      </c>
      <c r="F149" s="166" t="s">
        <v>199</v>
      </c>
      <c r="H149" s="165" t="s">
        <v>18</v>
      </c>
      <c r="I149" s="167"/>
      <c r="L149" s="164"/>
      <c r="M149" s="168"/>
      <c r="T149" s="169"/>
      <c r="AT149" s="165" t="s">
        <v>150</v>
      </c>
      <c r="AU149" s="165" t="s">
        <v>76</v>
      </c>
      <c r="AV149" s="14" t="s">
        <v>74</v>
      </c>
      <c r="AW149" s="14" t="s">
        <v>30</v>
      </c>
      <c r="AX149" s="14" t="s">
        <v>68</v>
      </c>
      <c r="AY149" s="165" t="s">
        <v>139</v>
      </c>
    </row>
    <row r="150" spans="2:65" s="12" customFormat="1">
      <c r="B150" s="149"/>
      <c r="D150" s="150" t="s">
        <v>150</v>
      </c>
      <c r="E150" s="151" t="s">
        <v>18</v>
      </c>
      <c r="F150" s="152" t="s">
        <v>174</v>
      </c>
      <c r="H150" s="153">
        <v>210</v>
      </c>
      <c r="I150" s="154"/>
      <c r="L150" s="149"/>
      <c r="M150" s="155"/>
      <c r="T150" s="156"/>
      <c r="AT150" s="151" t="s">
        <v>150</v>
      </c>
      <c r="AU150" s="151" t="s">
        <v>76</v>
      </c>
      <c r="AV150" s="12" t="s">
        <v>76</v>
      </c>
      <c r="AW150" s="12" t="s">
        <v>30</v>
      </c>
      <c r="AX150" s="12" t="s">
        <v>68</v>
      </c>
      <c r="AY150" s="151" t="s">
        <v>139</v>
      </c>
    </row>
    <row r="151" spans="2:65" s="12" customFormat="1">
      <c r="B151" s="149"/>
      <c r="D151" s="150" t="s">
        <v>150</v>
      </c>
      <c r="E151" s="151" t="s">
        <v>18</v>
      </c>
      <c r="F151" s="152" t="s">
        <v>175</v>
      </c>
      <c r="H151" s="153">
        <v>235</v>
      </c>
      <c r="I151" s="154"/>
      <c r="L151" s="149"/>
      <c r="M151" s="155"/>
      <c r="T151" s="156"/>
      <c r="AT151" s="151" t="s">
        <v>150</v>
      </c>
      <c r="AU151" s="151" t="s">
        <v>76</v>
      </c>
      <c r="AV151" s="12" t="s">
        <v>76</v>
      </c>
      <c r="AW151" s="12" t="s">
        <v>30</v>
      </c>
      <c r="AX151" s="12" t="s">
        <v>68</v>
      </c>
      <c r="AY151" s="151" t="s">
        <v>139</v>
      </c>
    </row>
    <row r="152" spans="2:65" s="13" customFormat="1">
      <c r="B152" s="157"/>
      <c r="D152" s="150" t="s">
        <v>150</v>
      </c>
      <c r="E152" s="158" t="s">
        <v>18</v>
      </c>
      <c r="F152" s="159" t="s">
        <v>152</v>
      </c>
      <c r="H152" s="160">
        <v>445</v>
      </c>
      <c r="I152" s="161"/>
      <c r="L152" s="157"/>
      <c r="M152" s="162"/>
      <c r="T152" s="163"/>
      <c r="AT152" s="158" t="s">
        <v>150</v>
      </c>
      <c r="AU152" s="158" t="s">
        <v>76</v>
      </c>
      <c r="AV152" s="13" t="s">
        <v>153</v>
      </c>
      <c r="AW152" s="13" t="s">
        <v>30</v>
      </c>
      <c r="AX152" s="13" t="s">
        <v>74</v>
      </c>
      <c r="AY152" s="158" t="s">
        <v>139</v>
      </c>
    </row>
    <row r="153" spans="2:65" s="1" customFormat="1" ht="21.75" customHeight="1">
      <c r="B153" s="33"/>
      <c r="C153" s="132" t="s">
        <v>200</v>
      </c>
      <c r="D153" s="132" t="s">
        <v>141</v>
      </c>
      <c r="E153" s="133" t="s">
        <v>201</v>
      </c>
      <c r="F153" s="134" t="s">
        <v>202</v>
      </c>
      <c r="G153" s="135" t="s">
        <v>144</v>
      </c>
      <c r="H153" s="136">
        <v>2236.0410000000002</v>
      </c>
      <c r="I153" s="137"/>
      <c r="J153" s="138">
        <f>ROUND(I153*H153,2)</f>
        <v>0</v>
      </c>
      <c r="K153" s="134" t="s">
        <v>145</v>
      </c>
      <c r="L153" s="33"/>
      <c r="M153" s="139" t="s">
        <v>18</v>
      </c>
      <c r="N153" s="140" t="s">
        <v>39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146</v>
      </c>
      <c r="AT153" s="143" t="s">
        <v>141</v>
      </c>
      <c r="AU153" s="143" t="s">
        <v>76</v>
      </c>
      <c r="AY153" s="18" t="s">
        <v>139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74</v>
      </c>
      <c r="BK153" s="144">
        <f>ROUND(I153*H153,2)</f>
        <v>0</v>
      </c>
      <c r="BL153" s="18" t="s">
        <v>146</v>
      </c>
      <c r="BM153" s="143" t="s">
        <v>203</v>
      </c>
    </row>
    <row r="154" spans="2:65" s="1" customFormat="1">
      <c r="B154" s="33"/>
      <c r="D154" s="145" t="s">
        <v>148</v>
      </c>
      <c r="F154" s="146" t="s">
        <v>204</v>
      </c>
      <c r="I154" s="147"/>
      <c r="L154" s="33"/>
      <c r="M154" s="148"/>
      <c r="T154" s="54"/>
      <c r="AT154" s="18" t="s">
        <v>148</v>
      </c>
      <c r="AU154" s="18" t="s">
        <v>76</v>
      </c>
    </row>
    <row r="155" spans="2:65" s="12" customFormat="1">
      <c r="B155" s="149"/>
      <c r="D155" s="150" t="s">
        <v>150</v>
      </c>
      <c r="E155" s="151" t="s">
        <v>18</v>
      </c>
      <c r="F155" s="152" t="s">
        <v>205</v>
      </c>
      <c r="H155" s="153">
        <v>1038.0409999999999</v>
      </c>
      <c r="I155" s="154"/>
      <c r="L155" s="149"/>
      <c r="M155" s="155"/>
      <c r="T155" s="156"/>
      <c r="AT155" s="151" t="s">
        <v>150</v>
      </c>
      <c r="AU155" s="151" t="s">
        <v>76</v>
      </c>
      <c r="AV155" s="12" t="s">
        <v>76</v>
      </c>
      <c r="AW155" s="12" t="s">
        <v>30</v>
      </c>
      <c r="AX155" s="12" t="s">
        <v>68</v>
      </c>
      <c r="AY155" s="151" t="s">
        <v>139</v>
      </c>
    </row>
    <row r="156" spans="2:65" s="12" customFormat="1">
      <c r="B156" s="149"/>
      <c r="D156" s="150" t="s">
        <v>150</v>
      </c>
      <c r="E156" s="151" t="s">
        <v>18</v>
      </c>
      <c r="F156" s="152" t="s">
        <v>206</v>
      </c>
      <c r="H156" s="153">
        <v>1125</v>
      </c>
      <c r="I156" s="154"/>
      <c r="L156" s="149"/>
      <c r="M156" s="155"/>
      <c r="T156" s="156"/>
      <c r="AT156" s="151" t="s">
        <v>150</v>
      </c>
      <c r="AU156" s="151" t="s">
        <v>76</v>
      </c>
      <c r="AV156" s="12" t="s">
        <v>76</v>
      </c>
      <c r="AW156" s="12" t="s">
        <v>30</v>
      </c>
      <c r="AX156" s="12" t="s">
        <v>68</v>
      </c>
      <c r="AY156" s="151" t="s">
        <v>139</v>
      </c>
    </row>
    <row r="157" spans="2:65" s="12" customFormat="1">
      <c r="B157" s="149"/>
      <c r="D157" s="150" t="s">
        <v>150</v>
      </c>
      <c r="E157" s="151" t="s">
        <v>18</v>
      </c>
      <c r="F157" s="152" t="s">
        <v>207</v>
      </c>
      <c r="H157" s="153">
        <v>73</v>
      </c>
      <c r="I157" s="154"/>
      <c r="L157" s="149"/>
      <c r="M157" s="155"/>
      <c r="T157" s="156"/>
      <c r="AT157" s="151" t="s">
        <v>150</v>
      </c>
      <c r="AU157" s="151" t="s">
        <v>76</v>
      </c>
      <c r="AV157" s="12" t="s">
        <v>76</v>
      </c>
      <c r="AW157" s="12" t="s">
        <v>30</v>
      </c>
      <c r="AX157" s="12" t="s">
        <v>68</v>
      </c>
      <c r="AY157" s="151" t="s">
        <v>139</v>
      </c>
    </row>
    <row r="158" spans="2:65" s="13" customFormat="1">
      <c r="B158" s="157"/>
      <c r="D158" s="150" t="s">
        <v>150</v>
      </c>
      <c r="E158" s="158" t="s">
        <v>18</v>
      </c>
      <c r="F158" s="159" t="s">
        <v>152</v>
      </c>
      <c r="H158" s="160">
        <v>2236.0410000000002</v>
      </c>
      <c r="I158" s="161"/>
      <c r="L158" s="157"/>
      <c r="M158" s="162"/>
      <c r="T158" s="163"/>
      <c r="AT158" s="158" t="s">
        <v>150</v>
      </c>
      <c r="AU158" s="158" t="s">
        <v>76</v>
      </c>
      <c r="AV158" s="13" t="s">
        <v>153</v>
      </c>
      <c r="AW158" s="13" t="s">
        <v>30</v>
      </c>
      <c r="AX158" s="13" t="s">
        <v>74</v>
      </c>
      <c r="AY158" s="158" t="s">
        <v>139</v>
      </c>
    </row>
    <row r="159" spans="2:65" s="1" customFormat="1" ht="16.5" customHeight="1">
      <c r="B159" s="33"/>
      <c r="C159" s="132" t="s">
        <v>208</v>
      </c>
      <c r="D159" s="132" t="s">
        <v>141</v>
      </c>
      <c r="E159" s="133" t="s">
        <v>209</v>
      </c>
      <c r="F159" s="134" t="s">
        <v>210</v>
      </c>
      <c r="G159" s="135" t="s">
        <v>194</v>
      </c>
      <c r="H159" s="136">
        <v>6020.5330000000004</v>
      </c>
      <c r="I159" s="137"/>
      <c r="J159" s="138">
        <f>ROUND(I159*H159,2)</f>
        <v>0</v>
      </c>
      <c r="K159" s="134" t="s">
        <v>145</v>
      </c>
      <c r="L159" s="33"/>
      <c r="M159" s="139" t="s">
        <v>18</v>
      </c>
      <c r="N159" s="140" t="s">
        <v>39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146</v>
      </c>
      <c r="AT159" s="143" t="s">
        <v>141</v>
      </c>
      <c r="AU159" s="143" t="s">
        <v>76</v>
      </c>
      <c r="AY159" s="18" t="s">
        <v>139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74</v>
      </c>
      <c r="BK159" s="144">
        <f>ROUND(I159*H159,2)</f>
        <v>0</v>
      </c>
      <c r="BL159" s="18" t="s">
        <v>146</v>
      </c>
      <c r="BM159" s="143" t="s">
        <v>211</v>
      </c>
    </row>
    <row r="160" spans="2:65" s="1" customFormat="1">
      <c r="B160" s="33"/>
      <c r="D160" s="145" t="s">
        <v>148</v>
      </c>
      <c r="F160" s="146" t="s">
        <v>212</v>
      </c>
      <c r="I160" s="147"/>
      <c r="L160" s="33"/>
      <c r="M160" s="148"/>
      <c r="T160" s="54"/>
      <c r="AT160" s="18" t="s">
        <v>148</v>
      </c>
      <c r="AU160" s="18" t="s">
        <v>76</v>
      </c>
    </row>
    <row r="161" spans="2:65" s="14" customFormat="1">
      <c r="B161" s="164"/>
      <c r="D161" s="150" t="s">
        <v>150</v>
      </c>
      <c r="E161" s="165" t="s">
        <v>18</v>
      </c>
      <c r="F161" s="166" t="s">
        <v>213</v>
      </c>
      <c r="H161" s="165" t="s">
        <v>18</v>
      </c>
      <c r="I161" s="167"/>
      <c r="L161" s="164"/>
      <c r="M161" s="168"/>
      <c r="T161" s="169"/>
      <c r="AT161" s="165" t="s">
        <v>150</v>
      </c>
      <c r="AU161" s="165" t="s">
        <v>76</v>
      </c>
      <c r="AV161" s="14" t="s">
        <v>74</v>
      </c>
      <c r="AW161" s="14" t="s">
        <v>30</v>
      </c>
      <c r="AX161" s="14" t="s">
        <v>68</v>
      </c>
      <c r="AY161" s="165" t="s">
        <v>139</v>
      </c>
    </row>
    <row r="162" spans="2:65" s="12" customFormat="1">
      <c r="B162" s="149"/>
      <c r="D162" s="150" t="s">
        <v>150</v>
      </c>
      <c r="E162" s="151" t="s">
        <v>18</v>
      </c>
      <c r="F162" s="152" t="s">
        <v>214</v>
      </c>
      <c r="H162" s="153">
        <v>2352</v>
      </c>
      <c r="I162" s="154"/>
      <c r="L162" s="149"/>
      <c r="M162" s="155"/>
      <c r="T162" s="156"/>
      <c r="AT162" s="151" t="s">
        <v>150</v>
      </c>
      <c r="AU162" s="151" t="s">
        <v>76</v>
      </c>
      <c r="AV162" s="12" t="s">
        <v>76</v>
      </c>
      <c r="AW162" s="12" t="s">
        <v>30</v>
      </c>
      <c r="AX162" s="12" t="s">
        <v>68</v>
      </c>
      <c r="AY162" s="151" t="s">
        <v>139</v>
      </c>
    </row>
    <row r="163" spans="2:65" s="12" customFormat="1">
      <c r="B163" s="149"/>
      <c r="D163" s="150" t="s">
        <v>150</v>
      </c>
      <c r="E163" s="151" t="s">
        <v>18</v>
      </c>
      <c r="F163" s="152" t="s">
        <v>215</v>
      </c>
      <c r="H163" s="153">
        <v>3571.2</v>
      </c>
      <c r="I163" s="154"/>
      <c r="L163" s="149"/>
      <c r="M163" s="155"/>
      <c r="T163" s="156"/>
      <c r="AT163" s="151" t="s">
        <v>150</v>
      </c>
      <c r="AU163" s="151" t="s">
        <v>76</v>
      </c>
      <c r="AV163" s="12" t="s">
        <v>76</v>
      </c>
      <c r="AW163" s="12" t="s">
        <v>30</v>
      </c>
      <c r="AX163" s="12" t="s">
        <v>68</v>
      </c>
      <c r="AY163" s="151" t="s">
        <v>139</v>
      </c>
    </row>
    <row r="164" spans="2:65" s="12" customFormat="1">
      <c r="B164" s="149"/>
      <c r="D164" s="150" t="s">
        <v>150</v>
      </c>
      <c r="E164" s="151" t="s">
        <v>18</v>
      </c>
      <c r="F164" s="152" t="s">
        <v>216</v>
      </c>
      <c r="H164" s="153">
        <v>97.332999999999998</v>
      </c>
      <c r="I164" s="154"/>
      <c r="L164" s="149"/>
      <c r="M164" s="155"/>
      <c r="T164" s="156"/>
      <c r="AT164" s="151" t="s">
        <v>150</v>
      </c>
      <c r="AU164" s="151" t="s">
        <v>76</v>
      </c>
      <c r="AV164" s="12" t="s">
        <v>76</v>
      </c>
      <c r="AW164" s="12" t="s">
        <v>30</v>
      </c>
      <c r="AX164" s="12" t="s">
        <v>68</v>
      </c>
      <c r="AY164" s="151" t="s">
        <v>139</v>
      </c>
    </row>
    <row r="165" spans="2:65" s="13" customFormat="1">
      <c r="B165" s="157"/>
      <c r="D165" s="150" t="s">
        <v>150</v>
      </c>
      <c r="E165" s="158" t="s">
        <v>18</v>
      </c>
      <c r="F165" s="159" t="s">
        <v>152</v>
      </c>
      <c r="H165" s="160">
        <v>6020.5329999999994</v>
      </c>
      <c r="I165" s="161"/>
      <c r="L165" s="157"/>
      <c r="M165" s="162"/>
      <c r="T165" s="163"/>
      <c r="AT165" s="158" t="s">
        <v>150</v>
      </c>
      <c r="AU165" s="158" t="s">
        <v>76</v>
      </c>
      <c r="AV165" s="13" t="s">
        <v>153</v>
      </c>
      <c r="AW165" s="13" t="s">
        <v>30</v>
      </c>
      <c r="AX165" s="13" t="s">
        <v>74</v>
      </c>
      <c r="AY165" s="158" t="s">
        <v>139</v>
      </c>
    </row>
    <row r="166" spans="2:65" s="1" customFormat="1" ht="24.15" customHeight="1">
      <c r="B166" s="33"/>
      <c r="C166" s="132" t="s">
        <v>217</v>
      </c>
      <c r="D166" s="132" t="s">
        <v>141</v>
      </c>
      <c r="E166" s="133" t="s">
        <v>218</v>
      </c>
      <c r="F166" s="134" t="s">
        <v>219</v>
      </c>
      <c r="G166" s="135" t="s">
        <v>156</v>
      </c>
      <c r="H166" s="136">
        <v>3317.8330000000001</v>
      </c>
      <c r="I166" s="137"/>
      <c r="J166" s="138">
        <f>ROUND(I166*H166,2)</f>
        <v>0</v>
      </c>
      <c r="K166" s="134" t="s">
        <v>145</v>
      </c>
      <c r="L166" s="33"/>
      <c r="M166" s="139" t="s">
        <v>18</v>
      </c>
      <c r="N166" s="140" t="s">
        <v>39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146</v>
      </c>
      <c r="AT166" s="143" t="s">
        <v>141</v>
      </c>
      <c r="AU166" s="143" t="s">
        <v>76</v>
      </c>
      <c r="AY166" s="18" t="s">
        <v>139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74</v>
      </c>
      <c r="BK166" s="144">
        <f>ROUND(I166*H166,2)</f>
        <v>0</v>
      </c>
      <c r="BL166" s="18" t="s">
        <v>146</v>
      </c>
      <c r="BM166" s="143" t="s">
        <v>220</v>
      </c>
    </row>
    <row r="167" spans="2:65" s="1" customFormat="1">
      <c r="B167" s="33"/>
      <c r="D167" s="145" t="s">
        <v>148</v>
      </c>
      <c r="F167" s="146" t="s">
        <v>221</v>
      </c>
      <c r="I167" s="147"/>
      <c r="L167" s="33"/>
      <c r="M167" s="148"/>
      <c r="T167" s="54"/>
      <c r="AT167" s="18" t="s">
        <v>148</v>
      </c>
      <c r="AU167" s="18" t="s">
        <v>76</v>
      </c>
    </row>
    <row r="168" spans="2:65" s="12" customFormat="1">
      <c r="B168" s="149"/>
      <c r="D168" s="150" t="s">
        <v>150</v>
      </c>
      <c r="E168" s="151" t="s">
        <v>18</v>
      </c>
      <c r="F168" s="152" t="s">
        <v>170</v>
      </c>
      <c r="H168" s="153">
        <v>1470</v>
      </c>
      <c r="I168" s="154"/>
      <c r="L168" s="149"/>
      <c r="M168" s="155"/>
      <c r="T168" s="156"/>
      <c r="AT168" s="151" t="s">
        <v>150</v>
      </c>
      <c r="AU168" s="151" t="s">
        <v>76</v>
      </c>
      <c r="AV168" s="12" t="s">
        <v>76</v>
      </c>
      <c r="AW168" s="12" t="s">
        <v>30</v>
      </c>
      <c r="AX168" s="12" t="s">
        <v>68</v>
      </c>
      <c r="AY168" s="151" t="s">
        <v>139</v>
      </c>
    </row>
    <row r="169" spans="2:65" s="12" customFormat="1">
      <c r="B169" s="149"/>
      <c r="D169" s="150" t="s">
        <v>150</v>
      </c>
      <c r="E169" s="151" t="s">
        <v>18</v>
      </c>
      <c r="F169" s="152" t="s">
        <v>171</v>
      </c>
      <c r="H169" s="153">
        <v>2232</v>
      </c>
      <c r="I169" s="154"/>
      <c r="L169" s="149"/>
      <c r="M169" s="155"/>
      <c r="T169" s="156"/>
      <c r="AT169" s="151" t="s">
        <v>150</v>
      </c>
      <c r="AU169" s="151" t="s">
        <v>76</v>
      </c>
      <c r="AV169" s="12" t="s">
        <v>76</v>
      </c>
      <c r="AW169" s="12" t="s">
        <v>30</v>
      </c>
      <c r="AX169" s="12" t="s">
        <v>68</v>
      </c>
      <c r="AY169" s="151" t="s">
        <v>139</v>
      </c>
    </row>
    <row r="170" spans="2:65" s="12" customFormat="1">
      <c r="B170" s="149"/>
      <c r="D170" s="150" t="s">
        <v>150</v>
      </c>
      <c r="E170" s="151" t="s">
        <v>18</v>
      </c>
      <c r="F170" s="152" t="s">
        <v>172</v>
      </c>
      <c r="H170" s="153">
        <v>60.832999999999998</v>
      </c>
      <c r="I170" s="154"/>
      <c r="L170" s="149"/>
      <c r="M170" s="155"/>
      <c r="T170" s="156"/>
      <c r="AT170" s="151" t="s">
        <v>150</v>
      </c>
      <c r="AU170" s="151" t="s">
        <v>76</v>
      </c>
      <c r="AV170" s="12" t="s">
        <v>76</v>
      </c>
      <c r="AW170" s="12" t="s">
        <v>30</v>
      </c>
      <c r="AX170" s="12" t="s">
        <v>68</v>
      </c>
      <c r="AY170" s="151" t="s">
        <v>139</v>
      </c>
    </row>
    <row r="171" spans="2:65" s="13" customFormat="1">
      <c r="B171" s="157"/>
      <c r="D171" s="150" t="s">
        <v>150</v>
      </c>
      <c r="E171" s="158" t="s">
        <v>18</v>
      </c>
      <c r="F171" s="159" t="s">
        <v>152</v>
      </c>
      <c r="H171" s="160">
        <v>3762.8330000000001</v>
      </c>
      <c r="I171" s="161"/>
      <c r="L171" s="157"/>
      <c r="M171" s="162"/>
      <c r="T171" s="163"/>
      <c r="AT171" s="158" t="s">
        <v>150</v>
      </c>
      <c r="AU171" s="158" t="s">
        <v>76</v>
      </c>
      <c r="AV171" s="13" t="s">
        <v>153</v>
      </c>
      <c r="AW171" s="13" t="s">
        <v>30</v>
      </c>
      <c r="AX171" s="13" t="s">
        <v>68</v>
      </c>
      <c r="AY171" s="158" t="s">
        <v>139</v>
      </c>
    </row>
    <row r="172" spans="2:65" s="14" customFormat="1">
      <c r="B172" s="164"/>
      <c r="D172" s="150" t="s">
        <v>150</v>
      </c>
      <c r="E172" s="165" t="s">
        <v>18</v>
      </c>
      <c r="F172" s="166" t="s">
        <v>173</v>
      </c>
      <c r="H172" s="165" t="s">
        <v>18</v>
      </c>
      <c r="I172" s="167"/>
      <c r="L172" s="164"/>
      <c r="M172" s="168"/>
      <c r="T172" s="169"/>
      <c r="AT172" s="165" t="s">
        <v>150</v>
      </c>
      <c r="AU172" s="165" t="s">
        <v>76</v>
      </c>
      <c r="AV172" s="14" t="s">
        <v>74</v>
      </c>
      <c r="AW172" s="14" t="s">
        <v>30</v>
      </c>
      <c r="AX172" s="14" t="s">
        <v>68</v>
      </c>
      <c r="AY172" s="165" t="s">
        <v>139</v>
      </c>
    </row>
    <row r="173" spans="2:65" s="12" customFormat="1">
      <c r="B173" s="149"/>
      <c r="D173" s="150" t="s">
        <v>150</v>
      </c>
      <c r="E173" s="151" t="s">
        <v>18</v>
      </c>
      <c r="F173" s="152" t="s">
        <v>222</v>
      </c>
      <c r="H173" s="153">
        <v>-210</v>
      </c>
      <c r="I173" s="154"/>
      <c r="L173" s="149"/>
      <c r="M173" s="155"/>
      <c r="T173" s="156"/>
      <c r="AT173" s="151" t="s">
        <v>150</v>
      </c>
      <c r="AU173" s="151" t="s">
        <v>76</v>
      </c>
      <c r="AV173" s="12" t="s">
        <v>76</v>
      </c>
      <c r="AW173" s="12" t="s">
        <v>30</v>
      </c>
      <c r="AX173" s="12" t="s">
        <v>68</v>
      </c>
      <c r="AY173" s="151" t="s">
        <v>139</v>
      </c>
    </row>
    <row r="174" spans="2:65" s="12" customFormat="1">
      <c r="B174" s="149"/>
      <c r="D174" s="150" t="s">
        <v>150</v>
      </c>
      <c r="E174" s="151" t="s">
        <v>18</v>
      </c>
      <c r="F174" s="152" t="s">
        <v>223</v>
      </c>
      <c r="H174" s="153">
        <v>-235</v>
      </c>
      <c r="I174" s="154"/>
      <c r="L174" s="149"/>
      <c r="M174" s="155"/>
      <c r="T174" s="156"/>
      <c r="AT174" s="151" t="s">
        <v>150</v>
      </c>
      <c r="AU174" s="151" t="s">
        <v>76</v>
      </c>
      <c r="AV174" s="12" t="s">
        <v>76</v>
      </c>
      <c r="AW174" s="12" t="s">
        <v>30</v>
      </c>
      <c r="AX174" s="12" t="s">
        <v>68</v>
      </c>
      <c r="AY174" s="151" t="s">
        <v>139</v>
      </c>
    </row>
    <row r="175" spans="2:65" s="13" customFormat="1">
      <c r="B175" s="157"/>
      <c r="D175" s="150" t="s">
        <v>150</v>
      </c>
      <c r="E175" s="158" t="s">
        <v>18</v>
      </c>
      <c r="F175" s="159" t="s">
        <v>152</v>
      </c>
      <c r="H175" s="160">
        <v>-445</v>
      </c>
      <c r="I175" s="161"/>
      <c r="L175" s="157"/>
      <c r="M175" s="162"/>
      <c r="T175" s="163"/>
      <c r="AT175" s="158" t="s">
        <v>150</v>
      </c>
      <c r="AU175" s="158" t="s">
        <v>76</v>
      </c>
      <c r="AV175" s="13" t="s">
        <v>153</v>
      </c>
      <c r="AW175" s="13" t="s">
        <v>30</v>
      </c>
      <c r="AX175" s="13" t="s">
        <v>68</v>
      </c>
      <c r="AY175" s="158" t="s">
        <v>139</v>
      </c>
    </row>
    <row r="176" spans="2:65" s="15" customFormat="1">
      <c r="B176" s="170"/>
      <c r="D176" s="150" t="s">
        <v>150</v>
      </c>
      <c r="E176" s="171" t="s">
        <v>18</v>
      </c>
      <c r="F176" s="172" t="s">
        <v>176</v>
      </c>
      <c r="H176" s="173">
        <v>3317.8330000000001</v>
      </c>
      <c r="I176" s="174"/>
      <c r="L176" s="170"/>
      <c r="M176" s="175"/>
      <c r="T176" s="176"/>
      <c r="AT176" s="171" t="s">
        <v>150</v>
      </c>
      <c r="AU176" s="171" t="s">
        <v>76</v>
      </c>
      <c r="AV176" s="15" t="s">
        <v>146</v>
      </c>
      <c r="AW176" s="15" t="s">
        <v>30</v>
      </c>
      <c r="AX176" s="15" t="s">
        <v>74</v>
      </c>
      <c r="AY176" s="171" t="s">
        <v>139</v>
      </c>
    </row>
    <row r="177" spans="2:65" s="11" customFormat="1" ht="22.8" customHeight="1">
      <c r="B177" s="120"/>
      <c r="D177" s="121" t="s">
        <v>67</v>
      </c>
      <c r="E177" s="130" t="s">
        <v>224</v>
      </c>
      <c r="F177" s="130" t="s">
        <v>225</v>
      </c>
      <c r="I177" s="123"/>
      <c r="J177" s="131">
        <f>BK177</f>
        <v>0</v>
      </c>
      <c r="L177" s="120"/>
      <c r="M177" s="125"/>
      <c r="P177" s="126">
        <f>SUM(P178:P182)</f>
        <v>0</v>
      </c>
      <c r="R177" s="126">
        <f>SUM(R178:R182)</f>
        <v>0</v>
      </c>
      <c r="T177" s="127">
        <f>SUM(T178:T182)</f>
        <v>0</v>
      </c>
      <c r="AR177" s="121" t="s">
        <v>74</v>
      </c>
      <c r="AT177" s="128" t="s">
        <v>67</v>
      </c>
      <c r="AU177" s="128" t="s">
        <v>74</v>
      </c>
      <c r="AY177" s="121" t="s">
        <v>139</v>
      </c>
      <c r="BK177" s="129">
        <f>SUM(BK178:BK182)</f>
        <v>0</v>
      </c>
    </row>
    <row r="178" spans="2:65" s="1" customFormat="1" ht="24.15" customHeight="1">
      <c r="B178" s="33"/>
      <c r="C178" s="132" t="s">
        <v>8</v>
      </c>
      <c r="D178" s="132" t="s">
        <v>141</v>
      </c>
      <c r="E178" s="133" t="s">
        <v>226</v>
      </c>
      <c r="F178" s="134" t="s">
        <v>227</v>
      </c>
      <c r="G178" s="135" t="s">
        <v>144</v>
      </c>
      <c r="H178" s="136">
        <v>1685.3330000000001</v>
      </c>
      <c r="I178" s="137"/>
      <c r="J178" s="138">
        <f>ROUND(I178*H178,2)</f>
        <v>0</v>
      </c>
      <c r="K178" s="134" t="s">
        <v>145</v>
      </c>
      <c r="L178" s="33"/>
      <c r="M178" s="139" t="s">
        <v>18</v>
      </c>
      <c r="N178" s="140" t="s">
        <v>39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146</v>
      </c>
      <c r="AT178" s="143" t="s">
        <v>141</v>
      </c>
      <c r="AU178" s="143" t="s">
        <v>76</v>
      </c>
      <c r="AY178" s="18" t="s">
        <v>139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8" t="s">
        <v>74</v>
      </c>
      <c r="BK178" s="144">
        <f>ROUND(I178*H178,2)</f>
        <v>0</v>
      </c>
      <c r="BL178" s="18" t="s">
        <v>146</v>
      </c>
      <c r="BM178" s="143" t="s">
        <v>228</v>
      </c>
    </row>
    <row r="179" spans="2:65" s="1" customFormat="1">
      <c r="B179" s="33"/>
      <c r="D179" s="145" t="s">
        <v>148</v>
      </c>
      <c r="F179" s="146" t="s">
        <v>229</v>
      </c>
      <c r="I179" s="147"/>
      <c r="L179" s="33"/>
      <c r="M179" s="148"/>
      <c r="T179" s="54"/>
      <c r="AT179" s="18" t="s">
        <v>148</v>
      </c>
      <c r="AU179" s="18" t="s">
        <v>76</v>
      </c>
    </row>
    <row r="180" spans="2:65" s="14" customFormat="1">
      <c r="B180" s="164"/>
      <c r="D180" s="150" t="s">
        <v>150</v>
      </c>
      <c r="E180" s="165" t="s">
        <v>18</v>
      </c>
      <c r="F180" s="166" t="s">
        <v>230</v>
      </c>
      <c r="H180" s="165" t="s">
        <v>18</v>
      </c>
      <c r="I180" s="167"/>
      <c r="L180" s="164"/>
      <c r="M180" s="168"/>
      <c r="T180" s="169"/>
      <c r="AT180" s="165" t="s">
        <v>150</v>
      </c>
      <c r="AU180" s="165" t="s">
        <v>76</v>
      </c>
      <c r="AV180" s="14" t="s">
        <v>74</v>
      </c>
      <c r="AW180" s="14" t="s">
        <v>30</v>
      </c>
      <c r="AX180" s="14" t="s">
        <v>68</v>
      </c>
      <c r="AY180" s="165" t="s">
        <v>139</v>
      </c>
    </row>
    <row r="181" spans="2:65" s="12" customFormat="1">
      <c r="B181" s="149"/>
      <c r="D181" s="150" t="s">
        <v>150</v>
      </c>
      <c r="E181" s="151" t="s">
        <v>18</v>
      </c>
      <c r="F181" s="152" t="s">
        <v>231</v>
      </c>
      <c r="H181" s="153">
        <v>1685.3330000000001</v>
      </c>
      <c r="I181" s="154"/>
      <c r="L181" s="149"/>
      <c r="M181" s="155"/>
      <c r="T181" s="156"/>
      <c r="AT181" s="151" t="s">
        <v>150</v>
      </c>
      <c r="AU181" s="151" t="s">
        <v>76</v>
      </c>
      <c r="AV181" s="12" t="s">
        <v>76</v>
      </c>
      <c r="AW181" s="12" t="s">
        <v>30</v>
      </c>
      <c r="AX181" s="12" t="s">
        <v>68</v>
      </c>
      <c r="AY181" s="151" t="s">
        <v>139</v>
      </c>
    </row>
    <row r="182" spans="2:65" s="13" customFormat="1">
      <c r="B182" s="157"/>
      <c r="D182" s="150" t="s">
        <v>150</v>
      </c>
      <c r="E182" s="158" t="s">
        <v>18</v>
      </c>
      <c r="F182" s="159" t="s">
        <v>152</v>
      </c>
      <c r="H182" s="160">
        <v>1685.3330000000001</v>
      </c>
      <c r="I182" s="161"/>
      <c r="L182" s="157"/>
      <c r="M182" s="162"/>
      <c r="T182" s="163"/>
      <c r="AT182" s="158" t="s">
        <v>150</v>
      </c>
      <c r="AU182" s="158" t="s">
        <v>76</v>
      </c>
      <c r="AV182" s="13" t="s">
        <v>153</v>
      </c>
      <c r="AW182" s="13" t="s">
        <v>30</v>
      </c>
      <c r="AX182" s="13" t="s">
        <v>74</v>
      </c>
      <c r="AY182" s="158" t="s">
        <v>139</v>
      </c>
    </row>
    <row r="183" spans="2:65" s="11" customFormat="1" ht="22.8" customHeight="1">
      <c r="B183" s="120"/>
      <c r="D183" s="121" t="s">
        <v>67</v>
      </c>
      <c r="E183" s="130" t="s">
        <v>76</v>
      </c>
      <c r="F183" s="130" t="s">
        <v>232</v>
      </c>
      <c r="I183" s="123"/>
      <c r="J183" s="131">
        <f>BK183</f>
        <v>0</v>
      </c>
      <c r="L183" s="120"/>
      <c r="M183" s="125"/>
      <c r="P183" s="126">
        <f>SUM(P184:P219)</f>
        <v>0</v>
      </c>
      <c r="R183" s="126">
        <f>SUM(R184:R219)</f>
        <v>207.10020316999999</v>
      </c>
      <c r="T183" s="127">
        <f>SUM(T184:T219)</f>
        <v>0</v>
      </c>
      <c r="AR183" s="121" t="s">
        <v>74</v>
      </c>
      <c r="AT183" s="128" t="s">
        <v>67</v>
      </c>
      <c r="AU183" s="128" t="s">
        <v>74</v>
      </c>
      <c r="AY183" s="121" t="s">
        <v>139</v>
      </c>
      <c r="BK183" s="129">
        <f>SUM(BK184:BK219)</f>
        <v>0</v>
      </c>
    </row>
    <row r="184" spans="2:65" s="1" customFormat="1" ht="24.15" customHeight="1">
      <c r="B184" s="33"/>
      <c r="C184" s="132" t="s">
        <v>233</v>
      </c>
      <c r="D184" s="132" t="s">
        <v>141</v>
      </c>
      <c r="E184" s="133" t="s">
        <v>234</v>
      </c>
      <c r="F184" s="134" t="s">
        <v>235</v>
      </c>
      <c r="G184" s="135" t="s">
        <v>236</v>
      </c>
      <c r="H184" s="136">
        <v>57.75</v>
      </c>
      <c r="I184" s="137"/>
      <c r="J184" s="138">
        <f>ROUND(I184*H184,2)</f>
        <v>0</v>
      </c>
      <c r="K184" s="134" t="s">
        <v>145</v>
      </c>
      <c r="L184" s="33"/>
      <c r="M184" s="139" t="s">
        <v>18</v>
      </c>
      <c r="N184" s="140" t="s">
        <v>39</v>
      </c>
      <c r="P184" s="141">
        <f>O184*H184</f>
        <v>0</v>
      </c>
      <c r="Q184" s="141">
        <v>4.0000000000000003E-5</v>
      </c>
      <c r="R184" s="141">
        <f>Q184*H184</f>
        <v>2.31E-3</v>
      </c>
      <c r="S184" s="141">
        <v>0</v>
      </c>
      <c r="T184" s="142">
        <f>S184*H184</f>
        <v>0</v>
      </c>
      <c r="AR184" s="143" t="s">
        <v>146</v>
      </c>
      <c r="AT184" s="143" t="s">
        <v>141</v>
      </c>
      <c r="AU184" s="143" t="s">
        <v>76</v>
      </c>
      <c r="AY184" s="18" t="s">
        <v>139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74</v>
      </c>
      <c r="BK184" s="144">
        <f>ROUND(I184*H184,2)</f>
        <v>0</v>
      </c>
      <c r="BL184" s="18" t="s">
        <v>146</v>
      </c>
      <c r="BM184" s="143" t="s">
        <v>237</v>
      </c>
    </row>
    <row r="185" spans="2:65" s="1" customFormat="1">
      <c r="B185" s="33"/>
      <c r="D185" s="145" t="s">
        <v>148</v>
      </c>
      <c r="F185" s="146" t="s">
        <v>238</v>
      </c>
      <c r="I185" s="147"/>
      <c r="L185" s="33"/>
      <c r="M185" s="148"/>
      <c r="T185" s="54"/>
      <c r="AT185" s="18" t="s">
        <v>148</v>
      </c>
      <c r="AU185" s="18" t="s">
        <v>76</v>
      </c>
    </row>
    <row r="186" spans="2:65" s="12" customFormat="1">
      <c r="B186" s="149"/>
      <c r="D186" s="150" t="s">
        <v>150</v>
      </c>
      <c r="E186" s="151" t="s">
        <v>18</v>
      </c>
      <c r="F186" s="152" t="s">
        <v>239</v>
      </c>
      <c r="H186" s="153">
        <v>57.75</v>
      </c>
      <c r="I186" s="154"/>
      <c r="L186" s="149"/>
      <c r="M186" s="155"/>
      <c r="T186" s="156"/>
      <c r="AT186" s="151" t="s">
        <v>150</v>
      </c>
      <c r="AU186" s="151" t="s">
        <v>76</v>
      </c>
      <c r="AV186" s="12" t="s">
        <v>76</v>
      </c>
      <c r="AW186" s="12" t="s">
        <v>30</v>
      </c>
      <c r="AX186" s="12" t="s">
        <v>68</v>
      </c>
      <c r="AY186" s="151" t="s">
        <v>139</v>
      </c>
    </row>
    <row r="187" spans="2:65" s="13" customFormat="1">
      <c r="B187" s="157"/>
      <c r="D187" s="150" t="s">
        <v>150</v>
      </c>
      <c r="E187" s="158" t="s">
        <v>18</v>
      </c>
      <c r="F187" s="159" t="s">
        <v>152</v>
      </c>
      <c r="H187" s="160">
        <v>57.75</v>
      </c>
      <c r="I187" s="161"/>
      <c r="L187" s="157"/>
      <c r="M187" s="162"/>
      <c r="T187" s="163"/>
      <c r="AT187" s="158" t="s">
        <v>150</v>
      </c>
      <c r="AU187" s="158" t="s">
        <v>76</v>
      </c>
      <c r="AV187" s="13" t="s">
        <v>153</v>
      </c>
      <c r="AW187" s="13" t="s">
        <v>30</v>
      </c>
      <c r="AX187" s="13" t="s">
        <v>74</v>
      </c>
      <c r="AY187" s="158" t="s">
        <v>139</v>
      </c>
    </row>
    <row r="188" spans="2:65" s="1" customFormat="1" ht="24.15" customHeight="1">
      <c r="B188" s="33"/>
      <c r="C188" s="132" t="s">
        <v>240</v>
      </c>
      <c r="D188" s="132" t="s">
        <v>141</v>
      </c>
      <c r="E188" s="133" t="s">
        <v>241</v>
      </c>
      <c r="F188" s="134" t="s">
        <v>242</v>
      </c>
      <c r="G188" s="135" t="s">
        <v>236</v>
      </c>
      <c r="H188" s="136">
        <v>37.25</v>
      </c>
      <c r="I188" s="137"/>
      <c r="J188" s="138">
        <f>ROUND(I188*H188,2)</f>
        <v>0</v>
      </c>
      <c r="K188" s="134" t="s">
        <v>145</v>
      </c>
      <c r="L188" s="33"/>
      <c r="M188" s="139" t="s">
        <v>18</v>
      </c>
      <c r="N188" s="140" t="s">
        <v>39</v>
      </c>
      <c r="P188" s="141">
        <f>O188*H188</f>
        <v>0</v>
      </c>
      <c r="Q188" s="141">
        <v>4.0000000000000003E-5</v>
      </c>
      <c r="R188" s="141">
        <f>Q188*H188</f>
        <v>1.4900000000000002E-3</v>
      </c>
      <c r="S188" s="141">
        <v>0</v>
      </c>
      <c r="T188" s="142">
        <f>S188*H188</f>
        <v>0</v>
      </c>
      <c r="AR188" s="143" t="s">
        <v>146</v>
      </c>
      <c r="AT188" s="143" t="s">
        <v>141</v>
      </c>
      <c r="AU188" s="143" t="s">
        <v>76</v>
      </c>
      <c r="AY188" s="18" t="s">
        <v>139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8" t="s">
        <v>74</v>
      </c>
      <c r="BK188" s="144">
        <f>ROUND(I188*H188,2)</f>
        <v>0</v>
      </c>
      <c r="BL188" s="18" t="s">
        <v>146</v>
      </c>
      <c r="BM188" s="143" t="s">
        <v>243</v>
      </c>
    </row>
    <row r="189" spans="2:65" s="1" customFormat="1">
      <c r="B189" s="33"/>
      <c r="D189" s="145" t="s">
        <v>148</v>
      </c>
      <c r="F189" s="146" t="s">
        <v>244</v>
      </c>
      <c r="I189" s="147"/>
      <c r="L189" s="33"/>
      <c r="M189" s="148"/>
      <c r="T189" s="54"/>
      <c r="AT189" s="18" t="s">
        <v>148</v>
      </c>
      <c r="AU189" s="18" t="s">
        <v>76</v>
      </c>
    </row>
    <row r="190" spans="2:65" s="12" customFormat="1">
      <c r="B190" s="149"/>
      <c r="D190" s="150" t="s">
        <v>150</v>
      </c>
      <c r="E190" s="151" t="s">
        <v>18</v>
      </c>
      <c r="F190" s="152" t="s">
        <v>245</v>
      </c>
      <c r="H190" s="153">
        <v>37.25</v>
      </c>
      <c r="I190" s="154"/>
      <c r="L190" s="149"/>
      <c r="M190" s="155"/>
      <c r="T190" s="156"/>
      <c r="AT190" s="151" t="s">
        <v>150</v>
      </c>
      <c r="AU190" s="151" t="s">
        <v>76</v>
      </c>
      <c r="AV190" s="12" t="s">
        <v>76</v>
      </c>
      <c r="AW190" s="12" t="s">
        <v>30</v>
      </c>
      <c r="AX190" s="12" t="s">
        <v>68</v>
      </c>
      <c r="AY190" s="151" t="s">
        <v>139</v>
      </c>
    </row>
    <row r="191" spans="2:65" s="13" customFormat="1">
      <c r="B191" s="157"/>
      <c r="D191" s="150" t="s">
        <v>150</v>
      </c>
      <c r="E191" s="158" t="s">
        <v>18</v>
      </c>
      <c r="F191" s="159" t="s">
        <v>152</v>
      </c>
      <c r="H191" s="160">
        <v>37.25</v>
      </c>
      <c r="I191" s="161"/>
      <c r="L191" s="157"/>
      <c r="M191" s="162"/>
      <c r="T191" s="163"/>
      <c r="AT191" s="158" t="s">
        <v>150</v>
      </c>
      <c r="AU191" s="158" t="s">
        <v>76</v>
      </c>
      <c r="AV191" s="13" t="s">
        <v>153</v>
      </c>
      <c r="AW191" s="13" t="s">
        <v>30</v>
      </c>
      <c r="AX191" s="13" t="s">
        <v>74</v>
      </c>
      <c r="AY191" s="158" t="s">
        <v>139</v>
      </c>
    </row>
    <row r="192" spans="2:65" s="1" customFormat="1" ht="24.15" customHeight="1">
      <c r="B192" s="33"/>
      <c r="C192" s="132" t="s">
        <v>246</v>
      </c>
      <c r="D192" s="132" t="s">
        <v>141</v>
      </c>
      <c r="E192" s="133" t="s">
        <v>247</v>
      </c>
      <c r="F192" s="134" t="s">
        <v>248</v>
      </c>
      <c r="G192" s="135" t="s">
        <v>236</v>
      </c>
      <c r="H192" s="136">
        <v>13.2</v>
      </c>
      <c r="I192" s="137"/>
      <c r="J192" s="138">
        <f>ROUND(I192*H192,2)</f>
        <v>0</v>
      </c>
      <c r="K192" s="134" t="s">
        <v>145</v>
      </c>
      <c r="L192" s="33"/>
      <c r="M192" s="139" t="s">
        <v>18</v>
      </c>
      <c r="N192" s="140" t="s">
        <v>39</v>
      </c>
      <c r="P192" s="141">
        <f>O192*H192</f>
        <v>0</v>
      </c>
      <c r="Q192" s="141">
        <v>1E-4</v>
      </c>
      <c r="R192" s="141">
        <f>Q192*H192</f>
        <v>1.32E-3</v>
      </c>
      <c r="S192" s="141">
        <v>0</v>
      </c>
      <c r="T192" s="142">
        <f>S192*H192</f>
        <v>0</v>
      </c>
      <c r="AR192" s="143" t="s">
        <v>146</v>
      </c>
      <c r="AT192" s="143" t="s">
        <v>141</v>
      </c>
      <c r="AU192" s="143" t="s">
        <v>76</v>
      </c>
      <c r="AY192" s="18" t="s">
        <v>139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74</v>
      </c>
      <c r="BK192" s="144">
        <f>ROUND(I192*H192,2)</f>
        <v>0</v>
      </c>
      <c r="BL192" s="18" t="s">
        <v>146</v>
      </c>
      <c r="BM192" s="143" t="s">
        <v>249</v>
      </c>
    </row>
    <row r="193" spans="2:65" s="1" customFormat="1">
      <c r="B193" s="33"/>
      <c r="D193" s="145" t="s">
        <v>148</v>
      </c>
      <c r="F193" s="146" t="s">
        <v>250</v>
      </c>
      <c r="I193" s="147"/>
      <c r="L193" s="33"/>
      <c r="M193" s="148"/>
      <c r="T193" s="54"/>
      <c r="AT193" s="18" t="s">
        <v>148</v>
      </c>
      <c r="AU193" s="18" t="s">
        <v>76</v>
      </c>
    </row>
    <row r="194" spans="2:65" s="14" customFormat="1">
      <c r="B194" s="164"/>
      <c r="D194" s="150" t="s">
        <v>150</v>
      </c>
      <c r="E194" s="165" t="s">
        <v>18</v>
      </c>
      <c r="F194" s="166" t="s">
        <v>251</v>
      </c>
      <c r="H194" s="165" t="s">
        <v>18</v>
      </c>
      <c r="I194" s="167"/>
      <c r="L194" s="164"/>
      <c r="M194" s="168"/>
      <c r="T194" s="169"/>
      <c r="AT194" s="165" t="s">
        <v>150</v>
      </c>
      <c r="AU194" s="165" t="s">
        <v>76</v>
      </c>
      <c r="AV194" s="14" t="s">
        <v>74</v>
      </c>
      <c r="AW194" s="14" t="s">
        <v>30</v>
      </c>
      <c r="AX194" s="14" t="s">
        <v>68</v>
      </c>
      <c r="AY194" s="165" t="s">
        <v>139</v>
      </c>
    </row>
    <row r="195" spans="2:65" s="12" customFormat="1">
      <c r="B195" s="149"/>
      <c r="D195" s="150" t="s">
        <v>150</v>
      </c>
      <c r="E195" s="151" t="s">
        <v>18</v>
      </c>
      <c r="F195" s="152" t="s">
        <v>252</v>
      </c>
      <c r="H195" s="153">
        <v>13.2</v>
      </c>
      <c r="I195" s="154"/>
      <c r="L195" s="149"/>
      <c r="M195" s="155"/>
      <c r="T195" s="156"/>
      <c r="AT195" s="151" t="s">
        <v>150</v>
      </c>
      <c r="AU195" s="151" t="s">
        <v>76</v>
      </c>
      <c r="AV195" s="12" t="s">
        <v>76</v>
      </c>
      <c r="AW195" s="12" t="s">
        <v>30</v>
      </c>
      <c r="AX195" s="12" t="s">
        <v>68</v>
      </c>
      <c r="AY195" s="151" t="s">
        <v>139</v>
      </c>
    </row>
    <row r="196" spans="2:65" s="13" customFormat="1">
      <c r="B196" s="157"/>
      <c r="D196" s="150" t="s">
        <v>150</v>
      </c>
      <c r="E196" s="158" t="s">
        <v>18</v>
      </c>
      <c r="F196" s="159" t="s">
        <v>152</v>
      </c>
      <c r="H196" s="160">
        <v>13.2</v>
      </c>
      <c r="I196" s="161"/>
      <c r="L196" s="157"/>
      <c r="M196" s="162"/>
      <c r="T196" s="163"/>
      <c r="AT196" s="158" t="s">
        <v>150</v>
      </c>
      <c r="AU196" s="158" t="s">
        <v>76</v>
      </c>
      <c r="AV196" s="13" t="s">
        <v>153</v>
      </c>
      <c r="AW196" s="13" t="s">
        <v>30</v>
      </c>
      <c r="AX196" s="13" t="s">
        <v>74</v>
      </c>
      <c r="AY196" s="158" t="s">
        <v>139</v>
      </c>
    </row>
    <row r="197" spans="2:65" s="1" customFormat="1" ht="24.15" customHeight="1">
      <c r="B197" s="33"/>
      <c r="C197" s="132" t="s">
        <v>253</v>
      </c>
      <c r="D197" s="132" t="s">
        <v>141</v>
      </c>
      <c r="E197" s="133" t="s">
        <v>254</v>
      </c>
      <c r="F197" s="134" t="s">
        <v>255</v>
      </c>
      <c r="G197" s="135" t="s">
        <v>236</v>
      </c>
      <c r="H197" s="136">
        <v>95</v>
      </c>
      <c r="I197" s="137"/>
      <c r="J197" s="138">
        <f>ROUND(I197*H197,2)</f>
        <v>0</v>
      </c>
      <c r="K197" s="134" t="s">
        <v>145</v>
      </c>
      <c r="L197" s="33"/>
      <c r="M197" s="139" t="s">
        <v>18</v>
      </c>
      <c r="N197" s="140" t="s">
        <v>39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146</v>
      </c>
      <c r="AT197" s="143" t="s">
        <v>141</v>
      </c>
      <c r="AU197" s="143" t="s">
        <v>76</v>
      </c>
      <c r="AY197" s="18" t="s">
        <v>139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8" t="s">
        <v>74</v>
      </c>
      <c r="BK197" s="144">
        <f>ROUND(I197*H197,2)</f>
        <v>0</v>
      </c>
      <c r="BL197" s="18" t="s">
        <v>146</v>
      </c>
      <c r="BM197" s="143" t="s">
        <v>256</v>
      </c>
    </row>
    <row r="198" spans="2:65" s="1" customFormat="1">
      <c r="B198" s="33"/>
      <c r="D198" s="145" t="s">
        <v>148</v>
      </c>
      <c r="F198" s="146" t="s">
        <v>257</v>
      </c>
      <c r="I198" s="147"/>
      <c r="L198" s="33"/>
      <c r="M198" s="148"/>
      <c r="T198" s="54"/>
      <c r="AT198" s="18" t="s">
        <v>148</v>
      </c>
      <c r="AU198" s="18" t="s">
        <v>76</v>
      </c>
    </row>
    <row r="199" spans="2:65" s="12" customFormat="1">
      <c r="B199" s="149"/>
      <c r="D199" s="150" t="s">
        <v>150</v>
      </c>
      <c r="E199" s="151" t="s">
        <v>18</v>
      </c>
      <c r="F199" s="152" t="s">
        <v>258</v>
      </c>
      <c r="H199" s="153">
        <v>95</v>
      </c>
      <c r="I199" s="154"/>
      <c r="L199" s="149"/>
      <c r="M199" s="155"/>
      <c r="T199" s="156"/>
      <c r="AT199" s="151" t="s">
        <v>150</v>
      </c>
      <c r="AU199" s="151" t="s">
        <v>76</v>
      </c>
      <c r="AV199" s="12" t="s">
        <v>76</v>
      </c>
      <c r="AW199" s="12" t="s">
        <v>30</v>
      </c>
      <c r="AX199" s="12" t="s">
        <v>68</v>
      </c>
      <c r="AY199" s="151" t="s">
        <v>139</v>
      </c>
    </row>
    <row r="200" spans="2:65" s="13" customFormat="1">
      <c r="B200" s="157"/>
      <c r="D200" s="150" t="s">
        <v>150</v>
      </c>
      <c r="E200" s="158" t="s">
        <v>18</v>
      </c>
      <c r="F200" s="159" t="s">
        <v>152</v>
      </c>
      <c r="H200" s="160">
        <v>95</v>
      </c>
      <c r="I200" s="161"/>
      <c r="L200" s="157"/>
      <c r="M200" s="162"/>
      <c r="T200" s="163"/>
      <c r="AT200" s="158" t="s">
        <v>150</v>
      </c>
      <c r="AU200" s="158" t="s">
        <v>76</v>
      </c>
      <c r="AV200" s="13" t="s">
        <v>153</v>
      </c>
      <c r="AW200" s="13" t="s">
        <v>30</v>
      </c>
      <c r="AX200" s="13" t="s">
        <v>74</v>
      </c>
      <c r="AY200" s="158" t="s">
        <v>139</v>
      </c>
    </row>
    <row r="201" spans="2:65" s="1" customFormat="1" ht="16.5" customHeight="1">
      <c r="B201" s="33"/>
      <c r="C201" s="177" t="s">
        <v>259</v>
      </c>
      <c r="D201" s="177" t="s">
        <v>191</v>
      </c>
      <c r="E201" s="178" t="s">
        <v>260</v>
      </c>
      <c r="F201" s="179" t="s">
        <v>261</v>
      </c>
      <c r="G201" s="180" t="s">
        <v>156</v>
      </c>
      <c r="H201" s="181">
        <v>41.959000000000003</v>
      </c>
      <c r="I201" s="182"/>
      <c r="J201" s="183">
        <f>ROUND(I201*H201,2)</f>
        <v>0</v>
      </c>
      <c r="K201" s="179" t="s">
        <v>145</v>
      </c>
      <c r="L201" s="184"/>
      <c r="M201" s="185" t="s">
        <v>18</v>
      </c>
      <c r="N201" s="186" t="s">
        <v>39</v>
      </c>
      <c r="P201" s="141">
        <f>O201*H201</f>
        <v>0</v>
      </c>
      <c r="Q201" s="141">
        <v>2.4289999999999998</v>
      </c>
      <c r="R201" s="141">
        <f>Q201*H201</f>
        <v>101.91841100000001</v>
      </c>
      <c r="S201" s="141">
        <v>0</v>
      </c>
      <c r="T201" s="142">
        <f>S201*H201</f>
        <v>0</v>
      </c>
      <c r="AR201" s="143" t="s">
        <v>195</v>
      </c>
      <c r="AT201" s="143" t="s">
        <v>191</v>
      </c>
      <c r="AU201" s="143" t="s">
        <v>76</v>
      </c>
      <c r="AY201" s="18" t="s">
        <v>139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74</v>
      </c>
      <c r="BK201" s="144">
        <f>ROUND(I201*H201,2)</f>
        <v>0</v>
      </c>
      <c r="BL201" s="18" t="s">
        <v>146</v>
      </c>
      <c r="BM201" s="143" t="s">
        <v>262</v>
      </c>
    </row>
    <row r="202" spans="2:65" s="1" customFormat="1" ht="24.15" customHeight="1">
      <c r="B202" s="33"/>
      <c r="C202" s="132" t="s">
        <v>224</v>
      </c>
      <c r="D202" s="132" t="s">
        <v>141</v>
      </c>
      <c r="E202" s="133" t="s">
        <v>263</v>
      </c>
      <c r="F202" s="134" t="s">
        <v>264</v>
      </c>
      <c r="G202" s="135" t="s">
        <v>236</v>
      </c>
      <c r="H202" s="136">
        <v>28.6</v>
      </c>
      <c r="I202" s="137"/>
      <c r="J202" s="138">
        <f>ROUND(I202*H202,2)</f>
        <v>0</v>
      </c>
      <c r="K202" s="134" t="s">
        <v>145</v>
      </c>
      <c r="L202" s="33"/>
      <c r="M202" s="139" t="s">
        <v>18</v>
      </c>
      <c r="N202" s="140" t="s">
        <v>39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146</v>
      </c>
      <c r="AT202" s="143" t="s">
        <v>141</v>
      </c>
      <c r="AU202" s="143" t="s">
        <v>76</v>
      </c>
      <c r="AY202" s="18" t="s">
        <v>139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74</v>
      </c>
      <c r="BK202" s="144">
        <f>ROUND(I202*H202,2)</f>
        <v>0</v>
      </c>
      <c r="BL202" s="18" t="s">
        <v>146</v>
      </c>
      <c r="BM202" s="143" t="s">
        <v>265</v>
      </c>
    </row>
    <row r="203" spans="2:65" s="1" customFormat="1">
      <c r="B203" s="33"/>
      <c r="D203" s="145" t="s">
        <v>148</v>
      </c>
      <c r="F203" s="146" t="s">
        <v>266</v>
      </c>
      <c r="I203" s="147"/>
      <c r="L203" s="33"/>
      <c r="M203" s="148"/>
      <c r="T203" s="54"/>
      <c r="AT203" s="18" t="s">
        <v>148</v>
      </c>
      <c r="AU203" s="18" t="s">
        <v>76</v>
      </c>
    </row>
    <row r="204" spans="2:65" s="12" customFormat="1">
      <c r="B204" s="149"/>
      <c r="D204" s="150" t="s">
        <v>150</v>
      </c>
      <c r="E204" s="151" t="s">
        <v>18</v>
      </c>
      <c r="F204" s="152" t="s">
        <v>267</v>
      </c>
      <c r="H204" s="153">
        <v>28.6</v>
      </c>
      <c r="I204" s="154"/>
      <c r="L204" s="149"/>
      <c r="M204" s="155"/>
      <c r="T204" s="156"/>
      <c r="AT204" s="151" t="s">
        <v>150</v>
      </c>
      <c r="AU204" s="151" t="s">
        <v>76</v>
      </c>
      <c r="AV204" s="12" t="s">
        <v>76</v>
      </c>
      <c r="AW204" s="12" t="s">
        <v>30</v>
      </c>
      <c r="AX204" s="12" t="s">
        <v>68</v>
      </c>
      <c r="AY204" s="151" t="s">
        <v>139</v>
      </c>
    </row>
    <row r="205" spans="2:65" s="13" customFormat="1">
      <c r="B205" s="157"/>
      <c r="D205" s="150" t="s">
        <v>150</v>
      </c>
      <c r="E205" s="158" t="s">
        <v>18</v>
      </c>
      <c r="F205" s="159" t="s">
        <v>152</v>
      </c>
      <c r="H205" s="160">
        <v>28.6</v>
      </c>
      <c r="I205" s="161"/>
      <c r="L205" s="157"/>
      <c r="M205" s="162"/>
      <c r="T205" s="163"/>
      <c r="AT205" s="158" t="s">
        <v>150</v>
      </c>
      <c r="AU205" s="158" t="s">
        <v>76</v>
      </c>
      <c r="AV205" s="13" t="s">
        <v>153</v>
      </c>
      <c r="AW205" s="13" t="s">
        <v>30</v>
      </c>
      <c r="AX205" s="13" t="s">
        <v>74</v>
      </c>
      <c r="AY205" s="158" t="s">
        <v>139</v>
      </c>
    </row>
    <row r="206" spans="2:65" s="1" customFormat="1" ht="16.5" customHeight="1">
      <c r="B206" s="33"/>
      <c r="C206" s="177" t="s">
        <v>268</v>
      </c>
      <c r="D206" s="177" t="s">
        <v>191</v>
      </c>
      <c r="E206" s="178" t="s">
        <v>260</v>
      </c>
      <c r="F206" s="179" t="s">
        <v>261</v>
      </c>
      <c r="G206" s="180" t="s">
        <v>156</v>
      </c>
      <c r="H206" s="181">
        <v>40.936999999999998</v>
      </c>
      <c r="I206" s="182"/>
      <c r="J206" s="183">
        <f>ROUND(I206*H206,2)</f>
        <v>0</v>
      </c>
      <c r="K206" s="179" t="s">
        <v>145</v>
      </c>
      <c r="L206" s="184"/>
      <c r="M206" s="185" t="s">
        <v>18</v>
      </c>
      <c r="N206" s="186" t="s">
        <v>39</v>
      </c>
      <c r="P206" s="141">
        <f>O206*H206</f>
        <v>0</v>
      </c>
      <c r="Q206" s="141">
        <v>2.4289999999999998</v>
      </c>
      <c r="R206" s="141">
        <f>Q206*H206</f>
        <v>99.43597299999999</v>
      </c>
      <c r="S206" s="141">
        <v>0</v>
      </c>
      <c r="T206" s="142">
        <f>S206*H206</f>
        <v>0</v>
      </c>
      <c r="AR206" s="143" t="s">
        <v>195</v>
      </c>
      <c r="AT206" s="143" t="s">
        <v>191</v>
      </c>
      <c r="AU206" s="143" t="s">
        <v>76</v>
      </c>
      <c r="AY206" s="18" t="s">
        <v>139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8" t="s">
        <v>74</v>
      </c>
      <c r="BK206" s="144">
        <f>ROUND(I206*H206,2)</f>
        <v>0</v>
      </c>
      <c r="BL206" s="18" t="s">
        <v>146</v>
      </c>
      <c r="BM206" s="143" t="s">
        <v>269</v>
      </c>
    </row>
    <row r="207" spans="2:65" s="1" customFormat="1" ht="16.5" customHeight="1">
      <c r="B207" s="33"/>
      <c r="C207" s="132" t="s">
        <v>270</v>
      </c>
      <c r="D207" s="132" t="s">
        <v>141</v>
      </c>
      <c r="E207" s="133" t="s">
        <v>271</v>
      </c>
      <c r="F207" s="134" t="s">
        <v>272</v>
      </c>
      <c r="G207" s="135" t="s">
        <v>194</v>
      </c>
      <c r="H207" s="136">
        <v>4.4169999999999998</v>
      </c>
      <c r="I207" s="137"/>
      <c r="J207" s="138">
        <f>ROUND(I207*H207,2)</f>
        <v>0</v>
      </c>
      <c r="K207" s="134" t="s">
        <v>145</v>
      </c>
      <c r="L207" s="33"/>
      <c r="M207" s="139" t="s">
        <v>18</v>
      </c>
      <c r="N207" s="140" t="s">
        <v>39</v>
      </c>
      <c r="P207" s="141">
        <f>O207*H207</f>
        <v>0</v>
      </c>
      <c r="Q207" s="141">
        <v>1.11381</v>
      </c>
      <c r="R207" s="141">
        <f>Q207*H207</f>
        <v>4.9196987699999992</v>
      </c>
      <c r="S207" s="141">
        <v>0</v>
      </c>
      <c r="T207" s="142">
        <f>S207*H207</f>
        <v>0</v>
      </c>
      <c r="AR207" s="143" t="s">
        <v>146</v>
      </c>
      <c r="AT207" s="143" t="s">
        <v>141</v>
      </c>
      <c r="AU207" s="143" t="s">
        <v>76</v>
      </c>
      <c r="AY207" s="18" t="s">
        <v>139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74</v>
      </c>
      <c r="BK207" s="144">
        <f>ROUND(I207*H207,2)</f>
        <v>0</v>
      </c>
      <c r="BL207" s="18" t="s">
        <v>146</v>
      </c>
      <c r="BM207" s="143" t="s">
        <v>273</v>
      </c>
    </row>
    <row r="208" spans="2:65" s="1" customFormat="1">
      <c r="B208" s="33"/>
      <c r="D208" s="145" t="s">
        <v>148</v>
      </c>
      <c r="F208" s="146" t="s">
        <v>274</v>
      </c>
      <c r="I208" s="147"/>
      <c r="L208" s="33"/>
      <c r="M208" s="148"/>
      <c r="T208" s="54"/>
      <c r="AT208" s="18" t="s">
        <v>148</v>
      </c>
      <c r="AU208" s="18" t="s">
        <v>76</v>
      </c>
    </row>
    <row r="209" spans="2:65" s="12" customFormat="1">
      <c r="B209" s="149"/>
      <c r="D209" s="150" t="s">
        <v>150</v>
      </c>
      <c r="E209" s="151" t="s">
        <v>18</v>
      </c>
      <c r="F209" s="152" t="s">
        <v>275</v>
      </c>
      <c r="H209" s="153">
        <v>1.8879999999999999</v>
      </c>
      <c r="I209" s="154"/>
      <c r="L209" s="149"/>
      <c r="M209" s="155"/>
      <c r="T209" s="156"/>
      <c r="AT209" s="151" t="s">
        <v>150</v>
      </c>
      <c r="AU209" s="151" t="s">
        <v>76</v>
      </c>
      <c r="AV209" s="12" t="s">
        <v>76</v>
      </c>
      <c r="AW209" s="12" t="s">
        <v>30</v>
      </c>
      <c r="AX209" s="12" t="s">
        <v>68</v>
      </c>
      <c r="AY209" s="151" t="s">
        <v>139</v>
      </c>
    </row>
    <row r="210" spans="2:65" s="12" customFormat="1">
      <c r="B210" s="149"/>
      <c r="D210" s="150" t="s">
        <v>150</v>
      </c>
      <c r="E210" s="151" t="s">
        <v>18</v>
      </c>
      <c r="F210" s="152" t="s">
        <v>276</v>
      </c>
      <c r="H210" s="153">
        <v>2.5289999999999999</v>
      </c>
      <c r="I210" s="154"/>
      <c r="L210" s="149"/>
      <c r="M210" s="155"/>
      <c r="T210" s="156"/>
      <c r="AT210" s="151" t="s">
        <v>150</v>
      </c>
      <c r="AU210" s="151" t="s">
        <v>76</v>
      </c>
      <c r="AV210" s="12" t="s">
        <v>76</v>
      </c>
      <c r="AW210" s="12" t="s">
        <v>30</v>
      </c>
      <c r="AX210" s="12" t="s">
        <v>68</v>
      </c>
      <c r="AY210" s="151" t="s">
        <v>139</v>
      </c>
    </row>
    <row r="211" spans="2:65" s="13" customFormat="1">
      <c r="B211" s="157"/>
      <c r="D211" s="150" t="s">
        <v>150</v>
      </c>
      <c r="E211" s="158" t="s">
        <v>18</v>
      </c>
      <c r="F211" s="159" t="s">
        <v>152</v>
      </c>
      <c r="H211" s="160">
        <v>4.4169999999999998</v>
      </c>
      <c r="I211" s="161"/>
      <c r="L211" s="157"/>
      <c r="M211" s="162"/>
      <c r="T211" s="163"/>
      <c r="AT211" s="158" t="s">
        <v>150</v>
      </c>
      <c r="AU211" s="158" t="s">
        <v>76</v>
      </c>
      <c r="AV211" s="13" t="s">
        <v>153</v>
      </c>
      <c r="AW211" s="13" t="s">
        <v>30</v>
      </c>
      <c r="AX211" s="13" t="s">
        <v>74</v>
      </c>
      <c r="AY211" s="158" t="s">
        <v>139</v>
      </c>
    </row>
    <row r="212" spans="2:65" s="1" customFormat="1" ht="16.5" customHeight="1">
      <c r="B212" s="33"/>
      <c r="C212" s="132" t="s">
        <v>7</v>
      </c>
      <c r="D212" s="132" t="s">
        <v>141</v>
      </c>
      <c r="E212" s="133" t="s">
        <v>277</v>
      </c>
      <c r="F212" s="134" t="s">
        <v>278</v>
      </c>
      <c r="G212" s="135" t="s">
        <v>144</v>
      </c>
      <c r="H212" s="136">
        <v>121.235</v>
      </c>
      <c r="I212" s="137"/>
      <c r="J212" s="138">
        <f>ROUND(I212*H212,2)</f>
        <v>0</v>
      </c>
      <c r="K212" s="134" t="s">
        <v>145</v>
      </c>
      <c r="L212" s="33"/>
      <c r="M212" s="139" t="s">
        <v>18</v>
      </c>
      <c r="N212" s="140" t="s">
        <v>39</v>
      </c>
      <c r="P212" s="141">
        <f>O212*H212</f>
        <v>0</v>
      </c>
      <c r="Q212" s="141">
        <v>2.64E-3</v>
      </c>
      <c r="R212" s="141">
        <f>Q212*H212</f>
        <v>0.32006040000000002</v>
      </c>
      <c r="S212" s="141">
        <v>0</v>
      </c>
      <c r="T212" s="142">
        <f>S212*H212</f>
        <v>0</v>
      </c>
      <c r="AR212" s="143" t="s">
        <v>146</v>
      </c>
      <c r="AT212" s="143" t="s">
        <v>141</v>
      </c>
      <c r="AU212" s="143" t="s">
        <v>76</v>
      </c>
      <c r="AY212" s="18" t="s">
        <v>139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74</v>
      </c>
      <c r="BK212" s="144">
        <f>ROUND(I212*H212,2)</f>
        <v>0</v>
      </c>
      <c r="BL212" s="18" t="s">
        <v>146</v>
      </c>
      <c r="BM212" s="143" t="s">
        <v>279</v>
      </c>
    </row>
    <row r="213" spans="2:65" s="1" customFormat="1">
      <c r="B213" s="33"/>
      <c r="D213" s="145" t="s">
        <v>148</v>
      </c>
      <c r="F213" s="146" t="s">
        <v>280</v>
      </c>
      <c r="I213" s="147"/>
      <c r="L213" s="33"/>
      <c r="M213" s="148"/>
      <c r="T213" s="54"/>
      <c r="AT213" s="18" t="s">
        <v>148</v>
      </c>
      <c r="AU213" s="18" t="s">
        <v>76</v>
      </c>
    </row>
    <row r="214" spans="2:65" s="12" customFormat="1">
      <c r="B214" s="149"/>
      <c r="D214" s="150" t="s">
        <v>150</v>
      </c>
      <c r="E214" s="151" t="s">
        <v>18</v>
      </c>
      <c r="F214" s="152" t="s">
        <v>281</v>
      </c>
      <c r="H214" s="153">
        <v>121.235</v>
      </c>
      <c r="I214" s="154"/>
      <c r="L214" s="149"/>
      <c r="M214" s="155"/>
      <c r="T214" s="156"/>
      <c r="AT214" s="151" t="s">
        <v>150</v>
      </c>
      <c r="AU214" s="151" t="s">
        <v>76</v>
      </c>
      <c r="AV214" s="12" t="s">
        <v>76</v>
      </c>
      <c r="AW214" s="12" t="s">
        <v>30</v>
      </c>
      <c r="AX214" s="12" t="s">
        <v>68</v>
      </c>
      <c r="AY214" s="151" t="s">
        <v>139</v>
      </c>
    </row>
    <row r="215" spans="2:65" s="13" customFormat="1">
      <c r="B215" s="157"/>
      <c r="D215" s="150" t="s">
        <v>150</v>
      </c>
      <c r="E215" s="158" t="s">
        <v>18</v>
      </c>
      <c r="F215" s="159" t="s">
        <v>152</v>
      </c>
      <c r="H215" s="160">
        <v>121.235</v>
      </c>
      <c r="I215" s="161"/>
      <c r="L215" s="157"/>
      <c r="M215" s="162"/>
      <c r="T215" s="163"/>
      <c r="AT215" s="158" t="s">
        <v>150</v>
      </c>
      <c r="AU215" s="158" t="s">
        <v>76</v>
      </c>
      <c r="AV215" s="13" t="s">
        <v>153</v>
      </c>
      <c r="AW215" s="13" t="s">
        <v>30</v>
      </c>
      <c r="AX215" s="13" t="s">
        <v>74</v>
      </c>
      <c r="AY215" s="158" t="s">
        <v>139</v>
      </c>
    </row>
    <row r="216" spans="2:65" s="1" customFormat="1" ht="16.5" customHeight="1">
      <c r="B216" s="33"/>
      <c r="C216" s="132" t="s">
        <v>282</v>
      </c>
      <c r="D216" s="132" t="s">
        <v>141</v>
      </c>
      <c r="E216" s="133" t="s">
        <v>283</v>
      </c>
      <c r="F216" s="134" t="s">
        <v>284</v>
      </c>
      <c r="G216" s="135" t="s">
        <v>144</v>
      </c>
      <c r="H216" s="136">
        <v>121.235</v>
      </c>
      <c r="I216" s="137"/>
      <c r="J216" s="138">
        <f>ROUND(I216*H216,2)</f>
        <v>0</v>
      </c>
      <c r="K216" s="134" t="s">
        <v>145</v>
      </c>
      <c r="L216" s="33"/>
      <c r="M216" s="139" t="s">
        <v>18</v>
      </c>
      <c r="N216" s="140" t="s">
        <v>39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146</v>
      </c>
      <c r="AT216" s="143" t="s">
        <v>141</v>
      </c>
      <c r="AU216" s="143" t="s">
        <v>76</v>
      </c>
      <c r="AY216" s="18" t="s">
        <v>139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8" t="s">
        <v>74</v>
      </c>
      <c r="BK216" s="144">
        <f>ROUND(I216*H216,2)</f>
        <v>0</v>
      </c>
      <c r="BL216" s="18" t="s">
        <v>146</v>
      </c>
      <c r="BM216" s="143" t="s">
        <v>285</v>
      </c>
    </row>
    <row r="217" spans="2:65" s="1" customFormat="1">
      <c r="B217" s="33"/>
      <c r="D217" s="145" t="s">
        <v>148</v>
      </c>
      <c r="F217" s="146" t="s">
        <v>286</v>
      </c>
      <c r="I217" s="147"/>
      <c r="L217" s="33"/>
      <c r="M217" s="148"/>
      <c r="T217" s="54"/>
      <c r="AT217" s="18" t="s">
        <v>148</v>
      </c>
      <c r="AU217" s="18" t="s">
        <v>76</v>
      </c>
    </row>
    <row r="218" spans="2:65" s="1" customFormat="1" ht="33" customHeight="1">
      <c r="B218" s="33"/>
      <c r="C218" s="132" t="s">
        <v>287</v>
      </c>
      <c r="D218" s="132" t="s">
        <v>141</v>
      </c>
      <c r="E218" s="133" t="s">
        <v>288</v>
      </c>
      <c r="F218" s="134" t="s">
        <v>289</v>
      </c>
      <c r="G218" s="135" t="s">
        <v>290</v>
      </c>
      <c r="H218" s="136">
        <v>22</v>
      </c>
      <c r="I218" s="137"/>
      <c r="J218" s="138">
        <f>ROUND(I218*H218,2)</f>
        <v>0</v>
      </c>
      <c r="K218" s="134" t="s">
        <v>145</v>
      </c>
      <c r="L218" s="33"/>
      <c r="M218" s="139" t="s">
        <v>18</v>
      </c>
      <c r="N218" s="140" t="s">
        <v>39</v>
      </c>
      <c r="P218" s="141">
        <f>O218*H218</f>
        <v>0</v>
      </c>
      <c r="Q218" s="141">
        <v>2.2769999999999999E-2</v>
      </c>
      <c r="R218" s="141">
        <f>Q218*H218</f>
        <v>0.50093999999999994</v>
      </c>
      <c r="S218" s="141">
        <v>0</v>
      </c>
      <c r="T218" s="142">
        <f>S218*H218</f>
        <v>0</v>
      </c>
      <c r="AR218" s="143" t="s">
        <v>146</v>
      </c>
      <c r="AT218" s="143" t="s">
        <v>141</v>
      </c>
      <c r="AU218" s="143" t="s">
        <v>76</v>
      </c>
      <c r="AY218" s="18" t="s">
        <v>139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8" t="s">
        <v>74</v>
      </c>
      <c r="BK218" s="144">
        <f>ROUND(I218*H218,2)</f>
        <v>0</v>
      </c>
      <c r="BL218" s="18" t="s">
        <v>146</v>
      </c>
      <c r="BM218" s="143" t="s">
        <v>291</v>
      </c>
    </row>
    <row r="219" spans="2:65" s="1" customFormat="1">
      <c r="B219" s="33"/>
      <c r="D219" s="145" t="s">
        <v>148</v>
      </c>
      <c r="F219" s="146" t="s">
        <v>292</v>
      </c>
      <c r="I219" s="147"/>
      <c r="L219" s="33"/>
      <c r="M219" s="148"/>
      <c r="T219" s="54"/>
      <c r="AT219" s="18" t="s">
        <v>148</v>
      </c>
      <c r="AU219" s="18" t="s">
        <v>76</v>
      </c>
    </row>
    <row r="220" spans="2:65" s="11" customFormat="1" ht="22.8" customHeight="1">
      <c r="B220" s="120"/>
      <c r="D220" s="121" t="s">
        <v>67</v>
      </c>
      <c r="E220" s="130" t="s">
        <v>293</v>
      </c>
      <c r="F220" s="130" t="s">
        <v>294</v>
      </c>
      <c r="I220" s="123"/>
      <c r="J220" s="131">
        <f>BK220</f>
        <v>0</v>
      </c>
      <c r="L220" s="120"/>
      <c r="M220" s="125"/>
      <c r="P220" s="126">
        <f>SUM(P221:P230)</f>
        <v>0</v>
      </c>
      <c r="R220" s="126">
        <f>SUM(R221:R230)</f>
        <v>0</v>
      </c>
      <c r="T220" s="127">
        <f>SUM(T221:T230)</f>
        <v>0</v>
      </c>
      <c r="AR220" s="121" t="s">
        <v>74</v>
      </c>
      <c r="AT220" s="128" t="s">
        <v>67</v>
      </c>
      <c r="AU220" s="128" t="s">
        <v>74</v>
      </c>
      <c r="AY220" s="121" t="s">
        <v>139</v>
      </c>
      <c r="BK220" s="129">
        <f>SUM(BK221:BK230)</f>
        <v>0</v>
      </c>
    </row>
    <row r="221" spans="2:65" s="1" customFormat="1" ht="16.5" customHeight="1">
      <c r="B221" s="33"/>
      <c r="C221" s="132" t="s">
        <v>295</v>
      </c>
      <c r="D221" s="132" t="s">
        <v>141</v>
      </c>
      <c r="E221" s="133" t="s">
        <v>296</v>
      </c>
      <c r="F221" s="134" t="s">
        <v>297</v>
      </c>
      <c r="G221" s="135" t="s">
        <v>298</v>
      </c>
      <c r="H221" s="136">
        <v>1</v>
      </c>
      <c r="I221" s="137"/>
      <c r="J221" s="138">
        <f t="shared" ref="J221:J230" si="0">ROUND(I221*H221,2)</f>
        <v>0</v>
      </c>
      <c r="K221" s="134" t="s">
        <v>18</v>
      </c>
      <c r="L221" s="33"/>
      <c r="M221" s="139" t="s">
        <v>18</v>
      </c>
      <c r="N221" s="140" t="s">
        <v>39</v>
      </c>
      <c r="P221" s="141">
        <f t="shared" ref="P221:P230" si="1">O221*H221</f>
        <v>0</v>
      </c>
      <c r="Q221" s="141">
        <v>0</v>
      </c>
      <c r="R221" s="141">
        <f t="shared" ref="R221:R230" si="2">Q221*H221</f>
        <v>0</v>
      </c>
      <c r="S221" s="141">
        <v>0</v>
      </c>
      <c r="T221" s="142">
        <f t="shared" ref="T221:T230" si="3">S221*H221</f>
        <v>0</v>
      </c>
      <c r="AR221" s="143" t="s">
        <v>146</v>
      </c>
      <c r="AT221" s="143" t="s">
        <v>141</v>
      </c>
      <c r="AU221" s="143" t="s">
        <v>76</v>
      </c>
      <c r="AY221" s="18" t="s">
        <v>139</v>
      </c>
      <c r="BE221" s="144">
        <f t="shared" ref="BE221:BE230" si="4">IF(N221="základní",J221,0)</f>
        <v>0</v>
      </c>
      <c r="BF221" s="144">
        <f t="shared" ref="BF221:BF230" si="5">IF(N221="snížená",J221,0)</f>
        <v>0</v>
      </c>
      <c r="BG221" s="144">
        <f t="shared" ref="BG221:BG230" si="6">IF(N221="zákl. přenesená",J221,0)</f>
        <v>0</v>
      </c>
      <c r="BH221" s="144">
        <f t="shared" ref="BH221:BH230" si="7">IF(N221="sníž. přenesená",J221,0)</f>
        <v>0</v>
      </c>
      <c r="BI221" s="144">
        <f t="shared" ref="BI221:BI230" si="8">IF(N221="nulová",J221,0)</f>
        <v>0</v>
      </c>
      <c r="BJ221" s="18" t="s">
        <v>74</v>
      </c>
      <c r="BK221" s="144">
        <f t="shared" ref="BK221:BK230" si="9">ROUND(I221*H221,2)</f>
        <v>0</v>
      </c>
      <c r="BL221" s="18" t="s">
        <v>146</v>
      </c>
      <c r="BM221" s="143" t="s">
        <v>299</v>
      </c>
    </row>
    <row r="222" spans="2:65" s="1" customFormat="1" ht="16.5" customHeight="1">
      <c r="B222" s="33"/>
      <c r="C222" s="177" t="s">
        <v>300</v>
      </c>
      <c r="D222" s="177" t="s">
        <v>191</v>
      </c>
      <c r="E222" s="178" t="s">
        <v>301</v>
      </c>
      <c r="F222" s="179" t="s">
        <v>1011</v>
      </c>
      <c r="G222" s="180" t="s">
        <v>298</v>
      </c>
      <c r="H222" s="181">
        <v>1</v>
      </c>
      <c r="I222" s="182"/>
      <c r="J222" s="183">
        <f t="shared" si="0"/>
        <v>0</v>
      </c>
      <c r="K222" s="179" t="s">
        <v>18</v>
      </c>
      <c r="L222" s="184"/>
      <c r="M222" s="185" t="s">
        <v>18</v>
      </c>
      <c r="N222" s="186" t="s">
        <v>39</v>
      </c>
      <c r="P222" s="141">
        <f t="shared" si="1"/>
        <v>0</v>
      </c>
      <c r="Q222" s="141">
        <v>0</v>
      </c>
      <c r="R222" s="141">
        <f t="shared" si="2"/>
        <v>0</v>
      </c>
      <c r="S222" s="141">
        <v>0</v>
      </c>
      <c r="T222" s="142">
        <f t="shared" si="3"/>
        <v>0</v>
      </c>
      <c r="AR222" s="143" t="s">
        <v>195</v>
      </c>
      <c r="AT222" s="143" t="s">
        <v>191</v>
      </c>
      <c r="AU222" s="143" t="s">
        <v>76</v>
      </c>
      <c r="AY222" s="18" t="s">
        <v>139</v>
      </c>
      <c r="BE222" s="144">
        <f t="shared" si="4"/>
        <v>0</v>
      </c>
      <c r="BF222" s="144">
        <f t="shared" si="5"/>
        <v>0</v>
      </c>
      <c r="BG222" s="144">
        <f t="shared" si="6"/>
        <v>0</v>
      </c>
      <c r="BH222" s="144">
        <f t="shared" si="7"/>
        <v>0</v>
      </c>
      <c r="BI222" s="144">
        <f t="shared" si="8"/>
        <v>0</v>
      </c>
      <c r="BJ222" s="18" t="s">
        <v>74</v>
      </c>
      <c r="BK222" s="144">
        <f t="shared" si="9"/>
        <v>0</v>
      </c>
      <c r="BL222" s="18" t="s">
        <v>146</v>
      </c>
      <c r="BM222" s="143" t="s">
        <v>302</v>
      </c>
    </row>
    <row r="223" spans="2:65" s="1" customFormat="1" ht="16.5" customHeight="1">
      <c r="B223" s="33"/>
      <c r="C223" s="132" t="s">
        <v>303</v>
      </c>
      <c r="D223" s="132" t="s">
        <v>141</v>
      </c>
      <c r="E223" s="133" t="s">
        <v>304</v>
      </c>
      <c r="F223" s="134" t="s">
        <v>305</v>
      </c>
      <c r="G223" s="135" t="s">
        <v>298</v>
      </c>
      <c r="H223" s="136">
        <v>1</v>
      </c>
      <c r="I223" s="137"/>
      <c r="J223" s="138">
        <f t="shared" si="0"/>
        <v>0</v>
      </c>
      <c r="K223" s="134" t="s">
        <v>18</v>
      </c>
      <c r="L223" s="33"/>
      <c r="M223" s="139" t="s">
        <v>18</v>
      </c>
      <c r="N223" s="140" t="s">
        <v>39</v>
      </c>
      <c r="P223" s="141">
        <f t="shared" si="1"/>
        <v>0</v>
      </c>
      <c r="Q223" s="141">
        <v>0</v>
      </c>
      <c r="R223" s="141">
        <f t="shared" si="2"/>
        <v>0</v>
      </c>
      <c r="S223" s="141">
        <v>0</v>
      </c>
      <c r="T223" s="142">
        <f t="shared" si="3"/>
        <v>0</v>
      </c>
      <c r="AR223" s="143" t="s">
        <v>146</v>
      </c>
      <c r="AT223" s="143" t="s">
        <v>141</v>
      </c>
      <c r="AU223" s="143" t="s">
        <v>76</v>
      </c>
      <c r="AY223" s="18" t="s">
        <v>139</v>
      </c>
      <c r="BE223" s="144">
        <f t="shared" si="4"/>
        <v>0</v>
      </c>
      <c r="BF223" s="144">
        <f t="shared" si="5"/>
        <v>0</v>
      </c>
      <c r="BG223" s="144">
        <f t="shared" si="6"/>
        <v>0</v>
      </c>
      <c r="BH223" s="144">
        <f t="shared" si="7"/>
        <v>0</v>
      </c>
      <c r="BI223" s="144">
        <f t="shared" si="8"/>
        <v>0</v>
      </c>
      <c r="BJ223" s="18" t="s">
        <v>74</v>
      </c>
      <c r="BK223" s="144">
        <f t="shared" si="9"/>
        <v>0</v>
      </c>
      <c r="BL223" s="18" t="s">
        <v>146</v>
      </c>
      <c r="BM223" s="143" t="s">
        <v>306</v>
      </c>
    </row>
    <row r="224" spans="2:65" s="1" customFormat="1" ht="16.5" customHeight="1">
      <c r="B224" s="33"/>
      <c r="C224" s="177" t="s">
        <v>307</v>
      </c>
      <c r="D224" s="177" t="s">
        <v>191</v>
      </c>
      <c r="E224" s="178" t="s">
        <v>308</v>
      </c>
      <c r="F224" s="179" t="s">
        <v>1012</v>
      </c>
      <c r="G224" s="180" t="s">
        <v>298</v>
      </c>
      <c r="H224" s="181">
        <v>1</v>
      </c>
      <c r="I224" s="182"/>
      <c r="J224" s="183">
        <f t="shared" si="0"/>
        <v>0</v>
      </c>
      <c r="K224" s="179" t="s">
        <v>18</v>
      </c>
      <c r="L224" s="184"/>
      <c r="M224" s="185" t="s">
        <v>18</v>
      </c>
      <c r="N224" s="186" t="s">
        <v>39</v>
      </c>
      <c r="P224" s="141">
        <f t="shared" si="1"/>
        <v>0</v>
      </c>
      <c r="Q224" s="141">
        <v>0</v>
      </c>
      <c r="R224" s="141">
        <f t="shared" si="2"/>
        <v>0</v>
      </c>
      <c r="S224" s="141">
        <v>0</v>
      </c>
      <c r="T224" s="142">
        <f t="shared" si="3"/>
        <v>0</v>
      </c>
      <c r="AR224" s="143" t="s">
        <v>195</v>
      </c>
      <c r="AT224" s="143" t="s">
        <v>191</v>
      </c>
      <c r="AU224" s="143" t="s">
        <v>76</v>
      </c>
      <c r="AY224" s="18" t="s">
        <v>139</v>
      </c>
      <c r="BE224" s="144">
        <f t="shared" si="4"/>
        <v>0</v>
      </c>
      <c r="BF224" s="144">
        <f t="shared" si="5"/>
        <v>0</v>
      </c>
      <c r="BG224" s="144">
        <f t="shared" si="6"/>
        <v>0</v>
      </c>
      <c r="BH224" s="144">
        <f t="shared" si="7"/>
        <v>0</v>
      </c>
      <c r="BI224" s="144">
        <f t="shared" si="8"/>
        <v>0</v>
      </c>
      <c r="BJ224" s="18" t="s">
        <v>74</v>
      </c>
      <c r="BK224" s="144">
        <f t="shared" si="9"/>
        <v>0</v>
      </c>
      <c r="BL224" s="18" t="s">
        <v>146</v>
      </c>
      <c r="BM224" s="143" t="s">
        <v>309</v>
      </c>
    </row>
    <row r="225" spans="2:65" s="1" customFormat="1" ht="16.5" customHeight="1">
      <c r="B225" s="33"/>
      <c r="C225" s="132" t="s">
        <v>310</v>
      </c>
      <c r="D225" s="132" t="s">
        <v>141</v>
      </c>
      <c r="E225" s="133" t="s">
        <v>311</v>
      </c>
      <c r="F225" s="134" t="s">
        <v>312</v>
      </c>
      <c r="G225" s="135" t="s">
        <v>298</v>
      </c>
      <c r="H225" s="136">
        <v>1</v>
      </c>
      <c r="I225" s="137"/>
      <c r="J225" s="138">
        <f t="shared" si="0"/>
        <v>0</v>
      </c>
      <c r="K225" s="134" t="s">
        <v>18</v>
      </c>
      <c r="L225" s="33"/>
      <c r="M225" s="139" t="s">
        <v>18</v>
      </c>
      <c r="N225" s="140" t="s">
        <v>39</v>
      </c>
      <c r="P225" s="141">
        <f t="shared" si="1"/>
        <v>0</v>
      </c>
      <c r="Q225" s="141">
        <v>0</v>
      </c>
      <c r="R225" s="141">
        <f t="shared" si="2"/>
        <v>0</v>
      </c>
      <c r="S225" s="141">
        <v>0</v>
      </c>
      <c r="T225" s="142">
        <f t="shared" si="3"/>
        <v>0</v>
      </c>
      <c r="AR225" s="143" t="s">
        <v>146</v>
      </c>
      <c r="AT225" s="143" t="s">
        <v>141</v>
      </c>
      <c r="AU225" s="143" t="s">
        <v>76</v>
      </c>
      <c r="AY225" s="18" t="s">
        <v>139</v>
      </c>
      <c r="BE225" s="144">
        <f t="shared" si="4"/>
        <v>0</v>
      </c>
      <c r="BF225" s="144">
        <f t="shared" si="5"/>
        <v>0</v>
      </c>
      <c r="BG225" s="144">
        <f t="shared" si="6"/>
        <v>0</v>
      </c>
      <c r="BH225" s="144">
        <f t="shared" si="7"/>
        <v>0</v>
      </c>
      <c r="BI225" s="144">
        <f t="shared" si="8"/>
        <v>0</v>
      </c>
      <c r="BJ225" s="18" t="s">
        <v>74</v>
      </c>
      <c r="BK225" s="144">
        <f t="shared" si="9"/>
        <v>0</v>
      </c>
      <c r="BL225" s="18" t="s">
        <v>146</v>
      </c>
      <c r="BM225" s="143" t="s">
        <v>313</v>
      </c>
    </row>
    <row r="226" spans="2:65" s="1" customFormat="1" ht="16.5" customHeight="1">
      <c r="B226" s="33"/>
      <c r="C226" s="177" t="s">
        <v>314</v>
      </c>
      <c r="D226" s="177" t="s">
        <v>191</v>
      </c>
      <c r="E226" s="178" t="s">
        <v>315</v>
      </c>
      <c r="F226" s="179" t="s">
        <v>1013</v>
      </c>
      <c r="G226" s="180" t="s">
        <v>298</v>
      </c>
      <c r="H226" s="181">
        <v>1</v>
      </c>
      <c r="I226" s="182"/>
      <c r="J226" s="183">
        <f t="shared" si="0"/>
        <v>0</v>
      </c>
      <c r="K226" s="179" t="s">
        <v>18</v>
      </c>
      <c r="L226" s="184"/>
      <c r="M226" s="185" t="s">
        <v>18</v>
      </c>
      <c r="N226" s="186" t="s">
        <v>39</v>
      </c>
      <c r="P226" s="141">
        <f t="shared" si="1"/>
        <v>0</v>
      </c>
      <c r="Q226" s="141">
        <v>0</v>
      </c>
      <c r="R226" s="141">
        <f t="shared" si="2"/>
        <v>0</v>
      </c>
      <c r="S226" s="141">
        <v>0</v>
      </c>
      <c r="T226" s="142">
        <f t="shared" si="3"/>
        <v>0</v>
      </c>
      <c r="AR226" s="143" t="s">
        <v>195</v>
      </c>
      <c r="AT226" s="143" t="s">
        <v>191</v>
      </c>
      <c r="AU226" s="143" t="s">
        <v>76</v>
      </c>
      <c r="AY226" s="18" t="s">
        <v>139</v>
      </c>
      <c r="BE226" s="144">
        <f t="shared" si="4"/>
        <v>0</v>
      </c>
      <c r="BF226" s="144">
        <f t="shared" si="5"/>
        <v>0</v>
      </c>
      <c r="BG226" s="144">
        <f t="shared" si="6"/>
        <v>0</v>
      </c>
      <c r="BH226" s="144">
        <f t="shared" si="7"/>
        <v>0</v>
      </c>
      <c r="BI226" s="144">
        <f t="shared" si="8"/>
        <v>0</v>
      </c>
      <c r="BJ226" s="18" t="s">
        <v>74</v>
      </c>
      <c r="BK226" s="144">
        <f t="shared" si="9"/>
        <v>0</v>
      </c>
      <c r="BL226" s="18" t="s">
        <v>146</v>
      </c>
      <c r="BM226" s="143" t="s">
        <v>316</v>
      </c>
    </row>
    <row r="227" spans="2:65" s="1" customFormat="1" ht="16.5" customHeight="1">
      <c r="B227" s="33"/>
      <c r="C227" s="132" t="s">
        <v>317</v>
      </c>
      <c r="D227" s="132" t="s">
        <v>141</v>
      </c>
      <c r="E227" s="133" t="s">
        <v>318</v>
      </c>
      <c r="F227" s="134" t="s">
        <v>319</v>
      </c>
      <c r="G227" s="135" t="s">
        <v>298</v>
      </c>
      <c r="H227" s="136">
        <v>1</v>
      </c>
      <c r="I227" s="137"/>
      <c r="J227" s="138">
        <f t="shared" si="0"/>
        <v>0</v>
      </c>
      <c r="K227" s="134" t="s">
        <v>18</v>
      </c>
      <c r="L227" s="33"/>
      <c r="M227" s="139" t="s">
        <v>18</v>
      </c>
      <c r="N227" s="140" t="s">
        <v>39</v>
      </c>
      <c r="P227" s="141">
        <f t="shared" si="1"/>
        <v>0</v>
      </c>
      <c r="Q227" s="141">
        <v>0</v>
      </c>
      <c r="R227" s="141">
        <f t="shared" si="2"/>
        <v>0</v>
      </c>
      <c r="S227" s="141">
        <v>0</v>
      </c>
      <c r="T227" s="142">
        <f t="shared" si="3"/>
        <v>0</v>
      </c>
      <c r="AR227" s="143" t="s">
        <v>146</v>
      </c>
      <c r="AT227" s="143" t="s">
        <v>141</v>
      </c>
      <c r="AU227" s="143" t="s">
        <v>76</v>
      </c>
      <c r="AY227" s="18" t="s">
        <v>139</v>
      </c>
      <c r="BE227" s="144">
        <f t="shared" si="4"/>
        <v>0</v>
      </c>
      <c r="BF227" s="144">
        <f t="shared" si="5"/>
        <v>0</v>
      </c>
      <c r="BG227" s="144">
        <f t="shared" si="6"/>
        <v>0</v>
      </c>
      <c r="BH227" s="144">
        <f t="shared" si="7"/>
        <v>0</v>
      </c>
      <c r="BI227" s="144">
        <f t="shared" si="8"/>
        <v>0</v>
      </c>
      <c r="BJ227" s="18" t="s">
        <v>74</v>
      </c>
      <c r="BK227" s="144">
        <f t="shared" si="9"/>
        <v>0</v>
      </c>
      <c r="BL227" s="18" t="s">
        <v>146</v>
      </c>
      <c r="BM227" s="143" t="s">
        <v>320</v>
      </c>
    </row>
    <row r="228" spans="2:65" s="1" customFormat="1" ht="16.5" customHeight="1">
      <c r="B228" s="33"/>
      <c r="C228" s="177" t="s">
        <v>321</v>
      </c>
      <c r="D228" s="177" t="s">
        <v>191</v>
      </c>
      <c r="E228" s="178" t="s">
        <v>322</v>
      </c>
      <c r="F228" s="179" t="s">
        <v>1014</v>
      </c>
      <c r="G228" s="180" t="s">
        <v>298</v>
      </c>
      <c r="H228" s="181">
        <v>1</v>
      </c>
      <c r="I228" s="182"/>
      <c r="J228" s="183">
        <f t="shared" si="0"/>
        <v>0</v>
      </c>
      <c r="K228" s="179" t="s">
        <v>18</v>
      </c>
      <c r="L228" s="184"/>
      <c r="M228" s="185" t="s">
        <v>18</v>
      </c>
      <c r="N228" s="186" t="s">
        <v>39</v>
      </c>
      <c r="P228" s="141">
        <f t="shared" si="1"/>
        <v>0</v>
      </c>
      <c r="Q228" s="141">
        <v>0</v>
      </c>
      <c r="R228" s="141">
        <f t="shared" si="2"/>
        <v>0</v>
      </c>
      <c r="S228" s="141">
        <v>0</v>
      </c>
      <c r="T228" s="142">
        <f t="shared" si="3"/>
        <v>0</v>
      </c>
      <c r="AR228" s="143" t="s">
        <v>195</v>
      </c>
      <c r="AT228" s="143" t="s">
        <v>191</v>
      </c>
      <c r="AU228" s="143" t="s">
        <v>76</v>
      </c>
      <c r="AY228" s="18" t="s">
        <v>139</v>
      </c>
      <c r="BE228" s="144">
        <f t="shared" si="4"/>
        <v>0</v>
      </c>
      <c r="BF228" s="144">
        <f t="shared" si="5"/>
        <v>0</v>
      </c>
      <c r="BG228" s="144">
        <f t="shared" si="6"/>
        <v>0</v>
      </c>
      <c r="BH228" s="144">
        <f t="shared" si="7"/>
        <v>0</v>
      </c>
      <c r="BI228" s="144">
        <f t="shared" si="8"/>
        <v>0</v>
      </c>
      <c r="BJ228" s="18" t="s">
        <v>74</v>
      </c>
      <c r="BK228" s="144">
        <f t="shared" si="9"/>
        <v>0</v>
      </c>
      <c r="BL228" s="18" t="s">
        <v>146</v>
      </c>
      <c r="BM228" s="143" t="s">
        <v>323</v>
      </c>
    </row>
    <row r="229" spans="2:65" s="1" customFormat="1" ht="16.5" customHeight="1">
      <c r="B229" s="33"/>
      <c r="C229" s="132" t="s">
        <v>324</v>
      </c>
      <c r="D229" s="132" t="s">
        <v>141</v>
      </c>
      <c r="E229" s="133" t="s">
        <v>325</v>
      </c>
      <c r="F229" s="134" t="s">
        <v>326</v>
      </c>
      <c r="G229" s="135" t="s">
        <v>298</v>
      </c>
      <c r="H229" s="136">
        <v>1</v>
      </c>
      <c r="I229" s="137"/>
      <c r="J229" s="138">
        <f t="shared" si="0"/>
        <v>0</v>
      </c>
      <c r="K229" s="134" t="s">
        <v>18</v>
      </c>
      <c r="L229" s="33"/>
      <c r="M229" s="139" t="s">
        <v>18</v>
      </c>
      <c r="N229" s="140" t="s">
        <v>39</v>
      </c>
      <c r="P229" s="141">
        <f t="shared" si="1"/>
        <v>0</v>
      </c>
      <c r="Q229" s="141">
        <v>0</v>
      </c>
      <c r="R229" s="141">
        <f t="shared" si="2"/>
        <v>0</v>
      </c>
      <c r="S229" s="141">
        <v>0</v>
      </c>
      <c r="T229" s="142">
        <f t="shared" si="3"/>
        <v>0</v>
      </c>
      <c r="AR229" s="143" t="s">
        <v>146</v>
      </c>
      <c r="AT229" s="143" t="s">
        <v>141</v>
      </c>
      <c r="AU229" s="143" t="s">
        <v>76</v>
      </c>
      <c r="AY229" s="18" t="s">
        <v>139</v>
      </c>
      <c r="BE229" s="144">
        <f t="shared" si="4"/>
        <v>0</v>
      </c>
      <c r="BF229" s="144">
        <f t="shared" si="5"/>
        <v>0</v>
      </c>
      <c r="BG229" s="144">
        <f t="shared" si="6"/>
        <v>0</v>
      </c>
      <c r="BH229" s="144">
        <f t="shared" si="7"/>
        <v>0</v>
      </c>
      <c r="BI229" s="144">
        <f t="shared" si="8"/>
        <v>0</v>
      </c>
      <c r="BJ229" s="18" t="s">
        <v>74</v>
      </c>
      <c r="BK229" s="144">
        <f t="shared" si="9"/>
        <v>0</v>
      </c>
      <c r="BL229" s="18" t="s">
        <v>146</v>
      </c>
      <c r="BM229" s="143" t="s">
        <v>327</v>
      </c>
    </row>
    <row r="230" spans="2:65" s="1" customFormat="1" ht="16.5" customHeight="1">
      <c r="B230" s="33"/>
      <c r="C230" s="177" t="s">
        <v>328</v>
      </c>
      <c r="D230" s="177" t="s">
        <v>191</v>
      </c>
      <c r="E230" s="178" t="s">
        <v>329</v>
      </c>
      <c r="F230" s="179" t="s">
        <v>1015</v>
      </c>
      <c r="G230" s="180" t="s">
        <v>298</v>
      </c>
      <c r="H230" s="181">
        <v>1</v>
      </c>
      <c r="I230" s="182"/>
      <c r="J230" s="183">
        <f t="shared" si="0"/>
        <v>0</v>
      </c>
      <c r="K230" s="179" t="s">
        <v>18</v>
      </c>
      <c r="L230" s="184"/>
      <c r="M230" s="185" t="s">
        <v>18</v>
      </c>
      <c r="N230" s="186" t="s">
        <v>39</v>
      </c>
      <c r="P230" s="141">
        <f t="shared" si="1"/>
        <v>0</v>
      </c>
      <c r="Q230" s="141">
        <v>0</v>
      </c>
      <c r="R230" s="141">
        <f t="shared" si="2"/>
        <v>0</v>
      </c>
      <c r="S230" s="141">
        <v>0</v>
      </c>
      <c r="T230" s="142">
        <f t="shared" si="3"/>
        <v>0</v>
      </c>
      <c r="AR230" s="143" t="s">
        <v>195</v>
      </c>
      <c r="AT230" s="143" t="s">
        <v>191</v>
      </c>
      <c r="AU230" s="143" t="s">
        <v>76</v>
      </c>
      <c r="AY230" s="18" t="s">
        <v>139</v>
      </c>
      <c r="BE230" s="144">
        <f t="shared" si="4"/>
        <v>0</v>
      </c>
      <c r="BF230" s="144">
        <f t="shared" si="5"/>
        <v>0</v>
      </c>
      <c r="BG230" s="144">
        <f t="shared" si="6"/>
        <v>0</v>
      </c>
      <c r="BH230" s="144">
        <f t="shared" si="7"/>
        <v>0</v>
      </c>
      <c r="BI230" s="144">
        <f t="shared" si="8"/>
        <v>0</v>
      </c>
      <c r="BJ230" s="18" t="s">
        <v>74</v>
      </c>
      <c r="BK230" s="144">
        <f t="shared" si="9"/>
        <v>0</v>
      </c>
      <c r="BL230" s="18" t="s">
        <v>146</v>
      </c>
      <c r="BM230" s="143" t="s">
        <v>330</v>
      </c>
    </row>
    <row r="231" spans="2:65" s="11" customFormat="1" ht="22.8" customHeight="1">
      <c r="B231" s="120"/>
      <c r="D231" s="121" t="s">
        <v>67</v>
      </c>
      <c r="E231" s="130" t="s">
        <v>331</v>
      </c>
      <c r="F231" s="130" t="s">
        <v>332</v>
      </c>
      <c r="I231" s="123"/>
      <c r="J231" s="131">
        <f>BK231</f>
        <v>0</v>
      </c>
      <c r="L231" s="120"/>
      <c r="M231" s="125"/>
      <c r="P231" s="126">
        <f>SUM(P232:P247)</f>
        <v>0</v>
      </c>
      <c r="R231" s="126">
        <f>SUM(R232:R247)</f>
        <v>0</v>
      </c>
      <c r="T231" s="127">
        <f>SUM(T232:T247)</f>
        <v>0</v>
      </c>
      <c r="AR231" s="121" t="s">
        <v>74</v>
      </c>
      <c r="AT231" s="128" t="s">
        <v>67</v>
      </c>
      <c r="AU231" s="128" t="s">
        <v>74</v>
      </c>
      <c r="AY231" s="121" t="s">
        <v>139</v>
      </c>
      <c r="BK231" s="129">
        <f>SUM(BK232:BK247)</f>
        <v>0</v>
      </c>
    </row>
    <row r="232" spans="2:65" s="1" customFormat="1" ht="114.9" customHeight="1">
      <c r="B232" s="33"/>
      <c r="C232" s="132" t="s">
        <v>333</v>
      </c>
      <c r="D232" s="132" t="s">
        <v>141</v>
      </c>
      <c r="E232" s="133" t="s">
        <v>334</v>
      </c>
      <c r="F232" s="134" t="s">
        <v>335</v>
      </c>
      <c r="G232" s="135" t="s">
        <v>298</v>
      </c>
      <c r="H232" s="136">
        <v>1</v>
      </c>
      <c r="I232" s="137"/>
      <c r="J232" s="138">
        <f>ROUND(I232*H232,2)</f>
        <v>0</v>
      </c>
      <c r="K232" s="134" t="s">
        <v>18</v>
      </c>
      <c r="L232" s="33"/>
      <c r="M232" s="139" t="s">
        <v>18</v>
      </c>
      <c r="N232" s="140" t="s">
        <v>39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146</v>
      </c>
      <c r="AT232" s="143" t="s">
        <v>141</v>
      </c>
      <c r="AU232" s="143" t="s">
        <v>76</v>
      </c>
      <c r="AY232" s="18" t="s">
        <v>139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74</v>
      </c>
      <c r="BK232" s="144">
        <f>ROUND(I232*H232,2)</f>
        <v>0</v>
      </c>
      <c r="BL232" s="18" t="s">
        <v>146</v>
      </c>
      <c r="BM232" s="143" t="s">
        <v>336</v>
      </c>
    </row>
    <row r="233" spans="2:65" s="1" customFormat="1" ht="128.55000000000001" customHeight="1">
      <c r="B233" s="33"/>
      <c r="C233" s="132" t="s">
        <v>337</v>
      </c>
      <c r="D233" s="132" t="s">
        <v>141</v>
      </c>
      <c r="E233" s="133" t="s">
        <v>338</v>
      </c>
      <c r="F233" s="134" t="s">
        <v>339</v>
      </c>
      <c r="G233" s="135" t="s">
        <v>144</v>
      </c>
      <c r="H233" s="136">
        <v>1070.5</v>
      </c>
      <c r="I233" s="137"/>
      <c r="J233" s="138">
        <f>ROUND(I233*H233,2)</f>
        <v>0</v>
      </c>
      <c r="K233" s="134" t="s">
        <v>18</v>
      </c>
      <c r="L233" s="33"/>
      <c r="M233" s="139" t="s">
        <v>18</v>
      </c>
      <c r="N233" s="140" t="s">
        <v>39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146</v>
      </c>
      <c r="AT233" s="143" t="s">
        <v>141</v>
      </c>
      <c r="AU233" s="143" t="s">
        <v>76</v>
      </c>
      <c r="AY233" s="18" t="s">
        <v>139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74</v>
      </c>
      <c r="BK233" s="144">
        <f>ROUND(I233*H233,2)</f>
        <v>0</v>
      </c>
      <c r="BL233" s="18" t="s">
        <v>146</v>
      </c>
      <c r="BM233" s="143" t="s">
        <v>340</v>
      </c>
    </row>
    <row r="234" spans="2:65" s="12" customFormat="1">
      <c r="B234" s="149"/>
      <c r="D234" s="150" t="s">
        <v>150</v>
      </c>
      <c r="E234" s="151" t="s">
        <v>18</v>
      </c>
      <c r="F234" s="152" t="s">
        <v>341</v>
      </c>
      <c r="H234" s="153">
        <v>1070.5</v>
      </c>
      <c r="I234" s="154"/>
      <c r="L234" s="149"/>
      <c r="M234" s="155"/>
      <c r="T234" s="156"/>
      <c r="AT234" s="151" t="s">
        <v>150</v>
      </c>
      <c r="AU234" s="151" t="s">
        <v>76</v>
      </c>
      <c r="AV234" s="12" t="s">
        <v>76</v>
      </c>
      <c r="AW234" s="12" t="s">
        <v>30</v>
      </c>
      <c r="AX234" s="12" t="s">
        <v>68</v>
      </c>
      <c r="AY234" s="151" t="s">
        <v>139</v>
      </c>
    </row>
    <row r="235" spans="2:65" s="13" customFormat="1">
      <c r="B235" s="157"/>
      <c r="D235" s="150" t="s">
        <v>150</v>
      </c>
      <c r="E235" s="158" t="s">
        <v>18</v>
      </c>
      <c r="F235" s="159" t="s">
        <v>152</v>
      </c>
      <c r="H235" s="160">
        <v>1070.5</v>
      </c>
      <c r="I235" s="161"/>
      <c r="L235" s="157"/>
      <c r="M235" s="162"/>
      <c r="T235" s="163"/>
      <c r="AT235" s="158" t="s">
        <v>150</v>
      </c>
      <c r="AU235" s="158" t="s">
        <v>76</v>
      </c>
      <c r="AV235" s="13" t="s">
        <v>153</v>
      </c>
      <c r="AW235" s="13" t="s">
        <v>30</v>
      </c>
      <c r="AX235" s="13" t="s">
        <v>74</v>
      </c>
      <c r="AY235" s="158" t="s">
        <v>139</v>
      </c>
    </row>
    <row r="236" spans="2:65" s="1" customFormat="1" ht="128.55000000000001" customHeight="1">
      <c r="B236" s="33"/>
      <c r="C236" s="132" t="s">
        <v>342</v>
      </c>
      <c r="D236" s="132" t="s">
        <v>141</v>
      </c>
      <c r="E236" s="133" t="s">
        <v>343</v>
      </c>
      <c r="F236" s="134" t="s">
        <v>344</v>
      </c>
      <c r="G236" s="135" t="s">
        <v>144</v>
      </c>
      <c r="H236" s="136">
        <v>567.34699999999998</v>
      </c>
      <c r="I236" s="137"/>
      <c r="J236" s="138">
        <f>ROUND(I236*H236,2)</f>
        <v>0</v>
      </c>
      <c r="K236" s="134" t="s">
        <v>18</v>
      </c>
      <c r="L236" s="33"/>
      <c r="M236" s="139" t="s">
        <v>18</v>
      </c>
      <c r="N236" s="140" t="s">
        <v>39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146</v>
      </c>
      <c r="AT236" s="143" t="s">
        <v>141</v>
      </c>
      <c r="AU236" s="143" t="s">
        <v>76</v>
      </c>
      <c r="AY236" s="18" t="s">
        <v>139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8" t="s">
        <v>74</v>
      </c>
      <c r="BK236" s="144">
        <f>ROUND(I236*H236,2)</f>
        <v>0</v>
      </c>
      <c r="BL236" s="18" t="s">
        <v>146</v>
      </c>
      <c r="BM236" s="143" t="s">
        <v>345</v>
      </c>
    </row>
    <row r="237" spans="2:65" s="12" customFormat="1">
      <c r="B237" s="149"/>
      <c r="D237" s="150" t="s">
        <v>150</v>
      </c>
      <c r="E237" s="151" t="s">
        <v>18</v>
      </c>
      <c r="F237" s="152" t="s">
        <v>346</v>
      </c>
      <c r="H237" s="153">
        <v>800.04899999999998</v>
      </c>
      <c r="I237" s="154"/>
      <c r="L237" s="149"/>
      <c r="M237" s="155"/>
      <c r="T237" s="156"/>
      <c r="AT237" s="151" t="s">
        <v>150</v>
      </c>
      <c r="AU237" s="151" t="s">
        <v>76</v>
      </c>
      <c r="AV237" s="12" t="s">
        <v>76</v>
      </c>
      <c r="AW237" s="12" t="s">
        <v>30</v>
      </c>
      <c r="AX237" s="12" t="s">
        <v>68</v>
      </c>
      <c r="AY237" s="151" t="s">
        <v>139</v>
      </c>
    </row>
    <row r="238" spans="2:65" s="12" customFormat="1">
      <c r="B238" s="149"/>
      <c r="D238" s="150" t="s">
        <v>150</v>
      </c>
      <c r="E238" s="151" t="s">
        <v>18</v>
      </c>
      <c r="F238" s="152" t="s">
        <v>347</v>
      </c>
      <c r="H238" s="153">
        <v>-74.302000000000007</v>
      </c>
      <c r="I238" s="154"/>
      <c r="L238" s="149"/>
      <c r="M238" s="155"/>
      <c r="T238" s="156"/>
      <c r="AT238" s="151" t="s">
        <v>150</v>
      </c>
      <c r="AU238" s="151" t="s">
        <v>76</v>
      </c>
      <c r="AV238" s="12" t="s">
        <v>76</v>
      </c>
      <c r="AW238" s="12" t="s">
        <v>30</v>
      </c>
      <c r="AX238" s="12" t="s">
        <v>68</v>
      </c>
      <c r="AY238" s="151" t="s">
        <v>139</v>
      </c>
    </row>
    <row r="239" spans="2:65" s="13" customFormat="1">
      <c r="B239" s="157"/>
      <c r="D239" s="150" t="s">
        <v>150</v>
      </c>
      <c r="E239" s="158" t="s">
        <v>18</v>
      </c>
      <c r="F239" s="159" t="s">
        <v>152</v>
      </c>
      <c r="H239" s="160">
        <v>725.74699999999996</v>
      </c>
      <c r="I239" s="161"/>
      <c r="L239" s="157"/>
      <c r="M239" s="162"/>
      <c r="T239" s="163"/>
      <c r="AT239" s="158" t="s">
        <v>150</v>
      </c>
      <c r="AU239" s="158" t="s">
        <v>76</v>
      </c>
      <c r="AV239" s="13" t="s">
        <v>153</v>
      </c>
      <c r="AW239" s="13" t="s">
        <v>30</v>
      </c>
      <c r="AX239" s="13" t="s">
        <v>68</v>
      </c>
      <c r="AY239" s="158" t="s">
        <v>139</v>
      </c>
    </row>
    <row r="240" spans="2:65" s="14" customFormat="1">
      <c r="B240" s="164"/>
      <c r="D240" s="150" t="s">
        <v>150</v>
      </c>
      <c r="E240" s="165" t="s">
        <v>18</v>
      </c>
      <c r="F240" s="166" t="s">
        <v>348</v>
      </c>
      <c r="H240" s="165" t="s">
        <v>18</v>
      </c>
      <c r="I240" s="167"/>
      <c r="L240" s="164"/>
      <c r="M240" s="168"/>
      <c r="T240" s="169"/>
      <c r="AT240" s="165" t="s">
        <v>150</v>
      </c>
      <c r="AU240" s="165" t="s">
        <v>76</v>
      </c>
      <c r="AV240" s="14" t="s">
        <v>74</v>
      </c>
      <c r="AW240" s="14" t="s">
        <v>30</v>
      </c>
      <c r="AX240" s="14" t="s">
        <v>68</v>
      </c>
      <c r="AY240" s="165" t="s">
        <v>139</v>
      </c>
    </row>
    <row r="241" spans="2:65" s="12" customFormat="1">
      <c r="B241" s="149"/>
      <c r="D241" s="150" t="s">
        <v>150</v>
      </c>
      <c r="E241" s="151" t="s">
        <v>18</v>
      </c>
      <c r="F241" s="152" t="s">
        <v>349</v>
      </c>
      <c r="H241" s="153">
        <v>-158.4</v>
      </c>
      <c r="I241" s="154"/>
      <c r="L241" s="149"/>
      <c r="M241" s="155"/>
      <c r="T241" s="156"/>
      <c r="AT241" s="151" t="s">
        <v>150</v>
      </c>
      <c r="AU241" s="151" t="s">
        <v>76</v>
      </c>
      <c r="AV241" s="12" t="s">
        <v>76</v>
      </c>
      <c r="AW241" s="12" t="s">
        <v>30</v>
      </c>
      <c r="AX241" s="12" t="s">
        <v>68</v>
      </c>
      <c r="AY241" s="151" t="s">
        <v>139</v>
      </c>
    </row>
    <row r="242" spans="2:65" s="13" customFormat="1">
      <c r="B242" s="157"/>
      <c r="D242" s="150" t="s">
        <v>150</v>
      </c>
      <c r="E242" s="158" t="s">
        <v>18</v>
      </c>
      <c r="F242" s="159" t="s">
        <v>152</v>
      </c>
      <c r="H242" s="160">
        <v>-158.4</v>
      </c>
      <c r="I242" s="161"/>
      <c r="L242" s="157"/>
      <c r="M242" s="162"/>
      <c r="T242" s="163"/>
      <c r="AT242" s="158" t="s">
        <v>150</v>
      </c>
      <c r="AU242" s="158" t="s">
        <v>76</v>
      </c>
      <c r="AV242" s="13" t="s">
        <v>153</v>
      </c>
      <c r="AW242" s="13" t="s">
        <v>30</v>
      </c>
      <c r="AX242" s="13" t="s">
        <v>68</v>
      </c>
      <c r="AY242" s="158" t="s">
        <v>139</v>
      </c>
    </row>
    <row r="243" spans="2:65" s="15" customFormat="1">
      <c r="B243" s="170"/>
      <c r="D243" s="150" t="s">
        <v>150</v>
      </c>
      <c r="E243" s="171" t="s">
        <v>18</v>
      </c>
      <c r="F243" s="172" t="s">
        <v>176</v>
      </c>
      <c r="H243" s="173">
        <v>567.34699999999998</v>
      </c>
      <c r="I243" s="174"/>
      <c r="L243" s="170"/>
      <c r="M243" s="175"/>
      <c r="T243" s="176"/>
      <c r="AT243" s="171" t="s">
        <v>150</v>
      </c>
      <c r="AU243" s="171" t="s">
        <v>76</v>
      </c>
      <c r="AV243" s="15" t="s">
        <v>146</v>
      </c>
      <c r="AW243" s="15" t="s">
        <v>30</v>
      </c>
      <c r="AX243" s="15" t="s">
        <v>74</v>
      </c>
      <c r="AY243" s="171" t="s">
        <v>139</v>
      </c>
    </row>
    <row r="244" spans="2:65" s="1" customFormat="1" ht="142.19999999999999" customHeight="1">
      <c r="B244" s="33"/>
      <c r="C244" s="132" t="s">
        <v>350</v>
      </c>
      <c r="D244" s="132" t="s">
        <v>141</v>
      </c>
      <c r="E244" s="133" t="s">
        <v>351</v>
      </c>
      <c r="F244" s="134" t="s">
        <v>352</v>
      </c>
      <c r="G244" s="135" t="s">
        <v>144</v>
      </c>
      <c r="H244" s="136">
        <v>158.4</v>
      </c>
      <c r="I244" s="137"/>
      <c r="J244" s="138">
        <f>ROUND(I244*H244,2)</f>
        <v>0</v>
      </c>
      <c r="K244" s="134" t="s">
        <v>18</v>
      </c>
      <c r="L244" s="33"/>
      <c r="M244" s="139" t="s">
        <v>18</v>
      </c>
      <c r="N244" s="140" t="s">
        <v>39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146</v>
      </c>
      <c r="AT244" s="143" t="s">
        <v>141</v>
      </c>
      <c r="AU244" s="143" t="s">
        <v>76</v>
      </c>
      <c r="AY244" s="18" t="s">
        <v>139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8" t="s">
        <v>74</v>
      </c>
      <c r="BK244" s="144">
        <f>ROUND(I244*H244,2)</f>
        <v>0</v>
      </c>
      <c r="BL244" s="18" t="s">
        <v>146</v>
      </c>
      <c r="BM244" s="143" t="s">
        <v>353</v>
      </c>
    </row>
    <row r="245" spans="2:65" s="14" customFormat="1">
      <c r="B245" s="164"/>
      <c r="D245" s="150" t="s">
        <v>150</v>
      </c>
      <c r="E245" s="165" t="s">
        <v>18</v>
      </c>
      <c r="F245" s="166" t="s">
        <v>354</v>
      </c>
      <c r="H245" s="165" t="s">
        <v>18</v>
      </c>
      <c r="I245" s="167"/>
      <c r="L245" s="164"/>
      <c r="M245" s="168"/>
      <c r="T245" s="169"/>
      <c r="AT245" s="165" t="s">
        <v>150</v>
      </c>
      <c r="AU245" s="165" t="s">
        <v>76</v>
      </c>
      <c r="AV245" s="14" t="s">
        <v>74</v>
      </c>
      <c r="AW245" s="14" t="s">
        <v>30</v>
      </c>
      <c r="AX245" s="14" t="s">
        <v>68</v>
      </c>
      <c r="AY245" s="165" t="s">
        <v>139</v>
      </c>
    </row>
    <row r="246" spans="2:65" s="12" customFormat="1">
      <c r="B246" s="149"/>
      <c r="D246" s="150" t="s">
        <v>150</v>
      </c>
      <c r="E246" s="151" t="s">
        <v>18</v>
      </c>
      <c r="F246" s="152" t="s">
        <v>355</v>
      </c>
      <c r="H246" s="153">
        <v>158.4</v>
      </c>
      <c r="I246" s="154"/>
      <c r="L246" s="149"/>
      <c r="M246" s="155"/>
      <c r="T246" s="156"/>
      <c r="AT246" s="151" t="s">
        <v>150</v>
      </c>
      <c r="AU246" s="151" t="s">
        <v>76</v>
      </c>
      <c r="AV246" s="12" t="s">
        <v>76</v>
      </c>
      <c r="AW246" s="12" t="s">
        <v>30</v>
      </c>
      <c r="AX246" s="12" t="s">
        <v>68</v>
      </c>
      <c r="AY246" s="151" t="s">
        <v>139</v>
      </c>
    </row>
    <row r="247" spans="2:65" s="13" customFormat="1">
      <c r="B247" s="157"/>
      <c r="D247" s="150" t="s">
        <v>150</v>
      </c>
      <c r="E247" s="158" t="s">
        <v>18</v>
      </c>
      <c r="F247" s="159" t="s">
        <v>152</v>
      </c>
      <c r="H247" s="160">
        <v>158.4</v>
      </c>
      <c r="I247" s="161"/>
      <c r="L247" s="157"/>
      <c r="M247" s="162"/>
      <c r="T247" s="163"/>
      <c r="AT247" s="158" t="s">
        <v>150</v>
      </c>
      <c r="AU247" s="158" t="s">
        <v>76</v>
      </c>
      <c r="AV247" s="13" t="s">
        <v>153</v>
      </c>
      <c r="AW247" s="13" t="s">
        <v>30</v>
      </c>
      <c r="AX247" s="13" t="s">
        <v>74</v>
      </c>
      <c r="AY247" s="158" t="s">
        <v>139</v>
      </c>
    </row>
    <row r="248" spans="2:65" s="11" customFormat="1" ht="22.8" customHeight="1">
      <c r="B248" s="120"/>
      <c r="D248" s="121" t="s">
        <v>67</v>
      </c>
      <c r="E248" s="130" t="s">
        <v>182</v>
      </c>
      <c r="F248" s="130" t="s">
        <v>356</v>
      </c>
      <c r="I248" s="123"/>
      <c r="J248" s="131">
        <f>BK248</f>
        <v>0</v>
      </c>
      <c r="L248" s="120"/>
      <c r="M248" s="125"/>
      <c r="P248" s="126">
        <f>P249+P263</f>
        <v>0</v>
      </c>
      <c r="R248" s="126">
        <f>R249+R263</f>
        <v>612.11765345000003</v>
      </c>
      <c r="T248" s="127">
        <f>T249+T263</f>
        <v>0</v>
      </c>
      <c r="AR248" s="121" t="s">
        <v>74</v>
      </c>
      <c r="AT248" s="128" t="s">
        <v>67</v>
      </c>
      <c r="AU248" s="128" t="s">
        <v>74</v>
      </c>
      <c r="AY248" s="121" t="s">
        <v>139</v>
      </c>
      <c r="BK248" s="129">
        <f>BK249+BK263</f>
        <v>0</v>
      </c>
    </row>
    <row r="249" spans="2:65" s="11" customFormat="1" ht="20.85" customHeight="1">
      <c r="B249" s="120"/>
      <c r="D249" s="121" t="s">
        <v>67</v>
      </c>
      <c r="E249" s="130" t="s">
        <v>357</v>
      </c>
      <c r="F249" s="130" t="s">
        <v>358</v>
      </c>
      <c r="I249" s="123"/>
      <c r="J249" s="131">
        <f>BK249</f>
        <v>0</v>
      </c>
      <c r="L249" s="120"/>
      <c r="M249" s="125"/>
      <c r="P249" s="126">
        <f>SUM(P250:P262)</f>
        <v>0</v>
      </c>
      <c r="R249" s="126">
        <f>SUM(R250:R262)</f>
        <v>1.1634425599999998</v>
      </c>
      <c r="T249" s="127">
        <f>SUM(T250:T262)</f>
        <v>0</v>
      </c>
      <c r="AR249" s="121" t="s">
        <v>74</v>
      </c>
      <c r="AT249" s="128" t="s">
        <v>67</v>
      </c>
      <c r="AU249" s="128" t="s">
        <v>76</v>
      </c>
      <c r="AY249" s="121" t="s">
        <v>139</v>
      </c>
      <c r="BK249" s="129">
        <f>SUM(BK250:BK262)</f>
        <v>0</v>
      </c>
    </row>
    <row r="250" spans="2:65" s="1" customFormat="1" ht="37.799999999999997" customHeight="1">
      <c r="B250" s="33"/>
      <c r="C250" s="132" t="s">
        <v>293</v>
      </c>
      <c r="D250" s="132" t="s">
        <v>141</v>
      </c>
      <c r="E250" s="133" t="s">
        <v>359</v>
      </c>
      <c r="F250" s="134" t="s">
        <v>360</v>
      </c>
      <c r="G250" s="135" t="s">
        <v>144</v>
      </c>
      <c r="H250" s="136">
        <v>94.108000000000004</v>
      </c>
      <c r="I250" s="137"/>
      <c r="J250" s="138">
        <f>ROUND(I250*H250,2)</f>
        <v>0</v>
      </c>
      <c r="K250" s="134" t="s">
        <v>145</v>
      </c>
      <c r="L250" s="33"/>
      <c r="M250" s="139" t="s">
        <v>18</v>
      </c>
      <c r="N250" s="140" t="s">
        <v>39</v>
      </c>
      <c r="P250" s="141">
        <f>O250*H250</f>
        <v>0</v>
      </c>
      <c r="Q250" s="141">
        <v>8.5199999999999998E-3</v>
      </c>
      <c r="R250" s="141">
        <f>Q250*H250</f>
        <v>0.80180015999999998</v>
      </c>
      <c r="S250" s="141">
        <v>0</v>
      </c>
      <c r="T250" s="142">
        <f>S250*H250</f>
        <v>0</v>
      </c>
      <c r="AR250" s="143" t="s">
        <v>146</v>
      </c>
      <c r="AT250" s="143" t="s">
        <v>141</v>
      </c>
      <c r="AU250" s="143" t="s">
        <v>153</v>
      </c>
      <c r="AY250" s="18" t="s">
        <v>139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8" t="s">
        <v>74</v>
      </c>
      <c r="BK250" s="144">
        <f>ROUND(I250*H250,2)</f>
        <v>0</v>
      </c>
      <c r="BL250" s="18" t="s">
        <v>146</v>
      </c>
      <c r="BM250" s="143" t="s">
        <v>361</v>
      </c>
    </row>
    <row r="251" spans="2:65" s="1" customFormat="1">
      <c r="B251" s="33"/>
      <c r="D251" s="145" t="s">
        <v>148</v>
      </c>
      <c r="F251" s="146" t="s">
        <v>362</v>
      </c>
      <c r="I251" s="147"/>
      <c r="L251" s="33"/>
      <c r="M251" s="148"/>
      <c r="T251" s="54"/>
      <c r="AT251" s="18" t="s">
        <v>148</v>
      </c>
      <c r="AU251" s="18" t="s">
        <v>153</v>
      </c>
    </row>
    <row r="252" spans="2:65" s="14" customFormat="1">
      <c r="B252" s="164"/>
      <c r="D252" s="150" t="s">
        <v>150</v>
      </c>
      <c r="E252" s="165" t="s">
        <v>18</v>
      </c>
      <c r="F252" s="166" t="s">
        <v>363</v>
      </c>
      <c r="H252" s="165" t="s">
        <v>18</v>
      </c>
      <c r="I252" s="167"/>
      <c r="L252" s="164"/>
      <c r="M252" s="168"/>
      <c r="T252" s="169"/>
      <c r="AT252" s="165" t="s">
        <v>150</v>
      </c>
      <c r="AU252" s="165" t="s">
        <v>153</v>
      </c>
      <c r="AV252" s="14" t="s">
        <v>74</v>
      </c>
      <c r="AW252" s="14" t="s">
        <v>30</v>
      </c>
      <c r="AX252" s="14" t="s">
        <v>68</v>
      </c>
      <c r="AY252" s="165" t="s">
        <v>139</v>
      </c>
    </row>
    <row r="253" spans="2:65" s="12" customFormat="1">
      <c r="B253" s="149"/>
      <c r="D253" s="150" t="s">
        <v>150</v>
      </c>
      <c r="E253" s="151" t="s">
        <v>18</v>
      </c>
      <c r="F253" s="152" t="s">
        <v>364</v>
      </c>
      <c r="H253" s="153">
        <v>94.108000000000004</v>
      </c>
      <c r="I253" s="154"/>
      <c r="L253" s="149"/>
      <c r="M253" s="155"/>
      <c r="T253" s="156"/>
      <c r="AT253" s="151" t="s">
        <v>150</v>
      </c>
      <c r="AU253" s="151" t="s">
        <v>153</v>
      </c>
      <c r="AV253" s="12" t="s">
        <v>76</v>
      </c>
      <c r="AW253" s="12" t="s">
        <v>30</v>
      </c>
      <c r="AX253" s="12" t="s">
        <v>68</v>
      </c>
      <c r="AY253" s="151" t="s">
        <v>139</v>
      </c>
    </row>
    <row r="254" spans="2:65" s="13" customFormat="1">
      <c r="B254" s="157"/>
      <c r="D254" s="150" t="s">
        <v>150</v>
      </c>
      <c r="E254" s="158" t="s">
        <v>18</v>
      </c>
      <c r="F254" s="159" t="s">
        <v>152</v>
      </c>
      <c r="H254" s="160">
        <v>94.108000000000004</v>
      </c>
      <c r="I254" s="161"/>
      <c r="L254" s="157"/>
      <c r="M254" s="162"/>
      <c r="T254" s="163"/>
      <c r="AT254" s="158" t="s">
        <v>150</v>
      </c>
      <c r="AU254" s="158" t="s">
        <v>153</v>
      </c>
      <c r="AV254" s="13" t="s">
        <v>153</v>
      </c>
      <c r="AW254" s="13" t="s">
        <v>30</v>
      </c>
      <c r="AX254" s="13" t="s">
        <v>74</v>
      </c>
      <c r="AY254" s="158" t="s">
        <v>139</v>
      </c>
    </row>
    <row r="255" spans="2:65" s="1" customFormat="1" ht="24.15" customHeight="1">
      <c r="B255" s="33"/>
      <c r="C255" s="177" t="s">
        <v>331</v>
      </c>
      <c r="D255" s="177" t="s">
        <v>191</v>
      </c>
      <c r="E255" s="178" t="s">
        <v>365</v>
      </c>
      <c r="F255" s="179" t="s">
        <v>366</v>
      </c>
      <c r="G255" s="180" t="s">
        <v>144</v>
      </c>
      <c r="H255" s="181">
        <v>98.813000000000002</v>
      </c>
      <c r="I255" s="182"/>
      <c r="J255" s="183">
        <f>ROUND(I255*H255,2)</f>
        <v>0</v>
      </c>
      <c r="K255" s="179" t="s">
        <v>18</v>
      </c>
      <c r="L255" s="184"/>
      <c r="M255" s="185" t="s">
        <v>18</v>
      </c>
      <c r="N255" s="186" t="s">
        <v>39</v>
      </c>
      <c r="P255" s="141">
        <f>O255*H255</f>
        <v>0</v>
      </c>
      <c r="Q255" s="141">
        <v>3.0000000000000001E-3</v>
      </c>
      <c r="R255" s="141">
        <f>Q255*H255</f>
        <v>0.29643900000000001</v>
      </c>
      <c r="S255" s="141">
        <v>0</v>
      </c>
      <c r="T255" s="142">
        <f>S255*H255</f>
        <v>0</v>
      </c>
      <c r="AR255" s="143" t="s">
        <v>195</v>
      </c>
      <c r="AT255" s="143" t="s">
        <v>191</v>
      </c>
      <c r="AU255" s="143" t="s">
        <v>153</v>
      </c>
      <c r="AY255" s="18" t="s">
        <v>139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74</v>
      </c>
      <c r="BK255" s="144">
        <f>ROUND(I255*H255,2)</f>
        <v>0</v>
      </c>
      <c r="BL255" s="18" t="s">
        <v>146</v>
      </c>
      <c r="BM255" s="143" t="s">
        <v>367</v>
      </c>
    </row>
    <row r="256" spans="2:65" s="12" customFormat="1">
      <c r="B256" s="149"/>
      <c r="D256" s="150" t="s">
        <v>150</v>
      </c>
      <c r="F256" s="152" t="s">
        <v>368</v>
      </c>
      <c r="H256" s="153">
        <v>98.813000000000002</v>
      </c>
      <c r="I256" s="154"/>
      <c r="L256" s="149"/>
      <c r="M256" s="155"/>
      <c r="T256" s="156"/>
      <c r="AT256" s="151" t="s">
        <v>150</v>
      </c>
      <c r="AU256" s="151" t="s">
        <v>153</v>
      </c>
      <c r="AV256" s="12" t="s">
        <v>76</v>
      </c>
      <c r="AW256" s="12" t="s">
        <v>4</v>
      </c>
      <c r="AX256" s="12" t="s">
        <v>74</v>
      </c>
      <c r="AY256" s="151" t="s">
        <v>139</v>
      </c>
    </row>
    <row r="257" spans="2:65" s="1" customFormat="1" ht="16.5" customHeight="1">
      <c r="B257" s="33"/>
      <c r="C257" s="132" t="s">
        <v>369</v>
      </c>
      <c r="D257" s="132" t="s">
        <v>141</v>
      </c>
      <c r="E257" s="133" t="s">
        <v>370</v>
      </c>
      <c r="F257" s="134" t="s">
        <v>371</v>
      </c>
      <c r="G257" s="135" t="s">
        <v>144</v>
      </c>
      <c r="H257" s="136">
        <v>33.61</v>
      </c>
      <c r="I257" s="137"/>
      <c r="J257" s="138">
        <f>ROUND(I257*H257,2)</f>
        <v>0</v>
      </c>
      <c r="K257" s="134" t="s">
        <v>145</v>
      </c>
      <c r="L257" s="33"/>
      <c r="M257" s="139" t="s">
        <v>18</v>
      </c>
      <c r="N257" s="140" t="s">
        <v>39</v>
      </c>
      <c r="P257" s="141">
        <f>O257*H257</f>
        <v>0</v>
      </c>
      <c r="Q257" s="141">
        <v>1.3999999999999999E-4</v>
      </c>
      <c r="R257" s="141">
        <f>Q257*H257</f>
        <v>4.7053999999999993E-3</v>
      </c>
      <c r="S257" s="141">
        <v>0</v>
      </c>
      <c r="T257" s="142">
        <f>S257*H257</f>
        <v>0</v>
      </c>
      <c r="AR257" s="143" t="s">
        <v>146</v>
      </c>
      <c r="AT257" s="143" t="s">
        <v>141</v>
      </c>
      <c r="AU257" s="143" t="s">
        <v>153</v>
      </c>
      <c r="AY257" s="18" t="s">
        <v>139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8" t="s">
        <v>74</v>
      </c>
      <c r="BK257" s="144">
        <f>ROUND(I257*H257,2)</f>
        <v>0</v>
      </c>
      <c r="BL257" s="18" t="s">
        <v>146</v>
      </c>
      <c r="BM257" s="143" t="s">
        <v>372</v>
      </c>
    </row>
    <row r="258" spans="2:65" s="1" customFormat="1">
      <c r="B258" s="33"/>
      <c r="D258" s="145" t="s">
        <v>148</v>
      </c>
      <c r="F258" s="146" t="s">
        <v>373</v>
      </c>
      <c r="I258" s="147"/>
      <c r="L258" s="33"/>
      <c r="M258" s="148"/>
      <c r="T258" s="54"/>
      <c r="AT258" s="18" t="s">
        <v>148</v>
      </c>
      <c r="AU258" s="18" t="s">
        <v>153</v>
      </c>
    </row>
    <row r="259" spans="2:65" s="1" customFormat="1" ht="24.15" customHeight="1">
      <c r="B259" s="33"/>
      <c r="C259" s="132" t="s">
        <v>374</v>
      </c>
      <c r="D259" s="132" t="s">
        <v>141</v>
      </c>
      <c r="E259" s="133" t="s">
        <v>375</v>
      </c>
      <c r="F259" s="134" t="s">
        <v>376</v>
      </c>
      <c r="G259" s="135" t="s">
        <v>144</v>
      </c>
      <c r="H259" s="136">
        <v>33.61</v>
      </c>
      <c r="I259" s="137"/>
      <c r="J259" s="138">
        <f>ROUND(I259*H259,2)</f>
        <v>0</v>
      </c>
      <c r="K259" s="134" t="s">
        <v>145</v>
      </c>
      <c r="L259" s="33"/>
      <c r="M259" s="139" t="s">
        <v>18</v>
      </c>
      <c r="N259" s="140" t="s">
        <v>39</v>
      </c>
      <c r="P259" s="141">
        <f>O259*H259</f>
        <v>0</v>
      </c>
      <c r="Q259" s="141">
        <v>1.8E-3</v>
      </c>
      <c r="R259" s="141">
        <f>Q259*H259</f>
        <v>6.0497999999999996E-2</v>
      </c>
      <c r="S259" s="141">
        <v>0</v>
      </c>
      <c r="T259" s="142">
        <f>S259*H259</f>
        <v>0</v>
      </c>
      <c r="AR259" s="143" t="s">
        <v>146</v>
      </c>
      <c r="AT259" s="143" t="s">
        <v>141</v>
      </c>
      <c r="AU259" s="143" t="s">
        <v>153</v>
      </c>
      <c r="AY259" s="18" t="s">
        <v>139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8" t="s">
        <v>74</v>
      </c>
      <c r="BK259" s="144">
        <f>ROUND(I259*H259,2)</f>
        <v>0</v>
      </c>
      <c r="BL259" s="18" t="s">
        <v>146</v>
      </c>
      <c r="BM259" s="143" t="s">
        <v>377</v>
      </c>
    </row>
    <row r="260" spans="2:65" s="1" customFormat="1">
      <c r="B260" s="33"/>
      <c r="D260" s="145" t="s">
        <v>148</v>
      </c>
      <c r="F260" s="146" t="s">
        <v>378</v>
      </c>
      <c r="I260" s="147"/>
      <c r="L260" s="33"/>
      <c r="M260" s="148"/>
      <c r="T260" s="54"/>
      <c r="AT260" s="18" t="s">
        <v>148</v>
      </c>
      <c r="AU260" s="18" t="s">
        <v>153</v>
      </c>
    </row>
    <row r="261" spans="2:65" s="12" customFormat="1">
      <c r="B261" s="149"/>
      <c r="D261" s="150" t="s">
        <v>150</v>
      </c>
      <c r="E261" s="151" t="s">
        <v>18</v>
      </c>
      <c r="F261" s="152" t="s">
        <v>379</v>
      </c>
      <c r="H261" s="153">
        <v>33.61</v>
      </c>
      <c r="I261" s="154"/>
      <c r="L261" s="149"/>
      <c r="M261" s="155"/>
      <c r="T261" s="156"/>
      <c r="AT261" s="151" t="s">
        <v>150</v>
      </c>
      <c r="AU261" s="151" t="s">
        <v>153</v>
      </c>
      <c r="AV261" s="12" t="s">
        <v>76</v>
      </c>
      <c r="AW261" s="12" t="s">
        <v>30</v>
      </c>
      <c r="AX261" s="12" t="s">
        <v>68</v>
      </c>
      <c r="AY261" s="151" t="s">
        <v>139</v>
      </c>
    </row>
    <row r="262" spans="2:65" s="13" customFormat="1">
      <c r="B262" s="157"/>
      <c r="D262" s="150" t="s">
        <v>150</v>
      </c>
      <c r="E262" s="158" t="s">
        <v>18</v>
      </c>
      <c r="F262" s="159" t="s">
        <v>152</v>
      </c>
      <c r="H262" s="160">
        <v>33.61</v>
      </c>
      <c r="I262" s="161"/>
      <c r="L262" s="157"/>
      <c r="M262" s="162"/>
      <c r="T262" s="163"/>
      <c r="AT262" s="158" t="s">
        <v>150</v>
      </c>
      <c r="AU262" s="158" t="s">
        <v>153</v>
      </c>
      <c r="AV262" s="13" t="s">
        <v>153</v>
      </c>
      <c r="AW262" s="13" t="s">
        <v>30</v>
      </c>
      <c r="AX262" s="13" t="s">
        <v>74</v>
      </c>
      <c r="AY262" s="158" t="s">
        <v>139</v>
      </c>
    </row>
    <row r="263" spans="2:65" s="11" customFormat="1" ht="20.85" customHeight="1">
      <c r="B263" s="120"/>
      <c r="D263" s="121" t="s">
        <v>67</v>
      </c>
      <c r="E263" s="130" t="s">
        <v>380</v>
      </c>
      <c r="F263" s="130" t="s">
        <v>381</v>
      </c>
      <c r="I263" s="123"/>
      <c r="J263" s="131">
        <f>BK263</f>
        <v>0</v>
      </c>
      <c r="L263" s="120"/>
      <c r="M263" s="125"/>
      <c r="P263" s="126">
        <f>SUM(P264:P305)</f>
        <v>0</v>
      </c>
      <c r="R263" s="126">
        <f>SUM(R264:R305)</f>
        <v>610.95421089000001</v>
      </c>
      <c r="T263" s="127">
        <f>SUM(T264:T305)</f>
        <v>0</v>
      </c>
      <c r="AR263" s="121" t="s">
        <v>74</v>
      </c>
      <c r="AT263" s="128" t="s">
        <v>67</v>
      </c>
      <c r="AU263" s="128" t="s">
        <v>76</v>
      </c>
      <c r="AY263" s="121" t="s">
        <v>139</v>
      </c>
      <c r="BK263" s="129">
        <f>SUM(BK264:BK305)</f>
        <v>0</v>
      </c>
    </row>
    <row r="264" spans="2:65" s="1" customFormat="1" ht="21.75" customHeight="1">
      <c r="B264" s="33"/>
      <c r="C264" s="132" t="s">
        <v>382</v>
      </c>
      <c r="D264" s="132" t="s">
        <v>141</v>
      </c>
      <c r="E264" s="133" t="s">
        <v>383</v>
      </c>
      <c r="F264" s="134" t="s">
        <v>384</v>
      </c>
      <c r="G264" s="135" t="s">
        <v>156</v>
      </c>
      <c r="H264" s="136">
        <v>204.02</v>
      </c>
      <c r="I264" s="137"/>
      <c r="J264" s="138">
        <f>ROUND(I264*H264,2)</f>
        <v>0</v>
      </c>
      <c r="K264" s="134" t="s">
        <v>145</v>
      </c>
      <c r="L264" s="33"/>
      <c r="M264" s="139" t="s">
        <v>18</v>
      </c>
      <c r="N264" s="140" t="s">
        <v>39</v>
      </c>
      <c r="P264" s="141">
        <f>O264*H264</f>
        <v>0</v>
      </c>
      <c r="Q264" s="141">
        <v>2.5018699999999998</v>
      </c>
      <c r="R264" s="141">
        <f>Q264*H264</f>
        <v>510.43151739999996</v>
      </c>
      <c r="S264" s="141">
        <v>0</v>
      </c>
      <c r="T264" s="142">
        <f>S264*H264</f>
        <v>0</v>
      </c>
      <c r="AR264" s="143" t="s">
        <v>146</v>
      </c>
      <c r="AT264" s="143" t="s">
        <v>141</v>
      </c>
      <c r="AU264" s="143" t="s">
        <v>153</v>
      </c>
      <c r="AY264" s="18" t="s">
        <v>139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8" t="s">
        <v>74</v>
      </c>
      <c r="BK264" s="144">
        <f>ROUND(I264*H264,2)</f>
        <v>0</v>
      </c>
      <c r="BL264" s="18" t="s">
        <v>146</v>
      </c>
      <c r="BM264" s="143" t="s">
        <v>385</v>
      </c>
    </row>
    <row r="265" spans="2:65" s="1" customFormat="1">
      <c r="B265" s="33"/>
      <c r="D265" s="145" t="s">
        <v>148</v>
      </c>
      <c r="F265" s="146" t="s">
        <v>386</v>
      </c>
      <c r="I265" s="147"/>
      <c r="L265" s="33"/>
      <c r="M265" s="148"/>
      <c r="T265" s="54"/>
      <c r="AT265" s="18" t="s">
        <v>148</v>
      </c>
      <c r="AU265" s="18" t="s">
        <v>153</v>
      </c>
    </row>
    <row r="266" spans="2:65" s="14" customFormat="1">
      <c r="B266" s="164"/>
      <c r="D266" s="150" t="s">
        <v>150</v>
      </c>
      <c r="E266" s="165" t="s">
        <v>18</v>
      </c>
      <c r="F266" s="166" t="s">
        <v>188</v>
      </c>
      <c r="H266" s="165" t="s">
        <v>18</v>
      </c>
      <c r="I266" s="167"/>
      <c r="L266" s="164"/>
      <c r="M266" s="168"/>
      <c r="T266" s="169"/>
      <c r="AT266" s="165" t="s">
        <v>150</v>
      </c>
      <c r="AU266" s="165" t="s">
        <v>153</v>
      </c>
      <c r="AV266" s="14" t="s">
        <v>74</v>
      </c>
      <c r="AW266" s="14" t="s">
        <v>30</v>
      </c>
      <c r="AX266" s="14" t="s">
        <v>68</v>
      </c>
      <c r="AY266" s="165" t="s">
        <v>139</v>
      </c>
    </row>
    <row r="267" spans="2:65" s="12" customFormat="1">
      <c r="B267" s="149"/>
      <c r="D267" s="150" t="s">
        <v>150</v>
      </c>
      <c r="E267" s="151" t="s">
        <v>18</v>
      </c>
      <c r="F267" s="152" t="s">
        <v>387</v>
      </c>
      <c r="H267" s="153">
        <v>204.02</v>
      </c>
      <c r="I267" s="154"/>
      <c r="L267" s="149"/>
      <c r="M267" s="155"/>
      <c r="T267" s="156"/>
      <c r="AT267" s="151" t="s">
        <v>150</v>
      </c>
      <c r="AU267" s="151" t="s">
        <v>153</v>
      </c>
      <c r="AV267" s="12" t="s">
        <v>76</v>
      </c>
      <c r="AW267" s="12" t="s">
        <v>30</v>
      </c>
      <c r="AX267" s="12" t="s">
        <v>68</v>
      </c>
      <c r="AY267" s="151" t="s">
        <v>139</v>
      </c>
    </row>
    <row r="268" spans="2:65" s="13" customFormat="1">
      <c r="B268" s="157"/>
      <c r="D268" s="150" t="s">
        <v>150</v>
      </c>
      <c r="E268" s="158" t="s">
        <v>18</v>
      </c>
      <c r="F268" s="159" t="s">
        <v>152</v>
      </c>
      <c r="H268" s="160">
        <v>204.02</v>
      </c>
      <c r="I268" s="161"/>
      <c r="L268" s="157"/>
      <c r="M268" s="162"/>
      <c r="T268" s="163"/>
      <c r="AT268" s="158" t="s">
        <v>150</v>
      </c>
      <c r="AU268" s="158" t="s">
        <v>153</v>
      </c>
      <c r="AV268" s="13" t="s">
        <v>153</v>
      </c>
      <c r="AW268" s="13" t="s">
        <v>30</v>
      </c>
      <c r="AX268" s="13" t="s">
        <v>74</v>
      </c>
      <c r="AY268" s="158" t="s">
        <v>139</v>
      </c>
    </row>
    <row r="269" spans="2:65" s="1" customFormat="1" ht="24.15" customHeight="1">
      <c r="B269" s="33"/>
      <c r="C269" s="132" t="s">
        <v>388</v>
      </c>
      <c r="D269" s="132" t="s">
        <v>141</v>
      </c>
      <c r="E269" s="133" t="s">
        <v>389</v>
      </c>
      <c r="F269" s="134" t="s">
        <v>390</v>
      </c>
      <c r="G269" s="135" t="s">
        <v>156</v>
      </c>
      <c r="H269" s="136">
        <v>204.02</v>
      </c>
      <c r="I269" s="137"/>
      <c r="J269" s="138">
        <f>ROUND(I269*H269,2)</f>
        <v>0</v>
      </c>
      <c r="K269" s="134" t="s">
        <v>145</v>
      </c>
      <c r="L269" s="33"/>
      <c r="M269" s="139" t="s">
        <v>18</v>
      </c>
      <c r="N269" s="140" t="s">
        <v>39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146</v>
      </c>
      <c r="AT269" s="143" t="s">
        <v>141</v>
      </c>
      <c r="AU269" s="143" t="s">
        <v>153</v>
      </c>
      <c r="AY269" s="18" t="s">
        <v>139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8" t="s">
        <v>74</v>
      </c>
      <c r="BK269" s="144">
        <f>ROUND(I269*H269,2)</f>
        <v>0</v>
      </c>
      <c r="BL269" s="18" t="s">
        <v>146</v>
      </c>
      <c r="BM269" s="143" t="s">
        <v>391</v>
      </c>
    </row>
    <row r="270" spans="2:65" s="1" customFormat="1">
      <c r="B270" s="33"/>
      <c r="D270" s="145" t="s">
        <v>148</v>
      </c>
      <c r="F270" s="146" t="s">
        <v>392</v>
      </c>
      <c r="I270" s="147"/>
      <c r="L270" s="33"/>
      <c r="M270" s="148"/>
      <c r="T270" s="54"/>
      <c r="AT270" s="18" t="s">
        <v>148</v>
      </c>
      <c r="AU270" s="18" t="s">
        <v>153</v>
      </c>
    </row>
    <row r="271" spans="2:65" s="1" customFormat="1" ht="24.15" customHeight="1">
      <c r="B271" s="33"/>
      <c r="C271" s="132" t="s">
        <v>393</v>
      </c>
      <c r="D271" s="132" t="s">
        <v>141</v>
      </c>
      <c r="E271" s="133" t="s">
        <v>394</v>
      </c>
      <c r="F271" s="134" t="s">
        <v>395</v>
      </c>
      <c r="G271" s="135" t="s">
        <v>156</v>
      </c>
      <c r="H271" s="136">
        <v>204.02</v>
      </c>
      <c r="I271" s="137"/>
      <c r="J271" s="138">
        <f>ROUND(I271*H271,2)</f>
        <v>0</v>
      </c>
      <c r="K271" s="134" t="s">
        <v>145</v>
      </c>
      <c r="L271" s="33"/>
      <c r="M271" s="139" t="s">
        <v>18</v>
      </c>
      <c r="N271" s="140" t="s">
        <v>39</v>
      </c>
      <c r="P271" s="141">
        <f>O271*H271</f>
        <v>0</v>
      </c>
      <c r="Q271" s="141">
        <v>2.5250000000000002E-2</v>
      </c>
      <c r="R271" s="141">
        <f>Q271*H271</f>
        <v>5.1515050000000002</v>
      </c>
      <c r="S271" s="141">
        <v>0</v>
      </c>
      <c r="T271" s="142">
        <f>S271*H271</f>
        <v>0</v>
      </c>
      <c r="AR271" s="143" t="s">
        <v>146</v>
      </c>
      <c r="AT271" s="143" t="s">
        <v>141</v>
      </c>
      <c r="AU271" s="143" t="s">
        <v>153</v>
      </c>
      <c r="AY271" s="18" t="s">
        <v>139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8" t="s">
        <v>74</v>
      </c>
      <c r="BK271" s="144">
        <f>ROUND(I271*H271,2)</f>
        <v>0</v>
      </c>
      <c r="BL271" s="18" t="s">
        <v>146</v>
      </c>
      <c r="BM271" s="143" t="s">
        <v>396</v>
      </c>
    </row>
    <row r="272" spans="2:65" s="1" customFormat="1">
      <c r="B272" s="33"/>
      <c r="D272" s="145" t="s">
        <v>148</v>
      </c>
      <c r="F272" s="146" t="s">
        <v>397</v>
      </c>
      <c r="I272" s="147"/>
      <c r="L272" s="33"/>
      <c r="M272" s="148"/>
      <c r="T272" s="54"/>
      <c r="AT272" s="18" t="s">
        <v>148</v>
      </c>
      <c r="AU272" s="18" t="s">
        <v>153</v>
      </c>
    </row>
    <row r="273" spans="2:65" s="1" customFormat="1" ht="16.5" customHeight="1">
      <c r="B273" s="33"/>
      <c r="C273" s="132" t="s">
        <v>398</v>
      </c>
      <c r="D273" s="132" t="s">
        <v>141</v>
      </c>
      <c r="E273" s="133" t="s">
        <v>399</v>
      </c>
      <c r="F273" s="134" t="s">
        <v>400</v>
      </c>
      <c r="G273" s="135" t="s">
        <v>194</v>
      </c>
      <c r="H273" s="136">
        <v>10.677</v>
      </c>
      <c r="I273" s="137"/>
      <c r="J273" s="138">
        <f>ROUND(I273*H273,2)</f>
        <v>0</v>
      </c>
      <c r="K273" s="134" t="s">
        <v>145</v>
      </c>
      <c r="L273" s="33"/>
      <c r="M273" s="139" t="s">
        <v>18</v>
      </c>
      <c r="N273" s="140" t="s">
        <v>39</v>
      </c>
      <c r="P273" s="141">
        <f>O273*H273</f>
        <v>0</v>
      </c>
      <c r="Q273" s="141">
        <v>1.06277</v>
      </c>
      <c r="R273" s="141">
        <f>Q273*H273</f>
        <v>11.34719529</v>
      </c>
      <c r="S273" s="141">
        <v>0</v>
      </c>
      <c r="T273" s="142">
        <f>S273*H273</f>
        <v>0</v>
      </c>
      <c r="AR273" s="143" t="s">
        <v>146</v>
      </c>
      <c r="AT273" s="143" t="s">
        <v>141</v>
      </c>
      <c r="AU273" s="143" t="s">
        <v>153</v>
      </c>
      <c r="AY273" s="18" t="s">
        <v>139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8" t="s">
        <v>74</v>
      </c>
      <c r="BK273" s="144">
        <f>ROUND(I273*H273,2)</f>
        <v>0</v>
      </c>
      <c r="BL273" s="18" t="s">
        <v>146</v>
      </c>
      <c r="BM273" s="143" t="s">
        <v>401</v>
      </c>
    </row>
    <row r="274" spans="2:65" s="1" customFormat="1">
      <c r="B274" s="33"/>
      <c r="D274" s="145" t="s">
        <v>148</v>
      </c>
      <c r="F274" s="146" t="s">
        <v>402</v>
      </c>
      <c r="I274" s="147"/>
      <c r="L274" s="33"/>
      <c r="M274" s="148"/>
      <c r="T274" s="54"/>
      <c r="AT274" s="18" t="s">
        <v>148</v>
      </c>
      <c r="AU274" s="18" t="s">
        <v>153</v>
      </c>
    </row>
    <row r="275" spans="2:65" s="12" customFormat="1">
      <c r="B275" s="149"/>
      <c r="D275" s="150" t="s">
        <v>150</v>
      </c>
      <c r="E275" s="151" t="s">
        <v>18</v>
      </c>
      <c r="F275" s="152" t="s">
        <v>403</v>
      </c>
      <c r="H275" s="153">
        <v>10.677</v>
      </c>
      <c r="I275" s="154"/>
      <c r="L275" s="149"/>
      <c r="M275" s="155"/>
      <c r="T275" s="156"/>
      <c r="AT275" s="151" t="s">
        <v>150</v>
      </c>
      <c r="AU275" s="151" t="s">
        <v>153</v>
      </c>
      <c r="AV275" s="12" t="s">
        <v>76</v>
      </c>
      <c r="AW275" s="12" t="s">
        <v>30</v>
      </c>
      <c r="AX275" s="12" t="s">
        <v>68</v>
      </c>
      <c r="AY275" s="151" t="s">
        <v>139</v>
      </c>
    </row>
    <row r="276" spans="2:65" s="13" customFormat="1">
      <c r="B276" s="157"/>
      <c r="D276" s="150" t="s">
        <v>150</v>
      </c>
      <c r="E276" s="158" t="s">
        <v>18</v>
      </c>
      <c r="F276" s="159" t="s">
        <v>152</v>
      </c>
      <c r="H276" s="160">
        <v>10.677</v>
      </c>
      <c r="I276" s="161"/>
      <c r="L276" s="157"/>
      <c r="M276" s="162"/>
      <c r="T276" s="163"/>
      <c r="AT276" s="158" t="s">
        <v>150</v>
      </c>
      <c r="AU276" s="158" t="s">
        <v>153</v>
      </c>
      <c r="AV276" s="13" t="s">
        <v>153</v>
      </c>
      <c r="AW276" s="13" t="s">
        <v>30</v>
      </c>
      <c r="AX276" s="13" t="s">
        <v>74</v>
      </c>
      <c r="AY276" s="158" t="s">
        <v>139</v>
      </c>
    </row>
    <row r="277" spans="2:65" s="1" customFormat="1" ht="24.15" customHeight="1">
      <c r="B277" s="33"/>
      <c r="C277" s="132" t="s">
        <v>404</v>
      </c>
      <c r="D277" s="132" t="s">
        <v>141</v>
      </c>
      <c r="E277" s="133" t="s">
        <v>405</v>
      </c>
      <c r="F277" s="134" t="s">
        <v>406</v>
      </c>
      <c r="G277" s="135" t="s">
        <v>144</v>
      </c>
      <c r="H277" s="136">
        <v>1020.098</v>
      </c>
      <c r="I277" s="137"/>
      <c r="J277" s="138">
        <f>ROUND(I277*H277,2)</f>
        <v>0</v>
      </c>
      <c r="K277" s="134" t="s">
        <v>145</v>
      </c>
      <c r="L277" s="33"/>
      <c r="M277" s="139" t="s">
        <v>18</v>
      </c>
      <c r="N277" s="140" t="s">
        <v>39</v>
      </c>
      <c r="P277" s="141">
        <f>O277*H277</f>
        <v>0</v>
      </c>
      <c r="Q277" s="141">
        <v>3.2000000000000002E-3</v>
      </c>
      <c r="R277" s="141">
        <f>Q277*H277</f>
        <v>3.2643135999999999</v>
      </c>
      <c r="S277" s="141">
        <v>0</v>
      </c>
      <c r="T277" s="142">
        <f>S277*H277</f>
        <v>0</v>
      </c>
      <c r="AR277" s="143" t="s">
        <v>146</v>
      </c>
      <c r="AT277" s="143" t="s">
        <v>141</v>
      </c>
      <c r="AU277" s="143" t="s">
        <v>153</v>
      </c>
      <c r="AY277" s="18" t="s">
        <v>139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8" t="s">
        <v>74</v>
      </c>
      <c r="BK277" s="144">
        <f>ROUND(I277*H277,2)</f>
        <v>0</v>
      </c>
      <c r="BL277" s="18" t="s">
        <v>146</v>
      </c>
      <c r="BM277" s="143" t="s">
        <v>407</v>
      </c>
    </row>
    <row r="278" spans="2:65" s="1" customFormat="1">
      <c r="B278" s="33"/>
      <c r="D278" s="145" t="s">
        <v>148</v>
      </c>
      <c r="F278" s="146" t="s">
        <v>408</v>
      </c>
      <c r="I278" s="147"/>
      <c r="L278" s="33"/>
      <c r="M278" s="148"/>
      <c r="T278" s="54"/>
      <c r="AT278" s="18" t="s">
        <v>148</v>
      </c>
      <c r="AU278" s="18" t="s">
        <v>153</v>
      </c>
    </row>
    <row r="279" spans="2:65" s="14" customFormat="1">
      <c r="B279" s="164"/>
      <c r="D279" s="150" t="s">
        <v>150</v>
      </c>
      <c r="E279" s="165" t="s">
        <v>18</v>
      </c>
      <c r="F279" s="166" t="s">
        <v>188</v>
      </c>
      <c r="H279" s="165" t="s">
        <v>18</v>
      </c>
      <c r="I279" s="167"/>
      <c r="L279" s="164"/>
      <c r="M279" s="168"/>
      <c r="T279" s="169"/>
      <c r="AT279" s="165" t="s">
        <v>150</v>
      </c>
      <c r="AU279" s="165" t="s">
        <v>153</v>
      </c>
      <c r="AV279" s="14" t="s">
        <v>74</v>
      </c>
      <c r="AW279" s="14" t="s">
        <v>30</v>
      </c>
      <c r="AX279" s="14" t="s">
        <v>68</v>
      </c>
      <c r="AY279" s="165" t="s">
        <v>139</v>
      </c>
    </row>
    <row r="280" spans="2:65" s="12" customFormat="1">
      <c r="B280" s="149"/>
      <c r="D280" s="150" t="s">
        <v>150</v>
      </c>
      <c r="E280" s="151" t="s">
        <v>18</v>
      </c>
      <c r="F280" s="152" t="s">
        <v>409</v>
      </c>
      <c r="H280" s="153">
        <v>1020.098</v>
      </c>
      <c r="I280" s="154"/>
      <c r="L280" s="149"/>
      <c r="M280" s="155"/>
      <c r="T280" s="156"/>
      <c r="AT280" s="151" t="s">
        <v>150</v>
      </c>
      <c r="AU280" s="151" t="s">
        <v>153</v>
      </c>
      <c r="AV280" s="12" t="s">
        <v>76</v>
      </c>
      <c r="AW280" s="12" t="s">
        <v>30</v>
      </c>
      <c r="AX280" s="12" t="s">
        <v>68</v>
      </c>
      <c r="AY280" s="151" t="s">
        <v>139</v>
      </c>
    </row>
    <row r="281" spans="2:65" s="13" customFormat="1">
      <c r="B281" s="157"/>
      <c r="D281" s="150" t="s">
        <v>150</v>
      </c>
      <c r="E281" s="158" t="s">
        <v>18</v>
      </c>
      <c r="F281" s="159" t="s">
        <v>152</v>
      </c>
      <c r="H281" s="160">
        <v>1020.098</v>
      </c>
      <c r="I281" s="161"/>
      <c r="L281" s="157"/>
      <c r="M281" s="162"/>
      <c r="T281" s="163"/>
      <c r="AT281" s="158" t="s">
        <v>150</v>
      </c>
      <c r="AU281" s="158" t="s">
        <v>153</v>
      </c>
      <c r="AV281" s="13" t="s">
        <v>153</v>
      </c>
      <c r="AW281" s="13" t="s">
        <v>30</v>
      </c>
      <c r="AX281" s="13" t="s">
        <v>74</v>
      </c>
      <c r="AY281" s="158" t="s">
        <v>139</v>
      </c>
    </row>
    <row r="282" spans="2:65" s="1" customFormat="1" ht="16.5" customHeight="1">
      <c r="B282" s="33"/>
      <c r="C282" s="132" t="s">
        <v>410</v>
      </c>
      <c r="D282" s="132" t="s">
        <v>141</v>
      </c>
      <c r="E282" s="133" t="s">
        <v>411</v>
      </c>
      <c r="F282" s="134" t="s">
        <v>412</v>
      </c>
      <c r="G282" s="135" t="s">
        <v>144</v>
      </c>
      <c r="H282" s="136">
        <v>1020.098</v>
      </c>
      <c r="I282" s="137"/>
      <c r="J282" s="138">
        <f>ROUND(I282*H282,2)</f>
        <v>0</v>
      </c>
      <c r="K282" s="134" t="s">
        <v>145</v>
      </c>
      <c r="L282" s="33"/>
      <c r="M282" s="139" t="s">
        <v>18</v>
      </c>
      <c r="N282" s="140" t="s">
        <v>39</v>
      </c>
      <c r="P282" s="141">
        <f>O282*H282</f>
        <v>0</v>
      </c>
      <c r="Q282" s="141">
        <v>0</v>
      </c>
      <c r="R282" s="141">
        <f>Q282*H282</f>
        <v>0</v>
      </c>
      <c r="S282" s="141">
        <v>0</v>
      </c>
      <c r="T282" s="142">
        <f>S282*H282</f>
        <v>0</v>
      </c>
      <c r="AR282" s="143" t="s">
        <v>146</v>
      </c>
      <c r="AT282" s="143" t="s">
        <v>141</v>
      </c>
      <c r="AU282" s="143" t="s">
        <v>153</v>
      </c>
      <c r="AY282" s="18" t="s">
        <v>139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74</v>
      </c>
      <c r="BK282" s="144">
        <f>ROUND(I282*H282,2)</f>
        <v>0</v>
      </c>
      <c r="BL282" s="18" t="s">
        <v>146</v>
      </c>
      <c r="BM282" s="143" t="s">
        <v>413</v>
      </c>
    </row>
    <row r="283" spans="2:65" s="1" customFormat="1">
      <c r="B283" s="33"/>
      <c r="D283" s="145" t="s">
        <v>148</v>
      </c>
      <c r="F283" s="146" t="s">
        <v>414</v>
      </c>
      <c r="I283" s="147"/>
      <c r="L283" s="33"/>
      <c r="M283" s="148"/>
      <c r="T283" s="54"/>
      <c r="AT283" s="18" t="s">
        <v>148</v>
      </c>
      <c r="AU283" s="18" t="s">
        <v>153</v>
      </c>
    </row>
    <row r="284" spans="2:65" s="1" customFormat="1" ht="24.15" customHeight="1">
      <c r="B284" s="33"/>
      <c r="C284" s="132" t="s">
        <v>415</v>
      </c>
      <c r="D284" s="132" t="s">
        <v>141</v>
      </c>
      <c r="E284" s="133" t="s">
        <v>416</v>
      </c>
      <c r="F284" s="134" t="s">
        <v>417</v>
      </c>
      <c r="G284" s="135" t="s">
        <v>236</v>
      </c>
      <c r="H284" s="136">
        <v>148.74</v>
      </c>
      <c r="I284" s="137"/>
      <c r="J284" s="138">
        <f>ROUND(I284*H284,2)</f>
        <v>0</v>
      </c>
      <c r="K284" s="134" t="s">
        <v>145</v>
      </c>
      <c r="L284" s="33"/>
      <c r="M284" s="139" t="s">
        <v>18</v>
      </c>
      <c r="N284" s="140" t="s">
        <v>39</v>
      </c>
      <c r="P284" s="141">
        <f>O284*H284</f>
        <v>0</v>
      </c>
      <c r="Q284" s="141">
        <v>2.0000000000000002E-5</v>
      </c>
      <c r="R284" s="141">
        <f>Q284*H284</f>
        <v>2.9748000000000005E-3</v>
      </c>
      <c r="S284" s="141">
        <v>0</v>
      </c>
      <c r="T284" s="142">
        <f>S284*H284</f>
        <v>0</v>
      </c>
      <c r="AR284" s="143" t="s">
        <v>146</v>
      </c>
      <c r="AT284" s="143" t="s">
        <v>141</v>
      </c>
      <c r="AU284" s="143" t="s">
        <v>153</v>
      </c>
      <c r="AY284" s="18" t="s">
        <v>139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74</v>
      </c>
      <c r="BK284" s="144">
        <f>ROUND(I284*H284,2)</f>
        <v>0</v>
      </c>
      <c r="BL284" s="18" t="s">
        <v>146</v>
      </c>
      <c r="BM284" s="143" t="s">
        <v>418</v>
      </c>
    </row>
    <row r="285" spans="2:65" s="1" customFormat="1">
      <c r="B285" s="33"/>
      <c r="D285" s="145" t="s">
        <v>148</v>
      </c>
      <c r="F285" s="146" t="s">
        <v>419</v>
      </c>
      <c r="I285" s="147"/>
      <c r="L285" s="33"/>
      <c r="M285" s="148"/>
      <c r="T285" s="54"/>
      <c r="AT285" s="18" t="s">
        <v>148</v>
      </c>
      <c r="AU285" s="18" t="s">
        <v>153</v>
      </c>
    </row>
    <row r="286" spans="2:65" s="14" customFormat="1">
      <c r="B286" s="164"/>
      <c r="D286" s="150" t="s">
        <v>150</v>
      </c>
      <c r="E286" s="165" t="s">
        <v>18</v>
      </c>
      <c r="F286" s="166" t="s">
        <v>420</v>
      </c>
      <c r="H286" s="165" t="s">
        <v>18</v>
      </c>
      <c r="I286" s="167"/>
      <c r="L286" s="164"/>
      <c r="M286" s="168"/>
      <c r="T286" s="169"/>
      <c r="AT286" s="165" t="s">
        <v>150</v>
      </c>
      <c r="AU286" s="165" t="s">
        <v>153</v>
      </c>
      <c r="AV286" s="14" t="s">
        <v>74</v>
      </c>
      <c r="AW286" s="14" t="s">
        <v>30</v>
      </c>
      <c r="AX286" s="14" t="s">
        <v>68</v>
      </c>
      <c r="AY286" s="165" t="s">
        <v>139</v>
      </c>
    </row>
    <row r="287" spans="2:65" s="14" customFormat="1">
      <c r="B287" s="164"/>
      <c r="D287" s="150" t="s">
        <v>150</v>
      </c>
      <c r="E287" s="165" t="s">
        <v>18</v>
      </c>
      <c r="F287" s="166" t="s">
        <v>421</v>
      </c>
      <c r="H287" s="165" t="s">
        <v>18</v>
      </c>
      <c r="I287" s="167"/>
      <c r="L287" s="164"/>
      <c r="M287" s="168"/>
      <c r="T287" s="169"/>
      <c r="AT287" s="165" t="s">
        <v>150</v>
      </c>
      <c r="AU287" s="165" t="s">
        <v>153</v>
      </c>
      <c r="AV287" s="14" t="s">
        <v>74</v>
      </c>
      <c r="AW287" s="14" t="s">
        <v>30</v>
      </c>
      <c r="AX287" s="14" t="s">
        <v>68</v>
      </c>
      <c r="AY287" s="165" t="s">
        <v>139</v>
      </c>
    </row>
    <row r="288" spans="2:65" s="12" customFormat="1">
      <c r="B288" s="149"/>
      <c r="D288" s="150" t="s">
        <v>150</v>
      </c>
      <c r="E288" s="151" t="s">
        <v>18</v>
      </c>
      <c r="F288" s="152" t="s">
        <v>422</v>
      </c>
      <c r="H288" s="153">
        <v>148.74</v>
      </c>
      <c r="I288" s="154"/>
      <c r="L288" s="149"/>
      <c r="M288" s="155"/>
      <c r="T288" s="156"/>
      <c r="AT288" s="151" t="s">
        <v>150</v>
      </c>
      <c r="AU288" s="151" t="s">
        <v>153</v>
      </c>
      <c r="AV288" s="12" t="s">
        <v>76</v>
      </c>
      <c r="AW288" s="12" t="s">
        <v>30</v>
      </c>
      <c r="AX288" s="12" t="s">
        <v>68</v>
      </c>
      <c r="AY288" s="151" t="s">
        <v>139</v>
      </c>
    </row>
    <row r="289" spans="2:65" s="13" customFormat="1">
      <c r="B289" s="157"/>
      <c r="D289" s="150" t="s">
        <v>150</v>
      </c>
      <c r="E289" s="158" t="s">
        <v>18</v>
      </c>
      <c r="F289" s="159" t="s">
        <v>152</v>
      </c>
      <c r="H289" s="160">
        <v>148.74</v>
      </c>
      <c r="I289" s="161"/>
      <c r="L289" s="157"/>
      <c r="M289" s="162"/>
      <c r="T289" s="163"/>
      <c r="AT289" s="158" t="s">
        <v>150</v>
      </c>
      <c r="AU289" s="158" t="s">
        <v>153</v>
      </c>
      <c r="AV289" s="13" t="s">
        <v>153</v>
      </c>
      <c r="AW289" s="13" t="s">
        <v>30</v>
      </c>
      <c r="AX289" s="13" t="s">
        <v>74</v>
      </c>
      <c r="AY289" s="158" t="s">
        <v>139</v>
      </c>
    </row>
    <row r="290" spans="2:65" s="1" customFormat="1" ht="24.15" customHeight="1">
      <c r="B290" s="33"/>
      <c r="C290" s="132" t="s">
        <v>423</v>
      </c>
      <c r="D290" s="132" t="s">
        <v>141</v>
      </c>
      <c r="E290" s="133" t="s">
        <v>424</v>
      </c>
      <c r="F290" s="134" t="s">
        <v>425</v>
      </c>
      <c r="G290" s="135" t="s">
        <v>236</v>
      </c>
      <c r="H290" s="136">
        <v>271.08</v>
      </c>
      <c r="I290" s="137"/>
      <c r="J290" s="138">
        <f>ROUND(I290*H290,2)</f>
        <v>0</v>
      </c>
      <c r="K290" s="134" t="s">
        <v>145</v>
      </c>
      <c r="L290" s="33"/>
      <c r="M290" s="139" t="s">
        <v>18</v>
      </c>
      <c r="N290" s="140" t="s">
        <v>39</v>
      </c>
      <c r="P290" s="141">
        <f>O290*H290</f>
        <v>0</v>
      </c>
      <c r="Q290" s="141">
        <v>1.0000000000000001E-5</v>
      </c>
      <c r="R290" s="141">
        <f>Q290*H290</f>
        <v>2.7108000000000002E-3</v>
      </c>
      <c r="S290" s="141">
        <v>0</v>
      </c>
      <c r="T290" s="142">
        <f>S290*H290</f>
        <v>0</v>
      </c>
      <c r="AR290" s="143" t="s">
        <v>146</v>
      </c>
      <c r="AT290" s="143" t="s">
        <v>141</v>
      </c>
      <c r="AU290" s="143" t="s">
        <v>153</v>
      </c>
      <c r="AY290" s="18" t="s">
        <v>139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8" t="s">
        <v>74</v>
      </c>
      <c r="BK290" s="144">
        <f>ROUND(I290*H290,2)</f>
        <v>0</v>
      </c>
      <c r="BL290" s="18" t="s">
        <v>146</v>
      </c>
      <c r="BM290" s="143" t="s">
        <v>426</v>
      </c>
    </row>
    <row r="291" spans="2:65" s="1" customFormat="1">
      <c r="B291" s="33"/>
      <c r="D291" s="145" t="s">
        <v>148</v>
      </c>
      <c r="F291" s="146" t="s">
        <v>427</v>
      </c>
      <c r="I291" s="147"/>
      <c r="L291" s="33"/>
      <c r="M291" s="148"/>
      <c r="T291" s="54"/>
      <c r="AT291" s="18" t="s">
        <v>148</v>
      </c>
      <c r="AU291" s="18" t="s">
        <v>153</v>
      </c>
    </row>
    <row r="292" spans="2:65" s="14" customFormat="1">
      <c r="B292" s="164"/>
      <c r="D292" s="150" t="s">
        <v>150</v>
      </c>
      <c r="E292" s="165" t="s">
        <v>18</v>
      </c>
      <c r="F292" s="166" t="s">
        <v>188</v>
      </c>
      <c r="H292" s="165" t="s">
        <v>18</v>
      </c>
      <c r="I292" s="167"/>
      <c r="L292" s="164"/>
      <c r="M292" s="168"/>
      <c r="T292" s="169"/>
      <c r="AT292" s="165" t="s">
        <v>150</v>
      </c>
      <c r="AU292" s="165" t="s">
        <v>153</v>
      </c>
      <c r="AV292" s="14" t="s">
        <v>74</v>
      </c>
      <c r="AW292" s="14" t="s">
        <v>30</v>
      </c>
      <c r="AX292" s="14" t="s">
        <v>68</v>
      </c>
      <c r="AY292" s="165" t="s">
        <v>139</v>
      </c>
    </row>
    <row r="293" spans="2:65" s="12" customFormat="1">
      <c r="B293" s="149"/>
      <c r="D293" s="150" t="s">
        <v>150</v>
      </c>
      <c r="E293" s="151" t="s">
        <v>18</v>
      </c>
      <c r="F293" s="152" t="s">
        <v>428</v>
      </c>
      <c r="H293" s="153">
        <v>271.08</v>
      </c>
      <c r="I293" s="154"/>
      <c r="L293" s="149"/>
      <c r="M293" s="155"/>
      <c r="T293" s="156"/>
      <c r="AT293" s="151" t="s">
        <v>150</v>
      </c>
      <c r="AU293" s="151" t="s">
        <v>153</v>
      </c>
      <c r="AV293" s="12" t="s">
        <v>76</v>
      </c>
      <c r="AW293" s="12" t="s">
        <v>30</v>
      </c>
      <c r="AX293" s="12" t="s">
        <v>68</v>
      </c>
      <c r="AY293" s="151" t="s">
        <v>139</v>
      </c>
    </row>
    <row r="294" spans="2:65" s="13" customFormat="1">
      <c r="B294" s="157"/>
      <c r="D294" s="150" t="s">
        <v>150</v>
      </c>
      <c r="E294" s="158" t="s">
        <v>18</v>
      </c>
      <c r="F294" s="159" t="s">
        <v>152</v>
      </c>
      <c r="H294" s="160">
        <v>271.08</v>
      </c>
      <c r="I294" s="161"/>
      <c r="L294" s="157"/>
      <c r="M294" s="162"/>
      <c r="T294" s="163"/>
      <c r="AT294" s="158" t="s">
        <v>150</v>
      </c>
      <c r="AU294" s="158" t="s">
        <v>153</v>
      </c>
      <c r="AV294" s="13" t="s">
        <v>153</v>
      </c>
      <c r="AW294" s="13" t="s">
        <v>30</v>
      </c>
      <c r="AX294" s="13" t="s">
        <v>74</v>
      </c>
      <c r="AY294" s="158" t="s">
        <v>139</v>
      </c>
    </row>
    <row r="295" spans="2:65" s="1" customFormat="1" ht="16.5" customHeight="1">
      <c r="B295" s="33"/>
      <c r="C295" s="132" t="s">
        <v>429</v>
      </c>
      <c r="D295" s="132" t="s">
        <v>141</v>
      </c>
      <c r="E295" s="133" t="s">
        <v>430</v>
      </c>
      <c r="F295" s="134" t="s">
        <v>431</v>
      </c>
      <c r="G295" s="135" t="s">
        <v>236</v>
      </c>
      <c r="H295" s="136">
        <v>271.08</v>
      </c>
      <c r="I295" s="137"/>
      <c r="J295" s="138">
        <f>ROUND(I295*H295,2)</f>
        <v>0</v>
      </c>
      <c r="K295" s="134" t="s">
        <v>145</v>
      </c>
      <c r="L295" s="33"/>
      <c r="M295" s="139" t="s">
        <v>18</v>
      </c>
      <c r="N295" s="140" t="s">
        <v>39</v>
      </c>
      <c r="P295" s="141">
        <f>O295*H295</f>
        <v>0</v>
      </c>
      <c r="Q295" s="141">
        <v>5.0000000000000002E-5</v>
      </c>
      <c r="R295" s="141">
        <f>Q295*H295</f>
        <v>1.3554E-2</v>
      </c>
      <c r="S295" s="141">
        <v>0</v>
      </c>
      <c r="T295" s="142">
        <f>S295*H295</f>
        <v>0</v>
      </c>
      <c r="AR295" s="143" t="s">
        <v>146</v>
      </c>
      <c r="AT295" s="143" t="s">
        <v>141</v>
      </c>
      <c r="AU295" s="143" t="s">
        <v>153</v>
      </c>
      <c r="AY295" s="18" t="s">
        <v>139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8" t="s">
        <v>74</v>
      </c>
      <c r="BK295" s="144">
        <f>ROUND(I295*H295,2)</f>
        <v>0</v>
      </c>
      <c r="BL295" s="18" t="s">
        <v>146</v>
      </c>
      <c r="BM295" s="143" t="s">
        <v>432</v>
      </c>
    </row>
    <row r="296" spans="2:65" s="1" customFormat="1">
      <c r="B296" s="33"/>
      <c r="D296" s="145" t="s">
        <v>148</v>
      </c>
      <c r="F296" s="146" t="s">
        <v>433</v>
      </c>
      <c r="I296" s="147"/>
      <c r="L296" s="33"/>
      <c r="M296" s="148"/>
      <c r="T296" s="54"/>
      <c r="AT296" s="18" t="s">
        <v>148</v>
      </c>
      <c r="AU296" s="18" t="s">
        <v>153</v>
      </c>
    </row>
    <row r="297" spans="2:65" s="1" customFormat="1" ht="21.75" customHeight="1">
      <c r="B297" s="33"/>
      <c r="C297" s="132" t="s">
        <v>434</v>
      </c>
      <c r="D297" s="132" t="s">
        <v>141</v>
      </c>
      <c r="E297" s="133" t="s">
        <v>435</v>
      </c>
      <c r="F297" s="134" t="s">
        <v>436</v>
      </c>
      <c r="G297" s="135" t="s">
        <v>156</v>
      </c>
      <c r="H297" s="136">
        <v>40.777999999999999</v>
      </c>
      <c r="I297" s="137"/>
      <c r="J297" s="138">
        <f>ROUND(I297*H297,2)</f>
        <v>0</v>
      </c>
      <c r="K297" s="134" t="s">
        <v>145</v>
      </c>
      <c r="L297" s="33"/>
      <c r="M297" s="139" t="s">
        <v>18</v>
      </c>
      <c r="N297" s="140" t="s">
        <v>39</v>
      </c>
      <c r="P297" s="141">
        <f>O297*H297</f>
        <v>0</v>
      </c>
      <c r="Q297" s="141">
        <v>1.98</v>
      </c>
      <c r="R297" s="141">
        <f>Q297*H297</f>
        <v>80.740439999999992</v>
      </c>
      <c r="S297" s="141">
        <v>0</v>
      </c>
      <c r="T297" s="142">
        <f>S297*H297</f>
        <v>0</v>
      </c>
      <c r="AR297" s="143" t="s">
        <v>146</v>
      </c>
      <c r="AT297" s="143" t="s">
        <v>141</v>
      </c>
      <c r="AU297" s="143" t="s">
        <v>153</v>
      </c>
      <c r="AY297" s="18" t="s">
        <v>139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8" t="s">
        <v>74</v>
      </c>
      <c r="BK297" s="144">
        <f>ROUND(I297*H297,2)</f>
        <v>0</v>
      </c>
      <c r="BL297" s="18" t="s">
        <v>146</v>
      </c>
      <c r="BM297" s="143" t="s">
        <v>437</v>
      </c>
    </row>
    <row r="298" spans="2:65" s="1" customFormat="1">
      <c r="B298" s="33"/>
      <c r="D298" s="145" t="s">
        <v>148</v>
      </c>
      <c r="F298" s="146" t="s">
        <v>438</v>
      </c>
      <c r="I298" s="147"/>
      <c r="L298" s="33"/>
      <c r="M298" s="148"/>
      <c r="T298" s="54"/>
      <c r="AT298" s="18" t="s">
        <v>148</v>
      </c>
      <c r="AU298" s="18" t="s">
        <v>153</v>
      </c>
    </row>
    <row r="299" spans="2:65" s="14" customFormat="1">
      <c r="B299" s="164"/>
      <c r="D299" s="150" t="s">
        <v>150</v>
      </c>
      <c r="E299" s="165" t="s">
        <v>18</v>
      </c>
      <c r="F299" s="166" t="s">
        <v>188</v>
      </c>
      <c r="H299" s="165" t="s">
        <v>18</v>
      </c>
      <c r="I299" s="167"/>
      <c r="L299" s="164"/>
      <c r="M299" s="168"/>
      <c r="T299" s="169"/>
      <c r="AT299" s="165" t="s">
        <v>150</v>
      </c>
      <c r="AU299" s="165" t="s">
        <v>153</v>
      </c>
      <c r="AV299" s="14" t="s">
        <v>74</v>
      </c>
      <c r="AW299" s="14" t="s">
        <v>30</v>
      </c>
      <c r="AX299" s="14" t="s">
        <v>68</v>
      </c>
      <c r="AY299" s="165" t="s">
        <v>139</v>
      </c>
    </row>
    <row r="300" spans="2:65" s="12" customFormat="1">
      <c r="B300" s="149"/>
      <c r="D300" s="150" t="s">
        <v>150</v>
      </c>
      <c r="E300" s="151" t="s">
        <v>18</v>
      </c>
      <c r="F300" s="152" t="s">
        <v>439</v>
      </c>
      <c r="H300" s="153">
        <v>40.777999999999999</v>
      </c>
      <c r="I300" s="154"/>
      <c r="L300" s="149"/>
      <c r="M300" s="155"/>
      <c r="T300" s="156"/>
      <c r="AT300" s="151" t="s">
        <v>150</v>
      </c>
      <c r="AU300" s="151" t="s">
        <v>153</v>
      </c>
      <c r="AV300" s="12" t="s">
        <v>76</v>
      </c>
      <c r="AW300" s="12" t="s">
        <v>30</v>
      </c>
      <c r="AX300" s="12" t="s">
        <v>68</v>
      </c>
      <c r="AY300" s="151" t="s">
        <v>139</v>
      </c>
    </row>
    <row r="301" spans="2:65" s="13" customFormat="1">
      <c r="B301" s="157"/>
      <c r="D301" s="150" t="s">
        <v>150</v>
      </c>
      <c r="E301" s="158" t="s">
        <v>18</v>
      </c>
      <c r="F301" s="159" t="s">
        <v>152</v>
      </c>
      <c r="H301" s="160">
        <v>40.777999999999999</v>
      </c>
      <c r="I301" s="161"/>
      <c r="L301" s="157"/>
      <c r="M301" s="162"/>
      <c r="T301" s="163"/>
      <c r="AT301" s="158" t="s">
        <v>150</v>
      </c>
      <c r="AU301" s="158" t="s">
        <v>153</v>
      </c>
      <c r="AV301" s="13" t="s">
        <v>153</v>
      </c>
      <c r="AW301" s="13" t="s">
        <v>30</v>
      </c>
      <c r="AX301" s="13" t="s">
        <v>74</v>
      </c>
      <c r="AY301" s="158" t="s">
        <v>139</v>
      </c>
    </row>
    <row r="302" spans="2:65" s="1" customFormat="1" ht="21.75" customHeight="1">
      <c r="B302" s="33"/>
      <c r="C302" s="132" t="s">
        <v>440</v>
      </c>
      <c r="D302" s="132" t="s">
        <v>141</v>
      </c>
      <c r="E302" s="133" t="s">
        <v>201</v>
      </c>
      <c r="F302" s="134" t="s">
        <v>202</v>
      </c>
      <c r="G302" s="135" t="s">
        <v>144</v>
      </c>
      <c r="H302" s="136">
        <v>1051.8620000000001</v>
      </c>
      <c r="I302" s="137"/>
      <c r="J302" s="138">
        <f>ROUND(I302*H302,2)</f>
        <v>0</v>
      </c>
      <c r="K302" s="134" t="s">
        <v>145</v>
      </c>
      <c r="L302" s="33"/>
      <c r="M302" s="139" t="s">
        <v>18</v>
      </c>
      <c r="N302" s="140" t="s">
        <v>39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146</v>
      </c>
      <c r="AT302" s="143" t="s">
        <v>141</v>
      </c>
      <c r="AU302" s="143" t="s">
        <v>153</v>
      </c>
      <c r="AY302" s="18" t="s">
        <v>139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8" t="s">
        <v>74</v>
      </c>
      <c r="BK302" s="144">
        <f>ROUND(I302*H302,2)</f>
        <v>0</v>
      </c>
      <c r="BL302" s="18" t="s">
        <v>146</v>
      </c>
      <c r="BM302" s="143" t="s">
        <v>441</v>
      </c>
    </row>
    <row r="303" spans="2:65" s="1" customFormat="1">
      <c r="B303" s="33"/>
      <c r="D303" s="145" t="s">
        <v>148</v>
      </c>
      <c r="F303" s="146" t="s">
        <v>204</v>
      </c>
      <c r="I303" s="147"/>
      <c r="L303" s="33"/>
      <c r="M303" s="148"/>
      <c r="T303" s="54"/>
      <c r="AT303" s="18" t="s">
        <v>148</v>
      </c>
      <c r="AU303" s="18" t="s">
        <v>153</v>
      </c>
    </row>
    <row r="304" spans="2:65" s="12" customFormat="1">
      <c r="B304" s="149"/>
      <c r="D304" s="150" t="s">
        <v>150</v>
      </c>
      <c r="E304" s="151" t="s">
        <v>18</v>
      </c>
      <c r="F304" s="152" t="s">
        <v>442</v>
      </c>
      <c r="H304" s="153">
        <v>1051.8620000000001</v>
      </c>
      <c r="I304" s="154"/>
      <c r="L304" s="149"/>
      <c r="M304" s="155"/>
      <c r="T304" s="156"/>
      <c r="AT304" s="151" t="s">
        <v>150</v>
      </c>
      <c r="AU304" s="151" t="s">
        <v>153</v>
      </c>
      <c r="AV304" s="12" t="s">
        <v>76</v>
      </c>
      <c r="AW304" s="12" t="s">
        <v>30</v>
      </c>
      <c r="AX304" s="12" t="s">
        <v>68</v>
      </c>
      <c r="AY304" s="151" t="s">
        <v>139</v>
      </c>
    </row>
    <row r="305" spans="2:65" s="13" customFormat="1">
      <c r="B305" s="157"/>
      <c r="D305" s="150" t="s">
        <v>150</v>
      </c>
      <c r="E305" s="158" t="s">
        <v>18</v>
      </c>
      <c r="F305" s="159" t="s">
        <v>152</v>
      </c>
      <c r="H305" s="160">
        <v>1051.8620000000001</v>
      </c>
      <c r="I305" s="161"/>
      <c r="L305" s="157"/>
      <c r="M305" s="162"/>
      <c r="T305" s="163"/>
      <c r="AT305" s="158" t="s">
        <v>150</v>
      </c>
      <c r="AU305" s="158" t="s">
        <v>153</v>
      </c>
      <c r="AV305" s="13" t="s">
        <v>153</v>
      </c>
      <c r="AW305" s="13" t="s">
        <v>30</v>
      </c>
      <c r="AX305" s="13" t="s">
        <v>74</v>
      </c>
      <c r="AY305" s="158" t="s">
        <v>139</v>
      </c>
    </row>
    <row r="306" spans="2:65" s="11" customFormat="1" ht="22.8" customHeight="1">
      <c r="B306" s="120"/>
      <c r="D306" s="121" t="s">
        <v>67</v>
      </c>
      <c r="E306" s="130" t="s">
        <v>200</v>
      </c>
      <c r="F306" s="130" t="s">
        <v>443</v>
      </c>
      <c r="I306" s="123"/>
      <c r="J306" s="131">
        <f>BK306</f>
        <v>0</v>
      </c>
      <c r="L306" s="120"/>
      <c r="M306" s="125"/>
      <c r="P306" s="126">
        <f>P307+P320</f>
        <v>0</v>
      </c>
      <c r="R306" s="126">
        <f>R307+R320</f>
        <v>3.1555860000000005E-2</v>
      </c>
      <c r="T306" s="127">
        <f>T307+T320</f>
        <v>0</v>
      </c>
      <c r="AR306" s="121" t="s">
        <v>74</v>
      </c>
      <c r="AT306" s="128" t="s">
        <v>67</v>
      </c>
      <c r="AU306" s="128" t="s">
        <v>74</v>
      </c>
      <c r="AY306" s="121" t="s">
        <v>139</v>
      </c>
      <c r="BK306" s="129">
        <f>BK307+BK320</f>
        <v>0</v>
      </c>
    </row>
    <row r="307" spans="2:65" s="11" customFormat="1" ht="20.85" customHeight="1">
      <c r="B307" s="120"/>
      <c r="D307" s="121" t="s">
        <v>67</v>
      </c>
      <c r="E307" s="130" t="s">
        <v>444</v>
      </c>
      <c r="F307" s="130" t="s">
        <v>445</v>
      </c>
      <c r="I307" s="123"/>
      <c r="J307" s="131">
        <f>BK307</f>
        <v>0</v>
      </c>
      <c r="L307" s="120"/>
      <c r="M307" s="125"/>
      <c r="P307" s="126">
        <f>SUM(P308:P319)</f>
        <v>0</v>
      </c>
      <c r="R307" s="126">
        <f>SUM(R308:R319)</f>
        <v>0</v>
      </c>
      <c r="T307" s="127">
        <f>SUM(T308:T319)</f>
        <v>0</v>
      </c>
      <c r="AR307" s="121" t="s">
        <v>74</v>
      </c>
      <c r="AT307" s="128" t="s">
        <v>67</v>
      </c>
      <c r="AU307" s="128" t="s">
        <v>76</v>
      </c>
      <c r="AY307" s="121" t="s">
        <v>139</v>
      </c>
      <c r="BK307" s="129">
        <f>SUM(BK308:BK319)</f>
        <v>0</v>
      </c>
    </row>
    <row r="308" spans="2:65" s="1" customFormat="1" ht="24.15" customHeight="1">
      <c r="B308" s="33"/>
      <c r="C308" s="132" t="s">
        <v>446</v>
      </c>
      <c r="D308" s="132" t="s">
        <v>141</v>
      </c>
      <c r="E308" s="133" t="s">
        <v>447</v>
      </c>
      <c r="F308" s="134" t="s">
        <v>448</v>
      </c>
      <c r="G308" s="135" t="s">
        <v>290</v>
      </c>
      <c r="H308" s="136">
        <v>1</v>
      </c>
      <c r="I308" s="137"/>
      <c r="J308" s="138">
        <f>ROUND(I308*H308,2)</f>
        <v>0</v>
      </c>
      <c r="K308" s="134" t="s">
        <v>145</v>
      </c>
      <c r="L308" s="33"/>
      <c r="M308" s="139" t="s">
        <v>18</v>
      </c>
      <c r="N308" s="140" t="s">
        <v>39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146</v>
      </c>
      <c r="AT308" s="143" t="s">
        <v>141</v>
      </c>
      <c r="AU308" s="143" t="s">
        <v>153</v>
      </c>
      <c r="AY308" s="18" t="s">
        <v>139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8" t="s">
        <v>74</v>
      </c>
      <c r="BK308" s="144">
        <f>ROUND(I308*H308,2)</f>
        <v>0</v>
      </c>
      <c r="BL308" s="18" t="s">
        <v>146</v>
      </c>
      <c r="BM308" s="143" t="s">
        <v>449</v>
      </c>
    </row>
    <row r="309" spans="2:65" s="1" customFormat="1">
      <c r="B309" s="33"/>
      <c r="D309" s="145" t="s">
        <v>148</v>
      </c>
      <c r="F309" s="146" t="s">
        <v>450</v>
      </c>
      <c r="I309" s="147"/>
      <c r="L309" s="33"/>
      <c r="M309" s="148"/>
      <c r="T309" s="54"/>
      <c r="AT309" s="18" t="s">
        <v>148</v>
      </c>
      <c r="AU309" s="18" t="s">
        <v>153</v>
      </c>
    </row>
    <row r="310" spans="2:65" s="1" customFormat="1" ht="24.15" customHeight="1">
      <c r="B310" s="33"/>
      <c r="C310" s="132" t="s">
        <v>451</v>
      </c>
      <c r="D310" s="132" t="s">
        <v>141</v>
      </c>
      <c r="E310" s="133" t="s">
        <v>452</v>
      </c>
      <c r="F310" s="134" t="s">
        <v>453</v>
      </c>
      <c r="G310" s="135" t="s">
        <v>290</v>
      </c>
      <c r="H310" s="136">
        <v>15</v>
      </c>
      <c r="I310" s="137"/>
      <c r="J310" s="138">
        <f>ROUND(I310*H310,2)</f>
        <v>0</v>
      </c>
      <c r="K310" s="134" t="s">
        <v>145</v>
      </c>
      <c r="L310" s="33"/>
      <c r="M310" s="139" t="s">
        <v>18</v>
      </c>
      <c r="N310" s="140" t="s">
        <v>39</v>
      </c>
      <c r="P310" s="141">
        <f>O310*H310</f>
        <v>0</v>
      </c>
      <c r="Q310" s="141">
        <v>0</v>
      </c>
      <c r="R310" s="141">
        <f>Q310*H310</f>
        <v>0</v>
      </c>
      <c r="S310" s="141">
        <v>0</v>
      </c>
      <c r="T310" s="142">
        <f>S310*H310</f>
        <v>0</v>
      </c>
      <c r="AR310" s="143" t="s">
        <v>146</v>
      </c>
      <c r="AT310" s="143" t="s">
        <v>141</v>
      </c>
      <c r="AU310" s="143" t="s">
        <v>153</v>
      </c>
      <c r="AY310" s="18" t="s">
        <v>139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8" t="s">
        <v>74</v>
      </c>
      <c r="BK310" s="144">
        <f>ROUND(I310*H310,2)</f>
        <v>0</v>
      </c>
      <c r="BL310" s="18" t="s">
        <v>146</v>
      </c>
      <c r="BM310" s="143" t="s">
        <v>454</v>
      </c>
    </row>
    <row r="311" spans="2:65" s="1" customFormat="1">
      <c r="B311" s="33"/>
      <c r="D311" s="145" t="s">
        <v>148</v>
      </c>
      <c r="F311" s="146" t="s">
        <v>455</v>
      </c>
      <c r="I311" s="147"/>
      <c r="L311" s="33"/>
      <c r="M311" s="148"/>
      <c r="T311" s="54"/>
      <c r="AT311" s="18" t="s">
        <v>148</v>
      </c>
      <c r="AU311" s="18" t="s">
        <v>153</v>
      </c>
    </row>
    <row r="312" spans="2:65" s="1" customFormat="1" ht="24.15" customHeight="1">
      <c r="B312" s="33"/>
      <c r="C312" s="132" t="s">
        <v>456</v>
      </c>
      <c r="D312" s="132" t="s">
        <v>141</v>
      </c>
      <c r="E312" s="133" t="s">
        <v>457</v>
      </c>
      <c r="F312" s="134" t="s">
        <v>458</v>
      </c>
      <c r="G312" s="135" t="s">
        <v>290</v>
      </c>
      <c r="H312" s="136">
        <v>1</v>
      </c>
      <c r="I312" s="137"/>
      <c r="J312" s="138">
        <f>ROUND(I312*H312,2)</f>
        <v>0</v>
      </c>
      <c r="K312" s="134" t="s">
        <v>145</v>
      </c>
      <c r="L312" s="33"/>
      <c r="M312" s="139" t="s">
        <v>18</v>
      </c>
      <c r="N312" s="140" t="s">
        <v>39</v>
      </c>
      <c r="P312" s="141">
        <f>O312*H312</f>
        <v>0</v>
      </c>
      <c r="Q312" s="141">
        <v>0</v>
      </c>
      <c r="R312" s="141">
        <f>Q312*H312</f>
        <v>0</v>
      </c>
      <c r="S312" s="141">
        <v>0</v>
      </c>
      <c r="T312" s="142">
        <f>S312*H312</f>
        <v>0</v>
      </c>
      <c r="AR312" s="143" t="s">
        <v>146</v>
      </c>
      <c r="AT312" s="143" t="s">
        <v>141</v>
      </c>
      <c r="AU312" s="143" t="s">
        <v>153</v>
      </c>
      <c r="AY312" s="18" t="s">
        <v>139</v>
      </c>
      <c r="BE312" s="144">
        <f>IF(N312="základní",J312,0)</f>
        <v>0</v>
      </c>
      <c r="BF312" s="144">
        <f>IF(N312="snížená",J312,0)</f>
        <v>0</v>
      </c>
      <c r="BG312" s="144">
        <f>IF(N312="zákl. přenesená",J312,0)</f>
        <v>0</v>
      </c>
      <c r="BH312" s="144">
        <f>IF(N312="sníž. přenesená",J312,0)</f>
        <v>0</v>
      </c>
      <c r="BI312" s="144">
        <f>IF(N312="nulová",J312,0)</f>
        <v>0</v>
      </c>
      <c r="BJ312" s="18" t="s">
        <v>74</v>
      </c>
      <c r="BK312" s="144">
        <f>ROUND(I312*H312,2)</f>
        <v>0</v>
      </c>
      <c r="BL312" s="18" t="s">
        <v>146</v>
      </c>
      <c r="BM312" s="143" t="s">
        <v>459</v>
      </c>
    </row>
    <row r="313" spans="2:65" s="1" customFormat="1">
      <c r="B313" s="33"/>
      <c r="D313" s="145" t="s">
        <v>148</v>
      </c>
      <c r="F313" s="146" t="s">
        <v>460</v>
      </c>
      <c r="I313" s="147"/>
      <c r="L313" s="33"/>
      <c r="M313" s="148"/>
      <c r="T313" s="54"/>
      <c r="AT313" s="18" t="s">
        <v>148</v>
      </c>
      <c r="AU313" s="18" t="s">
        <v>153</v>
      </c>
    </row>
    <row r="314" spans="2:65" s="1" customFormat="1" ht="24.15" customHeight="1">
      <c r="B314" s="33"/>
      <c r="C314" s="132" t="s">
        <v>461</v>
      </c>
      <c r="D314" s="132" t="s">
        <v>141</v>
      </c>
      <c r="E314" s="133" t="s">
        <v>462</v>
      </c>
      <c r="F314" s="134" t="s">
        <v>463</v>
      </c>
      <c r="G314" s="135" t="s">
        <v>290</v>
      </c>
      <c r="H314" s="136">
        <v>1</v>
      </c>
      <c r="I314" s="137"/>
      <c r="J314" s="138">
        <f>ROUND(I314*H314,2)</f>
        <v>0</v>
      </c>
      <c r="K314" s="134" t="s">
        <v>145</v>
      </c>
      <c r="L314" s="33"/>
      <c r="M314" s="139" t="s">
        <v>18</v>
      </c>
      <c r="N314" s="140" t="s">
        <v>39</v>
      </c>
      <c r="P314" s="141">
        <f>O314*H314</f>
        <v>0</v>
      </c>
      <c r="Q314" s="141">
        <v>0</v>
      </c>
      <c r="R314" s="141">
        <f>Q314*H314</f>
        <v>0</v>
      </c>
      <c r="S314" s="141">
        <v>0</v>
      </c>
      <c r="T314" s="142">
        <f>S314*H314</f>
        <v>0</v>
      </c>
      <c r="AR314" s="143" t="s">
        <v>146</v>
      </c>
      <c r="AT314" s="143" t="s">
        <v>141</v>
      </c>
      <c r="AU314" s="143" t="s">
        <v>153</v>
      </c>
      <c r="AY314" s="18" t="s">
        <v>139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8" t="s">
        <v>74</v>
      </c>
      <c r="BK314" s="144">
        <f>ROUND(I314*H314,2)</f>
        <v>0</v>
      </c>
      <c r="BL314" s="18" t="s">
        <v>146</v>
      </c>
      <c r="BM314" s="143" t="s">
        <v>464</v>
      </c>
    </row>
    <row r="315" spans="2:65" s="1" customFormat="1">
      <c r="B315" s="33"/>
      <c r="D315" s="145" t="s">
        <v>148</v>
      </c>
      <c r="F315" s="146" t="s">
        <v>465</v>
      </c>
      <c r="I315" s="147"/>
      <c r="L315" s="33"/>
      <c r="M315" s="148"/>
      <c r="T315" s="54"/>
      <c r="AT315" s="18" t="s">
        <v>148</v>
      </c>
      <c r="AU315" s="18" t="s">
        <v>153</v>
      </c>
    </row>
    <row r="316" spans="2:65" s="1" customFormat="1" ht="24.15" customHeight="1">
      <c r="B316" s="33"/>
      <c r="C316" s="132" t="s">
        <v>466</v>
      </c>
      <c r="D316" s="132" t="s">
        <v>141</v>
      </c>
      <c r="E316" s="133" t="s">
        <v>467</v>
      </c>
      <c r="F316" s="134" t="s">
        <v>468</v>
      </c>
      <c r="G316" s="135" t="s">
        <v>290</v>
      </c>
      <c r="H316" s="136">
        <v>5</v>
      </c>
      <c r="I316" s="137"/>
      <c r="J316" s="138">
        <f>ROUND(I316*H316,2)</f>
        <v>0</v>
      </c>
      <c r="K316" s="134" t="s">
        <v>145</v>
      </c>
      <c r="L316" s="33"/>
      <c r="M316" s="139" t="s">
        <v>18</v>
      </c>
      <c r="N316" s="140" t="s">
        <v>39</v>
      </c>
      <c r="P316" s="141">
        <f>O316*H316</f>
        <v>0</v>
      </c>
      <c r="Q316" s="141">
        <v>0</v>
      </c>
      <c r="R316" s="141">
        <f>Q316*H316</f>
        <v>0</v>
      </c>
      <c r="S316" s="141">
        <v>0</v>
      </c>
      <c r="T316" s="142">
        <f>S316*H316</f>
        <v>0</v>
      </c>
      <c r="AR316" s="143" t="s">
        <v>146</v>
      </c>
      <c r="AT316" s="143" t="s">
        <v>141</v>
      </c>
      <c r="AU316" s="143" t="s">
        <v>153</v>
      </c>
      <c r="AY316" s="18" t="s">
        <v>139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8" t="s">
        <v>74</v>
      </c>
      <c r="BK316" s="144">
        <f>ROUND(I316*H316,2)</f>
        <v>0</v>
      </c>
      <c r="BL316" s="18" t="s">
        <v>146</v>
      </c>
      <c r="BM316" s="143" t="s">
        <v>469</v>
      </c>
    </row>
    <row r="317" spans="2:65" s="1" customFormat="1">
      <c r="B317" s="33"/>
      <c r="D317" s="145" t="s">
        <v>148</v>
      </c>
      <c r="F317" s="146" t="s">
        <v>470</v>
      </c>
      <c r="I317" s="147"/>
      <c r="L317" s="33"/>
      <c r="M317" s="148"/>
      <c r="T317" s="54"/>
      <c r="AT317" s="18" t="s">
        <v>148</v>
      </c>
      <c r="AU317" s="18" t="s">
        <v>153</v>
      </c>
    </row>
    <row r="318" spans="2:65" s="1" customFormat="1" ht="24.15" customHeight="1">
      <c r="B318" s="33"/>
      <c r="C318" s="132" t="s">
        <v>471</v>
      </c>
      <c r="D318" s="132" t="s">
        <v>141</v>
      </c>
      <c r="E318" s="133" t="s">
        <v>472</v>
      </c>
      <c r="F318" s="134" t="s">
        <v>473</v>
      </c>
      <c r="G318" s="135" t="s">
        <v>290</v>
      </c>
      <c r="H318" s="136">
        <v>1</v>
      </c>
      <c r="I318" s="137"/>
      <c r="J318" s="138">
        <f>ROUND(I318*H318,2)</f>
        <v>0</v>
      </c>
      <c r="K318" s="134" t="s">
        <v>145</v>
      </c>
      <c r="L318" s="33"/>
      <c r="M318" s="139" t="s">
        <v>18</v>
      </c>
      <c r="N318" s="140" t="s">
        <v>39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146</v>
      </c>
      <c r="AT318" s="143" t="s">
        <v>141</v>
      </c>
      <c r="AU318" s="143" t="s">
        <v>153</v>
      </c>
      <c r="AY318" s="18" t="s">
        <v>139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8" t="s">
        <v>74</v>
      </c>
      <c r="BK318" s="144">
        <f>ROUND(I318*H318,2)</f>
        <v>0</v>
      </c>
      <c r="BL318" s="18" t="s">
        <v>146</v>
      </c>
      <c r="BM318" s="143" t="s">
        <v>474</v>
      </c>
    </row>
    <row r="319" spans="2:65" s="1" customFormat="1">
      <c r="B319" s="33"/>
      <c r="D319" s="145" t="s">
        <v>148</v>
      </c>
      <c r="F319" s="146" t="s">
        <v>475</v>
      </c>
      <c r="I319" s="147"/>
      <c r="L319" s="33"/>
      <c r="M319" s="148"/>
      <c r="T319" s="54"/>
      <c r="AT319" s="18" t="s">
        <v>148</v>
      </c>
      <c r="AU319" s="18" t="s">
        <v>153</v>
      </c>
    </row>
    <row r="320" spans="2:65" s="11" customFormat="1" ht="20.85" customHeight="1">
      <c r="B320" s="120"/>
      <c r="D320" s="121" t="s">
        <v>67</v>
      </c>
      <c r="E320" s="130" t="s">
        <v>476</v>
      </c>
      <c r="F320" s="130" t="s">
        <v>477</v>
      </c>
      <c r="I320" s="123"/>
      <c r="J320" s="131">
        <f>BK320</f>
        <v>0</v>
      </c>
      <c r="L320" s="120"/>
      <c r="M320" s="125"/>
      <c r="P320" s="126">
        <f>SUM(P321:P324)</f>
        <v>0</v>
      </c>
      <c r="R320" s="126">
        <f>SUM(R321:R324)</f>
        <v>3.1555860000000005E-2</v>
      </c>
      <c r="T320" s="127">
        <f>SUM(T321:T324)</f>
        <v>0</v>
      </c>
      <c r="AR320" s="121" t="s">
        <v>74</v>
      </c>
      <c r="AT320" s="128" t="s">
        <v>67</v>
      </c>
      <c r="AU320" s="128" t="s">
        <v>76</v>
      </c>
      <c r="AY320" s="121" t="s">
        <v>139</v>
      </c>
      <c r="BK320" s="129">
        <f>SUM(BK321:BK324)</f>
        <v>0</v>
      </c>
    </row>
    <row r="321" spans="2:65" s="1" customFormat="1" ht="21.75" customHeight="1">
      <c r="B321" s="33"/>
      <c r="C321" s="132" t="s">
        <v>478</v>
      </c>
      <c r="D321" s="132" t="s">
        <v>141</v>
      </c>
      <c r="E321" s="133" t="s">
        <v>479</v>
      </c>
      <c r="F321" s="134" t="s">
        <v>480</v>
      </c>
      <c r="G321" s="135" t="s">
        <v>144</v>
      </c>
      <c r="H321" s="136">
        <v>1051.8620000000001</v>
      </c>
      <c r="I321" s="137"/>
      <c r="J321" s="138">
        <f>ROUND(I321*H321,2)</f>
        <v>0</v>
      </c>
      <c r="K321" s="134" t="s">
        <v>145</v>
      </c>
      <c r="L321" s="33"/>
      <c r="M321" s="139" t="s">
        <v>18</v>
      </c>
      <c r="N321" s="140" t="s">
        <v>39</v>
      </c>
      <c r="P321" s="141">
        <f>O321*H321</f>
        <v>0</v>
      </c>
      <c r="Q321" s="141">
        <v>3.0000000000000001E-5</v>
      </c>
      <c r="R321" s="141">
        <f>Q321*H321</f>
        <v>3.1555860000000005E-2</v>
      </c>
      <c r="S321" s="141">
        <v>0</v>
      </c>
      <c r="T321" s="142">
        <f>S321*H321</f>
        <v>0</v>
      </c>
      <c r="AR321" s="143" t="s">
        <v>146</v>
      </c>
      <c r="AT321" s="143" t="s">
        <v>141</v>
      </c>
      <c r="AU321" s="143" t="s">
        <v>153</v>
      </c>
      <c r="AY321" s="18" t="s">
        <v>139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8" t="s">
        <v>74</v>
      </c>
      <c r="BK321" s="144">
        <f>ROUND(I321*H321,2)</f>
        <v>0</v>
      </c>
      <c r="BL321" s="18" t="s">
        <v>146</v>
      </c>
      <c r="BM321" s="143" t="s">
        <v>481</v>
      </c>
    </row>
    <row r="322" spans="2:65" s="1" customFormat="1">
      <c r="B322" s="33"/>
      <c r="D322" s="145" t="s">
        <v>148</v>
      </c>
      <c r="F322" s="146" t="s">
        <v>482</v>
      </c>
      <c r="I322" s="147"/>
      <c r="L322" s="33"/>
      <c r="M322" s="148"/>
      <c r="T322" s="54"/>
      <c r="AT322" s="18" t="s">
        <v>148</v>
      </c>
      <c r="AU322" s="18" t="s">
        <v>153</v>
      </c>
    </row>
    <row r="323" spans="2:65" s="12" customFormat="1">
      <c r="B323" s="149"/>
      <c r="D323" s="150" t="s">
        <v>150</v>
      </c>
      <c r="E323" s="151" t="s">
        <v>18</v>
      </c>
      <c r="F323" s="152" t="s">
        <v>442</v>
      </c>
      <c r="H323" s="153">
        <v>1051.8620000000001</v>
      </c>
      <c r="I323" s="154"/>
      <c r="L323" s="149"/>
      <c r="M323" s="155"/>
      <c r="T323" s="156"/>
      <c r="AT323" s="151" t="s">
        <v>150</v>
      </c>
      <c r="AU323" s="151" t="s">
        <v>153</v>
      </c>
      <c r="AV323" s="12" t="s">
        <v>76</v>
      </c>
      <c r="AW323" s="12" t="s">
        <v>30</v>
      </c>
      <c r="AX323" s="12" t="s">
        <v>68</v>
      </c>
      <c r="AY323" s="151" t="s">
        <v>139</v>
      </c>
    </row>
    <row r="324" spans="2:65" s="13" customFormat="1">
      <c r="B324" s="157"/>
      <c r="D324" s="150" t="s">
        <v>150</v>
      </c>
      <c r="E324" s="158" t="s">
        <v>18</v>
      </c>
      <c r="F324" s="159" t="s">
        <v>152</v>
      </c>
      <c r="H324" s="160">
        <v>1051.8620000000001</v>
      </c>
      <c r="I324" s="161"/>
      <c r="L324" s="157"/>
      <c r="M324" s="162"/>
      <c r="T324" s="163"/>
      <c r="AT324" s="158" t="s">
        <v>150</v>
      </c>
      <c r="AU324" s="158" t="s">
        <v>153</v>
      </c>
      <c r="AV324" s="13" t="s">
        <v>153</v>
      </c>
      <c r="AW324" s="13" t="s">
        <v>30</v>
      </c>
      <c r="AX324" s="13" t="s">
        <v>74</v>
      </c>
      <c r="AY324" s="158" t="s">
        <v>139</v>
      </c>
    </row>
    <row r="325" spans="2:65" s="11" customFormat="1" ht="22.8" customHeight="1">
      <c r="B325" s="120"/>
      <c r="D325" s="121" t="s">
        <v>67</v>
      </c>
      <c r="E325" s="130" t="s">
        <v>483</v>
      </c>
      <c r="F325" s="130" t="s">
        <v>484</v>
      </c>
      <c r="I325" s="123"/>
      <c r="J325" s="131">
        <f>BK325</f>
        <v>0</v>
      </c>
      <c r="L325" s="120"/>
      <c r="M325" s="125"/>
      <c r="P325" s="126">
        <f>SUM(P326:P339)</f>
        <v>0</v>
      </c>
      <c r="R325" s="126">
        <f>SUM(R326:R339)</f>
        <v>4.8682474200000012</v>
      </c>
      <c r="T325" s="127">
        <f>SUM(T326:T339)</f>
        <v>0</v>
      </c>
      <c r="AR325" s="121" t="s">
        <v>74</v>
      </c>
      <c r="AT325" s="128" t="s">
        <v>67</v>
      </c>
      <c r="AU325" s="128" t="s">
        <v>74</v>
      </c>
      <c r="AY325" s="121" t="s">
        <v>139</v>
      </c>
      <c r="BK325" s="129">
        <f>SUM(BK326:BK339)</f>
        <v>0</v>
      </c>
    </row>
    <row r="326" spans="2:65" s="1" customFormat="1" ht="24.15" customHeight="1">
      <c r="B326" s="33"/>
      <c r="C326" s="132" t="s">
        <v>485</v>
      </c>
      <c r="D326" s="132" t="s">
        <v>141</v>
      </c>
      <c r="E326" s="133" t="s">
        <v>486</v>
      </c>
      <c r="F326" s="134" t="s">
        <v>487</v>
      </c>
      <c r="G326" s="135" t="s">
        <v>194</v>
      </c>
      <c r="H326" s="136">
        <v>3.9260000000000002</v>
      </c>
      <c r="I326" s="137"/>
      <c r="J326" s="138">
        <f>ROUND(I326*H326,2)</f>
        <v>0</v>
      </c>
      <c r="K326" s="134" t="s">
        <v>145</v>
      </c>
      <c r="L326" s="33"/>
      <c r="M326" s="139" t="s">
        <v>18</v>
      </c>
      <c r="N326" s="140" t="s">
        <v>39</v>
      </c>
      <c r="P326" s="141">
        <f>O326*H326</f>
        <v>0</v>
      </c>
      <c r="Q326" s="141">
        <v>0</v>
      </c>
      <c r="R326" s="141">
        <f>Q326*H326</f>
        <v>0</v>
      </c>
      <c r="S326" s="141">
        <v>0</v>
      </c>
      <c r="T326" s="142">
        <f>S326*H326</f>
        <v>0</v>
      </c>
      <c r="AR326" s="143" t="s">
        <v>146</v>
      </c>
      <c r="AT326" s="143" t="s">
        <v>141</v>
      </c>
      <c r="AU326" s="143" t="s">
        <v>76</v>
      </c>
      <c r="AY326" s="18" t="s">
        <v>139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8" t="s">
        <v>74</v>
      </c>
      <c r="BK326" s="144">
        <f>ROUND(I326*H326,2)</f>
        <v>0</v>
      </c>
      <c r="BL326" s="18" t="s">
        <v>146</v>
      </c>
      <c r="BM326" s="143" t="s">
        <v>488</v>
      </c>
    </row>
    <row r="327" spans="2:65" s="1" customFormat="1">
      <c r="B327" s="33"/>
      <c r="D327" s="145" t="s">
        <v>148</v>
      </c>
      <c r="F327" s="146" t="s">
        <v>489</v>
      </c>
      <c r="I327" s="147"/>
      <c r="L327" s="33"/>
      <c r="M327" s="148"/>
      <c r="T327" s="54"/>
      <c r="AT327" s="18" t="s">
        <v>148</v>
      </c>
      <c r="AU327" s="18" t="s">
        <v>76</v>
      </c>
    </row>
    <row r="328" spans="2:65" s="14" customFormat="1">
      <c r="B328" s="164"/>
      <c r="D328" s="150" t="s">
        <v>150</v>
      </c>
      <c r="E328" s="165" t="s">
        <v>18</v>
      </c>
      <c r="F328" s="166" t="s">
        <v>490</v>
      </c>
      <c r="H328" s="165" t="s">
        <v>18</v>
      </c>
      <c r="I328" s="167"/>
      <c r="L328" s="164"/>
      <c r="M328" s="168"/>
      <c r="T328" s="169"/>
      <c r="AT328" s="165" t="s">
        <v>150</v>
      </c>
      <c r="AU328" s="165" t="s">
        <v>76</v>
      </c>
      <c r="AV328" s="14" t="s">
        <v>74</v>
      </c>
      <c r="AW328" s="14" t="s">
        <v>30</v>
      </c>
      <c r="AX328" s="14" t="s">
        <v>68</v>
      </c>
      <c r="AY328" s="165" t="s">
        <v>139</v>
      </c>
    </row>
    <row r="329" spans="2:65" s="12" customFormat="1">
      <c r="B329" s="149"/>
      <c r="D329" s="150" t="s">
        <v>150</v>
      </c>
      <c r="E329" s="151" t="s">
        <v>18</v>
      </c>
      <c r="F329" s="152" t="s">
        <v>491</v>
      </c>
      <c r="H329" s="153">
        <v>3.569</v>
      </c>
      <c r="I329" s="154"/>
      <c r="L329" s="149"/>
      <c r="M329" s="155"/>
      <c r="T329" s="156"/>
      <c r="AT329" s="151" t="s">
        <v>150</v>
      </c>
      <c r="AU329" s="151" t="s">
        <v>76</v>
      </c>
      <c r="AV329" s="12" t="s">
        <v>76</v>
      </c>
      <c r="AW329" s="12" t="s">
        <v>30</v>
      </c>
      <c r="AX329" s="12" t="s">
        <v>68</v>
      </c>
      <c r="AY329" s="151" t="s">
        <v>139</v>
      </c>
    </row>
    <row r="330" spans="2:65" s="12" customFormat="1">
      <c r="B330" s="149"/>
      <c r="D330" s="150" t="s">
        <v>150</v>
      </c>
      <c r="E330" s="151" t="s">
        <v>18</v>
      </c>
      <c r="F330" s="152" t="s">
        <v>492</v>
      </c>
      <c r="H330" s="153">
        <v>0.35699999999999998</v>
      </c>
      <c r="I330" s="154"/>
      <c r="L330" s="149"/>
      <c r="M330" s="155"/>
      <c r="T330" s="156"/>
      <c r="AT330" s="151" t="s">
        <v>150</v>
      </c>
      <c r="AU330" s="151" t="s">
        <v>76</v>
      </c>
      <c r="AV330" s="12" t="s">
        <v>76</v>
      </c>
      <c r="AW330" s="12" t="s">
        <v>30</v>
      </c>
      <c r="AX330" s="12" t="s">
        <v>68</v>
      </c>
      <c r="AY330" s="151" t="s">
        <v>139</v>
      </c>
    </row>
    <row r="331" spans="2:65" s="13" customFormat="1">
      <c r="B331" s="157"/>
      <c r="D331" s="150" t="s">
        <v>150</v>
      </c>
      <c r="E331" s="158" t="s">
        <v>18</v>
      </c>
      <c r="F331" s="159" t="s">
        <v>152</v>
      </c>
      <c r="H331" s="160">
        <v>3.9260000000000002</v>
      </c>
      <c r="I331" s="161"/>
      <c r="L331" s="157"/>
      <c r="M331" s="162"/>
      <c r="T331" s="163"/>
      <c r="AT331" s="158" t="s">
        <v>150</v>
      </c>
      <c r="AU331" s="158" t="s">
        <v>76</v>
      </c>
      <c r="AV331" s="13" t="s">
        <v>153</v>
      </c>
      <c r="AW331" s="13" t="s">
        <v>30</v>
      </c>
      <c r="AX331" s="13" t="s">
        <v>74</v>
      </c>
      <c r="AY331" s="158" t="s">
        <v>139</v>
      </c>
    </row>
    <row r="332" spans="2:65" s="1" customFormat="1" ht="24.15" customHeight="1">
      <c r="B332" s="33"/>
      <c r="C332" s="177" t="s">
        <v>493</v>
      </c>
      <c r="D332" s="177" t="s">
        <v>191</v>
      </c>
      <c r="E332" s="178" t="s">
        <v>494</v>
      </c>
      <c r="F332" s="179" t="s">
        <v>495</v>
      </c>
      <c r="G332" s="180" t="s">
        <v>496</v>
      </c>
      <c r="H332" s="181">
        <v>4318.6000000000004</v>
      </c>
      <c r="I332" s="182"/>
      <c r="J332" s="183">
        <f>ROUND(I332*H332,2)</f>
        <v>0</v>
      </c>
      <c r="K332" s="179" t="s">
        <v>18</v>
      </c>
      <c r="L332" s="184"/>
      <c r="M332" s="185" t="s">
        <v>18</v>
      </c>
      <c r="N332" s="186" t="s">
        <v>39</v>
      </c>
      <c r="P332" s="141">
        <f>O332*H332</f>
        <v>0</v>
      </c>
      <c r="Q332" s="141">
        <v>1E-3</v>
      </c>
      <c r="R332" s="141">
        <f>Q332*H332</f>
        <v>4.3186000000000009</v>
      </c>
      <c r="S332" s="141">
        <v>0</v>
      </c>
      <c r="T332" s="142">
        <f>S332*H332</f>
        <v>0</v>
      </c>
      <c r="AR332" s="143" t="s">
        <v>195</v>
      </c>
      <c r="AT332" s="143" t="s">
        <v>191</v>
      </c>
      <c r="AU332" s="143" t="s">
        <v>76</v>
      </c>
      <c r="AY332" s="18" t="s">
        <v>139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8" t="s">
        <v>74</v>
      </c>
      <c r="BK332" s="144">
        <f>ROUND(I332*H332,2)</f>
        <v>0</v>
      </c>
      <c r="BL332" s="18" t="s">
        <v>146</v>
      </c>
      <c r="BM332" s="143" t="s">
        <v>497</v>
      </c>
    </row>
    <row r="333" spans="2:65" s="12" customFormat="1">
      <c r="B333" s="149"/>
      <c r="D333" s="150" t="s">
        <v>150</v>
      </c>
      <c r="F333" s="152" t="s">
        <v>498</v>
      </c>
      <c r="H333" s="153">
        <v>4318.6000000000004</v>
      </c>
      <c r="I333" s="154"/>
      <c r="L333" s="149"/>
      <c r="M333" s="155"/>
      <c r="T333" s="156"/>
      <c r="AT333" s="151" t="s">
        <v>150</v>
      </c>
      <c r="AU333" s="151" t="s">
        <v>76</v>
      </c>
      <c r="AV333" s="12" t="s">
        <v>76</v>
      </c>
      <c r="AW333" s="12" t="s">
        <v>4</v>
      </c>
      <c r="AX333" s="12" t="s">
        <v>74</v>
      </c>
      <c r="AY333" s="151" t="s">
        <v>139</v>
      </c>
    </row>
    <row r="334" spans="2:65" s="1" customFormat="1" ht="16.5" customHeight="1">
      <c r="B334" s="33"/>
      <c r="C334" s="132" t="s">
        <v>357</v>
      </c>
      <c r="D334" s="132" t="s">
        <v>141</v>
      </c>
      <c r="E334" s="133" t="s">
        <v>499</v>
      </c>
      <c r="F334" s="134" t="s">
        <v>500</v>
      </c>
      <c r="G334" s="135" t="s">
        <v>496</v>
      </c>
      <c r="H334" s="136">
        <v>3926.0529999999999</v>
      </c>
      <c r="I334" s="137"/>
      <c r="J334" s="138">
        <f>ROUND(I334*H334,2)</f>
        <v>0</v>
      </c>
      <c r="K334" s="134" t="s">
        <v>145</v>
      </c>
      <c r="L334" s="33"/>
      <c r="M334" s="139" t="s">
        <v>18</v>
      </c>
      <c r="N334" s="140" t="s">
        <v>39</v>
      </c>
      <c r="P334" s="141">
        <f>O334*H334</f>
        <v>0</v>
      </c>
      <c r="Q334" s="141">
        <v>1.3999999999999999E-4</v>
      </c>
      <c r="R334" s="141">
        <f>Q334*H334</f>
        <v>0.54964741999999989</v>
      </c>
      <c r="S334" s="141">
        <v>0</v>
      </c>
      <c r="T334" s="142">
        <f>S334*H334</f>
        <v>0</v>
      </c>
      <c r="AR334" s="143" t="s">
        <v>146</v>
      </c>
      <c r="AT334" s="143" t="s">
        <v>141</v>
      </c>
      <c r="AU334" s="143" t="s">
        <v>76</v>
      </c>
      <c r="AY334" s="18" t="s">
        <v>139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8" t="s">
        <v>74</v>
      </c>
      <c r="BK334" s="144">
        <f>ROUND(I334*H334,2)</f>
        <v>0</v>
      </c>
      <c r="BL334" s="18" t="s">
        <v>146</v>
      </c>
      <c r="BM334" s="143" t="s">
        <v>501</v>
      </c>
    </row>
    <row r="335" spans="2:65" s="1" customFormat="1">
      <c r="B335" s="33"/>
      <c r="D335" s="145" t="s">
        <v>148</v>
      </c>
      <c r="F335" s="146" t="s">
        <v>502</v>
      </c>
      <c r="I335" s="147"/>
      <c r="L335" s="33"/>
      <c r="M335" s="148"/>
      <c r="T335" s="54"/>
      <c r="AT335" s="18" t="s">
        <v>148</v>
      </c>
      <c r="AU335" s="18" t="s">
        <v>76</v>
      </c>
    </row>
    <row r="336" spans="2:65" s="14" customFormat="1">
      <c r="B336" s="164"/>
      <c r="D336" s="150" t="s">
        <v>150</v>
      </c>
      <c r="E336" s="165" t="s">
        <v>18</v>
      </c>
      <c r="F336" s="166" t="s">
        <v>490</v>
      </c>
      <c r="H336" s="165" t="s">
        <v>18</v>
      </c>
      <c r="I336" s="167"/>
      <c r="L336" s="164"/>
      <c r="M336" s="168"/>
      <c r="T336" s="169"/>
      <c r="AT336" s="165" t="s">
        <v>150</v>
      </c>
      <c r="AU336" s="165" t="s">
        <v>76</v>
      </c>
      <c r="AV336" s="14" t="s">
        <v>74</v>
      </c>
      <c r="AW336" s="14" t="s">
        <v>30</v>
      </c>
      <c r="AX336" s="14" t="s">
        <v>68</v>
      </c>
      <c r="AY336" s="165" t="s">
        <v>139</v>
      </c>
    </row>
    <row r="337" spans="2:65" s="12" customFormat="1">
      <c r="B337" s="149"/>
      <c r="D337" s="150" t="s">
        <v>150</v>
      </c>
      <c r="E337" s="151" t="s">
        <v>18</v>
      </c>
      <c r="F337" s="152" t="s">
        <v>503</v>
      </c>
      <c r="H337" s="153">
        <v>3569.1390000000001</v>
      </c>
      <c r="I337" s="154"/>
      <c r="L337" s="149"/>
      <c r="M337" s="155"/>
      <c r="T337" s="156"/>
      <c r="AT337" s="151" t="s">
        <v>150</v>
      </c>
      <c r="AU337" s="151" t="s">
        <v>76</v>
      </c>
      <c r="AV337" s="12" t="s">
        <v>76</v>
      </c>
      <c r="AW337" s="12" t="s">
        <v>30</v>
      </c>
      <c r="AX337" s="12" t="s">
        <v>68</v>
      </c>
      <c r="AY337" s="151" t="s">
        <v>139</v>
      </c>
    </row>
    <row r="338" spans="2:65" s="12" customFormat="1">
      <c r="B338" s="149"/>
      <c r="D338" s="150" t="s">
        <v>150</v>
      </c>
      <c r="E338" s="151" t="s">
        <v>18</v>
      </c>
      <c r="F338" s="152" t="s">
        <v>504</v>
      </c>
      <c r="H338" s="153">
        <v>356.91399999999999</v>
      </c>
      <c r="I338" s="154"/>
      <c r="L338" s="149"/>
      <c r="M338" s="155"/>
      <c r="T338" s="156"/>
      <c r="AT338" s="151" t="s">
        <v>150</v>
      </c>
      <c r="AU338" s="151" t="s">
        <v>76</v>
      </c>
      <c r="AV338" s="12" t="s">
        <v>76</v>
      </c>
      <c r="AW338" s="12" t="s">
        <v>30</v>
      </c>
      <c r="AX338" s="12" t="s">
        <v>68</v>
      </c>
      <c r="AY338" s="151" t="s">
        <v>139</v>
      </c>
    </row>
    <row r="339" spans="2:65" s="13" customFormat="1">
      <c r="B339" s="157"/>
      <c r="D339" s="150" t="s">
        <v>150</v>
      </c>
      <c r="E339" s="158" t="s">
        <v>18</v>
      </c>
      <c r="F339" s="159" t="s">
        <v>152</v>
      </c>
      <c r="H339" s="160">
        <v>3926.0529999999999</v>
      </c>
      <c r="I339" s="161"/>
      <c r="L339" s="157"/>
      <c r="M339" s="162"/>
      <c r="T339" s="163"/>
      <c r="AT339" s="158" t="s">
        <v>150</v>
      </c>
      <c r="AU339" s="158" t="s">
        <v>76</v>
      </c>
      <c r="AV339" s="13" t="s">
        <v>153</v>
      </c>
      <c r="AW339" s="13" t="s">
        <v>30</v>
      </c>
      <c r="AX339" s="13" t="s">
        <v>74</v>
      </c>
      <c r="AY339" s="158" t="s">
        <v>139</v>
      </c>
    </row>
    <row r="340" spans="2:65" s="11" customFormat="1" ht="22.8" customHeight="1">
      <c r="B340" s="120"/>
      <c r="D340" s="121" t="s">
        <v>67</v>
      </c>
      <c r="E340" s="130" t="s">
        <v>505</v>
      </c>
      <c r="F340" s="130" t="s">
        <v>506</v>
      </c>
      <c r="I340" s="123"/>
      <c r="J340" s="131">
        <f>BK340</f>
        <v>0</v>
      </c>
      <c r="L340" s="120"/>
      <c r="M340" s="125"/>
      <c r="P340" s="126">
        <f>P341</f>
        <v>0</v>
      </c>
      <c r="R340" s="126">
        <f>R341</f>
        <v>0</v>
      </c>
      <c r="T340" s="127">
        <f>T341</f>
        <v>0</v>
      </c>
      <c r="AR340" s="121" t="s">
        <v>74</v>
      </c>
      <c r="AT340" s="128" t="s">
        <v>67</v>
      </c>
      <c r="AU340" s="128" t="s">
        <v>74</v>
      </c>
      <c r="AY340" s="121" t="s">
        <v>139</v>
      </c>
      <c r="BK340" s="129">
        <f>BK341</f>
        <v>0</v>
      </c>
    </row>
    <row r="341" spans="2:65" s="1" customFormat="1" ht="204.9" customHeight="1">
      <c r="B341" s="33"/>
      <c r="C341" s="132" t="s">
        <v>380</v>
      </c>
      <c r="D341" s="132" t="s">
        <v>141</v>
      </c>
      <c r="E341" s="133" t="s">
        <v>507</v>
      </c>
      <c r="F341" s="134" t="s">
        <v>508</v>
      </c>
      <c r="G341" s="135" t="s">
        <v>298</v>
      </c>
      <c r="H341" s="136">
        <v>1</v>
      </c>
      <c r="I341" s="137"/>
      <c r="J341" s="138">
        <f>ROUND(I341*H341,2)</f>
        <v>0</v>
      </c>
      <c r="K341" s="134" t="s">
        <v>18</v>
      </c>
      <c r="L341" s="33"/>
      <c r="M341" s="139" t="s">
        <v>18</v>
      </c>
      <c r="N341" s="140" t="s">
        <v>39</v>
      </c>
      <c r="P341" s="141">
        <f>O341*H341</f>
        <v>0</v>
      </c>
      <c r="Q341" s="141">
        <v>0</v>
      </c>
      <c r="R341" s="141">
        <f>Q341*H341</f>
        <v>0</v>
      </c>
      <c r="S341" s="141">
        <v>0</v>
      </c>
      <c r="T341" s="142">
        <f>S341*H341</f>
        <v>0</v>
      </c>
      <c r="AR341" s="143" t="s">
        <v>146</v>
      </c>
      <c r="AT341" s="143" t="s">
        <v>141</v>
      </c>
      <c r="AU341" s="143" t="s">
        <v>76</v>
      </c>
      <c r="AY341" s="18" t="s">
        <v>139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8" t="s">
        <v>74</v>
      </c>
      <c r="BK341" s="144">
        <f>ROUND(I341*H341,2)</f>
        <v>0</v>
      </c>
      <c r="BL341" s="18" t="s">
        <v>146</v>
      </c>
      <c r="BM341" s="143" t="s">
        <v>509</v>
      </c>
    </row>
    <row r="342" spans="2:65" s="11" customFormat="1" ht="22.8" customHeight="1">
      <c r="B342" s="120"/>
      <c r="D342" s="121" t="s">
        <v>67</v>
      </c>
      <c r="E342" s="130" t="s">
        <v>510</v>
      </c>
      <c r="F342" s="130" t="s">
        <v>511</v>
      </c>
      <c r="I342" s="123"/>
      <c r="J342" s="131">
        <f>BK342</f>
        <v>0</v>
      </c>
      <c r="L342" s="120"/>
      <c r="M342" s="125"/>
      <c r="P342" s="126">
        <f>SUM(P343:P344)</f>
        <v>0</v>
      </c>
      <c r="R342" s="126">
        <f>SUM(R343:R344)</f>
        <v>0</v>
      </c>
      <c r="T342" s="127">
        <f>SUM(T343:T344)</f>
        <v>0</v>
      </c>
      <c r="AR342" s="121" t="s">
        <v>74</v>
      </c>
      <c r="AT342" s="128" t="s">
        <v>67</v>
      </c>
      <c r="AU342" s="128" t="s">
        <v>74</v>
      </c>
      <c r="AY342" s="121" t="s">
        <v>139</v>
      </c>
      <c r="BK342" s="129">
        <f>SUM(BK343:BK344)</f>
        <v>0</v>
      </c>
    </row>
    <row r="343" spans="2:65" s="1" customFormat="1" ht="44.25" customHeight="1">
      <c r="B343" s="33"/>
      <c r="C343" s="132" t="s">
        <v>512</v>
      </c>
      <c r="D343" s="132" t="s">
        <v>141</v>
      </c>
      <c r="E343" s="133" t="s">
        <v>513</v>
      </c>
      <c r="F343" s="134" t="s">
        <v>514</v>
      </c>
      <c r="G343" s="135" t="s">
        <v>194</v>
      </c>
      <c r="H343" s="136">
        <v>1034.547</v>
      </c>
      <c r="I343" s="137"/>
      <c r="J343" s="138">
        <f>ROUND(I343*H343,2)</f>
        <v>0</v>
      </c>
      <c r="K343" s="134" t="s">
        <v>145</v>
      </c>
      <c r="L343" s="33"/>
      <c r="M343" s="139" t="s">
        <v>18</v>
      </c>
      <c r="N343" s="140" t="s">
        <v>39</v>
      </c>
      <c r="P343" s="141">
        <f>O343*H343</f>
        <v>0</v>
      </c>
      <c r="Q343" s="141">
        <v>0</v>
      </c>
      <c r="R343" s="141">
        <f>Q343*H343</f>
        <v>0</v>
      </c>
      <c r="S343" s="141">
        <v>0</v>
      </c>
      <c r="T343" s="142">
        <f>S343*H343</f>
        <v>0</v>
      </c>
      <c r="AR343" s="143" t="s">
        <v>146</v>
      </c>
      <c r="AT343" s="143" t="s">
        <v>141</v>
      </c>
      <c r="AU343" s="143" t="s">
        <v>76</v>
      </c>
      <c r="AY343" s="18" t="s">
        <v>139</v>
      </c>
      <c r="BE343" s="144">
        <f>IF(N343="základní",J343,0)</f>
        <v>0</v>
      </c>
      <c r="BF343" s="144">
        <f>IF(N343="snížená",J343,0)</f>
        <v>0</v>
      </c>
      <c r="BG343" s="144">
        <f>IF(N343="zákl. přenesená",J343,0)</f>
        <v>0</v>
      </c>
      <c r="BH343" s="144">
        <f>IF(N343="sníž. přenesená",J343,0)</f>
        <v>0</v>
      </c>
      <c r="BI343" s="144">
        <f>IF(N343="nulová",J343,0)</f>
        <v>0</v>
      </c>
      <c r="BJ343" s="18" t="s">
        <v>74</v>
      </c>
      <c r="BK343" s="144">
        <f>ROUND(I343*H343,2)</f>
        <v>0</v>
      </c>
      <c r="BL343" s="18" t="s">
        <v>146</v>
      </c>
      <c r="BM343" s="143" t="s">
        <v>515</v>
      </c>
    </row>
    <row r="344" spans="2:65" s="1" customFormat="1">
      <c r="B344" s="33"/>
      <c r="D344" s="145" t="s">
        <v>148</v>
      </c>
      <c r="F344" s="146" t="s">
        <v>516</v>
      </c>
      <c r="I344" s="147"/>
      <c r="L344" s="33"/>
      <c r="M344" s="148"/>
      <c r="T344" s="54"/>
      <c r="AT344" s="18" t="s">
        <v>148</v>
      </c>
      <c r="AU344" s="18" t="s">
        <v>76</v>
      </c>
    </row>
    <row r="345" spans="2:65" s="11" customFormat="1" ht="25.95" customHeight="1">
      <c r="B345" s="120"/>
      <c r="D345" s="121" t="s">
        <v>67</v>
      </c>
      <c r="E345" s="122" t="s">
        <v>517</v>
      </c>
      <c r="F345" s="122" t="s">
        <v>518</v>
      </c>
      <c r="I345" s="123"/>
      <c r="J345" s="124">
        <f>BK345</f>
        <v>0</v>
      </c>
      <c r="L345" s="120"/>
      <c r="M345" s="125"/>
      <c r="P345" s="126">
        <f>P346+P367+P373+P384+P393</f>
        <v>0</v>
      </c>
      <c r="R345" s="126">
        <f>R346+R367+R373+R384+R393</f>
        <v>6.0179927599999985</v>
      </c>
      <c r="T345" s="127">
        <f>T346+T367+T373+T384+T393</f>
        <v>0</v>
      </c>
      <c r="AR345" s="121" t="s">
        <v>76</v>
      </c>
      <c r="AT345" s="128" t="s">
        <v>67</v>
      </c>
      <c r="AU345" s="128" t="s">
        <v>68</v>
      </c>
      <c r="AY345" s="121" t="s">
        <v>139</v>
      </c>
      <c r="BK345" s="129">
        <f>BK346+BK367+BK373+BK384+BK393</f>
        <v>0</v>
      </c>
    </row>
    <row r="346" spans="2:65" s="11" customFormat="1" ht="22.8" customHeight="1">
      <c r="B346" s="120"/>
      <c r="D346" s="121" t="s">
        <v>67</v>
      </c>
      <c r="E346" s="130" t="s">
        <v>519</v>
      </c>
      <c r="F346" s="130" t="s">
        <v>520</v>
      </c>
      <c r="I346" s="123"/>
      <c r="J346" s="131">
        <f>BK346</f>
        <v>0</v>
      </c>
      <c r="L346" s="120"/>
      <c r="M346" s="125"/>
      <c r="P346" s="126">
        <f>SUM(P347:P366)</f>
        <v>0</v>
      </c>
      <c r="R346" s="126">
        <f>SUM(R347:R366)</f>
        <v>3.7412801999999998</v>
      </c>
      <c r="T346" s="127">
        <f>SUM(T347:T366)</f>
        <v>0</v>
      </c>
      <c r="AR346" s="121" t="s">
        <v>76</v>
      </c>
      <c r="AT346" s="128" t="s">
        <v>67</v>
      </c>
      <c r="AU346" s="128" t="s">
        <v>74</v>
      </c>
      <c r="AY346" s="121" t="s">
        <v>139</v>
      </c>
      <c r="BK346" s="129">
        <f>SUM(BK347:BK366)</f>
        <v>0</v>
      </c>
    </row>
    <row r="347" spans="2:65" s="1" customFormat="1" ht="37.799999999999997" customHeight="1">
      <c r="B347" s="33"/>
      <c r="C347" s="132" t="s">
        <v>521</v>
      </c>
      <c r="D347" s="132" t="s">
        <v>141</v>
      </c>
      <c r="E347" s="133" t="s">
        <v>522</v>
      </c>
      <c r="F347" s="134" t="s">
        <v>523</v>
      </c>
      <c r="G347" s="135" t="s">
        <v>144</v>
      </c>
      <c r="H347" s="136">
        <v>1102.7929999999999</v>
      </c>
      <c r="I347" s="137"/>
      <c r="J347" s="138">
        <f>ROUND(I347*H347,2)</f>
        <v>0</v>
      </c>
      <c r="K347" s="134" t="s">
        <v>145</v>
      </c>
      <c r="L347" s="33"/>
      <c r="M347" s="139" t="s">
        <v>18</v>
      </c>
      <c r="N347" s="140" t="s">
        <v>39</v>
      </c>
      <c r="P347" s="141">
        <f>O347*H347</f>
        <v>0</v>
      </c>
      <c r="Q347" s="141">
        <v>0</v>
      </c>
      <c r="R347" s="141">
        <f>Q347*H347</f>
        <v>0</v>
      </c>
      <c r="S347" s="141">
        <v>0</v>
      </c>
      <c r="T347" s="142">
        <f>S347*H347</f>
        <v>0</v>
      </c>
      <c r="AR347" s="143" t="s">
        <v>253</v>
      </c>
      <c r="AT347" s="143" t="s">
        <v>141</v>
      </c>
      <c r="AU347" s="143" t="s">
        <v>76</v>
      </c>
      <c r="AY347" s="18" t="s">
        <v>139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8" t="s">
        <v>74</v>
      </c>
      <c r="BK347" s="144">
        <f>ROUND(I347*H347,2)</f>
        <v>0</v>
      </c>
      <c r="BL347" s="18" t="s">
        <v>253</v>
      </c>
      <c r="BM347" s="143" t="s">
        <v>524</v>
      </c>
    </row>
    <row r="348" spans="2:65" s="1" customFormat="1">
      <c r="B348" s="33"/>
      <c r="D348" s="145" t="s">
        <v>148</v>
      </c>
      <c r="F348" s="146" t="s">
        <v>525</v>
      </c>
      <c r="I348" s="147"/>
      <c r="L348" s="33"/>
      <c r="M348" s="148"/>
      <c r="T348" s="54"/>
      <c r="AT348" s="18" t="s">
        <v>148</v>
      </c>
      <c r="AU348" s="18" t="s">
        <v>76</v>
      </c>
    </row>
    <row r="349" spans="2:65" s="14" customFormat="1">
      <c r="B349" s="164"/>
      <c r="D349" s="150" t="s">
        <v>150</v>
      </c>
      <c r="E349" s="165" t="s">
        <v>18</v>
      </c>
      <c r="F349" s="166" t="s">
        <v>188</v>
      </c>
      <c r="H349" s="165" t="s">
        <v>18</v>
      </c>
      <c r="I349" s="167"/>
      <c r="L349" s="164"/>
      <c r="M349" s="168"/>
      <c r="T349" s="169"/>
      <c r="AT349" s="165" t="s">
        <v>150</v>
      </c>
      <c r="AU349" s="165" t="s">
        <v>76</v>
      </c>
      <c r="AV349" s="14" t="s">
        <v>74</v>
      </c>
      <c r="AW349" s="14" t="s">
        <v>30</v>
      </c>
      <c r="AX349" s="14" t="s">
        <v>68</v>
      </c>
      <c r="AY349" s="165" t="s">
        <v>139</v>
      </c>
    </row>
    <row r="350" spans="2:65" s="12" customFormat="1">
      <c r="B350" s="149"/>
      <c r="D350" s="150" t="s">
        <v>150</v>
      </c>
      <c r="E350" s="151" t="s">
        <v>18</v>
      </c>
      <c r="F350" s="152" t="s">
        <v>526</v>
      </c>
      <c r="H350" s="153">
        <v>1035.973</v>
      </c>
      <c r="I350" s="154"/>
      <c r="L350" s="149"/>
      <c r="M350" s="155"/>
      <c r="T350" s="156"/>
      <c r="AT350" s="151" t="s">
        <v>150</v>
      </c>
      <c r="AU350" s="151" t="s">
        <v>76</v>
      </c>
      <c r="AV350" s="12" t="s">
        <v>76</v>
      </c>
      <c r="AW350" s="12" t="s">
        <v>30</v>
      </c>
      <c r="AX350" s="12" t="s">
        <v>68</v>
      </c>
      <c r="AY350" s="151" t="s">
        <v>139</v>
      </c>
    </row>
    <row r="351" spans="2:65" s="14" customFormat="1">
      <c r="B351" s="164"/>
      <c r="D351" s="150" t="s">
        <v>150</v>
      </c>
      <c r="E351" s="165" t="s">
        <v>18</v>
      </c>
      <c r="F351" s="166" t="s">
        <v>527</v>
      </c>
      <c r="H351" s="165" t="s">
        <v>18</v>
      </c>
      <c r="I351" s="167"/>
      <c r="L351" s="164"/>
      <c r="M351" s="168"/>
      <c r="T351" s="169"/>
      <c r="AT351" s="165" t="s">
        <v>150</v>
      </c>
      <c r="AU351" s="165" t="s">
        <v>76</v>
      </c>
      <c r="AV351" s="14" t="s">
        <v>74</v>
      </c>
      <c r="AW351" s="14" t="s">
        <v>30</v>
      </c>
      <c r="AX351" s="14" t="s">
        <v>68</v>
      </c>
      <c r="AY351" s="165" t="s">
        <v>139</v>
      </c>
    </row>
    <row r="352" spans="2:65" s="14" customFormat="1">
      <c r="B352" s="164"/>
      <c r="D352" s="150" t="s">
        <v>150</v>
      </c>
      <c r="E352" s="165" t="s">
        <v>18</v>
      </c>
      <c r="F352" s="166" t="s">
        <v>188</v>
      </c>
      <c r="H352" s="165" t="s">
        <v>18</v>
      </c>
      <c r="I352" s="167"/>
      <c r="L352" s="164"/>
      <c r="M352" s="168"/>
      <c r="T352" s="169"/>
      <c r="AT352" s="165" t="s">
        <v>150</v>
      </c>
      <c r="AU352" s="165" t="s">
        <v>76</v>
      </c>
      <c r="AV352" s="14" t="s">
        <v>74</v>
      </c>
      <c r="AW352" s="14" t="s">
        <v>30</v>
      </c>
      <c r="AX352" s="14" t="s">
        <v>68</v>
      </c>
      <c r="AY352" s="165" t="s">
        <v>139</v>
      </c>
    </row>
    <row r="353" spans="2:65" s="12" customFormat="1">
      <c r="B353" s="149"/>
      <c r="D353" s="150" t="s">
        <v>150</v>
      </c>
      <c r="E353" s="151" t="s">
        <v>18</v>
      </c>
      <c r="F353" s="152" t="s">
        <v>528</v>
      </c>
      <c r="H353" s="153">
        <v>66.819999999999993</v>
      </c>
      <c r="I353" s="154"/>
      <c r="L353" s="149"/>
      <c r="M353" s="155"/>
      <c r="T353" s="156"/>
      <c r="AT353" s="151" t="s">
        <v>150</v>
      </c>
      <c r="AU353" s="151" t="s">
        <v>76</v>
      </c>
      <c r="AV353" s="12" t="s">
        <v>76</v>
      </c>
      <c r="AW353" s="12" t="s">
        <v>30</v>
      </c>
      <c r="AX353" s="12" t="s">
        <v>68</v>
      </c>
      <c r="AY353" s="151" t="s">
        <v>139</v>
      </c>
    </row>
    <row r="354" spans="2:65" s="13" customFormat="1">
      <c r="B354" s="157"/>
      <c r="D354" s="150" t="s">
        <v>150</v>
      </c>
      <c r="E354" s="158" t="s">
        <v>18</v>
      </c>
      <c r="F354" s="159" t="s">
        <v>152</v>
      </c>
      <c r="H354" s="160">
        <v>1102.7929999999999</v>
      </c>
      <c r="I354" s="161"/>
      <c r="L354" s="157"/>
      <c r="M354" s="162"/>
      <c r="T354" s="163"/>
      <c r="AT354" s="158" t="s">
        <v>150</v>
      </c>
      <c r="AU354" s="158" t="s">
        <v>76</v>
      </c>
      <c r="AV354" s="13" t="s">
        <v>153</v>
      </c>
      <c r="AW354" s="13" t="s">
        <v>30</v>
      </c>
      <c r="AX354" s="13" t="s">
        <v>74</v>
      </c>
      <c r="AY354" s="158" t="s">
        <v>139</v>
      </c>
    </row>
    <row r="355" spans="2:65" s="1" customFormat="1" ht="16.5" customHeight="1">
      <c r="B355" s="33"/>
      <c r="C355" s="177" t="s">
        <v>529</v>
      </c>
      <c r="D355" s="177" t="s">
        <v>191</v>
      </c>
      <c r="E355" s="178" t="s">
        <v>530</v>
      </c>
      <c r="F355" s="179" t="s">
        <v>531</v>
      </c>
      <c r="G355" s="180" t="s">
        <v>144</v>
      </c>
      <c r="H355" s="181">
        <v>1285.3050000000001</v>
      </c>
      <c r="I355" s="182"/>
      <c r="J355" s="183">
        <f>ROUND(I355*H355,2)</f>
        <v>0</v>
      </c>
      <c r="K355" s="179" t="s">
        <v>145</v>
      </c>
      <c r="L355" s="184"/>
      <c r="M355" s="185" t="s">
        <v>18</v>
      </c>
      <c r="N355" s="186" t="s">
        <v>39</v>
      </c>
      <c r="P355" s="141">
        <f>O355*H355</f>
        <v>0</v>
      </c>
      <c r="Q355" s="141">
        <v>2.0999999999999999E-3</v>
      </c>
      <c r="R355" s="141">
        <f>Q355*H355</f>
        <v>2.6991404999999999</v>
      </c>
      <c r="S355" s="141">
        <v>0</v>
      </c>
      <c r="T355" s="142">
        <f>S355*H355</f>
        <v>0</v>
      </c>
      <c r="AR355" s="143" t="s">
        <v>324</v>
      </c>
      <c r="AT355" s="143" t="s">
        <v>191</v>
      </c>
      <c r="AU355" s="143" t="s">
        <v>76</v>
      </c>
      <c r="AY355" s="18" t="s">
        <v>139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8" t="s">
        <v>74</v>
      </c>
      <c r="BK355" s="144">
        <f>ROUND(I355*H355,2)</f>
        <v>0</v>
      </c>
      <c r="BL355" s="18" t="s">
        <v>253</v>
      </c>
      <c r="BM355" s="143" t="s">
        <v>532</v>
      </c>
    </row>
    <row r="356" spans="2:65" s="12" customFormat="1">
      <c r="B356" s="149"/>
      <c r="D356" s="150" t="s">
        <v>150</v>
      </c>
      <c r="F356" s="152" t="s">
        <v>533</v>
      </c>
      <c r="H356" s="153">
        <v>1285.3050000000001</v>
      </c>
      <c r="I356" s="154"/>
      <c r="L356" s="149"/>
      <c r="M356" s="155"/>
      <c r="T356" s="156"/>
      <c r="AT356" s="151" t="s">
        <v>150</v>
      </c>
      <c r="AU356" s="151" t="s">
        <v>76</v>
      </c>
      <c r="AV356" s="12" t="s">
        <v>76</v>
      </c>
      <c r="AW356" s="12" t="s">
        <v>4</v>
      </c>
      <c r="AX356" s="12" t="s">
        <v>74</v>
      </c>
      <c r="AY356" s="151" t="s">
        <v>139</v>
      </c>
    </row>
    <row r="357" spans="2:65" s="1" customFormat="1" ht="16.5" customHeight="1">
      <c r="B357" s="33"/>
      <c r="C357" s="132" t="s">
        <v>534</v>
      </c>
      <c r="D357" s="132" t="s">
        <v>141</v>
      </c>
      <c r="E357" s="133" t="s">
        <v>535</v>
      </c>
      <c r="F357" s="134" t="s">
        <v>536</v>
      </c>
      <c r="G357" s="135" t="s">
        <v>144</v>
      </c>
      <c r="H357" s="136">
        <v>1102.7929999999999</v>
      </c>
      <c r="I357" s="137"/>
      <c r="J357" s="138">
        <f>ROUND(I357*H357,2)</f>
        <v>0</v>
      </c>
      <c r="K357" s="134" t="s">
        <v>145</v>
      </c>
      <c r="L357" s="33"/>
      <c r="M357" s="139" t="s">
        <v>18</v>
      </c>
      <c r="N357" s="140" t="s">
        <v>39</v>
      </c>
      <c r="P357" s="141">
        <f>O357*H357</f>
        <v>0</v>
      </c>
      <c r="Q357" s="141">
        <v>0</v>
      </c>
      <c r="R357" s="141">
        <f>Q357*H357</f>
        <v>0</v>
      </c>
      <c r="S357" s="141">
        <v>0</v>
      </c>
      <c r="T357" s="142">
        <f>S357*H357</f>
        <v>0</v>
      </c>
      <c r="AR357" s="143" t="s">
        <v>253</v>
      </c>
      <c r="AT357" s="143" t="s">
        <v>141</v>
      </c>
      <c r="AU357" s="143" t="s">
        <v>76</v>
      </c>
      <c r="AY357" s="18" t="s">
        <v>139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8" t="s">
        <v>74</v>
      </c>
      <c r="BK357" s="144">
        <f>ROUND(I357*H357,2)</f>
        <v>0</v>
      </c>
      <c r="BL357" s="18" t="s">
        <v>253</v>
      </c>
      <c r="BM357" s="143" t="s">
        <v>537</v>
      </c>
    </row>
    <row r="358" spans="2:65" s="1" customFormat="1">
      <c r="B358" s="33"/>
      <c r="D358" s="145" t="s">
        <v>148</v>
      </c>
      <c r="F358" s="146" t="s">
        <v>538</v>
      </c>
      <c r="I358" s="147"/>
      <c r="L358" s="33"/>
      <c r="M358" s="148"/>
      <c r="T358" s="54"/>
      <c r="AT358" s="18" t="s">
        <v>148</v>
      </c>
      <c r="AU358" s="18" t="s">
        <v>76</v>
      </c>
    </row>
    <row r="359" spans="2:65" s="1" customFormat="1" ht="16.5" customHeight="1">
      <c r="B359" s="33"/>
      <c r="C359" s="177" t="s">
        <v>539</v>
      </c>
      <c r="D359" s="177" t="s">
        <v>191</v>
      </c>
      <c r="E359" s="178" t="s">
        <v>540</v>
      </c>
      <c r="F359" s="179" t="s">
        <v>541</v>
      </c>
      <c r="G359" s="180" t="s">
        <v>144</v>
      </c>
      <c r="H359" s="181">
        <v>1157.933</v>
      </c>
      <c r="I359" s="182"/>
      <c r="J359" s="183">
        <f>ROUND(I359*H359,2)</f>
        <v>0</v>
      </c>
      <c r="K359" s="179" t="s">
        <v>145</v>
      </c>
      <c r="L359" s="184"/>
      <c r="M359" s="185" t="s">
        <v>18</v>
      </c>
      <c r="N359" s="186" t="s">
        <v>39</v>
      </c>
      <c r="P359" s="141">
        <f>O359*H359</f>
        <v>0</v>
      </c>
      <c r="Q359" s="141">
        <v>2.9999999999999997E-4</v>
      </c>
      <c r="R359" s="141">
        <f>Q359*H359</f>
        <v>0.34737989999999996</v>
      </c>
      <c r="S359" s="141">
        <v>0</v>
      </c>
      <c r="T359" s="142">
        <f>S359*H359</f>
        <v>0</v>
      </c>
      <c r="AR359" s="143" t="s">
        <v>324</v>
      </c>
      <c r="AT359" s="143" t="s">
        <v>191</v>
      </c>
      <c r="AU359" s="143" t="s">
        <v>76</v>
      </c>
      <c r="AY359" s="18" t="s">
        <v>139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8" t="s">
        <v>74</v>
      </c>
      <c r="BK359" s="144">
        <f>ROUND(I359*H359,2)</f>
        <v>0</v>
      </c>
      <c r="BL359" s="18" t="s">
        <v>253</v>
      </c>
      <c r="BM359" s="143" t="s">
        <v>542</v>
      </c>
    </row>
    <row r="360" spans="2:65" s="12" customFormat="1">
      <c r="B360" s="149"/>
      <c r="D360" s="150" t="s">
        <v>150</v>
      </c>
      <c r="F360" s="152" t="s">
        <v>543</v>
      </c>
      <c r="H360" s="153">
        <v>1157.933</v>
      </c>
      <c r="I360" s="154"/>
      <c r="L360" s="149"/>
      <c r="M360" s="155"/>
      <c r="T360" s="156"/>
      <c r="AT360" s="151" t="s">
        <v>150</v>
      </c>
      <c r="AU360" s="151" t="s">
        <v>76</v>
      </c>
      <c r="AV360" s="12" t="s">
        <v>76</v>
      </c>
      <c r="AW360" s="12" t="s">
        <v>4</v>
      </c>
      <c r="AX360" s="12" t="s">
        <v>74</v>
      </c>
      <c r="AY360" s="151" t="s">
        <v>139</v>
      </c>
    </row>
    <row r="361" spans="2:65" s="1" customFormat="1" ht="16.5" customHeight="1">
      <c r="B361" s="33"/>
      <c r="C361" s="132" t="s">
        <v>544</v>
      </c>
      <c r="D361" s="132" t="s">
        <v>141</v>
      </c>
      <c r="E361" s="133" t="s">
        <v>545</v>
      </c>
      <c r="F361" s="134" t="s">
        <v>546</v>
      </c>
      <c r="G361" s="135" t="s">
        <v>144</v>
      </c>
      <c r="H361" s="136">
        <v>1102.7929999999999</v>
      </c>
      <c r="I361" s="137"/>
      <c r="J361" s="138">
        <f>ROUND(I361*H361,2)</f>
        <v>0</v>
      </c>
      <c r="K361" s="134" t="s">
        <v>145</v>
      </c>
      <c r="L361" s="33"/>
      <c r="M361" s="139" t="s">
        <v>18</v>
      </c>
      <c r="N361" s="140" t="s">
        <v>39</v>
      </c>
      <c r="P361" s="141">
        <f>O361*H361</f>
        <v>0</v>
      </c>
      <c r="Q361" s="141">
        <v>0</v>
      </c>
      <c r="R361" s="141">
        <f>Q361*H361</f>
        <v>0</v>
      </c>
      <c r="S361" s="141">
        <v>0</v>
      </c>
      <c r="T361" s="142">
        <f>S361*H361</f>
        <v>0</v>
      </c>
      <c r="AR361" s="143" t="s">
        <v>253</v>
      </c>
      <c r="AT361" s="143" t="s">
        <v>141</v>
      </c>
      <c r="AU361" s="143" t="s">
        <v>76</v>
      </c>
      <c r="AY361" s="18" t="s">
        <v>139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8" t="s">
        <v>74</v>
      </c>
      <c r="BK361" s="144">
        <f>ROUND(I361*H361,2)</f>
        <v>0</v>
      </c>
      <c r="BL361" s="18" t="s">
        <v>253</v>
      </c>
      <c r="BM361" s="143" t="s">
        <v>547</v>
      </c>
    </row>
    <row r="362" spans="2:65" s="1" customFormat="1">
      <c r="B362" s="33"/>
      <c r="D362" s="145" t="s">
        <v>148</v>
      </c>
      <c r="F362" s="146" t="s">
        <v>548</v>
      </c>
      <c r="I362" s="147"/>
      <c r="L362" s="33"/>
      <c r="M362" s="148"/>
      <c r="T362" s="54"/>
      <c r="AT362" s="18" t="s">
        <v>148</v>
      </c>
      <c r="AU362" s="18" t="s">
        <v>76</v>
      </c>
    </row>
    <row r="363" spans="2:65" s="1" customFormat="1" ht="16.5" customHeight="1">
      <c r="B363" s="33"/>
      <c r="C363" s="177" t="s">
        <v>549</v>
      </c>
      <c r="D363" s="177" t="s">
        <v>191</v>
      </c>
      <c r="E363" s="178" t="s">
        <v>550</v>
      </c>
      <c r="F363" s="179" t="s">
        <v>551</v>
      </c>
      <c r="G363" s="180" t="s">
        <v>144</v>
      </c>
      <c r="H363" s="181">
        <v>1157.933</v>
      </c>
      <c r="I363" s="182"/>
      <c r="J363" s="183">
        <f>ROUND(I363*H363,2)</f>
        <v>0</v>
      </c>
      <c r="K363" s="179" t="s">
        <v>145</v>
      </c>
      <c r="L363" s="184"/>
      <c r="M363" s="185" t="s">
        <v>18</v>
      </c>
      <c r="N363" s="186" t="s">
        <v>39</v>
      </c>
      <c r="P363" s="141">
        <f>O363*H363</f>
        <v>0</v>
      </c>
      <c r="Q363" s="141">
        <v>5.9999999999999995E-4</v>
      </c>
      <c r="R363" s="141">
        <f>Q363*H363</f>
        <v>0.69475979999999993</v>
      </c>
      <c r="S363" s="141">
        <v>0</v>
      </c>
      <c r="T363" s="142">
        <f>S363*H363</f>
        <v>0</v>
      </c>
      <c r="AR363" s="143" t="s">
        <v>324</v>
      </c>
      <c r="AT363" s="143" t="s">
        <v>191</v>
      </c>
      <c r="AU363" s="143" t="s">
        <v>76</v>
      </c>
      <c r="AY363" s="18" t="s">
        <v>139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8" t="s">
        <v>74</v>
      </c>
      <c r="BK363" s="144">
        <f>ROUND(I363*H363,2)</f>
        <v>0</v>
      </c>
      <c r="BL363" s="18" t="s">
        <v>253</v>
      </c>
      <c r="BM363" s="143" t="s">
        <v>552</v>
      </c>
    </row>
    <row r="364" spans="2:65" s="12" customFormat="1">
      <c r="B364" s="149"/>
      <c r="D364" s="150" t="s">
        <v>150</v>
      </c>
      <c r="F364" s="152" t="s">
        <v>543</v>
      </c>
      <c r="H364" s="153">
        <v>1157.933</v>
      </c>
      <c r="I364" s="154"/>
      <c r="L364" s="149"/>
      <c r="M364" s="155"/>
      <c r="T364" s="156"/>
      <c r="AT364" s="151" t="s">
        <v>150</v>
      </c>
      <c r="AU364" s="151" t="s">
        <v>76</v>
      </c>
      <c r="AV364" s="12" t="s">
        <v>76</v>
      </c>
      <c r="AW364" s="12" t="s">
        <v>4</v>
      </c>
      <c r="AX364" s="12" t="s">
        <v>74</v>
      </c>
      <c r="AY364" s="151" t="s">
        <v>139</v>
      </c>
    </row>
    <row r="365" spans="2:65" s="1" customFormat="1" ht="24.15" customHeight="1">
      <c r="B365" s="33"/>
      <c r="C365" s="132" t="s">
        <v>553</v>
      </c>
      <c r="D365" s="132" t="s">
        <v>141</v>
      </c>
      <c r="E365" s="133" t="s">
        <v>554</v>
      </c>
      <c r="F365" s="134" t="s">
        <v>555</v>
      </c>
      <c r="G365" s="135" t="s">
        <v>194</v>
      </c>
      <c r="H365" s="136">
        <v>3.7410000000000001</v>
      </c>
      <c r="I365" s="137"/>
      <c r="J365" s="138">
        <f>ROUND(I365*H365,2)</f>
        <v>0</v>
      </c>
      <c r="K365" s="134" t="s">
        <v>145</v>
      </c>
      <c r="L365" s="33"/>
      <c r="M365" s="139" t="s">
        <v>18</v>
      </c>
      <c r="N365" s="140" t="s">
        <v>39</v>
      </c>
      <c r="P365" s="141">
        <f>O365*H365</f>
        <v>0</v>
      </c>
      <c r="Q365" s="141">
        <v>0</v>
      </c>
      <c r="R365" s="141">
        <f>Q365*H365</f>
        <v>0</v>
      </c>
      <c r="S365" s="141">
        <v>0</v>
      </c>
      <c r="T365" s="142">
        <f>S365*H365</f>
        <v>0</v>
      </c>
      <c r="AR365" s="143" t="s">
        <v>253</v>
      </c>
      <c r="AT365" s="143" t="s">
        <v>141</v>
      </c>
      <c r="AU365" s="143" t="s">
        <v>76</v>
      </c>
      <c r="AY365" s="18" t="s">
        <v>139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8" t="s">
        <v>74</v>
      </c>
      <c r="BK365" s="144">
        <f>ROUND(I365*H365,2)</f>
        <v>0</v>
      </c>
      <c r="BL365" s="18" t="s">
        <v>253</v>
      </c>
      <c r="BM365" s="143" t="s">
        <v>556</v>
      </c>
    </row>
    <row r="366" spans="2:65" s="1" customFormat="1">
      <c r="B366" s="33"/>
      <c r="D366" s="145" t="s">
        <v>148</v>
      </c>
      <c r="F366" s="146" t="s">
        <v>557</v>
      </c>
      <c r="I366" s="147"/>
      <c r="L366" s="33"/>
      <c r="M366" s="148"/>
      <c r="T366" s="54"/>
      <c r="AT366" s="18" t="s">
        <v>148</v>
      </c>
      <c r="AU366" s="18" t="s">
        <v>76</v>
      </c>
    </row>
    <row r="367" spans="2:65" s="11" customFormat="1" ht="22.8" customHeight="1">
      <c r="B367" s="120"/>
      <c r="D367" s="121" t="s">
        <v>67</v>
      </c>
      <c r="E367" s="130" t="s">
        <v>558</v>
      </c>
      <c r="F367" s="130" t="s">
        <v>559</v>
      </c>
      <c r="I367" s="123"/>
      <c r="J367" s="131">
        <f>BK367</f>
        <v>0</v>
      </c>
      <c r="L367" s="120"/>
      <c r="M367" s="125"/>
      <c r="P367" s="126">
        <f>SUM(P368:P372)</f>
        <v>0</v>
      </c>
      <c r="R367" s="126">
        <f>SUM(R368:R372)</f>
        <v>7.4999999999999997E-3</v>
      </c>
      <c r="T367" s="127">
        <f>SUM(T368:T372)</f>
        <v>0</v>
      </c>
      <c r="AR367" s="121" t="s">
        <v>76</v>
      </c>
      <c r="AT367" s="128" t="s">
        <v>67</v>
      </c>
      <c r="AU367" s="128" t="s">
        <v>74</v>
      </c>
      <c r="AY367" s="121" t="s">
        <v>139</v>
      </c>
      <c r="BK367" s="129">
        <f>SUM(BK368:BK372)</f>
        <v>0</v>
      </c>
    </row>
    <row r="368" spans="2:65" s="1" customFormat="1" ht="21.75" customHeight="1">
      <c r="B368" s="33"/>
      <c r="C368" s="132" t="s">
        <v>560</v>
      </c>
      <c r="D368" s="132" t="s">
        <v>141</v>
      </c>
      <c r="E368" s="133" t="s">
        <v>561</v>
      </c>
      <c r="F368" s="134" t="s">
        <v>562</v>
      </c>
      <c r="G368" s="135" t="s">
        <v>290</v>
      </c>
      <c r="H368" s="136">
        <v>5</v>
      </c>
      <c r="I368" s="137"/>
      <c r="J368" s="138">
        <f>ROUND(I368*H368,2)</f>
        <v>0</v>
      </c>
      <c r="K368" s="134" t="s">
        <v>145</v>
      </c>
      <c r="L368" s="33"/>
      <c r="M368" s="139" t="s">
        <v>18</v>
      </c>
      <c r="N368" s="140" t="s">
        <v>39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253</v>
      </c>
      <c r="AT368" s="143" t="s">
        <v>141</v>
      </c>
      <c r="AU368" s="143" t="s">
        <v>76</v>
      </c>
      <c r="AY368" s="18" t="s">
        <v>139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8" t="s">
        <v>74</v>
      </c>
      <c r="BK368" s="144">
        <f>ROUND(I368*H368,2)</f>
        <v>0</v>
      </c>
      <c r="BL368" s="18" t="s">
        <v>253</v>
      </c>
      <c r="BM368" s="143" t="s">
        <v>563</v>
      </c>
    </row>
    <row r="369" spans="2:65" s="1" customFormat="1">
      <c r="B369" s="33"/>
      <c r="D369" s="145" t="s">
        <v>148</v>
      </c>
      <c r="F369" s="146" t="s">
        <v>564</v>
      </c>
      <c r="I369" s="147"/>
      <c r="L369" s="33"/>
      <c r="M369" s="148"/>
      <c r="T369" s="54"/>
      <c r="AT369" s="18" t="s">
        <v>148</v>
      </c>
      <c r="AU369" s="18" t="s">
        <v>76</v>
      </c>
    </row>
    <row r="370" spans="2:65" s="1" customFormat="1" ht="16.5" customHeight="1">
      <c r="B370" s="33"/>
      <c r="C370" s="177" t="s">
        <v>565</v>
      </c>
      <c r="D370" s="177" t="s">
        <v>191</v>
      </c>
      <c r="E370" s="178" t="s">
        <v>566</v>
      </c>
      <c r="F370" s="179" t="s">
        <v>567</v>
      </c>
      <c r="G370" s="180" t="s">
        <v>290</v>
      </c>
      <c r="H370" s="181">
        <v>5</v>
      </c>
      <c r="I370" s="182"/>
      <c r="J370" s="183">
        <f>ROUND(I370*H370,2)</f>
        <v>0</v>
      </c>
      <c r="K370" s="179" t="s">
        <v>145</v>
      </c>
      <c r="L370" s="184"/>
      <c r="M370" s="185" t="s">
        <v>18</v>
      </c>
      <c r="N370" s="186" t="s">
        <v>39</v>
      </c>
      <c r="P370" s="141">
        <f>O370*H370</f>
        <v>0</v>
      </c>
      <c r="Q370" s="141">
        <v>1.5E-3</v>
      </c>
      <c r="R370" s="141">
        <f>Q370*H370</f>
        <v>7.4999999999999997E-3</v>
      </c>
      <c r="S370" s="141">
        <v>0</v>
      </c>
      <c r="T370" s="142">
        <f>S370*H370</f>
        <v>0</v>
      </c>
      <c r="AR370" s="143" t="s">
        <v>324</v>
      </c>
      <c r="AT370" s="143" t="s">
        <v>191</v>
      </c>
      <c r="AU370" s="143" t="s">
        <v>76</v>
      </c>
      <c r="AY370" s="18" t="s">
        <v>139</v>
      </c>
      <c r="BE370" s="144">
        <f>IF(N370="základní",J370,0)</f>
        <v>0</v>
      </c>
      <c r="BF370" s="144">
        <f>IF(N370="snížená",J370,0)</f>
        <v>0</v>
      </c>
      <c r="BG370" s="144">
        <f>IF(N370="zákl. přenesená",J370,0)</f>
        <v>0</v>
      </c>
      <c r="BH370" s="144">
        <f>IF(N370="sníž. přenesená",J370,0)</f>
        <v>0</v>
      </c>
      <c r="BI370" s="144">
        <f>IF(N370="nulová",J370,0)</f>
        <v>0</v>
      </c>
      <c r="BJ370" s="18" t="s">
        <v>74</v>
      </c>
      <c r="BK370" s="144">
        <f>ROUND(I370*H370,2)</f>
        <v>0</v>
      </c>
      <c r="BL370" s="18" t="s">
        <v>253</v>
      </c>
      <c r="BM370" s="143" t="s">
        <v>568</v>
      </c>
    </row>
    <row r="371" spans="2:65" s="1" customFormat="1" ht="24.15" customHeight="1">
      <c r="B371" s="33"/>
      <c r="C371" s="132" t="s">
        <v>569</v>
      </c>
      <c r="D371" s="132" t="s">
        <v>141</v>
      </c>
      <c r="E371" s="133" t="s">
        <v>570</v>
      </c>
      <c r="F371" s="134" t="s">
        <v>571</v>
      </c>
      <c r="G371" s="135" t="s">
        <v>194</v>
      </c>
      <c r="H371" s="136">
        <v>8.0000000000000002E-3</v>
      </c>
      <c r="I371" s="137"/>
      <c r="J371" s="138">
        <f>ROUND(I371*H371,2)</f>
        <v>0</v>
      </c>
      <c r="K371" s="134" t="s">
        <v>145</v>
      </c>
      <c r="L371" s="33"/>
      <c r="M371" s="139" t="s">
        <v>18</v>
      </c>
      <c r="N371" s="140" t="s">
        <v>39</v>
      </c>
      <c r="P371" s="141">
        <f>O371*H371</f>
        <v>0</v>
      </c>
      <c r="Q371" s="141">
        <v>0</v>
      </c>
      <c r="R371" s="141">
        <f>Q371*H371</f>
        <v>0</v>
      </c>
      <c r="S371" s="141">
        <v>0</v>
      </c>
      <c r="T371" s="142">
        <f>S371*H371</f>
        <v>0</v>
      </c>
      <c r="AR371" s="143" t="s">
        <v>253</v>
      </c>
      <c r="AT371" s="143" t="s">
        <v>141</v>
      </c>
      <c r="AU371" s="143" t="s">
        <v>76</v>
      </c>
      <c r="AY371" s="18" t="s">
        <v>139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8" t="s">
        <v>74</v>
      </c>
      <c r="BK371" s="144">
        <f>ROUND(I371*H371,2)</f>
        <v>0</v>
      </c>
      <c r="BL371" s="18" t="s">
        <v>253</v>
      </c>
      <c r="BM371" s="143" t="s">
        <v>572</v>
      </c>
    </row>
    <row r="372" spans="2:65" s="1" customFormat="1">
      <c r="B372" s="33"/>
      <c r="D372" s="145" t="s">
        <v>148</v>
      </c>
      <c r="F372" s="146" t="s">
        <v>573</v>
      </c>
      <c r="I372" s="147"/>
      <c r="L372" s="33"/>
      <c r="M372" s="148"/>
      <c r="T372" s="54"/>
      <c r="AT372" s="18" t="s">
        <v>148</v>
      </c>
      <c r="AU372" s="18" t="s">
        <v>76</v>
      </c>
    </row>
    <row r="373" spans="2:65" s="11" customFormat="1" ht="22.8" customHeight="1">
      <c r="B373" s="120"/>
      <c r="D373" s="121" t="s">
        <v>67</v>
      </c>
      <c r="E373" s="130" t="s">
        <v>574</v>
      </c>
      <c r="F373" s="130" t="s">
        <v>575</v>
      </c>
      <c r="I373" s="123"/>
      <c r="J373" s="131">
        <f>BK373</f>
        <v>0</v>
      </c>
      <c r="L373" s="120"/>
      <c r="M373" s="125"/>
      <c r="P373" s="126">
        <f>SUM(P374:P383)</f>
        <v>0</v>
      </c>
      <c r="R373" s="126">
        <f>SUM(R374:R383)</f>
        <v>0.38281999999999999</v>
      </c>
      <c r="T373" s="127">
        <f>SUM(T374:T383)</f>
        <v>0</v>
      </c>
      <c r="AR373" s="121" t="s">
        <v>76</v>
      </c>
      <c r="AT373" s="128" t="s">
        <v>67</v>
      </c>
      <c r="AU373" s="128" t="s">
        <v>74</v>
      </c>
      <c r="AY373" s="121" t="s">
        <v>139</v>
      </c>
      <c r="BK373" s="129">
        <f>SUM(BK374:BK383)</f>
        <v>0</v>
      </c>
    </row>
    <row r="374" spans="2:65" s="1" customFormat="1" ht="21.75" customHeight="1">
      <c r="B374" s="33"/>
      <c r="C374" s="132" t="s">
        <v>576</v>
      </c>
      <c r="D374" s="132" t="s">
        <v>141</v>
      </c>
      <c r="E374" s="133" t="s">
        <v>577</v>
      </c>
      <c r="F374" s="134" t="s">
        <v>578</v>
      </c>
      <c r="G374" s="135" t="s">
        <v>236</v>
      </c>
      <c r="H374" s="136">
        <v>85.7</v>
      </c>
      <c r="I374" s="137"/>
      <c r="J374" s="138">
        <f>ROUND(I374*H374,2)</f>
        <v>0</v>
      </c>
      <c r="K374" s="134" t="s">
        <v>145</v>
      </c>
      <c r="L374" s="33"/>
      <c r="M374" s="139" t="s">
        <v>18</v>
      </c>
      <c r="N374" s="140" t="s">
        <v>39</v>
      </c>
      <c r="P374" s="141">
        <f>O374*H374</f>
        <v>0</v>
      </c>
      <c r="Q374" s="141">
        <v>3.5999999999999999E-3</v>
      </c>
      <c r="R374" s="141">
        <f>Q374*H374</f>
        <v>0.30852000000000002</v>
      </c>
      <c r="S374" s="141">
        <v>0</v>
      </c>
      <c r="T374" s="142">
        <f>S374*H374</f>
        <v>0</v>
      </c>
      <c r="AR374" s="143" t="s">
        <v>253</v>
      </c>
      <c r="AT374" s="143" t="s">
        <v>141</v>
      </c>
      <c r="AU374" s="143" t="s">
        <v>76</v>
      </c>
      <c r="AY374" s="18" t="s">
        <v>139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8" t="s">
        <v>74</v>
      </c>
      <c r="BK374" s="144">
        <f>ROUND(I374*H374,2)</f>
        <v>0</v>
      </c>
      <c r="BL374" s="18" t="s">
        <v>253</v>
      </c>
      <c r="BM374" s="143" t="s">
        <v>579</v>
      </c>
    </row>
    <row r="375" spans="2:65" s="1" customFormat="1">
      <c r="B375" s="33"/>
      <c r="D375" s="145" t="s">
        <v>148</v>
      </c>
      <c r="F375" s="146" t="s">
        <v>580</v>
      </c>
      <c r="I375" s="147"/>
      <c r="L375" s="33"/>
      <c r="M375" s="148"/>
      <c r="T375" s="54"/>
      <c r="AT375" s="18" t="s">
        <v>148</v>
      </c>
      <c r="AU375" s="18" t="s">
        <v>76</v>
      </c>
    </row>
    <row r="376" spans="2:65" s="12" customFormat="1">
      <c r="B376" s="149"/>
      <c r="D376" s="150" t="s">
        <v>150</v>
      </c>
      <c r="E376" s="151" t="s">
        <v>18</v>
      </c>
      <c r="F376" s="152" t="s">
        <v>581</v>
      </c>
      <c r="H376" s="153">
        <v>85.7</v>
      </c>
      <c r="I376" s="154"/>
      <c r="L376" s="149"/>
      <c r="M376" s="155"/>
      <c r="T376" s="156"/>
      <c r="AT376" s="151" t="s">
        <v>150</v>
      </c>
      <c r="AU376" s="151" t="s">
        <v>76</v>
      </c>
      <c r="AV376" s="12" t="s">
        <v>76</v>
      </c>
      <c r="AW376" s="12" t="s">
        <v>30</v>
      </c>
      <c r="AX376" s="12" t="s">
        <v>68</v>
      </c>
      <c r="AY376" s="151" t="s">
        <v>139</v>
      </c>
    </row>
    <row r="377" spans="2:65" s="13" customFormat="1">
      <c r="B377" s="157"/>
      <c r="D377" s="150" t="s">
        <v>150</v>
      </c>
      <c r="E377" s="158" t="s">
        <v>18</v>
      </c>
      <c r="F377" s="159" t="s">
        <v>152</v>
      </c>
      <c r="H377" s="160">
        <v>85.7</v>
      </c>
      <c r="I377" s="161"/>
      <c r="L377" s="157"/>
      <c r="M377" s="162"/>
      <c r="T377" s="163"/>
      <c r="AT377" s="158" t="s">
        <v>150</v>
      </c>
      <c r="AU377" s="158" t="s">
        <v>76</v>
      </c>
      <c r="AV377" s="13" t="s">
        <v>153</v>
      </c>
      <c r="AW377" s="13" t="s">
        <v>30</v>
      </c>
      <c r="AX377" s="13" t="s">
        <v>74</v>
      </c>
      <c r="AY377" s="158" t="s">
        <v>139</v>
      </c>
    </row>
    <row r="378" spans="2:65" s="1" customFormat="1" ht="24.15" customHeight="1">
      <c r="B378" s="33"/>
      <c r="C378" s="132" t="s">
        <v>582</v>
      </c>
      <c r="D378" s="132" t="s">
        <v>141</v>
      </c>
      <c r="E378" s="133" t="s">
        <v>583</v>
      </c>
      <c r="F378" s="134" t="s">
        <v>584</v>
      </c>
      <c r="G378" s="135" t="s">
        <v>290</v>
      </c>
      <c r="H378" s="136">
        <v>5</v>
      </c>
      <c r="I378" s="137"/>
      <c r="J378" s="138">
        <f>ROUND(I378*H378,2)</f>
        <v>0</v>
      </c>
      <c r="K378" s="134" t="s">
        <v>145</v>
      </c>
      <c r="L378" s="33"/>
      <c r="M378" s="139" t="s">
        <v>18</v>
      </c>
      <c r="N378" s="140" t="s">
        <v>39</v>
      </c>
      <c r="P378" s="141">
        <f>O378*H378</f>
        <v>0</v>
      </c>
      <c r="Q378" s="141">
        <v>4.4000000000000002E-4</v>
      </c>
      <c r="R378" s="141">
        <f>Q378*H378</f>
        <v>2.2000000000000001E-3</v>
      </c>
      <c r="S378" s="141">
        <v>0</v>
      </c>
      <c r="T378" s="142">
        <f>S378*H378</f>
        <v>0</v>
      </c>
      <c r="AR378" s="143" t="s">
        <v>253</v>
      </c>
      <c r="AT378" s="143" t="s">
        <v>141</v>
      </c>
      <c r="AU378" s="143" t="s">
        <v>76</v>
      </c>
      <c r="AY378" s="18" t="s">
        <v>139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8" t="s">
        <v>74</v>
      </c>
      <c r="BK378" s="144">
        <f>ROUND(I378*H378,2)</f>
        <v>0</v>
      </c>
      <c r="BL378" s="18" t="s">
        <v>253</v>
      </c>
      <c r="BM378" s="143" t="s">
        <v>585</v>
      </c>
    </row>
    <row r="379" spans="2:65" s="1" customFormat="1">
      <c r="B379" s="33"/>
      <c r="D379" s="145" t="s">
        <v>148</v>
      </c>
      <c r="F379" s="146" t="s">
        <v>586</v>
      </c>
      <c r="I379" s="147"/>
      <c r="L379" s="33"/>
      <c r="M379" s="148"/>
      <c r="T379" s="54"/>
      <c r="AT379" s="18" t="s">
        <v>148</v>
      </c>
      <c r="AU379" s="18" t="s">
        <v>76</v>
      </c>
    </row>
    <row r="380" spans="2:65" s="1" customFormat="1" ht="24.15" customHeight="1">
      <c r="B380" s="33"/>
      <c r="C380" s="132" t="s">
        <v>587</v>
      </c>
      <c r="D380" s="132" t="s">
        <v>141</v>
      </c>
      <c r="E380" s="133" t="s">
        <v>588</v>
      </c>
      <c r="F380" s="134" t="s">
        <v>589</v>
      </c>
      <c r="G380" s="135" t="s">
        <v>236</v>
      </c>
      <c r="H380" s="136">
        <v>35</v>
      </c>
      <c r="I380" s="137"/>
      <c r="J380" s="138">
        <f>ROUND(I380*H380,2)</f>
        <v>0</v>
      </c>
      <c r="K380" s="134" t="s">
        <v>145</v>
      </c>
      <c r="L380" s="33"/>
      <c r="M380" s="139" t="s">
        <v>18</v>
      </c>
      <c r="N380" s="140" t="s">
        <v>39</v>
      </c>
      <c r="P380" s="141">
        <f>O380*H380</f>
        <v>0</v>
      </c>
      <c r="Q380" s="141">
        <v>2.0600000000000002E-3</v>
      </c>
      <c r="R380" s="141">
        <f>Q380*H380</f>
        <v>7.2100000000000011E-2</v>
      </c>
      <c r="S380" s="141">
        <v>0</v>
      </c>
      <c r="T380" s="142">
        <f>S380*H380</f>
        <v>0</v>
      </c>
      <c r="AR380" s="143" t="s">
        <v>253</v>
      </c>
      <c r="AT380" s="143" t="s">
        <v>141</v>
      </c>
      <c r="AU380" s="143" t="s">
        <v>76</v>
      </c>
      <c r="AY380" s="18" t="s">
        <v>139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8" t="s">
        <v>74</v>
      </c>
      <c r="BK380" s="144">
        <f>ROUND(I380*H380,2)</f>
        <v>0</v>
      </c>
      <c r="BL380" s="18" t="s">
        <v>253</v>
      </c>
      <c r="BM380" s="143" t="s">
        <v>590</v>
      </c>
    </row>
    <row r="381" spans="2:65" s="1" customFormat="1">
      <c r="B381" s="33"/>
      <c r="D381" s="145" t="s">
        <v>148</v>
      </c>
      <c r="F381" s="146" t="s">
        <v>591</v>
      </c>
      <c r="I381" s="147"/>
      <c r="L381" s="33"/>
      <c r="M381" s="148"/>
      <c r="T381" s="54"/>
      <c r="AT381" s="18" t="s">
        <v>148</v>
      </c>
      <c r="AU381" s="18" t="s">
        <v>76</v>
      </c>
    </row>
    <row r="382" spans="2:65" s="1" customFormat="1" ht="24.15" customHeight="1">
      <c r="B382" s="33"/>
      <c r="C382" s="132" t="s">
        <v>592</v>
      </c>
      <c r="D382" s="132" t="s">
        <v>141</v>
      </c>
      <c r="E382" s="133" t="s">
        <v>593</v>
      </c>
      <c r="F382" s="134" t="s">
        <v>594</v>
      </c>
      <c r="G382" s="135" t="s">
        <v>194</v>
      </c>
      <c r="H382" s="136">
        <v>0.38300000000000001</v>
      </c>
      <c r="I382" s="137"/>
      <c r="J382" s="138">
        <f>ROUND(I382*H382,2)</f>
        <v>0</v>
      </c>
      <c r="K382" s="134" t="s">
        <v>145</v>
      </c>
      <c r="L382" s="33"/>
      <c r="M382" s="139" t="s">
        <v>18</v>
      </c>
      <c r="N382" s="140" t="s">
        <v>39</v>
      </c>
      <c r="P382" s="141">
        <f>O382*H382</f>
        <v>0</v>
      </c>
      <c r="Q382" s="141">
        <v>0</v>
      </c>
      <c r="R382" s="141">
        <f>Q382*H382</f>
        <v>0</v>
      </c>
      <c r="S382" s="141">
        <v>0</v>
      </c>
      <c r="T382" s="142">
        <f>S382*H382</f>
        <v>0</v>
      </c>
      <c r="AR382" s="143" t="s">
        <v>253</v>
      </c>
      <c r="AT382" s="143" t="s">
        <v>141</v>
      </c>
      <c r="AU382" s="143" t="s">
        <v>76</v>
      </c>
      <c r="AY382" s="18" t="s">
        <v>139</v>
      </c>
      <c r="BE382" s="144">
        <f>IF(N382="základní",J382,0)</f>
        <v>0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8" t="s">
        <v>74</v>
      </c>
      <c r="BK382" s="144">
        <f>ROUND(I382*H382,2)</f>
        <v>0</v>
      </c>
      <c r="BL382" s="18" t="s">
        <v>253</v>
      </c>
      <c r="BM382" s="143" t="s">
        <v>595</v>
      </c>
    </row>
    <row r="383" spans="2:65" s="1" customFormat="1">
      <c r="B383" s="33"/>
      <c r="D383" s="145" t="s">
        <v>148</v>
      </c>
      <c r="F383" s="146" t="s">
        <v>596</v>
      </c>
      <c r="I383" s="147"/>
      <c r="L383" s="33"/>
      <c r="M383" s="148"/>
      <c r="T383" s="54"/>
      <c r="AT383" s="18" t="s">
        <v>148</v>
      </c>
      <c r="AU383" s="18" t="s">
        <v>76</v>
      </c>
    </row>
    <row r="384" spans="2:65" s="11" customFormat="1" ht="22.8" customHeight="1">
      <c r="B384" s="120"/>
      <c r="D384" s="121" t="s">
        <v>67</v>
      </c>
      <c r="E384" s="130" t="s">
        <v>597</v>
      </c>
      <c r="F384" s="130" t="s">
        <v>598</v>
      </c>
      <c r="I384" s="123"/>
      <c r="J384" s="131">
        <f>BK384</f>
        <v>0</v>
      </c>
      <c r="L384" s="120"/>
      <c r="M384" s="125"/>
      <c r="P384" s="126">
        <f>SUM(P385:P392)</f>
        <v>0</v>
      </c>
      <c r="R384" s="126">
        <f>SUM(R385:R392)</f>
        <v>0.26837255999999998</v>
      </c>
      <c r="T384" s="127">
        <f>SUM(T385:T392)</f>
        <v>0</v>
      </c>
      <c r="AR384" s="121" t="s">
        <v>76</v>
      </c>
      <c r="AT384" s="128" t="s">
        <v>67</v>
      </c>
      <c r="AU384" s="128" t="s">
        <v>74</v>
      </c>
      <c r="AY384" s="121" t="s">
        <v>139</v>
      </c>
      <c r="BK384" s="129">
        <f>SUM(BK385:BK392)</f>
        <v>0</v>
      </c>
    </row>
    <row r="385" spans="2:65" s="1" customFormat="1" ht="21.75" customHeight="1">
      <c r="B385" s="33"/>
      <c r="C385" s="132" t="s">
        <v>599</v>
      </c>
      <c r="D385" s="132" t="s">
        <v>141</v>
      </c>
      <c r="E385" s="133" t="s">
        <v>600</v>
      </c>
      <c r="F385" s="134" t="s">
        <v>601</v>
      </c>
      <c r="G385" s="135" t="s">
        <v>290</v>
      </c>
      <c r="H385" s="136">
        <v>3</v>
      </c>
      <c r="I385" s="137"/>
      <c r="J385" s="138">
        <f>ROUND(I385*H385,2)</f>
        <v>0</v>
      </c>
      <c r="K385" s="134" t="s">
        <v>145</v>
      </c>
      <c r="L385" s="33"/>
      <c r="M385" s="139" t="s">
        <v>18</v>
      </c>
      <c r="N385" s="140" t="s">
        <v>39</v>
      </c>
      <c r="P385" s="141">
        <f>O385*H385</f>
        <v>0</v>
      </c>
      <c r="Q385" s="141">
        <v>8.4999999999999995E-4</v>
      </c>
      <c r="R385" s="141">
        <f>Q385*H385</f>
        <v>2.5499999999999997E-3</v>
      </c>
      <c r="S385" s="141">
        <v>0</v>
      </c>
      <c r="T385" s="142">
        <f>S385*H385</f>
        <v>0</v>
      </c>
      <c r="AR385" s="143" t="s">
        <v>253</v>
      </c>
      <c r="AT385" s="143" t="s">
        <v>141</v>
      </c>
      <c r="AU385" s="143" t="s">
        <v>76</v>
      </c>
      <c r="AY385" s="18" t="s">
        <v>139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8" t="s">
        <v>74</v>
      </c>
      <c r="BK385" s="144">
        <f>ROUND(I385*H385,2)</f>
        <v>0</v>
      </c>
      <c r="BL385" s="18" t="s">
        <v>253</v>
      </c>
      <c r="BM385" s="143" t="s">
        <v>602</v>
      </c>
    </row>
    <row r="386" spans="2:65" s="1" customFormat="1">
      <c r="B386" s="33"/>
      <c r="D386" s="145" t="s">
        <v>148</v>
      </c>
      <c r="F386" s="146" t="s">
        <v>603</v>
      </c>
      <c r="I386" s="147"/>
      <c r="L386" s="33"/>
      <c r="M386" s="148"/>
      <c r="T386" s="54"/>
      <c r="AT386" s="18" t="s">
        <v>148</v>
      </c>
      <c r="AU386" s="18" t="s">
        <v>76</v>
      </c>
    </row>
    <row r="387" spans="2:65" s="1" customFormat="1" ht="16.5" customHeight="1">
      <c r="B387" s="33"/>
      <c r="C387" s="177" t="s">
        <v>604</v>
      </c>
      <c r="D387" s="177" t="s">
        <v>191</v>
      </c>
      <c r="E387" s="178" t="s">
        <v>605</v>
      </c>
      <c r="F387" s="179" t="s">
        <v>606</v>
      </c>
      <c r="G387" s="180" t="s">
        <v>144</v>
      </c>
      <c r="H387" s="181">
        <v>10.449</v>
      </c>
      <c r="I387" s="182"/>
      <c r="J387" s="183">
        <f>ROUND(I387*H387,2)</f>
        <v>0</v>
      </c>
      <c r="K387" s="179" t="s">
        <v>145</v>
      </c>
      <c r="L387" s="184"/>
      <c r="M387" s="185" t="s">
        <v>18</v>
      </c>
      <c r="N387" s="186" t="s">
        <v>39</v>
      </c>
      <c r="P387" s="141">
        <f>O387*H387</f>
        <v>0</v>
      </c>
      <c r="Q387" s="141">
        <v>2.5440000000000001E-2</v>
      </c>
      <c r="R387" s="141">
        <f>Q387*H387</f>
        <v>0.26582255999999999</v>
      </c>
      <c r="S387" s="141">
        <v>0</v>
      </c>
      <c r="T387" s="142">
        <f>S387*H387</f>
        <v>0</v>
      </c>
      <c r="AR387" s="143" t="s">
        <v>324</v>
      </c>
      <c r="AT387" s="143" t="s">
        <v>191</v>
      </c>
      <c r="AU387" s="143" t="s">
        <v>76</v>
      </c>
      <c r="AY387" s="18" t="s">
        <v>139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8" t="s">
        <v>74</v>
      </c>
      <c r="BK387" s="144">
        <f>ROUND(I387*H387,2)</f>
        <v>0</v>
      </c>
      <c r="BL387" s="18" t="s">
        <v>253</v>
      </c>
      <c r="BM387" s="143" t="s">
        <v>607</v>
      </c>
    </row>
    <row r="388" spans="2:65" s="12" customFormat="1">
      <c r="B388" s="149"/>
      <c r="D388" s="150" t="s">
        <v>150</v>
      </c>
      <c r="E388" s="151" t="s">
        <v>18</v>
      </c>
      <c r="F388" s="152" t="s">
        <v>608</v>
      </c>
      <c r="H388" s="153">
        <v>5.8049999999999997</v>
      </c>
      <c r="I388" s="154"/>
      <c r="L388" s="149"/>
      <c r="M388" s="155"/>
      <c r="T388" s="156"/>
      <c r="AT388" s="151" t="s">
        <v>150</v>
      </c>
      <c r="AU388" s="151" t="s">
        <v>76</v>
      </c>
      <c r="AV388" s="12" t="s">
        <v>76</v>
      </c>
      <c r="AW388" s="12" t="s">
        <v>30</v>
      </c>
      <c r="AX388" s="12" t="s">
        <v>68</v>
      </c>
      <c r="AY388" s="151" t="s">
        <v>139</v>
      </c>
    </row>
    <row r="389" spans="2:65" s="13" customFormat="1">
      <c r="B389" s="157"/>
      <c r="D389" s="150" t="s">
        <v>150</v>
      </c>
      <c r="E389" s="158" t="s">
        <v>18</v>
      </c>
      <c r="F389" s="159" t="s">
        <v>152</v>
      </c>
      <c r="H389" s="160">
        <v>5.8049999999999997</v>
      </c>
      <c r="I389" s="161"/>
      <c r="L389" s="157"/>
      <c r="M389" s="162"/>
      <c r="T389" s="163"/>
      <c r="AT389" s="158" t="s">
        <v>150</v>
      </c>
      <c r="AU389" s="158" t="s">
        <v>76</v>
      </c>
      <c r="AV389" s="13" t="s">
        <v>153</v>
      </c>
      <c r="AW389" s="13" t="s">
        <v>30</v>
      </c>
      <c r="AX389" s="13" t="s">
        <v>74</v>
      </c>
      <c r="AY389" s="158" t="s">
        <v>139</v>
      </c>
    </row>
    <row r="390" spans="2:65" s="12" customFormat="1">
      <c r="B390" s="149"/>
      <c r="D390" s="150" t="s">
        <v>150</v>
      </c>
      <c r="F390" s="152" t="s">
        <v>609</v>
      </c>
      <c r="H390" s="153">
        <v>10.449</v>
      </c>
      <c r="I390" s="154"/>
      <c r="L390" s="149"/>
      <c r="M390" s="155"/>
      <c r="T390" s="156"/>
      <c r="AT390" s="151" t="s">
        <v>150</v>
      </c>
      <c r="AU390" s="151" t="s">
        <v>76</v>
      </c>
      <c r="AV390" s="12" t="s">
        <v>76</v>
      </c>
      <c r="AW390" s="12" t="s">
        <v>4</v>
      </c>
      <c r="AX390" s="12" t="s">
        <v>74</v>
      </c>
      <c r="AY390" s="151" t="s">
        <v>139</v>
      </c>
    </row>
    <row r="391" spans="2:65" s="1" customFormat="1" ht="24.15" customHeight="1">
      <c r="B391" s="33"/>
      <c r="C391" s="132" t="s">
        <v>610</v>
      </c>
      <c r="D391" s="132" t="s">
        <v>141</v>
      </c>
      <c r="E391" s="133" t="s">
        <v>611</v>
      </c>
      <c r="F391" s="134" t="s">
        <v>612</v>
      </c>
      <c r="G391" s="135" t="s">
        <v>194</v>
      </c>
      <c r="H391" s="136">
        <v>0.26800000000000002</v>
      </c>
      <c r="I391" s="137"/>
      <c r="J391" s="138">
        <f>ROUND(I391*H391,2)</f>
        <v>0</v>
      </c>
      <c r="K391" s="134" t="s">
        <v>145</v>
      </c>
      <c r="L391" s="33"/>
      <c r="M391" s="139" t="s">
        <v>18</v>
      </c>
      <c r="N391" s="140" t="s">
        <v>39</v>
      </c>
      <c r="P391" s="141">
        <f>O391*H391</f>
        <v>0</v>
      </c>
      <c r="Q391" s="141">
        <v>0</v>
      </c>
      <c r="R391" s="141">
        <f>Q391*H391</f>
        <v>0</v>
      </c>
      <c r="S391" s="141">
        <v>0</v>
      </c>
      <c r="T391" s="142">
        <f>S391*H391</f>
        <v>0</v>
      </c>
      <c r="AR391" s="143" t="s">
        <v>253</v>
      </c>
      <c r="AT391" s="143" t="s">
        <v>141</v>
      </c>
      <c r="AU391" s="143" t="s">
        <v>76</v>
      </c>
      <c r="AY391" s="18" t="s">
        <v>139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8" t="s">
        <v>74</v>
      </c>
      <c r="BK391" s="144">
        <f>ROUND(I391*H391,2)</f>
        <v>0</v>
      </c>
      <c r="BL391" s="18" t="s">
        <v>253</v>
      </c>
      <c r="BM391" s="143" t="s">
        <v>613</v>
      </c>
    </row>
    <row r="392" spans="2:65" s="1" customFormat="1">
      <c r="B392" s="33"/>
      <c r="D392" s="145" t="s">
        <v>148</v>
      </c>
      <c r="F392" s="146" t="s">
        <v>614</v>
      </c>
      <c r="I392" s="147"/>
      <c r="L392" s="33"/>
      <c r="M392" s="148"/>
      <c r="T392" s="54"/>
      <c r="AT392" s="18" t="s">
        <v>148</v>
      </c>
      <c r="AU392" s="18" t="s">
        <v>76</v>
      </c>
    </row>
    <row r="393" spans="2:65" s="11" customFormat="1" ht="22.8" customHeight="1">
      <c r="B393" s="120"/>
      <c r="D393" s="121" t="s">
        <v>67</v>
      </c>
      <c r="E393" s="130" t="s">
        <v>615</v>
      </c>
      <c r="F393" s="130" t="s">
        <v>616</v>
      </c>
      <c r="I393" s="123"/>
      <c r="J393" s="131">
        <f>BK393</f>
        <v>0</v>
      </c>
      <c r="L393" s="120"/>
      <c r="M393" s="125"/>
      <c r="P393" s="126">
        <f>SUM(P394:P425)</f>
        <v>0</v>
      </c>
      <c r="R393" s="126">
        <f>SUM(R394:R425)</f>
        <v>1.6180199999999998</v>
      </c>
      <c r="T393" s="127">
        <f>SUM(T394:T425)</f>
        <v>0</v>
      </c>
      <c r="AR393" s="121" t="s">
        <v>76</v>
      </c>
      <c r="AT393" s="128" t="s">
        <v>67</v>
      </c>
      <c r="AU393" s="128" t="s">
        <v>74</v>
      </c>
      <c r="AY393" s="121" t="s">
        <v>139</v>
      </c>
      <c r="BK393" s="129">
        <f>SUM(BK394:BK425)</f>
        <v>0</v>
      </c>
    </row>
    <row r="394" spans="2:65" s="1" customFormat="1" ht="21.75" customHeight="1">
      <c r="B394" s="33"/>
      <c r="C394" s="132" t="s">
        <v>617</v>
      </c>
      <c r="D394" s="132" t="s">
        <v>141</v>
      </c>
      <c r="E394" s="133" t="s">
        <v>618</v>
      </c>
      <c r="F394" s="134" t="s">
        <v>619</v>
      </c>
      <c r="G394" s="135" t="s">
        <v>236</v>
      </c>
      <c r="H394" s="136">
        <v>20.84</v>
      </c>
      <c r="I394" s="137"/>
      <c r="J394" s="138">
        <f>ROUND(I394*H394,2)</f>
        <v>0</v>
      </c>
      <c r="K394" s="134" t="s">
        <v>18</v>
      </c>
      <c r="L394" s="33"/>
      <c r="M394" s="139" t="s">
        <v>18</v>
      </c>
      <c r="N394" s="140" t="s">
        <v>39</v>
      </c>
      <c r="P394" s="141">
        <f>O394*H394</f>
        <v>0</v>
      </c>
      <c r="Q394" s="141">
        <v>1.2E-2</v>
      </c>
      <c r="R394" s="141">
        <f>Q394*H394</f>
        <v>0.25008000000000002</v>
      </c>
      <c r="S394" s="141">
        <v>0</v>
      </c>
      <c r="T394" s="142">
        <f>S394*H394</f>
        <v>0</v>
      </c>
      <c r="AR394" s="143" t="s">
        <v>253</v>
      </c>
      <c r="AT394" s="143" t="s">
        <v>141</v>
      </c>
      <c r="AU394" s="143" t="s">
        <v>76</v>
      </c>
      <c r="AY394" s="18" t="s">
        <v>139</v>
      </c>
      <c r="BE394" s="144">
        <f>IF(N394="základní",J394,0)</f>
        <v>0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8" t="s">
        <v>74</v>
      </c>
      <c r="BK394" s="144">
        <f>ROUND(I394*H394,2)</f>
        <v>0</v>
      </c>
      <c r="BL394" s="18" t="s">
        <v>253</v>
      </c>
      <c r="BM394" s="143" t="s">
        <v>620</v>
      </c>
    </row>
    <row r="395" spans="2:65" s="12" customFormat="1">
      <c r="B395" s="149"/>
      <c r="D395" s="150" t="s">
        <v>150</v>
      </c>
      <c r="E395" s="151" t="s">
        <v>18</v>
      </c>
      <c r="F395" s="152" t="s">
        <v>621</v>
      </c>
      <c r="H395" s="153">
        <v>14.7</v>
      </c>
      <c r="I395" s="154"/>
      <c r="L395" s="149"/>
      <c r="M395" s="155"/>
      <c r="T395" s="156"/>
      <c r="AT395" s="151" t="s">
        <v>150</v>
      </c>
      <c r="AU395" s="151" t="s">
        <v>76</v>
      </c>
      <c r="AV395" s="12" t="s">
        <v>76</v>
      </c>
      <c r="AW395" s="12" t="s">
        <v>30</v>
      </c>
      <c r="AX395" s="12" t="s">
        <v>68</v>
      </c>
      <c r="AY395" s="151" t="s">
        <v>139</v>
      </c>
    </row>
    <row r="396" spans="2:65" s="12" customFormat="1">
      <c r="B396" s="149"/>
      <c r="D396" s="150" t="s">
        <v>150</v>
      </c>
      <c r="E396" s="151" t="s">
        <v>18</v>
      </c>
      <c r="F396" s="152" t="s">
        <v>622</v>
      </c>
      <c r="H396" s="153">
        <v>6.14</v>
      </c>
      <c r="I396" s="154"/>
      <c r="L396" s="149"/>
      <c r="M396" s="155"/>
      <c r="T396" s="156"/>
      <c r="AT396" s="151" t="s">
        <v>150</v>
      </c>
      <c r="AU396" s="151" t="s">
        <v>76</v>
      </c>
      <c r="AV396" s="12" t="s">
        <v>76</v>
      </c>
      <c r="AW396" s="12" t="s">
        <v>30</v>
      </c>
      <c r="AX396" s="12" t="s">
        <v>68</v>
      </c>
      <c r="AY396" s="151" t="s">
        <v>139</v>
      </c>
    </row>
    <row r="397" spans="2:65" s="13" customFormat="1">
      <c r="B397" s="157"/>
      <c r="D397" s="150" t="s">
        <v>150</v>
      </c>
      <c r="E397" s="158" t="s">
        <v>18</v>
      </c>
      <c r="F397" s="159" t="s">
        <v>152</v>
      </c>
      <c r="H397" s="160">
        <v>20.84</v>
      </c>
      <c r="I397" s="161"/>
      <c r="L397" s="157"/>
      <c r="M397" s="162"/>
      <c r="T397" s="163"/>
      <c r="AT397" s="158" t="s">
        <v>150</v>
      </c>
      <c r="AU397" s="158" t="s">
        <v>76</v>
      </c>
      <c r="AV397" s="13" t="s">
        <v>153</v>
      </c>
      <c r="AW397" s="13" t="s">
        <v>30</v>
      </c>
      <c r="AX397" s="13" t="s">
        <v>74</v>
      </c>
      <c r="AY397" s="158" t="s">
        <v>139</v>
      </c>
    </row>
    <row r="398" spans="2:65" s="1" customFormat="1" ht="16.5" customHeight="1">
      <c r="B398" s="33"/>
      <c r="C398" s="132" t="s">
        <v>623</v>
      </c>
      <c r="D398" s="132" t="s">
        <v>141</v>
      </c>
      <c r="E398" s="133" t="s">
        <v>624</v>
      </c>
      <c r="F398" s="134" t="s">
        <v>625</v>
      </c>
      <c r="G398" s="135" t="s">
        <v>290</v>
      </c>
      <c r="H398" s="136">
        <v>54</v>
      </c>
      <c r="I398" s="137"/>
      <c r="J398" s="138">
        <f>ROUND(I398*H398,2)</f>
        <v>0</v>
      </c>
      <c r="K398" s="134" t="s">
        <v>145</v>
      </c>
      <c r="L398" s="33"/>
      <c r="M398" s="139" t="s">
        <v>18</v>
      </c>
      <c r="N398" s="140" t="s">
        <v>39</v>
      </c>
      <c r="P398" s="141">
        <f>O398*H398</f>
        <v>0</v>
      </c>
      <c r="Q398" s="141">
        <v>5.9000000000000003E-4</v>
      </c>
      <c r="R398" s="141">
        <f>Q398*H398</f>
        <v>3.1859999999999999E-2</v>
      </c>
      <c r="S398" s="141">
        <v>0</v>
      </c>
      <c r="T398" s="142">
        <f>S398*H398</f>
        <v>0</v>
      </c>
      <c r="AR398" s="143" t="s">
        <v>253</v>
      </c>
      <c r="AT398" s="143" t="s">
        <v>141</v>
      </c>
      <c r="AU398" s="143" t="s">
        <v>76</v>
      </c>
      <c r="AY398" s="18" t="s">
        <v>139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8" t="s">
        <v>74</v>
      </c>
      <c r="BK398" s="144">
        <f>ROUND(I398*H398,2)</f>
        <v>0</v>
      </c>
      <c r="BL398" s="18" t="s">
        <v>253</v>
      </c>
      <c r="BM398" s="143" t="s">
        <v>626</v>
      </c>
    </row>
    <row r="399" spans="2:65" s="1" customFormat="1">
      <c r="B399" s="33"/>
      <c r="D399" s="145" t="s">
        <v>148</v>
      </c>
      <c r="F399" s="146" t="s">
        <v>627</v>
      </c>
      <c r="I399" s="147"/>
      <c r="L399" s="33"/>
      <c r="M399" s="148"/>
      <c r="T399" s="54"/>
      <c r="AT399" s="18" t="s">
        <v>148</v>
      </c>
      <c r="AU399" s="18" t="s">
        <v>76</v>
      </c>
    </row>
    <row r="400" spans="2:65" s="12" customFormat="1">
      <c r="B400" s="149"/>
      <c r="D400" s="150" t="s">
        <v>150</v>
      </c>
      <c r="E400" s="151" t="s">
        <v>18</v>
      </c>
      <c r="F400" s="152" t="s">
        <v>628</v>
      </c>
      <c r="H400" s="153">
        <v>54</v>
      </c>
      <c r="I400" s="154"/>
      <c r="L400" s="149"/>
      <c r="M400" s="155"/>
      <c r="T400" s="156"/>
      <c r="AT400" s="151" t="s">
        <v>150</v>
      </c>
      <c r="AU400" s="151" t="s">
        <v>76</v>
      </c>
      <c r="AV400" s="12" t="s">
        <v>76</v>
      </c>
      <c r="AW400" s="12" t="s">
        <v>30</v>
      </c>
      <c r="AX400" s="12" t="s">
        <v>68</v>
      </c>
      <c r="AY400" s="151" t="s">
        <v>139</v>
      </c>
    </row>
    <row r="401" spans="2:65" s="13" customFormat="1">
      <c r="B401" s="157"/>
      <c r="D401" s="150" t="s">
        <v>150</v>
      </c>
      <c r="E401" s="158" t="s">
        <v>18</v>
      </c>
      <c r="F401" s="159" t="s">
        <v>152</v>
      </c>
      <c r="H401" s="160">
        <v>54</v>
      </c>
      <c r="I401" s="161"/>
      <c r="L401" s="157"/>
      <c r="M401" s="162"/>
      <c r="T401" s="163"/>
      <c r="AT401" s="158" t="s">
        <v>150</v>
      </c>
      <c r="AU401" s="158" t="s">
        <v>76</v>
      </c>
      <c r="AV401" s="13" t="s">
        <v>153</v>
      </c>
      <c r="AW401" s="13" t="s">
        <v>30</v>
      </c>
      <c r="AX401" s="13" t="s">
        <v>74</v>
      </c>
      <c r="AY401" s="158" t="s">
        <v>139</v>
      </c>
    </row>
    <row r="402" spans="2:65" s="1" customFormat="1" ht="16.5" customHeight="1">
      <c r="B402" s="33"/>
      <c r="C402" s="177" t="s">
        <v>629</v>
      </c>
      <c r="D402" s="177" t="s">
        <v>191</v>
      </c>
      <c r="E402" s="178" t="s">
        <v>630</v>
      </c>
      <c r="F402" s="179" t="s">
        <v>631</v>
      </c>
      <c r="G402" s="180" t="s">
        <v>144</v>
      </c>
      <c r="H402" s="181">
        <v>54</v>
      </c>
      <c r="I402" s="182"/>
      <c r="J402" s="183">
        <f>ROUND(I402*H402,2)</f>
        <v>0</v>
      </c>
      <c r="K402" s="179" t="s">
        <v>145</v>
      </c>
      <c r="L402" s="184"/>
      <c r="M402" s="185" t="s">
        <v>18</v>
      </c>
      <c r="N402" s="186" t="s">
        <v>39</v>
      </c>
      <c r="P402" s="141">
        <f>O402*H402</f>
        <v>0</v>
      </c>
      <c r="Q402" s="141">
        <v>1.3509999999999999E-2</v>
      </c>
      <c r="R402" s="141">
        <f>Q402*H402</f>
        <v>0.72953999999999997</v>
      </c>
      <c r="S402" s="141">
        <v>0</v>
      </c>
      <c r="T402" s="142">
        <f>S402*H402</f>
        <v>0</v>
      </c>
      <c r="AR402" s="143" t="s">
        <v>324</v>
      </c>
      <c r="AT402" s="143" t="s">
        <v>191</v>
      </c>
      <c r="AU402" s="143" t="s">
        <v>76</v>
      </c>
      <c r="AY402" s="18" t="s">
        <v>139</v>
      </c>
      <c r="BE402" s="144">
        <f>IF(N402="základní",J402,0)</f>
        <v>0</v>
      </c>
      <c r="BF402" s="144">
        <f>IF(N402="snížená",J402,0)</f>
        <v>0</v>
      </c>
      <c r="BG402" s="144">
        <f>IF(N402="zákl. přenesená",J402,0)</f>
        <v>0</v>
      </c>
      <c r="BH402" s="144">
        <f>IF(N402="sníž. přenesená",J402,0)</f>
        <v>0</v>
      </c>
      <c r="BI402" s="144">
        <f>IF(N402="nulová",J402,0)</f>
        <v>0</v>
      </c>
      <c r="BJ402" s="18" t="s">
        <v>74</v>
      </c>
      <c r="BK402" s="144">
        <f>ROUND(I402*H402,2)</f>
        <v>0</v>
      </c>
      <c r="BL402" s="18" t="s">
        <v>253</v>
      </c>
      <c r="BM402" s="143" t="s">
        <v>632</v>
      </c>
    </row>
    <row r="403" spans="2:65" s="1" customFormat="1" ht="21.75" customHeight="1">
      <c r="B403" s="33"/>
      <c r="C403" s="132" t="s">
        <v>633</v>
      </c>
      <c r="D403" s="132" t="s">
        <v>141</v>
      </c>
      <c r="E403" s="133" t="s">
        <v>634</v>
      </c>
      <c r="F403" s="134" t="s">
        <v>635</v>
      </c>
      <c r="G403" s="135" t="s">
        <v>290</v>
      </c>
      <c r="H403" s="136">
        <v>3</v>
      </c>
      <c r="I403" s="137"/>
      <c r="J403" s="138">
        <f>ROUND(I403*H403,2)</f>
        <v>0</v>
      </c>
      <c r="K403" s="134" t="s">
        <v>145</v>
      </c>
      <c r="L403" s="33"/>
      <c r="M403" s="139" t="s">
        <v>18</v>
      </c>
      <c r="N403" s="140" t="s">
        <v>39</v>
      </c>
      <c r="P403" s="141">
        <f>O403*H403</f>
        <v>0</v>
      </c>
      <c r="Q403" s="141">
        <v>0</v>
      </c>
      <c r="R403" s="141">
        <f>Q403*H403</f>
        <v>0</v>
      </c>
      <c r="S403" s="141">
        <v>0</v>
      </c>
      <c r="T403" s="142">
        <f>S403*H403</f>
        <v>0</v>
      </c>
      <c r="AR403" s="143" t="s">
        <v>253</v>
      </c>
      <c r="AT403" s="143" t="s">
        <v>141</v>
      </c>
      <c r="AU403" s="143" t="s">
        <v>76</v>
      </c>
      <c r="AY403" s="18" t="s">
        <v>139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8" t="s">
        <v>74</v>
      </c>
      <c r="BK403" s="144">
        <f>ROUND(I403*H403,2)</f>
        <v>0</v>
      </c>
      <c r="BL403" s="18" t="s">
        <v>253</v>
      </c>
      <c r="BM403" s="143" t="s">
        <v>636</v>
      </c>
    </row>
    <row r="404" spans="2:65" s="1" customFormat="1">
      <c r="B404" s="33"/>
      <c r="D404" s="145" t="s">
        <v>148</v>
      </c>
      <c r="F404" s="146" t="s">
        <v>637</v>
      </c>
      <c r="I404" s="147"/>
      <c r="L404" s="33"/>
      <c r="M404" s="148"/>
      <c r="T404" s="54"/>
      <c r="AT404" s="18" t="s">
        <v>148</v>
      </c>
      <c r="AU404" s="18" t="s">
        <v>76</v>
      </c>
    </row>
    <row r="405" spans="2:65" s="1" customFormat="1" ht="16.5" customHeight="1">
      <c r="B405" s="33"/>
      <c r="C405" s="177" t="s">
        <v>638</v>
      </c>
      <c r="D405" s="177" t="s">
        <v>191</v>
      </c>
      <c r="E405" s="178" t="s">
        <v>639</v>
      </c>
      <c r="F405" s="179" t="s">
        <v>640</v>
      </c>
      <c r="G405" s="180" t="s">
        <v>290</v>
      </c>
      <c r="H405" s="181">
        <v>3</v>
      </c>
      <c r="I405" s="182"/>
      <c r="J405" s="183">
        <f>ROUND(I405*H405,2)</f>
        <v>0</v>
      </c>
      <c r="K405" s="179" t="s">
        <v>145</v>
      </c>
      <c r="L405" s="184"/>
      <c r="M405" s="185" t="s">
        <v>18</v>
      </c>
      <c r="N405" s="186" t="s">
        <v>39</v>
      </c>
      <c r="P405" s="141">
        <f>O405*H405</f>
        <v>0</v>
      </c>
      <c r="Q405" s="141">
        <v>2E-3</v>
      </c>
      <c r="R405" s="141">
        <f>Q405*H405</f>
        <v>6.0000000000000001E-3</v>
      </c>
      <c r="S405" s="141">
        <v>0</v>
      </c>
      <c r="T405" s="142">
        <f>S405*H405</f>
        <v>0</v>
      </c>
      <c r="AR405" s="143" t="s">
        <v>324</v>
      </c>
      <c r="AT405" s="143" t="s">
        <v>191</v>
      </c>
      <c r="AU405" s="143" t="s">
        <v>76</v>
      </c>
      <c r="AY405" s="18" t="s">
        <v>139</v>
      </c>
      <c r="BE405" s="144">
        <f>IF(N405="základní",J405,0)</f>
        <v>0</v>
      </c>
      <c r="BF405" s="144">
        <f>IF(N405="snížená",J405,0)</f>
        <v>0</v>
      </c>
      <c r="BG405" s="144">
        <f>IF(N405="zákl. přenesená",J405,0)</f>
        <v>0</v>
      </c>
      <c r="BH405" s="144">
        <f>IF(N405="sníž. přenesená",J405,0)</f>
        <v>0</v>
      </c>
      <c r="BI405" s="144">
        <f>IF(N405="nulová",J405,0)</f>
        <v>0</v>
      </c>
      <c r="BJ405" s="18" t="s">
        <v>74</v>
      </c>
      <c r="BK405" s="144">
        <f>ROUND(I405*H405,2)</f>
        <v>0</v>
      </c>
      <c r="BL405" s="18" t="s">
        <v>253</v>
      </c>
      <c r="BM405" s="143" t="s">
        <v>641</v>
      </c>
    </row>
    <row r="406" spans="2:65" s="1" customFormat="1" ht="16.5" customHeight="1">
      <c r="B406" s="33"/>
      <c r="C406" s="132" t="s">
        <v>642</v>
      </c>
      <c r="D406" s="132" t="s">
        <v>141</v>
      </c>
      <c r="E406" s="133" t="s">
        <v>643</v>
      </c>
      <c r="F406" s="134" t="s">
        <v>644</v>
      </c>
      <c r="G406" s="135" t="s">
        <v>290</v>
      </c>
      <c r="H406" s="136">
        <v>3</v>
      </c>
      <c r="I406" s="137"/>
      <c r="J406" s="138">
        <f>ROUND(I406*H406,2)</f>
        <v>0</v>
      </c>
      <c r="K406" s="134" t="s">
        <v>145</v>
      </c>
      <c r="L406" s="33"/>
      <c r="M406" s="139" t="s">
        <v>18</v>
      </c>
      <c r="N406" s="140" t="s">
        <v>39</v>
      </c>
      <c r="P406" s="141">
        <f>O406*H406</f>
        <v>0</v>
      </c>
      <c r="Q406" s="141">
        <v>0</v>
      </c>
      <c r="R406" s="141">
        <f>Q406*H406</f>
        <v>0</v>
      </c>
      <c r="S406" s="141">
        <v>0</v>
      </c>
      <c r="T406" s="142">
        <f>S406*H406</f>
        <v>0</v>
      </c>
      <c r="AR406" s="143" t="s">
        <v>253</v>
      </c>
      <c r="AT406" s="143" t="s">
        <v>141</v>
      </c>
      <c r="AU406" s="143" t="s">
        <v>76</v>
      </c>
      <c r="AY406" s="18" t="s">
        <v>139</v>
      </c>
      <c r="BE406" s="144">
        <f>IF(N406="základní",J406,0)</f>
        <v>0</v>
      </c>
      <c r="BF406" s="144">
        <f>IF(N406="snížená",J406,0)</f>
        <v>0</v>
      </c>
      <c r="BG406" s="144">
        <f>IF(N406="zákl. přenesená",J406,0)</f>
        <v>0</v>
      </c>
      <c r="BH406" s="144">
        <f>IF(N406="sníž. přenesená",J406,0)</f>
        <v>0</v>
      </c>
      <c r="BI406" s="144">
        <f>IF(N406="nulová",J406,0)</f>
        <v>0</v>
      </c>
      <c r="BJ406" s="18" t="s">
        <v>74</v>
      </c>
      <c r="BK406" s="144">
        <f>ROUND(I406*H406,2)</f>
        <v>0</v>
      </c>
      <c r="BL406" s="18" t="s">
        <v>253</v>
      </c>
      <c r="BM406" s="143" t="s">
        <v>645</v>
      </c>
    </row>
    <row r="407" spans="2:65" s="1" customFormat="1">
      <c r="B407" s="33"/>
      <c r="D407" s="145" t="s">
        <v>148</v>
      </c>
      <c r="F407" s="146" t="s">
        <v>646</v>
      </c>
      <c r="I407" s="147"/>
      <c r="L407" s="33"/>
      <c r="M407" s="148"/>
      <c r="T407" s="54"/>
      <c r="AT407" s="18" t="s">
        <v>148</v>
      </c>
      <c r="AU407" s="18" t="s">
        <v>76</v>
      </c>
    </row>
    <row r="408" spans="2:65" s="1" customFormat="1" ht="16.5" customHeight="1">
      <c r="B408" s="33"/>
      <c r="C408" s="177" t="s">
        <v>647</v>
      </c>
      <c r="D408" s="177" t="s">
        <v>191</v>
      </c>
      <c r="E408" s="178" t="s">
        <v>648</v>
      </c>
      <c r="F408" s="179" t="s">
        <v>649</v>
      </c>
      <c r="G408" s="180" t="s">
        <v>290</v>
      </c>
      <c r="H408" s="181">
        <v>3</v>
      </c>
      <c r="I408" s="182"/>
      <c r="J408" s="183">
        <f>ROUND(I408*H408,2)</f>
        <v>0</v>
      </c>
      <c r="K408" s="179" t="s">
        <v>145</v>
      </c>
      <c r="L408" s="184"/>
      <c r="M408" s="185" t="s">
        <v>18</v>
      </c>
      <c r="N408" s="186" t="s">
        <v>39</v>
      </c>
      <c r="P408" s="141">
        <f>O408*H408</f>
        <v>0</v>
      </c>
      <c r="Q408" s="141">
        <v>1.2E-2</v>
      </c>
      <c r="R408" s="141">
        <f>Q408*H408</f>
        <v>3.6000000000000004E-2</v>
      </c>
      <c r="S408" s="141">
        <v>0</v>
      </c>
      <c r="T408" s="142">
        <f>S408*H408</f>
        <v>0</v>
      </c>
      <c r="AR408" s="143" t="s">
        <v>324</v>
      </c>
      <c r="AT408" s="143" t="s">
        <v>191</v>
      </c>
      <c r="AU408" s="143" t="s">
        <v>76</v>
      </c>
      <c r="AY408" s="18" t="s">
        <v>139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8" t="s">
        <v>74</v>
      </c>
      <c r="BK408" s="144">
        <f>ROUND(I408*H408,2)</f>
        <v>0</v>
      </c>
      <c r="BL408" s="18" t="s">
        <v>253</v>
      </c>
      <c r="BM408" s="143" t="s">
        <v>650</v>
      </c>
    </row>
    <row r="409" spans="2:65" s="1" customFormat="1" ht="21.75" customHeight="1">
      <c r="B409" s="33"/>
      <c r="C409" s="132" t="s">
        <v>651</v>
      </c>
      <c r="D409" s="132" t="s">
        <v>141</v>
      </c>
      <c r="E409" s="133" t="s">
        <v>652</v>
      </c>
      <c r="F409" s="134" t="s">
        <v>653</v>
      </c>
      <c r="G409" s="135" t="s">
        <v>654</v>
      </c>
      <c r="H409" s="136">
        <v>3</v>
      </c>
      <c r="I409" s="137"/>
      <c r="J409" s="138">
        <f>ROUND(I409*H409,2)</f>
        <v>0</v>
      </c>
      <c r="K409" s="134" t="s">
        <v>145</v>
      </c>
      <c r="L409" s="33"/>
      <c r="M409" s="139" t="s">
        <v>18</v>
      </c>
      <c r="N409" s="140" t="s">
        <v>39</v>
      </c>
      <c r="P409" s="141">
        <f>O409*H409</f>
        <v>0</v>
      </c>
      <c r="Q409" s="141">
        <v>0</v>
      </c>
      <c r="R409" s="141">
        <f>Q409*H409</f>
        <v>0</v>
      </c>
      <c r="S409" s="141">
        <v>0</v>
      </c>
      <c r="T409" s="142">
        <f>S409*H409</f>
        <v>0</v>
      </c>
      <c r="AR409" s="143" t="s">
        <v>253</v>
      </c>
      <c r="AT409" s="143" t="s">
        <v>141</v>
      </c>
      <c r="AU409" s="143" t="s">
        <v>76</v>
      </c>
      <c r="AY409" s="18" t="s">
        <v>139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8" t="s">
        <v>74</v>
      </c>
      <c r="BK409" s="144">
        <f>ROUND(I409*H409,2)</f>
        <v>0</v>
      </c>
      <c r="BL409" s="18" t="s">
        <v>253</v>
      </c>
      <c r="BM409" s="143" t="s">
        <v>655</v>
      </c>
    </row>
    <row r="410" spans="2:65" s="1" customFormat="1">
      <c r="B410" s="33"/>
      <c r="D410" s="145" t="s">
        <v>148</v>
      </c>
      <c r="F410" s="146" t="s">
        <v>656</v>
      </c>
      <c r="I410" s="147"/>
      <c r="L410" s="33"/>
      <c r="M410" s="148"/>
      <c r="T410" s="54"/>
      <c r="AT410" s="18" t="s">
        <v>148</v>
      </c>
      <c r="AU410" s="18" t="s">
        <v>76</v>
      </c>
    </row>
    <row r="411" spans="2:65" s="1" customFormat="1" ht="16.5" customHeight="1">
      <c r="B411" s="33"/>
      <c r="C411" s="177" t="s">
        <v>657</v>
      </c>
      <c r="D411" s="177" t="s">
        <v>191</v>
      </c>
      <c r="E411" s="178" t="s">
        <v>658</v>
      </c>
      <c r="F411" s="179" t="s">
        <v>659</v>
      </c>
      <c r="G411" s="180" t="s">
        <v>660</v>
      </c>
      <c r="H411" s="181">
        <v>3</v>
      </c>
      <c r="I411" s="182"/>
      <c r="J411" s="183">
        <f>ROUND(I411*H411,2)</f>
        <v>0</v>
      </c>
      <c r="K411" s="179" t="s">
        <v>145</v>
      </c>
      <c r="L411" s="184"/>
      <c r="M411" s="185" t="s">
        <v>18</v>
      </c>
      <c r="N411" s="186" t="s">
        <v>39</v>
      </c>
      <c r="P411" s="141">
        <f>O411*H411</f>
        <v>0</v>
      </c>
      <c r="Q411" s="141">
        <v>3.3E-4</v>
      </c>
      <c r="R411" s="141">
        <f>Q411*H411</f>
        <v>9.8999999999999999E-4</v>
      </c>
      <c r="S411" s="141">
        <v>0</v>
      </c>
      <c r="T411" s="142">
        <f>S411*H411</f>
        <v>0</v>
      </c>
      <c r="AR411" s="143" t="s">
        <v>324</v>
      </c>
      <c r="AT411" s="143" t="s">
        <v>191</v>
      </c>
      <c r="AU411" s="143" t="s">
        <v>76</v>
      </c>
      <c r="AY411" s="18" t="s">
        <v>139</v>
      </c>
      <c r="BE411" s="144">
        <f>IF(N411="základní",J411,0)</f>
        <v>0</v>
      </c>
      <c r="BF411" s="144">
        <f>IF(N411="snížená",J411,0)</f>
        <v>0</v>
      </c>
      <c r="BG411" s="144">
        <f>IF(N411="zákl. přenesená",J411,0)</f>
        <v>0</v>
      </c>
      <c r="BH411" s="144">
        <f>IF(N411="sníž. přenesená",J411,0)</f>
        <v>0</v>
      </c>
      <c r="BI411" s="144">
        <f>IF(N411="nulová",J411,0)</f>
        <v>0</v>
      </c>
      <c r="BJ411" s="18" t="s">
        <v>74</v>
      </c>
      <c r="BK411" s="144">
        <f>ROUND(I411*H411,2)</f>
        <v>0</v>
      </c>
      <c r="BL411" s="18" t="s">
        <v>253</v>
      </c>
      <c r="BM411" s="143" t="s">
        <v>661</v>
      </c>
    </row>
    <row r="412" spans="2:65" s="1" customFormat="1" ht="16.5" customHeight="1">
      <c r="B412" s="33"/>
      <c r="C412" s="132" t="s">
        <v>662</v>
      </c>
      <c r="D412" s="132" t="s">
        <v>141</v>
      </c>
      <c r="E412" s="133" t="s">
        <v>663</v>
      </c>
      <c r="F412" s="134" t="s">
        <v>664</v>
      </c>
      <c r="G412" s="135" t="s">
        <v>236</v>
      </c>
      <c r="H412" s="136">
        <v>8.5</v>
      </c>
      <c r="I412" s="137"/>
      <c r="J412" s="138">
        <f>ROUND(I412*H412,2)</f>
        <v>0</v>
      </c>
      <c r="K412" s="134" t="s">
        <v>145</v>
      </c>
      <c r="L412" s="33"/>
      <c r="M412" s="139" t="s">
        <v>18</v>
      </c>
      <c r="N412" s="140" t="s">
        <v>39</v>
      </c>
      <c r="P412" s="141">
        <f>O412*H412</f>
        <v>0</v>
      </c>
      <c r="Q412" s="141">
        <v>0</v>
      </c>
      <c r="R412" s="141">
        <f>Q412*H412</f>
        <v>0</v>
      </c>
      <c r="S412" s="141">
        <v>0</v>
      </c>
      <c r="T412" s="142">
        <f>S412*H412</f>
        <v>0</v>
      </c>
      <c r="AR412" s="143" t="s">
        <v>253</v>
      </c>
      <c r="AT412" s="143" t="s">
        <v>141</v>
      </c>
      <c r="AU412" s="143" t="s">
        <v>76</v>
      </c>
      <c r="AY412" s="18" t="s">
        <v>139</v>
      </c>
      <c r="BE412" s="144">
        <f>IF(N412="základní",J412,0)</f>
        <v>0</v>
      </c>
      <c r="BF412" s="144">
        <f>IF(N412="snížená",J412,0)</f>
        <v>0</v>
      </c>
      <c r="BG412" s="144">
        <f>IF(N412="zákl. přenesená",J412,0)</f>
        <v>0</v>
      </c>
      <c r="BH412" s="144">
        <f>IF(N412="sníž. přenesená",J412,0)</f>
        <v>0</v>
      </c>
      <c r="BI412" s="144">
        <f>IF(N412="nulová",J412,0)</f>
        <v>0</v>
      </c>
      <c r="BJ412" s="18" t="s">
        <v>74</v>
      </c>
      <c r="BK412" s="144">
        <f>ROUND(I412*H412,2)</f>
        <v>0</v>
      </c>
      <c r="BL412" s="18" t="s">
        <v>253</v>
      </c>
      <c r="BM412" s="143" t="s">
        <v>665</v>
      </c>
    </row>
    <row r="413" spans="2:65" s="1" customFormat="1">
      <c r="B413" s="33"/>
      <c r="D413" s="145" t="s">
        <v>148</v>
      </c>
      <c r="F413" s="146" t="s">
        <v>666</v>
      </c>
      <c r="I413" s="147"/>
      <c r="L413" s="33"/>
      <c r="M413" s="148"/>
      <c r="T413" s="54"/>
      <c r="AT413" s="18" t="s">
        <v>148</v>
      </c>
      <c r="AU413" s="18" t="s">
        <v>76</v>
      </c>
    </row>
    <row r="414" spans="2:65" s="12" customFormat="1">
      <c r="B414" s="149"/>
      <c r="D414" s="150" t="s">
        <v>150</v>
      </c>
      <c r="E414" s="151" t="s">
        <v>18</v>
      </c>
      <c r="F414" s="152" t="s">
        <v>667</v>
      </c>
      <c r="H414" s="153">
        <v>8.5</v>
      </c>
      <c r="I414" s="154"/>
      <c r="L414" s="149"/>
      <c r="M414" s="155"/>
      <c r="T414" s="156"/>
      <c r="AT414" s="151" t="s">
        <v>150</v>
      </c>
      <c r="AU414" s="151" t="s">
        <v>76</v>
      </c>
      <c r="AV414" s="12" t="s">
        <v>76</v>
      </c>
      <c r="AW414" s="12" t="s">
        <v>30</v>
      </c>
      <c r="AX414" s="12" t="s">
        <v>68</v>
      </c>
      <c r="AY414" s="151" t="s">
        <v>139</v>
      </c>
    </row>
    <row r="415" spans="2:65" s="13" customFormat="1">
      <c r="B415" s="157"/>
      <c r="D415" s="150" t="s">
        <v>150</v>
      </c>
      <c r="E415" s="158" t="s">
        <v>18</v>
      </c>
      <c r="F415" s="159" t="s">
        <v>152</v>
      </c>
      <c r="H415" s="160">
        <v>8.5</v>
      </c>
      <c r="I415" s="161"/>
      <c r="L415" s="157"/>
      <c r="M415" s="162"/>
      <c r="T415" s="163"/>
      <c r="AT415" s="158" t="s">
        <v>150</v>
      </c>
      <c r="AU415" s="158" t="s">
        <v>76</v>
      </c>
      <c r="AV415" s="13" t="s">
        <v>153</v>
      </c>
      <c r="AW415" s="13" t="s">
        <v>30</v>
      </c>
      <c r="AX415" s="13" t="s">
        <v>74</v>
      </c>
      <c r="AY415" s="158" t="s">
        <v>139</v>
      </c>
    </row>
    <row r="416" spans="2:65" s="1" customFormat="1" ht="24.15" customHeight="1">
      <c r="B416" s="33"/>
      <c r="C416" s="177" t="s">
        <v>668</v>
      </c>
      <c r="D416" s="177" t="s">
        <v>191</v>
      </c>
      <c r="E416" s="178" t="s">
        <v>669</v>
      </c>
      <c r="F416" s="179" t="s">
        <v>670</v>
      </c>
      <c r="G416" s="180" t="s">
        <v>236</v>
      </c>
      <c r="H416" s="181">
        <v>8.5</v>
      </c>
      <c r="I416" s="182"/>
      <c r="J416" s="183">
        <f>ROUND(I416*H416,2)</f>
        <v>0</v>
      </c>
      <c r="K416" s="179" t="s">
        <v>145</v>
      </c>
      <c r="L416" s="184"/>
      <c r="M416" s="185" t="s">
        <v>18</v>
      </c>
      <c r="N416" s="186" t="s">
        <v>39</v>
      </c>
      <c r="P416" s="141">
        <f>O416*H416</f>
        <v>0</v>
      </c>
      <c r="Q416" s="141">
        <v>6.0299999999999999E-2</v>
      </c>
      <c r="R416" s="141">
        <f>Q416*H416</f>
        <v>0.51254999999999995</v>
      </c>
      <c r="S416" s="141">
        <v>0</v>
      </c>
      <c r="T416" s="142">
        <f>S416*H416</f>
        <v>0</v>
      </c>
      <c r="AR416" s="143" t="s">
        <v>324</v>
      </c>
      <c r="AT416" s="143" t="s">
        <v>191</v>
      </c>
      <c r="AU416" s="143" t="s">
        <v>76</v>
      </c>
      <c r="AY416" s="18" t="s">
        <v>139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8" t="s">
        <v>74</v>
      </c>
      <c r="BK416" s="144">
        <f>ROUND(I416*H416,2)</f>
        <v>0</v>
      </c>
      <c r="BL416" s="18" t="s">
        <v>253</v>
      </c>
      <c r="BM416" s="143" t="s">
        <v>671</v>
      </c>
    </row>
    <row r="417" spans="2:65" s="1" customFormat="1" ht="16.5" customHeight="1">
      <c r="B417" s="33"/>
      <c r="C417" s="177" t="s">
        <v>672</v>
      </c>
      <c r="D417" s="177" t="s">
        <v>191</v>
      </c>
      <c r="E417" s="178" t="s">
        <v>673</v>
      </c>
      <c r="F417" s="179" t="s">
        <v>674</v>
      </c>
      <c r="G417" s="180" t="s">
        <v>236</v>
      </c>
      <c r="H417" s="181">
        <v>8.5</v>
      </c>
      <c r="I417" s="182"/>
      <c r="J417" s="183">
        <f>ROUND(I417*H417,2)</f>
        <v>0</v>
      </c>
      <c r="K417" s="179" t="s">
        <v>18</v>
      </c>
      <c r="L417" s="184"/>
      <c r="M417" s="185" t="s">
        <v>18</v>
      </c>
      <c r="N417" s="186" t="s">
        <v>39</v>
      </c>
      <c r="P417" s="141">
        <f>O417*H417</f>
        <v>0</v>
      </c>
      <c r="Q417" s="141">
        <v>6.0000000000000001E-3</v>
      </c>
      <c r="R417" s="141">
        <f>Q417*H417</f>
        <v>5.1000000000000004E-2</v>
      </c>
      <c r="S417" s="141">
        <v>0</v>
      </c>
      <c r="T417" s="142">
        <f>S417*H417</f>
        <v>0</v>
      </c>
      <c r="AR417" s="143" t="s">
        <v>324</v>
      </c>
      <c r="AT417" s="143" t="s">
        <v>191</v>
      </c>
      <c r="AU417" s="143" t="s">
        <v>76</v>
      </c>
      <c r="AY417" s="18" t="s">
        <v>139</v>
      </c>
      <c r="BE417" s="144">
        <f>IF(N417="základní",J417,0)</f>
        <v>0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8" t="s">
        <v>74</v>
      </c>
      <c r="BK417" s="144">
        <f>ROUND(I417*H417,2)</f>
        <v>0</v>
      </c>
      <c r="BL417" s="18" t="s">
        <v>253</v>
      </c>
      <c r="BM417" s="143" t="s">
        <v>675</v>
      </c>
    </row>
    <row r="418" spans="2:65" s="12" customFormat="1">
      <c r="B418" s="149"/>
      <c r="D418" s="150" t="s">
        <v>150</v>
      </c>
      <c r="E418" s="151" t="s">
        <v>18</v>
      </c>
      <c r="F418" s="152" t="s">
        <v>667</v>
      </c>
      <c r="H418" s="153">
        <v>8.5</v>
      </c>
      <c r="I418" s="154"/>
      <c r="L418" s="149"/>
      <c r="M418" s="155"/>
      <c r="T418" s="156"/>
      <c r="AT418" s="151" t="s">
        <v>150</v>
      </c>
      <c r="AU418" s="151" t="s">
        <v>76</v>
      </c>
      <c r="AV418" s="12" t="s">
        <v>76</v>
      </c>
      <c r="AW418" s="12" t="s">
        <v>30</v>
      </c>
      <c r="AX418" s="12" t="s">
        <v>68</v>
      </c>
      <c r="AY418" s="151" t="s">
        <v>139</v>
      </c>
    </row>
    <row r="419" spans="2:65" s="13" customFormat="1">
      <c r="B419" s="157"/>
      <c r="D419" s="150" t="s">
        <v>150</v>
      </c>
      <c r="E419" s="158" t="s">
        <v>18</v>
      </c>
      <c r="F419" s="159" t="s">
        <v>152</v>
      </c>
      <c r="H419" s="160">
        <v>8.5</v>
      </c>
      <c r="I419" s="161"/>
      <c r="L419" s="157"/>
      <c r="M419" s="162"/>
      <c r="T419" s="163"/>
      <c r="AT419" s="158" t="s">
        <v>150</v>
      </c>
      <c r="AU419" s="158" t="s">
        <v>76</v>
      </c>
      <c r="AV419" s="13" t="s">
        <v>153</v>
      </c>
      <c r="AW419" s="13" t="s">
        <v>30</v>
      </c>
      <c r="AX419" s="13" t="s">
        <v>74</v>
      </c>
      <c r="AY419" s="158" t="s">
        <v>139</v>
      </c>
    </row>
    <row r="420" spans="2:65" s="1" customFormat="1" ht="24.15" customHeight="1">
      <c r="B420" s="33"/>
      <c r="C420" s="132" t="s">
        <v>444</v>
      </c>
      <c r="D420" s="132" t="s">
        <v>141</v>
      </c>
      <c r="E420" s="133" t="s">
        <v>676</v>
      </c>
      <c r="F420" s="134" t="s">
        <v>677</v>
      </c>
      <c r="G420" s="135" t="s">
        <v>236</v>
      </c>
      <c r="H420" s="136">
        <v>5.6</v>
      </c>
      <c r="I420" s="137"/>
      <c r="J420" s="138">
        <f>ROUND(I420*H420,2)</f>
        <v>0</v>
      </c>
      <c r="K420" s="134" t="s">
        <v>145</v>
      </c>
      <c r="L420" s="33"/>
      <c r="M420" s="139" t="s">
        <v>18</v>
      </c>
      <c r="N420" s="140" t="s">
        <v>39</v>
      </c>
      <c r="P420" s="141">
        <f>O420*H420</f>
        <v>0</v>
      </c>
      <c r="Q420" s="141">
        <v>0</v>
      </c>
      <c r="R420" s="141">
        <f>Q420*H420</f>
        <v>0</v>
      </c>
      <c r="S420" s="141">
        <v>0</v>
      </c>
      <c r="T420" s="142">
        <f>S420*H420</f>
        <v>0</v>
      </c>
      <c r="AR420" s="143" t="s">
        <v>253</v>
      </c>
      <c r="AT420" s="143" t="s">
        <v>141</v>
      </c>
      <c r="AU420" s="143" t="s">
        <v>76</v>
      </c>
      <c r="AY420" s="18" t="s">
        <v>139</v>
      </c>
      <c r="BE420" s="144">
        <f>IF(N420="základní",J420,0)</f>
        <v>0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8" t="s">
        <v>74</v>
      </c>
      <c r="BK420" s="144">
        <f>ROUND(I420*H420,2)</f>
        <v>0</v>
      </c>
      <c r="BL420" s="18" t="s">
        <v>253</v>
      </c>
      <c r="BM420" s="143" t="s">
        <v>678</v>
      </c>
    </row>
    <row r="421" spans="2:65" s="1" customFormat="1">
      <c r="B421" s="33"/>
      <c r="D421" s="145" t="s">
        <v>148</v>
      </c>
      <c r="F421" s="146" t="s">
        <v>679</v>
      </c>
      <c r="I421" s="147"/>
      <c r="L421" s="33"/>
      <c r="M421" s="148"/>
      <c r="T421" s="54"/>
      <c r="AT421" s="18" t="s">
        <v>148</v>
      </c>
      <c r="AU421" s="18" t="s">
        <v>76</v>
      </c>
    </row>
    <row r="422" spans="2:65" s="12" customFormat="1">
      <c r="B422" s="149"/>
      <c r="D422" s="150" t="s">
        <v>150</v>
      </c>
      <c r="E422" s="151" t="s">
        <v>18</v>
      </c>
      <c r="F422" s="152" t="s">
        <v>680</v>
      </c>
      <c r="H422" s="153">
        <v>5.6</v>
      </c>
      <c r="I422" s="154"/>
      <c r="L422" s="149"/>
      <c r="M422" s="155"/>
      <c r="T422" s="156"/>
      <c r="AT422" s="151" t="s">
        <v>150</v>
      </c>
      <c r="AU422" s="151" t="s">
        <v>76</v>
      </c>
      <c r="AV422" s="12" t="s">
        <v>76</v>
      </c>
      <c r="AW422" s="12" t="s">
        <v>30</v>
      </c>
      <c r="AX422" s="12" t="s">
        <v>68</v>
      </c>
      <c r="AY422" s="151" t="s">
        <v>139</v>
      </c>
    </row>
    <row r="423" spans="2:65" s="13" customFormat="1">
      <c r="B423" s="157"/>
      <c r="D423" s="150" t="s">
        <v>150</v>
      </c>
      <c r="E423" s="158" t="s">
        <v>18</v>
      </c>
      <c r="F423" s="159" t="s">
        <v>152</v>
      </c>
      <c r="H423" s="160">
        <v>5.6</v>
      </c>
      <c r="I423" s="161"/>
      <c r="L423" s="157"/>
      <c r="M423" s="162"/>
      <c r="T423" s="163"/>
      <c r="AT423" s="158" t="s">
        <v>150</v>
      </c>
      <c r="AU423" s="158" t="s">
        <v>76</v>
      </c>
      <c r="AV423" s="13" t="s">
        <v>153</v>
      </c>
      <c r="AW423" s="13" t="s">
        <v>30</v>
      </c>
      <c r="AX423" s="13" t="s">
        <v>74</v>
      </c>
      <c r="AY423" s="158" t="s">
        <v>139</v>
      </c>
    </row>
    <row r="424" spans="2:65" s="1" customFormat="1" ht="24.15" customHeight="1">
      <c r="B424" s="33"/>
      <c r="C424" s="132" t="s">
        <v>476</v>
      </c>
      <c r="D424" s="132" t="s">
        <v>141</v>
      </c>
      <c r="E424" s="133" t="s">
        <v>681</v>
      </c>
      <c r="F424" s="134" t="s">
        <v>682</v>
      </c>
      <c r="G424" s="135" t="s">
        <v>194</v>
      </c>
      <c r="H424" s="136">
        <v>1.6180000000000001</v>
      </c>
      <c r="I424" s="137"/>
      <c r="J424" s="138">
        <f>ROUND(I424*H424,2)</f>
        <v>0</v>
      </c>
      <c r="K424" s="134" t="s">
        <v>145</v>
      </c>
      <c r="L424" s="33"/>
      <c r="M424" s="139" t="s">
        <v>18</v>
      </c>
      <c r="N424" s="140" t="s">
        <v>39</v>
      </c>
      <c r="P424" s="141">
        <f>O424*H424</f>
        <v>0</v>
      </c>
      <c r="Q424" s="141">
        <v>0</v>
      </c>
      <c r="R424" s="141">
        <f>Q424*H424</f>
        <v>0</v>
      </c>
      <c r="S424" s="141">
        <v>0</v>
      </c>
      <c r="T424" s="142">
        <f>S424*H424</f>
        <v>0</v>
      </c>
      <c r="AR424" s="143" t="s">
        <v>253</v>
      </c>
      <c r="AT424" s="143" t="s">
        <v>141</v>
      </c>
      <c r="AU424" s="143" t="s">
        <v>76</v>
      </c>
      <c r="AY424" s="18" t="s">
        <v>139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8" t="s">
        <v>74</v>
      </c>
      <c r="BK424" s="144">
        <f>ROUND(I424*H424,2)</f>
        <v>0</v>
      </c>
      <c r="BL424" s="18" t="s">
        <v>253</v>
      </c>
      <c r="BM424" s="143" t="s">
        <v>683</v>
      </c>
    </row>
    <row r="425" spans="2:65" s="1" customFormat="1">
      <c r="B425" s="33"/>
      <c r="D425" s="145" t="s">
        <v>148</v>
      </c>
      <c r="F425" s="146" t="s">
        <v>684</v>
      </c>
      <c r="I425" s="147"/>
      <c r="L425" s="33"/>
      <c r="M425" s="187"/>
      <c r="N425" s="188"/>
      <c r="O425" s="188"/>
      <c r="P425" s="188"/>
      <c r="Q425" s="188"/>
      <c r="R425" s="188"/>
      <c r="S425" s="188"/>
      <c r="T425" s="189"/>
      <c r="AT425" s="18" t="s">
        <v>148</v>
      </c>
      <c r="AU425" s="18" t="s">
        <v>76</v>
      </c>
    </row>
    <row r="426" spans="2:65" s="1" customFormat="1" ht="6.9" customHeight="1">
      <c r="B426" s="42"/>
      <c r="C426" s="43"/>
      <c r="D426" s="43"/>
      <c r="E426" s="43"/>
      <c r="F426" s="43"/>
      <c r="G426" s="43"/>
      <c r="H426" s="43"/>
      <c r="I426" s="43"/>
      <c r="J426" s="43"/>
      <c r="K426" s="43"/>
      <c r="L426" s="33"/>
    </row>
  </sheetData>
  <sheetProtection algorithmName="SHA-512" hashValue="xsn41e7MLmATijDcTaOOlfcjq10B0t4sgIohXoD9rOnnj0PrCKY5ZAZHQILQp7Xu0KOfp6tGCMolgqcdsQKDmg==" saltValue="x+ZMNDpvPU/GOSUr1nH5Cg==" spinCount="100000" sheet="1" objects="1" scenarios="1" formatColumns="0" formatRows="0" autoFilter="0"/>
  <autoFilter ref="C105:K425" xr:uid="{00000000-0009-0000-0000-000001000000}"/>
  <mergeCells count="12">
    <mergeCell ref="E98:H98"/>
    <mergeCell ref="L2:V2"/>
    <mergeCell ref="E50:H50"/>
    <mergeCell ref="E52:H52"/>
    <mergeCell ref="E54:H54"/>
    <mergeCell ref="E94:H94"/>
    <mergeCell ref="E96:H96"/>
    <mergeCell ref="E7:H7"/>
    <mergeCell ref="E9:H9"/>
    <mergeCell ref="E11:H11"/>
    <mergeCell ref="E20:H20"/>
    <mergeCell ref="E29:H29"/>
  </mergeCells>
  <hyperlinks>
    <hyperlink ref="F110" r:id="rId1" xr:uid="{00000000-0004-0000-0100-000000000000}"/>
    <hyperlink ref="F114" r:id="rId2" xr:uid="{00000000-0004-0000-0100-000001000000}"/>
    <hyperlink ref="F118" r:id="rId3" xr:uid="{00000000-0004-0000-0100-000002000000}"/>
    <hyperlink ref="F122" r:id="rId4" xr:uid="{00000000-0004-0000-0100-000003000000}"/>
    <hyperlink ref="F134" r:id="rId5" xr:uid="{00000000-0004-0000-0100-000004000000}"/>
    <hyperlink ref="F140" r:id="rId6" xr:uid="{00000000-0004-0000-0100-000005000000}"/>
    <hyperlink ref="F148" r:id="rId7" xr:uid="{00000000-0004-0000-0100-000006000000}"/>
    <hyperlink ref="F154" r:id="rId8" xr:uid="{00000000-0004-0000-0100-000007000000}"/>
    <hyperlink ref="F160" r:id="rId9" xr:uid="{00000000-0004-0000-0100-000008000000}"/>
    <hyperlink ref="F167" r:id="rId10" xr:uid="{00000000-0004-0000-0100-000009000000}"/>
    <hyperlink ref="F179" r:id="rId11" xr:uid="{00000000-0004-0000-0100-00000A000000}"/>
    <hyperlink ref="F185" r:id="rId12" xr:uid="{00000000-0004-0000-0100-00000B000000}"/>
    <hyperlink ref="F189" r:id="rId13" xr:uid="{00000000-0004-0000-0100-00000C000000}"/>
    <hyperlink ref="F193" r:id="rId14" xr:uid="{00000000-0004-0000-0100-00000D000000}"/>
    <hyperlink ref="F198" r:id="rId15" xr:uid="{00000000-0004-0000-0100-00000E000000}"/>
    <hyperlink ref="F203" r:id="rId16" xr:uid="{00000000-0004-0000-0100-00000F000000}"/>
    <hyperlink ref="F208" r:id="rId17" xr:uid="{00000000-0004-0000-0100-000010000000}"/>
    <hyperlink ref="F213" r:id="rId18" xr:uid="{00000000-0004-0000-0100-000011000000}"/>
    <hyperlink ref="F217" r:id="rId19" xr:uid="{00000000-0004-0000-0100-000012000000}"/>
    <hyperlink ref="F219" r:id="rId20" xr:uid="{00000000-0004-0000-0100-000013000000}"/>
    <hyperlink ref="F251" r:id="rId21" xr:uid="{00000000-0004-0000-0100-000014000000}"/>
    <hyperlink ref="F258" r:id="rId22" xr:uid="{00000000-0004-0000-0100-000015000000}"/>
    <hyperlink ref="F260" r:id="rId23" xr:uid="{00000000-0004-0000-0100-000016000000}"/>
    <hyperlink ref="F265" r:id="rId24" xr:uid="{00000000-0004-0000-0100-000017000000}"/>
    <hyperlink ref="F270" r:id="rId25" xr:uid="{00000000-0004-0000-0100-000018000000}"/>
    <hyperlink ref="F272" r:id="rId26" xr:uid="{00000000-0004-0000-0100-000019000000}"/>
    <hyperlink ref="F274" r:id="rId27" xr:uid="{00000000-0004-0000-0100-00001A000000}"/>
    <hyperlink ref="F278" r:id="rId28" xr:uid="{00000000-0004-0000-0100-00001B000000}"/>
    <hyperlink ref="F283" r:id="rId29" xr:uid="{00000000-0004-0000-0100-00001C000000}"/>
    <hyperlink ref="F285" r:id="rId30" xr:uid="{00000000-0004-0000-0100-00001D000000}"/>
    <hyperlink ref="F291" r:id="rId31" xr:uid="{00000000-0004-0000-0100-00001E000000}"/>
    <hyperlink ref="F296" r:id="rId32" xr:uid="{00000000-0004-0000-0100-00001F000000}"/>
    <hyperlink ref="F298" r:id="rId33" xr:uid="{00000000-0004-0000-0100-000020000000}"/>
    <hyperlink ref="F303" r:id="rId34" xr:uid="{00000000-0004-0000-0100-000021000000}"/>
    <hyperlink ref="F309" r:id="rId35" xr:uid="{00000000-0004-0000-0100-000022000000}"/>
    <hyperlink ref="F311" r:id="rId36" xr:uid="{00000000-0004-0000-0100-000023000000}"/>
    <hyperlink ref="F313" r:id="rId37" xr:uid="{00000000-0004-0000-0100-000024000000}"/>
    <hyperlink ref="F315" r:id="rId38" xr:uid="{00000000-0004-0000-0100-000025000000}"/>
    <hyperlink ref="F317" r:id="rId39" xr:uid="{00000000-0004-0000-0100-000026000000}"/>
    <hyperlink ref="F319" r:id="rId40" xr:uid="{00000000-0004-0000-0100-000027000000}"/>
    <hyperlink ref="F322" r:id="rId41" xr:uid="{00000000-0004-0000-0100-000028000000}"/>
    <hyperlink ref="F327" r:id="rId42" xr:uid="{00000000-0004-0000-0100-000029000000}"/>
    <hyperlink ref="F335" r:id="rId43" xr:uid="{00000000-0004-0000-0100-00002A000000}"/>
    <hyperlink ref="F344" r:id="rId44" xr:uid="{00000000-0004-0000-0100-00002B000000}"/>
    <hyperlink ref="F348" r:id="rId45" xr:uid="{00000000-0004-0000-0100-00002C000000}"/>
    <hyperlink ref="F358" r:id="rId46" xr:uid="{00000000-0004-0000-0100-00002D000000}"/>
    <hyperlink ref="F362" r:id="rId47" xr:uid="{00000000-0004-0000-0100-00002E000000}"/>
    <hyperlink ref="F366" r:id="rId48" xr:uid="{00000000-0004-0000-0100-00002F000000}"/>
    <hyperlink ref="F369" r:id="rId49" xr:uid="{00000000-0004-0000-0100-000030000000}"/>
    <hyperlink ref="F372" r:id="rId50" xr:uid="{00000000-0004-0000-0100-000031000000}"/>
    <hyperlink ref="F375" r:id="rId51" xr:uid="{00000000-0004-0000-0100-000032000000}"/>
    <hyperlink ref="F379" r:id="rId52" xr:uid="{00000000-0004-0000-0100-000033000000}"/>
    <hyperlink ref="F381" r:id="rId53" xr:uid="{00000000-0004-0000-0100-000034000000}"/>
    <hyperlink ref="F383" r:id="rId54" xr:uid="{00000000-0004-0000-0100-000035000000}"/>
    <hyperlink ref="F386" r:id="rId55" xr:uid="{00000000-0004-0000-0100-000036000000}"/>
    <hyperlink ref="F392" r:id="rId56" xr:uid="{00000000-0004-0000-0100-000037000000}"/>
    <hyperlink ref="F399" r:id="rId57" xr:uid="{00000000-0004-0000-0100-000038000000}"/>
    <hyperlink ref="F404" r:id="rId58" xr:uid="{00000000-0004-0000-0100-000039000000}"/>
    <hyperlink ref="F407" r:id="rId59" xr:uid="{00000000-0004-0000-0100-00003A000000}"/>
    <hyperlink ref="F410" r:id="rId60" xr:uid="{00000000-0004-0000-0100-00003B000000}"/>
    <hyperlink ref="F413" r:id="rId61" xr:uid="{00000000-0004-0000-0100-00003C000000}"/>
    <hyperlink ref="F421" r:id="rId62" xr:uid="{00000000-0004-0000-0100-00003D000000}"/>
    <hyperlink ref="F425" r:id="rId63" xr:uid="{00000000-0004-0000-0100-00003E000000}"/>
  </hyperlinks>
  <pageMargins left="0.39374999999999999" right="0.2" top="0.39374999999999999" bottom="0.39374999999999999" header="0" footer="0"/>
  <pageSetup paperSize="9" scale="86" fitToHeight="100" orientation="landscape" blackAndWhite="1" r:id="rId64"/>
  <headerFooter>
    <oddFooter>&amp;CStrana &amp;P z &amp;N</oddFooter>
  </headerFooter>
  <drawing r:id="rId6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13"/>
  <sheetViews>
    <sheetView showGridLines="0" topLeftCell="A79" workbookViewId="0">
      <selection activeCell="F91" sqref="F9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8" t="s">
        <v>84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2:46" ht="24.9" customHeight="1">
      <c r="B4" s="21"/>
      <c r="D4" s="22" t="s">
        <v>94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2" t="str">
        <f>'Rekapitulace stavby'!K6</f>
        <v>Hala - 1. etapa</v>
      </c>
      <c r="F7" s="323"/>
      <c r="G7" s="323"/>
      <c r="H7" s="323"/>
      <c r="L7" s="21"/>
    </row>
    <row r="8" spans="2:46" ht="12" customHeight="1">
      <c r="B8" s="21"/>
      <c r="D8" s="28" t="s">
        <v>95</v>
      </c>
      <c r="L8" s="21"/>
    </row>
    <row r="9" spans="2:46" s="1" customFormat="1" ht="16.5" customHeight="1">
      <c r="B9" s="33"/>
      <c r="E9" s="322" t="s">
        <v>96</v>
      </c>
      <c r="F9" s="321"/>
      <c r="G9" s="321"/>
      <c r="H9" s="321"/>
      <c r="L9" s="33"/>
    </row>
    <row r="10" spans="2:46" s="1" customFormat="1" ht="12" customHeight="1">
      <c r="B10" s="33"/>
      <c r="D10" s="28" t="s">
        <v>97</v>
      </c>
      <c r="L10" s="33"/>
    </row>
    <row r="11" spans="2:46" s="1" customFormat="1" ht="16.5" customHeight="1">
      <c r="B11" s="33"/>
      <c r="E11" s="304" t="s">
        <v>685</v>
      </c>
      <c r="F11" s="321"/>
      <c r="G11" s="321"/>
      <c r="H11" s="321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17</v>
      </c>
      <c r="F13" s="26" t="s">
        <v>18</v>
      </c>
      <c r="I13" s="28" t="s">
        <v>19</v>
      </c>
      <c r="J13" s="26" t="s">
        <v>18</v>
      </c>
      <c r="L13" s="33"/>
    </row>
    <row r="14" spans="2:46" s="1" customFormat="1" ht="12" customHeight="1">
      <c r="B14" s="33"/>
      <c r="D14" s="28" t="s">
        <v>20</v>
      </c>
      <c r="F14" s="26" t="s">
        <v>21</v>
      </c>
      <c r="I14" s="28" t="s">
        <v>22</v>
      </c>
      <c r="J14" s="50">
        <f>'Rekapitulace stavby'!AN8</f>
        <v>0</v>
      </c>
      <c r="L14" s="33"/>
    </row>
    <row r="15" spans="2:46" s="1" customFormat="1" ht="10.8" customHeight="1">
      <c r="B15" s="33"/>
      <c r="L15" s="33"/>
    </row>
    <row r="16" spans="2:46" s="1" customFormat="1" ht="12" customHeight="1">
      <c r="B16" s="33"/>
      <c r="D16" s="28" t="s">
        <v>23</v>
      </c>
      <c r="I16" s="28" t="s">
        <v>24</v>
      </c>
      <c r="J16" s="26" t="s">
        <v>18</v>
      </c>
      <c r="L16" s="33"/>
    </row>
    <row r="17" spans="2:12" s="1" customFormat="1" ht="18" customHeight="1">
      <c r="B17" s="33"/>
      <c r="E17" s="26" t="s">
        <v>25</v>
      </c>
      <c r="I17" s="28" t="s">
        <v>26</v>
      </c>
      <c r="J17" s="26" t="s">
        <v>18</v>
      </c>
      <c r="L17" s="33"/>
    </row>
    <row r="18" spans="2:12" s="1" customFormat="1" ht="6.9" customHeight="1">
      <c r="B18" s="33"/>
      <c r="L18" s="33"/>
    </row>
    <row r="19" spans="2:12" s="1" customFormat="1" ht="12" customHeight="1">
      <c r="B19" s="33"/>
      <c r="D19" s="28" t="s">
        <v>27</v>
      </c>
      <c r="I19" s="28" t="s">
        <v>24</v>
      </c>
      <c r="J19" s="29">
        <f>'Rekapitulace stavby'!AN13</f>
        <v>0</v>
      </c>
      <c r="L19" s="33"/>
    </row>
    <row r="20" spans="2:12" s="1" customFormat="1" ht="18" customHeight="1">
      <c r="B20" s="33"/>
      <c r="E20" s="324">
        <f>'Rekapitulace stavby'!E14</f>
        <v>0</v>
      </c>
      <c r="F20" s="291"/>
      <c r="G20" s="291"/>
      <c r="H20" s="291"/>
      <c r="I20" s="28" t="s">
        <v>26</v>
      </c>
      <c r="J20" s="29">
        <f>'Rekapitulace stavby'!AN14</f>
        <v>0</v>
      </c>
      <c r="L20" s="33"/>
    </row>
    <row r="21" spans="2:12" s="1" customFormat="1" ht="6.9" customHeight="1">
      <c r="B21" s="33"/>
      <c r="L21" s="33"/>
    </row>
    <row r="22" spans="2:12" s="1" customFormat="1" ht="12" customHeight="1">
      <c r="B22" s="33"/>
      <c r="D22" s="28" t="s">
        <v>28</v>
      </c>
      <c r="I22" s="28" t="s">
        <v>24</v>
      </c>
      <c r="J22" s="26" t="s">
        <v>18</v>
      </c>
      <c r="L22" s="33"/>
    </row>
    <row r="23" spans="2:12" s="1" customFormat="1" ht="18" customHeight="1">
      <c r="B23" s="33"/>
      <c r="E23" s="26" t="s">
        <v>29</v>
      </c>
      <c r="I23" s="28" t="s">
        <v>26</v>
      </c>
      <c r="J23" s="26" t="s">
        <v>18</v>
      </c>
      <c r="L23" s="33"/>
    </row>
    <row r="24" spans="2:12" s="1" customFormat="1" ht="6.9" customHeight="1">
      <c r="B24" s="33"/>
      <c r="L24" s="33"/>
    </row>
    <row r="25" spans="2:12" s="1" customFormat="1" ht="12" customHeight="1">
      <c r="B25" s="33"/>
      <c r="D25" s="28" t="s">
        <v>31</v>
      </c>
      <c r="I25" s="28" t="s">
        <v>24</v>
      </c>
      <c r="J25" s="26" t="s">
        <v>18</v>
      </c>
      <c r="L25" s="33"/>
    </row>
    <row r="26" spans="2:12" s="1" customFormat="1" ht="18" customHeight="1">
      <c r="B26" s="33"/>
      <c r="E26" s="26" t="s">
        <v>686</v>
      </c>
      <c r="I26" s="28" t="s">
        <v>26</v>
      </c>
      <c r="J26" s="26" t="s">
        <v>18</v>
      </c>
      <c r="L26" s="33"/>
    </row>
    <row r="27" spans="2:12" s="1" customFormat="1" ht="6.9" customHeight="1">
      <c r="B27" s="33"/>
      <c r="L27" s="33"/>
    </row>
    <row r="28" spans="2:12" s="1" customFormat="1" ht="12" customHeight="1">
      <c r="B28" s="33"/>
      <c r="D28" s="28" t="s">
        <v>33</v>
      </c>
      <c r="L28" s="33"/>
    </row>
    <row r="29" spans="2:12" s="7" customFormat="1" ht="16.5" customHeight="1">
      <c r="B29" s="92"/>
      <c r="E29" s="325" t="s">
        <v>687</v>
      </c>
      <c r="F29" s="325"/>
      <c r="G29" s="325"/>
      <c r="H29" s="325"/>
      <c r="L29" s="92"/>
    </row>
    <row r="30" spans="2:12" s="1" customFormat="1" ht="6.9" customHeight="1">
      <c r="B30" s="33"/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34</v>
      </c>
      <c r="J32" s="64">
        <f>ROUND(J87, 2)</f>
        <v>0</v>
      </c>
      <c r="L32" s="33"/>
    </row>
    <row r="33" spans="2:12" s="1" customFormat="1" ht="6.9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" customHeight="1">
      <c r="B34" s="33"/>
      <c r="F34" s="36" t="s">
        <v>36</v>
      </c>
      <c r="I34" s="36" t="s">
        <v>35</v>
      </c>
      <c r="J34" s="36" t="s">
        <v>37</v>
      </c>
      <c r="L34" s="33"/>
    </row>
    <row r="35" spans="2:12" s="1" customFormat="1" ht="14.4" customHeight="1">
      <c r="B35" s="33"/>
      <c r="D35" s="53" t="s">
        <v>38</v>
      </c>
      <c r="E35" s="28" t="s">
        <v>39</v>
      </c>
      <c r="F35" s="84">
        <f>ROUND((SUM(BE87:BE112)),  2)</f>
        <v>0</v>
      </c>
      <c r="I35" s="94">
        <v>0.21</v>
      </c>
      <c r="J35" s="84">
        <f>ROUND(((SUM(BE87:BE112))*I35),  2)</f>
        <v>0</v>
      </c>
      <c r="L35" s="33"/>
    </row>
    <row r="36" spans="2:12" s="1" customFormat="1" ht="14.4" customHeight="1">
      <c r="B36" s="33"/>
      <c r="E36" s="28" t="s">
        <v>40</v>
      </c>
      <c r="F36" s="84">
        <f>ROUND((SUM(BF87:BF112)),  2)</f>
        <v>0</v>
      </c>
      <c r="I36" s="94">
        <v>0.12</v>
      </c>
      <c r="J36" s="84">
        <f>ROUND(((SUM(BF87:BF112))*I36),  2)</f>
        <v>0</v>
      </c>
      <c r="L36" s="33"/>
    </row>
    <row r="37" spans="2:12" s="1" customFormat="1" ht="14.4" hidden="1" customHeight="1">
      <c r="B37" s="33"/>
      <c r="E37" s="28" t="s">
        <v>41</v>
      </c>
      <c r="F37" s="84">
        <f>ROUND((SUM(BG87:BG112)),  2)</f>
        <v>0</v>
      </c>
      <c r="I37" s="94">
        <v>0.21</v>
      </c>
      <c r="J37" s="84">
        <f>0</f>
        <v>0</v>
      </c>
      <c r="L37" s="33"/>
    </row>
    <row r="38" spans="2:12" s="1" customFormat="1" ht="14.4" hidden="1" customHeight="1">
      <c r="B38" s="33"/>
      <c r="E38" s="28" t="s">
        <v>42</v>
      </c>
      <c r="F38" s="84">
        <f>ROUND((SUM(BH87:BH112)),  2)</f>
        <v>0</v>
      </c>
      <c r="I38" s="94">
        <v>0.12</v>
      </c>
      <c r="J38" s="84">
        <f>0</f>
        <v>0</v>
      </c>
      <c r="L38" s="33"/>
    </row>
    <row r="39" spans="2:12" s="1" customFormat="1" ht="14.4" hidden="1" customHeight="1">
      <c r="B39" s="33"/>
      <c r="E39" s="28" t="s">
        <v>43</v>
      </c>
      <c r="F39" s="84">
        <f>ROUND((SUM(BI87:BI112)),  2)</f>
        <v>0</v>
      </c>
      <c r="I39" s="94">
        <v>0</v>
      </c>
      <c r="J39" s="84">
        <f>0</f>
        <v>0</v>
      </c>
      <c r="L39" s="33"/>
    </row>
    <row r="40" spans="2:12" s="1" customFormat="1" ht="6.9" customHeight="1">
      <c r="B40" s="33"/>
      <c r="L40" s="33"/>
    </row>
    <row r="41" spans="2:12" s="1" customFormat="1" ht="25.35" customHeight="1">
      <c r="B41" s="33"/>
      <c r="C41" s="95"/>
      <c r="D41" s="96" t="s">
        <v>44</v>
      </c>
      <c r="E41" s="55"/>
      <c r="F41" s="55"/>
      <c r="G41" s="97" t="s">
        <v>45</v>
      </c>
      <c r="H41" s="98" t="s">
        <v>46</v>
      </c>
      <c r="I41" s="55"/>
      <c r="J41" s="99">
        <f>SUM(J32:J39)</f>
        <v>0</v>
      </c>
      <c r="K41" s="100"/>
      <c r="L41" s="33"/>
    </row>
    <row r="42" spans="2:12" s="1" customFormat="1" ht="14.4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" customHeight="1">
      <c r="B47" s="33"/>
      <c r="C47" s="22" t="s">
        <v>99</v>
      </c>
      <c r="L47" s="33"/>
    </row>
    <row r="48" spans="2:12" s="1" customFormat="1" ht="6.9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2" t="str">
        <f>E7</f>
        <v>Hala - 1. etapa</v>
      </c>
      <c r="F50" s="323"/>
      <c r="G50" s="323"/>
      <c r="H50" s="323"/>
      <c r="L50" s="33"/>
    </row>
    <row r="51" spans="2:47" ht="12" customHeight="1">
      <c r="B51" s="21"/>
      <c r="C51" s="28" t="s">
        <v>95</v>
      </c>
      <c r="L51" s="21"/>
    </row>
    <row r="52" spans="2:47" s="1" customFormat="1" ht="16.5" customHeight="1">
      <c r="B52" s="33"/>
      <c r="E52" s="322" t="s">
        <v>96</v>
      </c>
      <c r="F52" s="321"/>
      <c r="G52" s="321"/>
      <c r="H52" s="321"/>
      <c r="L52" s="33"/>
    </row>
    <row r="53" spans="2:47" s="1" customFormat="1" ht="12" customHeight="1">
      <c r="B53" s="33"/>
      <c r="C53" s="28" t="s">
        <v>97</v>
      </c>
      <c r="L53" s="33"/>
    </row>
    <row r="54" spans="2:47" s="1" customFormat="1" ht="16.5" customHeight="1">
      <c r="B54" s="33"/>
      <c r="E54" s="304" t="str">
        <f>E11</f>
        <v>02 - vzduchotechnika, automatická regulace, chlazení a zvlhčování</v>
      </c>
      <c r="F54" s="321"/>
      <c r="G54" s="321"/>
      <c r="H54" s="321"/>
      <c r="L54" s="33"/>
    </row>
    <row r="55" spans="2:47" s="1" customFormat="1" ht="6.9" customHeight="1">
      <c r="B55" s="33"/>
      <c r="L55" s="33"/>
    </row>
    <row r="56" spans="2:47" s="1" customFormat="1" ht="12" customHeight="1">
      <c r="B56" s="33"/>
      <c r="C56" s="28" t="s">
        <v>20</v>
      </c>
      <c r="F56" s="26" t="str">
        <f>F14</f>
        <v>Heroltice u Jihlavy</v>
      </c>
      <c r="I56" s="28" t="s">
        <v>22</v>
      </c>
      <c r="J56" s="50">
        <f>IF(J14="","",J14)</f>
        <v>0</v>
      </c>
      <c r="L56" s="33"/>
    </row>
    <row r="57" spans="2:47" s="1" customFormat="1" ht="6.9" customHeight="1">
      <c r="B57" s="33"/>
      <c r="L57" s="33"/>
    </row>
    <row r="58" spans="2:47" s="1" customFormat="1" ht="40.049999999999997" customHeight="1">
      <c r="B58" s="33"/>
      <c r="C58" s="28" t="s">
        <v>23</v>
      </c>
      <c r="F58" s="26" t="str">
        <f>E17</f>
        <v>EURO AGRAS, s.r.o., Dobrovského 2366, 58001 H.Brod</v>
      </c>
      <c r="I58" s="28" t="s">
        <v>28</v>
      </c>
      <c r="J58" s="31" t="str">
        <f>E23</f>
        <v>PROJECTICUS s.r.o., Srázná 5883/23, 58601 Jihlava</v>
      </c>
      <c r="L58" s="33"/>
    </row>
    <row r="59" spans="2:47" s="1" customFormat="1" ht="15.15" customHeight="1">
      <c r="B59" s="33"/>
      <c r="C59" s="28" t="s">
        <v>27</v>
      </c>
      <c r="F59" s="26">
        <f>IF(E20="","",E20)</f>
        <v>0</v>
      </c>
      <c r="I59" s="28" t="s">
        <v>31</v>
      </c>
      <c r="J59" s="31" t="str">
        <f>E26</f>
        <v>IMPORT do KROS4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100</v>
      </c>
      <c r="D61" s="95"/>
      <c r="E61" s="95"/>
      <c r="F61" s="95"/>
      <c r="G61" s="95"/>
      <c r="H61" s="95"/>
      <c r="I61" s="95"/>
      <c r="J61" s="102" t="s">
        <v>101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8" customHeight="1">
      <c r="B63" s="33"/>
      <c r="C63" s="103" t="s">
        <v>66</v>
      </c>
      <c r="J63" s="64">
        <f>J87</f>
        <v>0</v>
      </c>
      <c r="L63" s="33"/>
      <c r="AU63" s="18" t="s">
        <v>102</v>
      </c>
    </row>
    <row r="64" spans="2:47" s="8" customFormat="1" ht="24.9" customHeight="1">
      <c r="B64" s="104"/>
      <c r="D64" s="105" t="s">
        <v>688</v>
      </c>
      <c r="E64" s="106"/>
      <c r="F64" s="106"/>
      <c r="G64" s="106"/>
      <c r="H64" s="106"/>
      <c r="I64" s="106"/>
      <c r="J64" s="107">
        <f>J88</f>
        <v>0</v>
      </c>
      <c r="L64" s="104"/>
    </row>
    <row r="65" spans="2:12" s="9" customFormat="1" ht="19.95" customHeight="1">
      <c r="B65" s="108"/>
      <c r="D65" s="109" t="s">
        <v>689</v>
      </c>
      <c r="E65" s="110"/>
      <c r="F65" s="110"/>
      <c r="G65" s="110"/>
      <c r="H65" s="110"/>
      <c r="I65" s="110"/>
      <c r="J65" s="111">
        <f>J89</f>
        <v>0</v>
      </c>
      <c r="L65" s="108"/>
    </row>
    <row r="66" spans="2:12" s="1" customFormat="1" ht="21.75" customHeight="1">
      <c r="B66" s="33"/>
      <c r="L66" s="33"/>
    </row>
    <row r="67" spans="2:12" s="1" customFormat="1" ht="6.9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" customHeight="1">
      <c r="B72" s="33"/>
      <c r="C72" s="22" t="s">
        <v>124</v>
      </c>
      <c r="L72" s="33"/>
    </row>
    <row r="73" spans="2:12" s="1" customFormat="1" ht="6.9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16.5" customHeight="1">
      <c r="B75" s="33"/>
      <c r="E75" s="322" t="str">
        <f>E7</f>
        <v>Hala - 1. etapa</v>
      </c>
      <c r="F75" s="323"/>
      <c r="G75" s="323"/>
      <c r="H75" s="323"/>
      <c r="L75" s="33"/>
    </row>
    <row r="76" spans="2:12" ht="12" customHeight="1">
      <c r="B76" s="21"/>
      <c r="C76" s="28" t="s">
        <v>95</v>
      </c>
      <c r="L76" s="21"/>
    </row>
    <row r="77" spans="2:12" s="1" customFormat="1" ht="16.5" customHeight="1">
      <c r="B77" s="33"/>
      <c r="E77" s="322" t="s">
        <v>96</v>
      </c>
      <c r="F77" s="321"/>
      <c r="G77" s="321"/>
      <c r="H77" s="321"/>
      <c r="L77" s="33"/>
    </row>
    <row r="78" spans="2:12" s="1" customFormat="1" ht="12" customHeight="1">
      <c r="B78" s="33"/>
      <c r="C78" s="28" t="s">
        <v>97</v>
      </c>
      <c r="L78" s="33"/>
    </row>
    <row r="79" spans="2:12" s="1" customFormat="1" ht="16.5" customHeight="1">
      <c r="B79" s="33"/>
      <c r="E79" s="304" t="str">
        <f>E11</f>
        <v>02 - vzduchotechnika, automatická regulace, chlazení a zvlhčování</v>
      </c>
      <c r="F79" s="321"/>
      <c r="G79" s="321"/>
      <c r="H79" s="321"/>
      <c r="L79" s="33"/>
    </row>
    <row r="80" spans="2:12" s="1" customFormat="1" ht="6.9" customHeight="1">
      <c r="B80" s="33"/>
      <c r="L80" s="33"/>
    </row>
    <row r="81" spans="2:65" s="1" customFormat="1" ht="12" customHeight="1">
      <c r="B81" s="33"/>
      <c r="C81" s="28" t="s">
        <v>20</v>
      </c>
      <c r="F81" s="26" t="str">
        <f>F14</f>
        <v>Heroltice u Jihlavy</v>
      </c>
      <c r="I81" s="28" t="s">
        <v>22</v>
      </c>
      <c r="J81" s="50">
        <f>IF(J14="","",J14)</f>
        <v>0</v>
      </c>
      <c r="L81" s="33"/>
    </row>
    <row r="82" spans="2:65" s="1" customFormat="1" ht="6.9" customHeight="1">
      <c r="B82" s="33"/>
      <c r="L82" s="33"/>
    </row>
    <row r="83" spans="2:65" s="1" customFormat="1" ht="40.049999999999997" customHeight="1">
      <c r="B83" s="33"/>
      <c r="C83" s="28" t="s">
        <v>23</v>
      </c>
      <c r="F83" s="26" t="str">
        <f>E17</f>
        <v>EURO AGRAS, s.r.o., Dobrovského 2366, 58001 H.Brod</v>
      </c>
      <c r="I83" s="28" t="s">
        <v>28</v>
      </c>
      <c r="J83" s="31" t="str">
        <f>E23</f>
        <v>PROJECTICUS s.r.o., Srázná 5883/23, 58601 Jihlava</v>
      </c>
      <c r="L83" s="33"/>
    </row>
    <row r="84" spans="2:65" s="1" customFormat="1" ht="15.15" customHeight="1">
      <c r="B84" s="33"/>
      <c r="C84" s="28" t="s">
        <v>27</v>
      </c>
      <c r="F84" s="26">
        <f>IF(E20="","",E20)</f>
        <v>0</v>
      </c>
      <c r="I84" s="28" t="s">
        <v>31</v>
      </c>
      <c r="J84" s="31" t="str">
        <f>E26</f>
        <v>IMPORT do KROS4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12"/>
      <c r="C86" s="113" t="s">
        <v>125</v>
      </c>
      <c r="D86" s="114" t="s">
        <v>53</v>
      </c>
      <c r="E86" s="114" t="s">
        <v>49</v>
      </c>
      <c r="F86" s="114" t="s">
        <v>50</v>
      </c>
      <c r="G86" s="114" t="s">
        <v>126</v>
      </c>
      <c r="H86" s="114" t="s">
        <v>127</v>
      </c>
      <c r="I86" s="114" t="s">
        <v>128</v>
      </c>
      <c r="J86" s="114" t="s">
        <v>101</v>
      </c>
      <c r="K86" s="115" t="s">
        <v>129</v>
      </c>
      <c r="L86" s="112"/>
      <c r="M86" s="57" t="s">
        <v>18</v>
      </c>
      <c r="N86" s="58" t="s">
        <v>38</v>
      </c>
      <c r="O86" s="58" t="s">
        <v>130</v>
      </c>
      <c r="P86" s="58" t="s">
        <v>131</v>
      </c>
      <c r="Q86" s="58" t="s">
        <v>132</v>
      </c>
      <c r="R86" s="58" t="s">
        <v>133</v>
      </c>
      <c r="S86" s="58" t="s">
        <v>134</v>
      </c>
      <c r="T86" s="59" t="s">
        <v>135</v>
      </c>
    </row>
    <row r="87" spans="2:65" s="1" customFormat="1" ht="22.8" customHeight="1">
      <c r="B87" s="33"/>
      <c r="C87" s="62" t="s">
        <v>136</v>
      </c>
      <c r="J87" s="116">
        <f>BK87</f>
        <v>0</v>
      </c>
      <c r="L87" s="33"/>
      <c r="M87" s="60"/>
      <c r="N87" s="51"/>
      <c r="O87" s="51"/>
      <c r="P87" s="117">
        <f>P88</f>
        <v>0</v>
      </c>
      <c r="Q87" s="51"/>
      <c r="R87" s="117">
        <f>R88</f>
        <v>0</v>
      </c>
      <c r="S87" s="51"/>
      <c r="T87" s="118">
        <f>T88</f>
        <v>0</v>
      </c>
      <c r="AT87" s="18" t="s">
        <v>67</v>
      </c>
      <c r="AU87" s="18" t="s">
        <v>102</v>
      </c>
      <c r="BK87" s="119">
        <f>BK88</f>
        <v>0</v>
      </c>
    </row>
    <row r="88" spans="2:65" s="11" customFormat="1" ht="25.95" customHeight="1">
      <c r="B88" s="120"/>
      <c r="D88" s="121" t="s">
        <v>67</v>
      </c>
      <c r="E88" s="122" t="s">
        <v>191</v>
      </c>
      <c r="F88" s="122" t="s">
        <v>690</v>
      </c>
      <c r="I88" s="123"/>
      <c r="J88" s="124">
        <f>BK88</f>
        <v>0</v>
      </c>
      <c r="L88" s="120"/>
      <c r="M88" s="125"/>
      <c r="P88" s="126">
        <f>P89</f>
        <v>0</v>
      </c>
      <c r="R88" s="126">
        <f>R89</f>
        <v>0</v>
      </c>
      <c r="T88" s="127">
        <f>T89</f>
        <v>0</v>
      </c>
      <c r="AR88" s="121" t="s">
        <v>153</v>
      </c>
      <c r="AT88" s="128" t="s">
        <v>67</v>
      </c>
      <c r="AU88" s="128" t="s">
        <v>68</v>
      </c>
      <c r="AY88" s="121" t="s">
        <v>139</v>
      </c>
      <c r="BK88" s="129">
        <f>BK89</f>
        <v>0</v>
      </c>
    </row>
    <row r="89" spans="2:65" s="11" customFormat="1" ht="22.8" customHeight="1">
      <c r="B89" s="120"/>
      <c r="D89" s="121" t="s">
        <v>67</v>
      </c>
      <c r="E89" s="130" t="s">
        <v>691</v>
      </c>
      <c r="F89" s="130" t="s">
        <v>692</v>
      </c>
      <c r="I89" s="123"/>
      <c r="J89" s="131">
        <f>BK89</f>
        <v>0</v>
      </c>
      <c r="L89" s="120"/>
      <c r="M89" s="125"/>
      <c r="P89" s="126">
        <f>SUM(P90:P112)</f>
        <v>0</v>
      </c>
      <c r="R89" s="126">
        <f>SUM(R90:R112)</f>
        <v>0</v>
      </c>
      <c r="T89" s="127">
        <f>SUM(T90:T112)</f>
        <v>0</v>
      </c>
      <c r="AR89" s="121" t="s">
        <v>153</v>
      </c>
      <c r="AT89" s="128" t="s">
        <v>67</v>
      </c>
      <c r="AU89" s="128" t="s">
        <v>74</v>
      </c>
      <c r="AY89" s="121" t="s">
        <v>139</v>
      </c>
      <c r="BK89" s="129">
        <f>SUM(BK90:BK112)</f>
        <v>0</v>
      </c>
    </row>
    <row r="90" spans="2:65" s="1" customFormat="1" ht="49.05" customHeight="1">
      <c r="B90" s="33"/>
      <c r="C90" s="132" t="s">
        <v>74</v>
      </c>
      <c r="D90" s="132" t="s">
        <v>141</v>
      </c>
      <c r="E90" s="133" t="s">
        <v>693</v>
      </c>
      <c r="F90" s="134" t="s">
        <v>694</v>
      </c>
      <c r="G90" s="135" t="s">
        <v>290</v>
      </c>
      <c r="H90" s="136">
        <v>2</v>
      </c>
      <c r="I90" s="137"/>
      <c r="J90" s="138">
        <f t="shared" ref="J90:J112" si="0">ROUND(I90*H90,2)</f>
        <v>0</v>
      </c>
      <c r="K90" s="134" t="s">
        <v>18</v>
      </c>
      <c r="L90" s="33"/>
      <c r="M90" s="139" t="s">
        <v>18</v>
      </c>
      <c r="N90" s="140" t="s">
        <v>39</v>
      </c>
      <c r="P90" s="141">
        <f t="shared" ref="P90:P112" si="1">O90*H90</f>
        <v>0</v>
      </c>
      <c r="Q90" s="141">
        <v>0</v>
      </c>
      <c r="R90" s="141">
        <f t="shared" ref="R90:R112" si="2">Q90*H90</f>
        <v>0</v>
      </c>
      <c r="S90" s="141">
        <v>0</v>
      </c>
      <c r="T90" s="142">
        <f t="shared" ref="T90:T112" si="3">S90*H90</f>
        <v>0</v>
      </c>
      <c r="AR90" s="143" t="s">
        <v>512</v>
      </c>
      <c r="AT90" s="143" t="s">
        <v>141</v>
      </c>
      <c r="AU90" s="143" t="s">
        <v>76</v>
      </c>
      <c r="AY90" s="18" t="s">
        <v>139</v>
      </c>
      <c r="BE90" s="144">
        <f t="shared" ref="BE90:BE112" si="4">IF(N90="základní",J90,0)</f>
        <v>0</v>
      </c>
      <c r="BF90" s="144">
        <f t="shared" ref="BF90:BF112" si="5">IF(N90="snížená",J90,0)</f>
        <v>0</v>
      </c>
      <c r="BG90" s="144">
        <f t="shared" ref="BG90:BG112" si="6">IF(N90="zákl. přenesená",J90,0)</f>
        <v>0</v>
      </c>
      <c r="BH90" s="144">
        <f t="shared" ref="BH90:BH112" si="7">IF(N90="sníž. přenesená",J90,0)</f>
        <v>0</v>
      </c>
      <c r="BI90" s="144">
        <f t="shared" ref="BI90:BI112" si="8">IF(N90="nulová",J90,0)</f>
        <v>0</v>
      </c>
      <c r="BJ90" s="18" t="s">
        <v>74</v>
      </c>
      <c r="BK90" s="144">
        <f t="shared" ref="BK90:BK112" si="9">ROUND(I90*H90,2)</f>
        <v>0</v>
      </c>
      <c r="BL90" s="18" t="s">
        <v>512</v>
      </c>
      <c r="BM90" s="143" t="s">
        <v>76</v>
      </c>
    </row>
    <row r="91" spans="2:65" s="1" customFormat="1" ht="16.5" customHeight="1">
      <c r="B91" s="33"/>
      <c r="C91" s="132" t="s">
        <v>76</v>
      </c>
      <c r="D91" s="132" t="s">
        <v>141</v>
      </c>
      <c r="E91" s="133" t="s">
        <v>695</v>
      </c>
      <c r="F91" s="134" t="s">
        <v>696</v>
      </c>
      <c r="G91" s="135" t="s">
        <v>290</v>
      </c>
      <c r="H91" s="136">
        <v>2</v>
      </c>
      <c r="I91" s="137"/>
      <c r="J91" s="138">
        <f t="shared" si="0"/>
        <v>0</v>
      </c>
      <c r="K91" s="134" t="s">
        <v>18</v>
      </c>
      <c r="L91" s="33"/>
      <c r="M91" s="139" t="s">
        <v>18</v>
      </c>
      <c r="N91" s="140" t="s">
        <v>39</v>
      </c>
      <c r="P91" s="141">
        <f t="shared" si="1"/>
        <v>0</v>
      </c>
      <c r="Q91" s="141">
        <v>0</v>
      </c>
      <c r="R91" s="141">
        <f t="shared" si="2"/>
        <v>0</v>
      </c>
      <c r="S91" s="141">
        <v>0</v>
      </c>
      <c r="T91" s="142">
        <f t="shared" si="3"/>
        <v>0</v>
      </c>
      <c r="AR91" s="143" t="s">
        <v>512</v>
      </c>
      <c r="AT91" s="143" t="s">
        <v>141</v>
      </c>
      <c r="AU91" s="143" t="s">
        <v>76</v>
      </c>
      <c r="AY91" s="18" t="s">
        <v>139</v>
      </c>
      <c r="BE91" s="144">
        <f t="shared" si="4"/>
        <v>0</v>
      </c>
      <c r="BF91" s="144">
        <f t="shared" si="5"/>
        <v>0</v>
      </c>
      <c r="BG91" s="144">
        <f t="shared" si="6"/>
        <v>0</v>
      </c>
      <c r="BH91" s="144">
        <f t="shared" si="7"/>
        <v>0</v>
      </c>
      <c r="BI91" s="144">
        <f t="shared" si="8"/>
        <v>0</v>
      </c>
      <c r="BJ91" s="18" t="s">
        <v>74</v>
      </c>
      <c r="BK91" s="144">
        <f t="shared" si="9"/>
        <v>0</v>
      </c>
      <c r="BL91" s="18" t="s">
        <v>512</v>
      </c>
      <c r="BM91" s="143" t="s">
        <v>146</v>
      </c>
    </row>
    <row r="92" spans="2:65" s="1" customFormat="1" ht="16.5" customHeight="1">
      <c r="B92" s="33"/>
      <c r="C92" s="132" t="s">
        <v>153</v>
      </c>
      <c r="D92" s="132" t="s">
        <v>141</v>
      </c>
      <c r="E92" s="133" t="s">
        <v>697</v>
      </c>
      <c r="F92" s="134" t="s">
        <v>698</v>
      </c>
      <c r="G92" s="135" t="s">
        <v>290</v>
      </c>
      <c r="H92" s="136">
        <v>12</v>
      </c>
      <c r="I92" s="137"/>
      <c r="J92" s="138">
        <f t="shared" si="0"/>
        <v>0</v>
      </c>
      <c r="K92" s="134" t="s">
        <v>18</v>
      </c>
      <c r="L92" s="33"/>
      <c r="M92" s="139" t="s">
        <v>18</v>
      </c>
      <c r="N92" s="140" t="s">
        <v>39</v>
      </c>
      <c r="P92" s="141">
        <f t="shared" si="1"/>
        <v>0</v>
      </c>
      <c r="Q92" s="141">
        <v>0</v>
      </c>
      <c r="R92" s="141">
        <f t="shared" si="2"/>
        <v>0</v>
      </c>
      <c r="S92" s="141">
        <v>0</v>
      </c>
      <c r="T92" s="142">
        <f t="shared" si="3"/>
        <v>0</v>
      </c>
      <c r="AR92" s="143" t="s">
        <v>512</v>
      </c>
      <c r="AT92" s="143" t="s">
        <v>141</v>
      </c>
      <c r="AU92" s="143" t="s">
        <v>76</v>
      </c>
      <c r="AY92" s="18" t="s">
        <v>139</v>
      </c>
      <c r="BE92" s="144">
        <f t="shared" si="4"/>
        <v>0</v>
      </c>
      <c r="BF92" s="144">
        <f t="shared" si="5"/>
        <v>0</v>
      </c>
      <c r="BG92" s="144">
        <f t="shared" si="6"/>
        <v>0</v>
      </c>
      <c r="BH92" s="144">
        <f t="shared" si="7"/>
        <v>0</v>
      </c>
      <c r="BI92" s="144">
        <f t="shared" si="8"/>
        <v>0</v>
      </c>
      <c r="BJ92" s="18" t="s">
        <v>74</v>
      </c>
      <c r="BK92" s="144">
        <f t="shared" si="9"/>
        <v>0</v>
      </c>
      <c r="BL92" s="18" t="s">
        <v>512</v>
      </c>
      <c r="BM92" s="143" t="s">
        <v>182</v>
      </c>
    </row>
    <row r="93" spans="2:65" s="1" customFormat="1" ht="37.799999999999997" customHeight="1">
      <c r="B93" s="33"/>
      <c r="C93" s="132" t="s">
        <v>146</v>
      </c>
      <c r="D93" s="132" t="s">
        <v>141</v>
      </c>
      <c r="E93" s="133" t="s">
        <v>699</v>
      </c>
      <c r="F93" s="134" t="s">
        <v>700</v>
      </c>
      <c r="G93" s="135" t="s">
        <v>290</v>
      </c>
      <c r="H93" s="136">
        <v>2</v>
      </c>
      <c r="I93" s="137"/>
      <c r="J93" s="138">
        <f t="shared" si="0"/>
        <v>0</v>
      </c>
      <c r="K93" s="134" t="s">
        <v>18</v>
      </c>
      <c r="L93" s="33"/>
      <c r="M93" s="139" t="s">
        <v>18</v>
      </c>
      <c r="N93" s="140" t="s">
        <v>39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512</v>
      </c>
      <c r="AT93" s="143" t="s">
        <v>141</v>
      </c>
      <c r="AU93" s="143" t="s">
        <v>76</v>
      </c>
      <c r="AY93" s="18" t="s">
        <v>139</v>
      </c>
      <c r="BE93" s="144">
        <f t="shared" si="4"/>
        <v>0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8" t="s">
        <v>74</v>
      </c>
      <c r="BK93" s="144">
        <f t="shared" si="9"/>
        <v>0</v>
      </c>
      <c r="BL93" s="18" t="s">
        <v>512</v>
      </c>
      <c r="BM93" s="143" t="s">
        <v>195</v>
      </c>
    </row>
    <row r="94" spans="2:65" s="1" customFormat="1" ht="33" customHeight="1">
      <c r="B94" s="33"/>
      <c r="C94" s="132" t="s">
        <v>177</v>
      </c>
      <c r="D94" s="132" t="s">
        <v>141</v>
      </c>
      <c r="E94" s="133" t="s">
        <v>701</v>
      </c>
      <c r="F94" s="134" t="s">
        <v>702</v>
      </c>
      <c r="G94" s="135" t="s">
        <v>290</v>
      </c>
      <c r="H94" s="136">
        <v>4</v>
      </c>
      <c r="I94" s="137"/>
      <c r="J94" s="138">
        <f t="shared" si="0"/>
        <v>0</v>
      </c>
      <c r="K94" s="134" t="s">
        <v>18</v>
      </c>
      <c r="L94" s="33"/>
      <c r="M94" s="139" t="s">
        <v>18</v>
      </c>
      <c r="N94" s="140" t="s">
        <v>39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512</v>
      </c>
      <c r="AT94" s="143" t="s">
        <v>141</v>
      </c>
      <c r="AU94" s="143" t="s">
        <v>76</v>
      </c>
      <c r="AY94" s="18" t="s">
        <v>139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74</v>
      </c>
      <c r="BK94" s="144">
        <f t="shared" si="9"/>
        <v>0</v>
      </c>
      <c r="BL94" s="18" t="s">
        <v>512</v>
      </c>
      <c r="BM94" s="143" t="s">
        <v>208</v>
      </c>
    </row>
    <row r="95" spans="2:65" s="1" customFormat="1" ht="16.5" customHeight="1">
      <c r="B95" s="33"/>
      <c r="C95" s="132" t="s">
        <v>182</v>
      </c>
      <c r="D95" s="132" t="s">
        <v>141</v>
      </c>
      <c r="E95" s="133" t="s">
        <v>703</v>
      </c>
      <c r="F95" s="134" t="s">
        <v>704</v>
      </c>
      <c r="G95" s="135" t="s">
        <v>290</v>
      </c>
      <c r="H95" s="136">
        <v>4</v>
      </c>
      <c r="I95" s="137"/>
      <c r="J95" s="138">
        <f t="shared" si="0"/>
        <v>0</v>
      </c>
      <c r="K95" s="134" t="s">
        <v>18</v>
      </c>
      <c r="L95" s="33"/>
      <c r="M95" s="139" t="s">
        <v>18</v>
      </c>
      <c r="N95" s="140" t="s">
        <v>39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512</v>
      </c>
      <c r="AT95" s="143" t="s">
        <v>141</v>
      </c>
      <c r="AU95" s="143" t="s">
        <v>76</v>
      </c>
      <c r="AY95" s="18" t="s">
        <v>139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74</v>
      </c>
      <c r="BK95" s="144">
        <f t="shared" si="9"/>
        <v>0</v>
      </c>
      <c r="BL95" s="18" t="s">
        <v>512</v>
      </c>
      <c r="BM95" s="143" t="s">
        <v>8</v>
      </c>
    </row>
    <row r="96" spans="2:65" s="1" customFormat="1" ht="16.5" customHeight="1">
      <c r="B96" s="33"/>
      <c r="C96" s="132" t="s">
        <v>190</v>
      </c>
      <c r="D96" s="132" t="s">
        <v>141</v>
      </c>
      <c r="E96" s="133" t="s">
        <v>705</v>
      </c>
      <c r="F96" s="134" t="s">
        <v>706</v>
      </c>
      <c r="G96" s="135" t="s">
        <v>290</v>
      </c>
      <c r="H96" s="136">
        <v>4</v>
      </c>
      <c r="I96" s="137"/>
      <c r="J96" s="138">
        <f t="shared" si="0"/>
        <v>0</v>
      </c>
      <c r="K96" s="134" t="s">
        <v>18</v>
      </c>
      <c r="L96" s="33"/>
      <c r="M96" s="139" t="s">
        <v>18</v>
      </c>
      <c r="N96" s="140" t="s">
        <v>39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512</v>
      </c>
      <c r="AT96" s="143" t="s">
        <v>141</v>
      </c>
      <c r="AU96" s="143" t="s">
        <v>76</v>
      </c>
      <c r="AY96" s="18" t="s">
        <v>139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8" t="s">
        <v>74</v>
      </c>
      <c r="BK96" s="144">
        <f t="shared" si="9"/>
        <v>0</v>
      </c>
      <c r="BL96" s="18" t="s">
        <v>512</v>
      </c>
      <c r="BM96" s="143" t="s">
        <v>240</v>
      </c>
    </row>
    <row r="97" spans="2:65" s="1" customFormat="1" ht="24.15" customHeight="1">
      <c r="B97" s="33"/>
      <c r="C97" s="132" t="s">
        <v>195</v>
      </c>
      <c r="D97" s="132" t="s">
        <v>141</v>
      </c>
      <c r="E97" s="133" t="s">
        <v>707</v>
      </c>
      <c r="F97" s="134" t="s">
        <v>708</v>
      </c>
      <c r="G97" s="135" t="s">
        <v>290</v>
      </c>
      <c r="H97" s="136">
        <v>2</v>
      </c>
      <c r="I97" s="137"/>
      <c r="J97" s="138">
        <f t="shared" si="0"/>
        <v>0</v>
      </c>
      <c r="K97" s="134" t="s">
        <v>18</v>
      </c>
      <c r="L97" s="33"/>
      <c r="M97" s="139" t="s">
        <v>18</v>
      </c>
      <c r="N97" s="140" t="s">
        <v>39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512</v>
      </c>
      <c r="AT97" s="143" t="s">
        <v>141</v>
      </c>
      <c r="AU97" s="143" t="s">
        <v>76</v>
      </c>
      <c r="AY97" s="18" t="s">
        <v>139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74</v>
      </c>
      <c r="BK97" s="144">
        <f t="shared" si="9"/>
        <v>0</v>
      </c>
      <c r="BL97" s="18" t="s">
        <v>512</v>
      </c>
      <c r="BM97" s="143" t="s">
        <v>253</v>
      </c>
    </row>
    <row r="98" spans="2:65" s="1" customFormat="1" ht="16.5" customHeight="1">
      <c r="B98" s="33"/>
      <c r="C98" s="132" t="s">
        <v>200</v>
      </c>
      <c r="D98" s="132" t="s">
        <v>141</v>
      </c>
      <c r="E98" s="133" t="s">
        <v>709</v>
      </c>
      <c r="F98" s="134" t="s">
        <v>710</v>
      </c>
      <c r="G98" s="135" t="s">
        <v>290</v>
      </c>
      <c r="H98" s="136">
        <v>2</v>
      </c>
      <c r="I98" s="137"/>
      <c r="J98" s="138">
        <f t="shared" si="0"/>
        <v>0</v>
      </c>
      <c r="K98" s="134" t="s">
        <v>18</v>
      </c>
      <c r="L98" s="33"/>
      <c r="M98" s="139" t="s">
        <v>18</v>
      </c>
      <c r="N98" s="140" t="s">
        <v>39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512</v>
      </c>
      <c r="AT98" s="143" t="s">
        <v>141</v>
      </c>
      <c r="AU98" s="143" t="s">
        <v>76</v>
      </c>
      <c r="AY98" s="18" t="s">
        <v>139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74</v>
      </c>
      <c r="BK98" s="144">
        <f t="shared" si="9"/>
        <v>0</v>
      </c>
      <c r="BL98" s="18" t="s">
        <v>512</v>
      </c>
      <c r="BM98" s="143" t="s">
        <v>224</v>
      </c>
    </row>
    <row r="99" spans="2:65" s="1" customFormat="1" ht="16.5" customHeight="1">
      <c r="B99" s="33"/>
      <c r="C99" s="132" t="s">
        <v>208</v>
      </c>
      <c r="D99" s="132" t="s">
        <v>141</v>
      </c>
      <c r="E99" s="133" t="s">
        <v>711</v>
      </c>
      <c r="F99" s="134" t="s">
        <v>712</v>
      </c>
      <c r="G99" s="135" t="s">
        <v>290</v>
      </c>
      <c r="H99" s="136">
        <v>2</v>
      </c>
      <c r="I99" s="137"/>
      <c r="J99" s="138">
        <f t="shared" si="0"/>
        <v>0</v>
      </c>
      <c r="K99" s="134" t="s">
        <v>18</v>
      </c>
      <c r="L99" s="33"/>
      <c r="M99" s="139" t="s">
        <v>18</v>
      </c>
      <c r="N99" s="140" t="s">
        <v>39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512</v>
      </c>
      <c r="AT99" s="143" t="s">
        <v>141</v>
      </c>
      <c r="AU99" s="143" t="s">
        <v>76</v>
      </c>
      <c r="AY99" s="18" t="s">
        <v>139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74</v>
      </c>
      <c r="BK99" s="144">
        <f t="shared" si="9"/>
        <v>0</v>
      </c>
      <c r="BL99" s="18" t="s">
        <v>512</v>
      </c>
      <c r="BM99" s="143" t="s">
        <v>270</v>
      </c>
    </row>
    <row r="100" spans="2:65" s="1" customFormat="1" ht="24.15" customHeight="1">
      <c r="B100" s="33"/>
      <c r="C100" s="132" t="s">
        <v>217</v>
      </c>
      <c r="D100" s="132" t="s">
        <v>141</v>
      </c>
      <c r="E100" s="133" t="s">
        <v>713</v>
      </c>
      <c r="F100" s="134" t="s">
        <v>714</v>
      </c>
      <c r="G100" s="135" t="s">
        <v>290</v>
      </c>
      <c r="H100" s="136">
        <v>2</v>
      </c>
      <c r="I100" s="137"/>
      <c r="J100" s="138">
        <f t="shared" si="0"/>
        <v>0</v>
      </c>
      <c r="K100" s="134" t="s">
        <v>18</v>
      </c>
      <c r="L100" s="33"/>
      <c r="M100" s="139" t="s">
        <v>18</v>
      </c>
      <c r="N100" s="140" t="s">
        <v>39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512</v>
      </c>
      <c r="AT100" s="143" t="s">
        <v>141</v>
      </c>
      <c r="AU100" s="143" t="s">
        <v>76</v>
      </c>
      <c r="AY100" s="18" t="s">
        <v>139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74</v>
      </c>
      <c r="BK100" s="144">
        <f t="shared" si="9"/>
        <v>0</v>
      </c>
      <c r="BL100" s="18" t="s">
        <v>512</v>
      </c>
      <c r="BM100" s="143" t="s">
        <v>282</v>
      </c>
    </row>
    <row r="101" spans="2:65" s="1" customFormat="1" ht="21.75" customHeight="1">
      <c r="B101" s="33"/>
      <c r="C101" s="132" t="s">
        <v>8</v>
      </c>
      <c r="D101" s="132" t="s">
        <v>141</v>
      </c>
      <c r="E101" s="133" t="s">
        <v>715</v>
      </c>
      <c r="F101" s="134" t="s">
        <v>716</v>
      </c>
      <c r="G101" s="135" t="s">
        <v>290</v>
      </c>
      <c r="H101" s="136">
        <v>8</v>
      </c>
      <c r="I101" s="137"/>
      <c r="J101" s="138">
        <f t="shared" si="0"/>
        <v>0</v>
      </c>
      <c r="K101" s="134" t="s">
        <v>18</v>
      </c>
      <c r="L101" s="33"/>
      <c r="M101" s="139" t="s">
        <v>18</v>
      </c>
      <c r="N101" s="140" t="s">
        <v>39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512</v>
      </c>
      <c r="AT101" s="143" t="s">
        <v>141</v>
      </c>
      <c r="AU101" s="143" t="s">
        <v>76</v>
      </c>
      <c r="AY101" s="18" t="s">
        <v>139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74</v>
      </c>
      <c r="BK101" s="144">
        <f t="shared" si="9"/>
        <v>0</v>
      </c>
      <c r="BL101" s="18" t="s">
        <v>512</v>
      </c>
      <c r="BM101" s="143" t="s">
        <v>295</v>
      </c>
    </row>
    <row r="102" spans="2:65" s="1" customFormat="1" ht="16.5" customHeight="1">
      <c r="B102" s="33"/>
      <c r="C102" s="132" t="s">
        <v>233</v>
      </c>
      <c r="D102" s="132" t="s">
        <v>141</v>
      </c>
      <c r="E102" s="133" t="s">
        <v>717</v>
      </c>
      <c r="F102" s="134" t="s">
        <v>718</v>
      </c>
      <c r="G102" s="135" t="s">
        <v>290</v>
      </c>
      <c r="H102" s="136">
        <v>1</v>
      </c>
      <c r="I102" s="137"/>
      <c r="J102" s="138">
        <f t="shared" si="0"/>
        <v>0</v>
      </c>
      <c r="K102" s="134" t="s">
        <v>18</v>
      </c>
      <c r="L102" s="33"/>
      <c r="M102" s="139" t="s">
        <v>18</v>
      </c>
      <c r="N102" s="140" t="s">
        <v>39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512</v>
      </c>
      <c r="AT102" s="143" t="s">
        <v>141</v>
      </c>
      <c r="AU102" s="143" t="s">
        <v>76</v>
      </c>
      <c r="AY102" s="18" t="s">
        <v>139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8" t="s">
        <v>74</v>
      </c>
      <c r="BK102" s="144">
        <f t="shared" si="9"/>
        <v>0</v>
      </c>
      <c r="BL102" s="18" t="s">
        <v>512</v>
      </c>
      <c r="BM102" s="143" t="s">
        <v>303</v>
      </c>
    </row>
    <row r="103" spans="2:65" s="1" customFormat="1" ht="21.75" customHeight="1">
      <c r="B103" s="33"/>
      <c r="C103" s="132" t="s">
        <v>240</v>
      </c>
      <c r="D103" s="132" t="s">
        <v>141</v>
      </c>
      <c r="E103" s="133" t="s">
        <v>719</v>
      </c>
      <c r="F103" s="134" t="s">
        <v>720</v>
      </c>
      <c r="G103" s="135" t="s">
        <v>290</v>
      </c>
      <c r="H103" s="136">
        <v>2</v>
      </c>
      <c r="I103" s="137"/>
      <c r="J103" s="138">
        <f t="shared" si="0"/>
        <v>0</v>
      </c>
      <c r="K103" s="134" t="s">
        <v>18</v>
      </c>
      <c r="L103" s="33"/>
      <c r="M103" s="139" t="s">
        <v>18</v>
      </c>
      <c r="N103" s="140" t="s">
        <v>39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512</v>
      </c>
      <c r="AT103" s="143" t="s">
        <v>141</v>
      </c>
      <c r="AU103" s="143" t="s">
        <v>76</v>
      </c>
      <c r="AY103" s="18" t="s">
        <v>139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8" t="s">
        <v>74</v>
      </c>
      <c r="BK103" s="144">
        <f t="shared" si="9"/>
        <v>0</v>
      </c>
      <c r="BL103" s="18" t="s">
        <v>512</v>
      </c>
      <c r="BM103" s="143" t="s">
        <v>310</v>
      </c>
    </row>
    <row r="104" spans="2:65" s="1" customFormat="1" ht="16.5" customHeight="1">
      <c r="B104" s="33"/>
      <c r="C104" s="132" t="s">
        <v>246</v>
      </c>
      <c r="D104" s="132" t="s">
        <v>141</v>
      </c>
      <c r="E104" s="133" t="s">
        <v>721</v>
      </c>
      <c r="F104" s="134" t="s">
        <v>722</v>
      </c>
      <c r="G104" s="135" t="s">
        <v>290</v>
      </c>
      <c r="H104" s="136">
        <v>2</v>
      </c>
      <c r="I104" s="137"/>
      <c r="J104" s="138">
        <f t="shared" si="0"/>
        <v>0</v>
      </c>
      <c r="K104" s="134" t="s">
        <v>18</v>
      </c>
      <c r="L104" s="33"/>
      <c r="M104" s="139" t="s">
        <v>18</v>
      </c>
      <c r="N104" s="140" t="s">
        <v>39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512</v>
      </c>
      <c r="AT104" s="143" t="s">
        <v>141</v>
      </c>
      <c r="AU104" s="143" t="s">
        <v>76</v>
      </c>
      <c r="AY104" s="18" t="s">
        <v>139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8" t="s">
        <v>74</v>
      </c>
      <c r="BK104" s="144">
        <f t="shared" si="9"/>
        <v>0</v>
      </c>
      <c r="BL104" s="18" t="s">
        <v>512</v>
      </c>
      <c r="BM104" s="143" t="s">
        <v>317</v>
      </c>
    </row>
    <row r="105" spans="2:65" s="1" customFormat="1" ht="16.5" customHeight="1">
      <c r="B105" s="33"/>
      <c r="C105" s="132" t="s">
        <v>253</v>
      </c>
      <c r="D105" s="132" t="s">
        <v>141</v>
      </c>
      <c r="E105" s="133" t="s">
        <v>723</v>
      </c>
      <c r="F105" s="134" t="s">
        <v>724</v>
      </c>
      <c r="G105" s="135" t="s">
        <v>290</v>
      </c>
      <c r="H105" s="136">
        <v>6</v>
      </c>
      <c r="I105" s="137"/>
      <c r="J105" s="138">
        <f t="shared" si="0"/>
        <v>0</v>
      </c>
      <c r="K105" s="134" t="s">
        <v>18</v>
      </c>
      <c r="L105" s="33"/>
      <c r="M105" s="139" t="s">
        <v>18</v>
      </c>
      <c r="N105" s="140" t="s">
        <v>39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512</v>
      </c>
      <c r="AT105" s="143" t="s">
        <v>141</v>
      </c>
      <c r="AU105" s="143" t="s">
        <v>76</v>
      </c>
      <c r="AY105" s="18" t="s">
        <v>139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8" t="s">
        <v>74</v>
      </c>
      <c r="BK105" s="144">
        <f t="shared" si="9"/>
        <v>0</v>
      </c>
      <c r="BL105" s="18" t="s">
        <v>512</v>
      </c>
      <c r="BM105" s="143" t="s">
        <v>324</v>
      </c>
    </row>
    <row r="106" spans="2:65" s="1" customFormat="1" ht="24.15" customHeight="1">
      <c r="B106" s="33"/>
      <c r="C106" s="132" t="s">
        <v>259</v>
      </c>
      <c r="D106" s="132" t="s">
        <v>141</v>
      </c>
      <c r="E106" s="133" t="s">
        <v>725</v>
      </c>
      <c r="F106" s="134" t="s">
        <v>726</v>
      </c>
      <c r="G106" s="135" t="s">
        <v>290</v>
      </c>
      <c r="H106" s="136">
        <v>3</v>
      </c>
      <c r="I106" s="137"/>
      <c r="J106" s="138">
        <f t="shared" si="0"/>
        <v>0</v>
      </c>
      <c r="K106" s="134" t="s">
        <v>18</v>
      </c>
      <c r="L106" s="33"/>
      <c r="M106" s="139" t="s">
        <v>18</v>
      </c>
      <c r="N106" s="140" t="s">
        <v>39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512</v>
      </c>
      <c r="AT106" s="143" t="s">
        <v>141</v>
      </c>
      <c r="AU106" s="143" t="s">
        <v>76</v>
      </c>
      <c r="AY106" s="18" t="s">
        <v>139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8" t="s">
        <v>74</v>
      </c>
      <c r="BK106" s="144">
        <f t="shared" si="9"/>
        <v>0</v>
      </c>
      <c r="BL106" s="18" t="s">
        <v>512</v>
      </c>
      <c r="BM106" s="143" t="s">
        <v>333</v>
      </c>
    </row>
    <row r="107" spans="2:65" s="1" customFormat="1" ht="21.75" customHeight="1">
      <c r="B107" s="33"/>
      <c r="C107" s="132" t="s">
        <v>224</v>
      </c>
      <c r="D107" s="132" t="s">
        <v>141</v>
      </c>
      <c r="E107" s="133" t="s">
        <v>727</v>
      </c>
      <c r="F107" s="134" t="s">
        <v>728</v>
      </c>
      <c r="G107" s="135" t="s">
        <v>290</v>
      </c>
      <c r="H107" s="136">
        <v>2</v>
      </c>
      <c r="I107" s="137"/>
      <c r="J107" s="138">
        <f t="shared" si="0"/>
        <v>0</v>
      </c>
      <c r="K107" s="134" t="s">
        <v>18</v>
      </c>
      <c r="L107" s="33"/>
      <c r="M107" s="139" t="s">
        <v>18</v>
      </c>
      <c r="N107" s="140" t="s">
        <v>39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512</v>
      </c>
      <c r="AT107" s="143" t="s">
        <v>141</v>
      </c>
      <c r="AU107" s="143" t="s">
        <v>76</v>
      </c>
      <c r="AY107" s="18" t="s">
        <v>139</v>
      </c>
      <c r="BE107" s="144">
        <f t="shared" si="4"/>
        <v>0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8" t="s">
        <v>74</v>
      </c>
      <c r="BK107" s="144">
        <f t="shared" si="9"/>
        <v>0</v>
      </c>
      <c r="BL107" s="18" t="s">
        <v>512</v>
      </c>
      <c r="BM107" s="143" t="s">
        <v>342</v>
      </c>
    </row>
    <row r="108" spans="2:65" s="1" customFormat="1" ht="21.75" customHeight="1">
      <c r="B108" s="33"/>
      <c r="C108" s="132" t="s">
        <v>268</v>
      </c>
      <c r="D108" s="132" t="s">
        <v>141</v>
      </c>
      <c r="E108" s="133" t="s">
        <v>729</v>
      </c>
      <c r="F108" s="134" t="s">
        <v>730</v>
      </c>
      <c r="G108" s="135" t="s">
        <v>290</v>
      </c>
      <c r="H108" s="136">
        <v>2</v>
      </c>
      <c r="I108" s="137"/>
      <c r="J108" s="138">
        <f t="shared" si="0"/>
        <v>0</v>
      </c>
      <c r="K108" s="134" t="s">
        <v>18</v>
      </c>
      <c r="L108" s="33"/>
      <c r="M108" s="139" t="s">
        <v>18</v>
      </c>
      <c r="N108" s="140" t="s">
        <v>39</v>
      </c>
      <c r="P108" s="141">
        <f t="shared" si="1"/>
        <v>0</v>
      </c>
      <c r="Q108" s="141">
        <v>0</v>
      </c>
      <c r="R108" s="141">
        <f t="shared" si="2"/>
        <v>0</v>
      </c>
      <c r="S108" s="141">
        <v>0</v>
      </c>
      <c r="T108" s="142">
        <f t="shared" si="3"/>
        <v>0</v>
      </c>
      <c r="AR108" s="143" t="s">
        <v>512</v>
      </c>
      <c r="AT108" s="143" t="s">
        <v>141</v>
      </c>
      <c r="AU108" s="143" t="s">
        <v>76</v>
      </c>
      <c r="AY108" s="18" t="s">
        <v>139</v>
      </c>
      <c r="BE108" s="144">
        <f t="shared" si="4"/>
        <v>0</v>
      </c>
      <c r="BF108" s="144">
        <f t="shared" si="5"/>
        <v>0</v>
      </c>
      <c r="BG108" s="144">
        <f t="shared" si="6"/>
        <v>0</v>
      </c>
      <c r="BH108" s="144">
        <f t="shared" si="7"/>
        <v>0</v>
      </c>
      <c r="BI108" s="144">
        <f t="shared" si="8"/>
        <v>0</v>
      </c>
      <c r="BJ108" s="18" t="s">
        <v>74</v>
      </c>
      <c r="BK108" s="144">
        <f t="shared" si="9"/>
        <v>0</v>
      </c>
      <c r="BL108" s="18" t="s">
        <v>512</v>
      </c>
      <c r="BM108" s="143" t="s">
        <v>293</v>
      </c>
    </row>
    <row r="109" spans="2:65" s="1" customFormat="1" ht="37.799999999999997" customHeight="1">
      <c r="B109" s="33"/>
      <c r="C109" s="132" t="s">
        <v>270</v>
      </c>
      <c r="D109" s="132" t="s">
        <v>141</v>
      </c>
      <c r="E109" s="133" t="s">
        <v>731</v>
      </c>
      <c r="F109" s="134" t="s">
        <v>732</v>
      </c>
      <c r="G109" s="135" t="s">
        <v>290</v>
      </c>
      <c r="H109" s="136">
        <v>2</v>
      </c>
      <c r="I109" s="137"/>
      <c r="J109" s="138">
        <f t="shared" si="0"/>
        <v>0</v>
      </c>
      <c r="K109" s="134" t="s">
        <v>18</v>
      </c>
      <c r="L109" s="33"/>
      <c r="M109" s="139" t="s">
        <v>18</v>
      </c>
      <c r="N109" s="140" t="s">
        <v>39</v>
      </c>
      <c r="P109" s="141">
        <f t="shared" si="1"/>
        <v>0</v>
      </c>
      <c r="Q109" s="141">
        <v>0</v>
      </c>
      <c r="R109" s="141">
        <f t="shared" si="2"/>
        <v>0</v>
      </c>
      <c r="S109" s="141">
        <v>0</v>
      </c>
      <c r="T109" s="142">
        <f t="shared" si="3"/>
        <v>0</v>
      </c>
      <c r="AR109" s="143" t="s">
        <v>512</v>
      </c>
      <c r="AT109" s="143" t="s">
        <v>141</v>
      </c>
      <c r="AU109" s="143" t="s">
        <v>76</v>
      </c>
      <c r="AY109" s="18" t="s">
        <v>139</v>
      </c>
      <c r="BE109" s="144">
        <f t="shared" si="4"/>
        <v>0</v>
      </c>
      <c r="BF109" s="144">
        <f t="shared" si="5"/>
        <v>0</v>
      </c>
      <c r="BG109" s="144">
        <f t="shared" si="6"/>
        <v>0</v>
      </c>
      <c r="BH109" s="144">
        <f t="shared" si="7"/>
        <v>0</v>
      </c>
      <c r="BI109" s="144">
        <f t="shared" si="8"/>
        <v>0</v>
      </c>
      <c r="BJ109" s="18" t="s">
        <v>74</v>
      </c>
      <c r="BK109" s="144">
        <f t="shared" si="9"/>
        <v>0</v>
      </c>
      <c r="BL109" s="18" t="s">
        <v>512</v>
      </c>
      <c r="BM109" s="143" t="s">
        <v>369</v>
      </c>
    </row>
    <row r="110" spans="2:65" s="1" customFormat="1" ht="16.5" customHeight="1">
      <c r="B110" s="33"/>
      <c r="C110" s="132" t="s">
        <v>7</v>
      </c>
      <c r="D110" s="132" t="s">
        <v>141</v>
      </c>
      <c r="E110" s="133" t="s">
        <v>733</v>
      </c>
      <c r="F110" s="134" t="s">
        <v>734</v>
      </c>
      <c r="G110" s="135" t="s">
        <v>290</v>
      </c>
      <c r="H110" s="136">
        <v>2</v>
      </c>
      <c r="I110" s="137"/>
      <c r="J110" s="138">
        <f t="shared" si="0"/>
        <v>0</v>
      </c>
      <c r="K110" s="134" t="s">
        <v>18</v>
      </c>
      <c r="L110" s="33"/>
      <c r="M110" s="139" t="s">
        <v>18</v>
      </c>
      <c r="N110" s="140" t="s">
        <v>39</v>
      </c>
      <c r="P110" s="141">
        <f t="shared" si="1"/>
        <v>0</v>
      </c>
      <c r="Q110" s="141">
        <v>0</v>
      </c>
      <c r="R110" s="141">
        <f t="shared" si="2"/>
        <v>0</v>
      </c>
      <c r="S110" s="141">
        <v>0</v>
      </c>
      <c r="T110" s="142">
        <f t="shared" si="3"/>
        <v>0</v>
      </c>
      <c r="AR110" s="143" t="s">
        <v>512</v>
      </c>
      <c r="AT110" s="143" t="s">
        <v>141</v>
      </c>
      <c r="AU110" s="143" t="s">
        <v>76</v>
      </c>
      <c r="AY110" s="18" t="s">
        <v>139</v>
      </c>
      <c r="BE110" s="144">
        <f t="shared" si="4"/>
        <v>0</v>
      </c>
      <c r="BF110" s="144">
        <f t="shared" si="5"/>
        <v>0</v>
      </c>
      <c r="BG110" s="144">
        <f t="shared" si="6"/>
        <v>0</v>
      </c>
      <c r="BH110" s="144">
        <f t="shared" si="7"/>
        <v>0</v>
      </c>
      <c r="BI110" s="144">
        <f t="shared" si="8"/>
        <v>0</v>
      </c>
      <c r="BJ110" s="18" t="s">
        <v>74</v>
      </c>
      <c r="BK110" s="144">
        <f t="shared" si="9"/>
        <v>0</v>
      </c>
      <c r="BL110" s="18" t="s">
        <v>512</v>
      </c>
      <c r="BM110" s="143" t="s">
        <v>382</v>
      </c>
    </row>
    <row r="111" spans="2:65" s="1" customFormat="1" ht="16.5" customHeight="1">
      <c r="B111" s="33"/>
      <c r="C111" s="132" t="s">
        <v>282</v>
      </c>
      <c r="D111" s="132" t="s">
        <v>141</v>
      </c>
      <c r="E111" s="133" t="s">
        <v>735</v>
      </c>
      <c r="F111" s="134" t="s">
        <v>736</v>
      </c>
      <c r="G111" s="135" t="s">
        <v>290</v>
      </c>
      <c r="H111" s="136">
        <v>2</v>
      </c>
      <c r="I111" s="137"/>
      <c r="J111" s="138">
        <f t="shared" si="0"/>
        <v>0</v>
      </c>
      <c r="K111" s="134" t="s">
        <v>18</v>
      </c>
      <c r="L111" s="33"/>
      <c r="M111" s="139" t="s">
        <v>18</v>
      </c>
      <c r="N111" s="140" t="s">
        <v>39</v>
      </c>
      <c r="P111" s="141">
        <f t="shared" si="1"/>
        <v>0</v>
      </c>
      <c r="Q111" s="141">
        <v>0</v>
      </c>
      <c r="R111" s="141">
        <f t="shared" si="2"/>
        <v>0</v>
      </c>
      <c r="S111" s="141">
        <v>0</v>
      </c>
      <c r="T111" s="142">
        <f t="shared" si="3"/>
        <v>0</v>
      </c>
      <c r="AR111" s="143" t="s">
        <v>512</v>
      </c>
      <c r="AT111" s="143" t="s">
        <v>141</v>
      </c>
      <c r="AU111" s="143" t="s">
        <v>76</v>
      </c>
      <c r="AY111" s="18" t="s">
        <v>139</v>
      </c>
      <c r="BE111" s="144">
        <f t="shared" si="4"/>
        <v>0</v>
      </c>
      <c r="BF111" s="144">
        <f t="shared" si="5"/>
        <v>0</v>
      </c>
      <c r="BG111" s="144">
        <f t="shared" si="6"/>
        <v>0</v>
      </c>
      <c r="BH111" s="144">
        <f t="shared" si="7"/>
        <v>0</v>
      </c>
      <c r="BI111" s="144">
        <f t="shared" si="8"/>
        <v>0</v>
      </c>
      <c r="BJ111" s="18" t="s">
        <v>74</v>
      </c>
      <c r="BK111" s="144">
        <f t="shared" si="9"/>
        <v>0</v>
      </c>
      <c r="BL111" s="18" t="s">
        <v>512</v>
      </c>
      <c r="BM111" s="143" t="s">
        <v>393</v>
      </c>
    </row>
    <row r="112" spans="2:65" s="1" customFormat="1" ht="24.15" customHeight="1">
      <c r="B112" s="33"/>
      <c r="C112" s="132" t="s">
        <v>287</v>
      </c>
      <c r="D112" s="132" t="s">
        <v>141</v>
      </c>
      <c r="E112" s="133" t="s">
        <v>737</v>
      </c>
      <c r="F112" s="134" t="s">
        <v>738</v>
      </c>
      <c r="G112" s="135" t="s">
        <v>290</v>
      </c>
      <c r="H112" s="136">
        <v>2</v>
      </c>
      <c r="I112" s="137"/>
      <c r="J112" s="138">
        <f t="shared" si="0"/>
        <v>0</v>
      </c>
      <c r="K112" s="134" t="s">
        <v>18</v>
      </c>
      <c r="L112" s="33"/>
      <c r="M112" s="190" t="s">
        <v>18</v>
      </c>
      <c r="N112" s="191" t="s">
        <v>39</v>
      </c>
      <c r="O112" s="188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AR112" s="143" t="s">
        <v>512</v>
      </c>
      <c r="AT112" s="143" t="s">
        <v>141</v>
      </c>
      <c r="AU112" s="143" t="s">
        <v>76</v>
      </c>
      <c r="AY112" s="18" t="s">
        <v>139</v>
      </c>
      <c r="BE112" s="144">
        <f t="shared" si="4"/>
        <v>0</v>
      </c>
      <c r="BF112" s="144">
        <f t="shared" si="5"/>
        <v>0</v>
      </c>
      <c r="BG112" s="144">
        <f t="shared" si="6"/>
        <v>0</v>
      </c>
      <c r="BH112" s="144">
        <f t="shared" si="7"/>
        <v>0</v>
      </c>
      <c r="BI112" s="144">
        <f t="shared" si="8"/>
        <v>0</v>
      </c>
      <c r="BJ112" s="18" t="s">
        <v>74</v>
      </c>
      <c r="BK112" s="144">
        <f t="shared" si="9"/>
        <v>0</v>
      </c>
      <c r="BL112" s="18" t="s">
        <v>512</v>
      </c>
      <c r="BM112" s="143" t="s">
        <v>404</v>
      </c>
    </row>
    <row r="113" spans="2:12" s="1" customFormat="1" ht="6.9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33"/>
    </row>
  </sheetData>
  <sheetProtection algorithmName="SHA-512" hashValue="DFnzeoV98HY8zmrwyqN2d/H9HDkX/yKE+iA5/AejFEkZanVSZkN1Vgra+DNIiLoWlB+8neVJ6QGt2bJzkkI12Q==" saltValue="KdjN7+J5JwIvev1YvUOYcOLPn8XM7ES1JjKUI1+7ySnsq1p1oOLFTNLgEx0Nvwxx7wkk32hjpivKK+L3opDkJA==" spinCount="100000" sheet="1" objects="1" scenarios="1" formatColumns="0" formatRows="0" autoFilter="0"/>
  <autoFilter ref="C86:K112" xr:uid="{00000000-0009-0000-0000-000002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2" top="0.39374999999999999" bottom="0.39374999999999999" header="0" footer="0"/>
  <pageSetup paperSize="9" scale="86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2"/>
  <sheetViews>
    <sheetView showGridLines="0" topLeftCell="A71" workbookViewId="0">
      <selection activeCell="F88" sqref="F8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8" t="s">
        <v>87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2:46" ht="24.9" customHeight="1">
      <c r="B4" s="21"/>
      <c r="D4" s="22" t="s">
        <v>94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2" t="str">
        <f>'Rekapitulace stavby'!K6</f>
        <v>Hala - 1. etapa</v>
      </c>
      <c r="F7" s="323"/>
      <c r="G7" s="323"/>
      <c r="H7" s="323"/>
      <c r="L7" s="21"/>
    </row>
    <row r="8" spans="2:46" s="1" customFormat="1" ht="12" customHeight="1">
      <c r="B8" s="33"/>
      <c r="D8" s="28" t="s">
        <v>95</v>
      </c>
      <c r="L8" s="33"/>
    </row>
    <row r="9" spans="2:46" s="1" customFormat="1" ht="16.5" customHeight="1">
      <c r="B9" s="33"/>
      <c r="E9" s="304" t="s">
        <v>739</v>
      </c>
      <c r="F9" s="321"/>
      <c r="G9" s="321"/>
      <c r="H9" s="321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0">
        <f>'Rekapitulace stavby'!AN8</f>
        <v>0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23</v>
      </c>
      <c r="I14" s="28" t="s">
        <v>24</v>
      </c>
      <c r="J14" s="26" t="s">
        <v>18</v>
      </c>
      <c r="L14" s="33"/>
    </row>
    <row r="15" spans="2:46" s="1" customFormat="1" ht="18" customHeight="1">
      <c r="B15" s="33"/>
      <c r="E15" s="26" t="s">
        <v>25</v>
      </c>
      <c r="I15" s="28" t="s">
        <v>26</v>
      </c>
      <c r="J15" s="26" t="s">
        <v>18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27</v>
      </c>
      <c r="I17" s="28" t="s">
        <v>24</v>
      </c>
      <c r="J17" s="29">
        <f>'Rekapitulace stavby'!AN13</f>
        <v>0</v>
      </c>
      <c r="L17" s="33"/>
    </row>
    <row r="18" spans="2:12" s="1" customFormat="1" ht="18" customHeight="1">
      <c r="B18" s="33"/>
      <c r="E18" s="324">
        <f>'Rekapitulace stavby'!E14</f>
        <v>0</v>
      </c>
      <c r="F18" s="291"/>
      <c r="G18" s="291"/>
      <c r="H18" s="291"/>
      <c r="I18" s="28" t="s">
        <v>26</v>
      </c>
      <c r="J18" s="29">
        <f>'Rekapitulace stavby'!AN14</f>
        <v>0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28</v>
      </c>
      <c r="I20" s="28" t="s">
        <v>24</v>
      </c>
      <c r="J20" s="26" t="s">
        <v>18</v>
      </c>
      <c r="L20" s="33"/>
    </row>
    <row r="21" spans="2:12" s="1" customFormat="1" ht="18" customHeight="1">
      <c r="B21" s="33"/>
      <c r="E21" s="26" t="s">
        <v>29</v>
      </c>
      <c r="I21" s="28" t="s">
        <v>26</v>
      </c>
      <c r="J21" s="26" t="s">
        <v>18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31</v>
      </c>
      <c r="I23" s="28" t="s">
        <v>24</v>
      </c>
      <c r="J23" s="26" t="s">
        <v>18</v>
      </c>
      <c r="L23" s="33"/>
    </row>
    <row r="24" spans="2:12" s="1" customFormat="1" ht="18" customHeight="1">
      <c r="B24" s="33"/>
      <c r="E24" s="26" t="s">
        <v>32</v>
      </c>
      <c r="I24" s="28" t="s">
        <v>26</v>
      </c>
      <c r="J24" s="26" t="s">
        <v>18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33</v>
      </c>
      <c r="L26" s="33"/>
    </row>
    <row r="27" spans="2:12" s="7" customFormat="1" ht="16.5" customHeight="1">
      <c r="B27" s="92"/>
      <c r="E27" s="325" t="s">
        <v>18</v>
      </c>
      <c r="F27" s="325"/>
      <c r="G27" s="325"/>
      <c r="H27" s="325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34</v>
      </c>
      <c r="J30" s="64">
        <f>ROUND(J86,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36</v>
      </c>
      <c r="I32" s="36" t="s">
        <v>35</v>
      </c>
      <c r="J32" s="36" t="s">
        <v>37</v>
      </c>
      <c r="L32" s="33"/>
    </row>
    <row r="33" spans="2:12" s="1" customFormat="1" ht="14.4" customHeight="1">
      <c r="B33" s="33"/>
      <c r="D33" s="53" t="s">
        <v>38</v>
      </c>
      <c r="E33" s="28" t="s">
        <v>39</v>
      </c>
      <c r="F33" s="84">
        <f>ROUND((SUM(BE86:BE121)),  2)</f>
        <v>0</v>
      </c>
      <c r="I33" s="94">
        <v>0.21</v>
      </c>
      <c r="J33" s="84">
        <f>ROUND(((SUM(BE86:BE121))*I33),  2)</f>
        <v>0</v>
      </c>
      <c r="L33" s="33"/>
    </row>
    <row r="34" spans="2:12" s="1" customFormat="1" ht="14.4" customHeight="1">
      <c r="B34" s="33"/>
      <c r="E34" s="28" t="s">
        <v>40</v>
      </c>
      <c r="F34" s="84">
        <f>ROUND((SUM(BF86:BF121)),  2)</f>
        <v>0</v>
      </c>
      <c r="I34" s="94">
        <v>0.12</v>
      </c>
      <c r="J34" s="84">
        <f>ROUND(((SUM(BF86:BF121))*I34),  2)</f>
        <v>0</v>
      </c>
      <c r="L34" s="33"/>
    </row>
    <row r="35" spans="2:12" s="1" customFormat="1" ht="14.4" hidden="1" customHeight="1">
      <c r="B35" s="33"/>
      <c r="E35" s="28" t="s">
        <v>41</v>
      </c>
      <c r="F35" s="84">
        <f>ROUND((SUM(BG86:BG121)),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42</v>
      </c>
      <c r="F36" s="84">
        <f>ROUND((SUM(BH86:BH121)),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43</v>
      </c>
      <c r="F37" s="84">
        <f>ROUND((SUM(BI86:BI121)),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44</v>
      </c>
      <c r="E39" s="55"/>
      <c r="F39" s="55"/>
      <c r="G39" s="97" t="s">
        <v>45</v>
      </c>
      <c r="H39" s="98" t="s">
        <v>46</v>
      </c>
      <c r="I39" s="55"/>
      <c r="J39" s="99">
        <f>SUM(J30:J37)</f>
        <v>0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99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2" t="str">
        <f>E7</f>
        <v>Hala - 1. etapa</v>
      </c>
      <c r="F48" s="323"/>
      <c r="G48" s="323"/>
      <c r="H48" s="323"/>
      <c r="L48" s="33"/>
    </row>
    <row r="49" spans="2:47" s="1" customFormat="1" ht="12" customHeight="1">
      <c r="B49" s="33"/>
      <c r="C49" s="28" t="s">
        <v>95</v>
      </c>
      <c r="L49" s="33"/>
    </row>
    <row r="50" spans="2:47" s="1" customFormat="1" ht="16.5" customHeight="1">
      <c r="B50" s="33"/>
      <c r="E50" s="304" t="str">
        <f>E9</f>
        <v>SO_02 - nezbytné manipulační plochy - asfalt</v>
      </c>
      <c r="F50" s="321"/>
      <c r="G50" s="321"/>
      <c r="H50" s="321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20</v>
      </c>
      <c r="F52" s="26" t="str">
        <f>F12</f>
        <v>Heroltice u Jihlavy</v>
      </c>
      <c r="I52" s="28" t="s">
        <v>22</v>
      </c>
      <c r="J52" s="50">
        <f>IF(J12="","",J12)</f>
        <v>0</v>
      </c>
      <c r="L52" s="33"/>
    </row>
    <row r="53" spans="2:47" s="1" customFormat="1" ht="6.9" customHeight="1">
      <c r="B53" s="33"/>
      <c r="L53" s="33"/>
    </row>
    <row r="54" spans="2:47" s="1" customFormat="1" ht="40.049999999999997" customHeight="1">
      <c r="B54" s="33"/>
      <c r="C54" s="28" t="s">
        <v>23</v>
      </c>
      <c r="F54" s="26" t="str">
        <f>E15</f>
        <v>EURO AGRAS, s.r.o., Dobrovského 2366, 58001 H.Brod</v>
      </c>
      <c r="I54" s="28" t="s">
        <v>28</v>
      </c>
      <c r="J54" s="31" t="str">
        <f>E21</f>
        <v>PROJECTICUS s.r.o., Srázná 5883/23, 58601 Jihlava</v>
      </c>
      <c r="L54" s="33"/>
    </row>
    <row r="55" spans="2:47" s="1" customFormat="1" ht="15.15" customHeight="1">
      <c r="B55" s="33"/>
      <c r="C55" s="28" t="s">
        <v>27</v>
      </c>
      <c r="F55" s="26">
        <f>IF(E18="","",E18)</f>
        <v>0</v>
      </c>
      <c r="I55" s="28" t="s">
        <v>31</v>
      </c>
      <c r="J55" s="31" t="str">
        <f>E24</f>
        <v>Fr.Neuwirth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100</v>
      </c>
      <c r="D57" s="95"/>
      <c r="E57" s="95"/>
      <c r="F57" s="95"/>
      <c r="G57" s="95"/>
      <c r="H57" s="95"/>
      <c r="I57" s="95"/>
      <c r="J57" s="102" t="s">
        <v>101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66</v>
      </c>
      <c r="J59" s="64">
        <f>J86</f>
        <v>0</v>
      </c>
      <c r="L59" s="33"/>
      <c r="AU59" s="18" t="s">
        <v>102</v>
      </c>
    </row>
    <row r="60" spans="2:47" s="8" customFormat="1" ht="24.9" customHeight="1">
      <c r="B60" s="104"/>
      <c r="D60" s="105" t="s">
        <v>103</v>
      </c>
      <c r="E60" s="106"/>
      <c r="F60" s="106"/>
      <c r="G60" s="106"/>
      <c r="H60" s="106"/>
      <c r="I60" s="106"/>
      <c r="J60" s="107">
        <f>J87</f>
        <v>0</v>
      </c>
      <c r="L60" s="104"/>
    </row>
    <row r="61" spans="2:47" s="9" customFormat="1" ht="19.95" customHeight="1">
      <c r="B61" s="108"/>
      <c r="D61" s="109" t="s">
        <v>740</v>
      </c>
      <c r="E61" s="110"/>
      <c r="F61" s="110"/>
      <c r="G61" s="110"/>
      <c r="H61" s="110"/>
      <c r="I61" s="110"/>
      <c r="J61" s="111">
        <f>J88</f>
        <v>0</v>
      </c>
      <c r="L61" s="108"/>
    </row>
    <row r="62" spans="2:47" s="9" customFormat="1" ht="19.95" customHeight="1">
      <c r="B62" s="108"/>
      <c r="D62" s="109" t="s">
        <v>109</v>
      </c>
      <c r="E62" s="110"/>
      <c r="F62" s="110"/>
      <c r="G62" s="110"/>
      <c r="H62" s="110"/>
      <c r="I62" s="110"/>
      <c r="J62" s="111">
        <f>J105</f>
        <v>0</v>
      </c>
      <c r="L62" s="108"/>
    </row>
    <row r="63" spans="2:47" s="9" customFormat="1" ht="14.85" customHeight="1">
      <c r="B63" s="108"/>
      <c r="D63" s="109" t="s">
        <v>111</v>
      </c>
      <c r="E63" s="110"/>
      <c r="F63" s="110"/>
      <c r="G63" s="110"/>
      <c r="H63" s="110"/>
      <c r="I63" s="110"/>
      <c r="J63" s="111">
        <f>J106</f>
        <v>0</v>
      </c>
      <c r="L63" s="108"/>
    </row>
    <row r="64" spans="2:47" s="9" customFormat="1" ht="19.95" customHeight="1">
      <c r="B64" s="108"/>
      <c r="D64" s="109" t="s">
        <v>112</v>
      </c>
      <c r="E64" s="110"/>
      <c r="F64" s="110"/>
      <c r="G64" s="110"/>
      <c r="H64" s="110"/>
      <c r="I64" s="110"/>
      <c r="J64" s="111">
        <f>J111</f>
        <v>0</v>
      </c>
      <c r="L64" s="108"/>
    </row>
    <row r="65" spans="2:12" s="9" customFormat="1" ht="14.85" customHeight="1">
      <c r="B65" s="108"/>
      <c r="D65" s="109" t="s">
        <v>741</v>
      </c>
      <c r="E65" s="110"/>
      <c r="F65" s="110"/>
      <c r="G65" s="110"/>
      <c r="H65" s="110"/>
      <c r="I65" s="110"/>
      <c r="J65" s="111">
        <f>J112</f>
        <v>0</v>
      </c>
      <c r="L65" s="108"/>
    </row>
    <row r="66" spans="2:12" s="9" customFormat="1" ht="19.95" customHeight="1">
      <c r="B66" s="108"/>
      <c r="D66" s="109" t="s">
        <v>117</v>
      </c>
      <c r="E66" s="110"/>
      <c r="F66" s="110"/>
      <c r="G66" s="110"/>
      <c r="H66" s="110"/>
      <c r="I66" s="110"/>
      <c r="J66" s="111">
        <f>J119</f>
        <v>0</v>
      </c>
      <c r="L66" s="108"/>
    </row>
    <row r="67" spans="2:12" s="1" customFormat="1" ht="21.75" customHeight="1">
      <c r="B67" s="33"/>
      <c r="L67" s="33"/>
    </row>
    <row r="68" spans="2:12" s="1" customFormat="1" ht="6.9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" customHeight="1">
      <c r="B73" s="33"/>
      <c r="C73" s="22" t="s">
        <v>124</v>
      </c>
      <c r="L73" s="33"/>
    </row>
    <row r="74" spans="2:12" s="1" customFormat="1" ht="6.9" customHeight="1">
      <c r="B74" s="33"/>
      <c r="L74" s="33"/>
    </row>
    <row r="75" spans="2:12" s="1" customFormat="1" ht="12" customHeight="1">
      <c r="B75" s="33"/>
      <c r="C75" s="28" t="s">
        <v>16</v>
      </c>
      <c r="L75" s="33"/>
    </row>
    <row r="76" spans="2:12" s="1" customFormat="1" ht="16.5" customHeight="1">
      <c r="B76" s="33"/>
      <c r="E76" s="322" t="str">
        <f>E7</f>
        <v>Hala - 1. etapa</v>
      </c>
      <c r="F76" s="323"/>
      <c r="G76" s="323"/>
      <c r="H76" s="323"/>
      <c r="L76" s="33"/>
    </row>
    <row r="77" spans="2:12" s="1" customFormat="1" ht="12" customHeight="1">
      <c r="B77" s="33"/>
      <c r="C77" s="28" t="s">
        <v>95</v>
      </c>
      <c r="L77" s="33"/>
    </row>
    <row r="78" spans="2:12" s="1" customFormat="1" ht="16.5" customHeight="1">
      <c r="B78" s="33"/>
      <c r="E78" s="304" t="str">
        <f>E9</f>
        <v>SO_02 - nezbytné manipulační plochy - asfalt</v>
      </c>
      <c r="F78" s="321"/>
      <c r="G78" s="321"/>
      <c r="H78" s="321"/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8" t="s">
        <v>20</v>
      </c>
      <c r="F80" s="26" t="str">
        <f>F12</f>
        <v>Heroltice u Jihlavy</v>
      </c>
      <c r="I80" s="28" t="s">
        <v>22</v>
      </c>
      <c r="J80" s="50">
        <f>IF(J12="","",J12)</f>
        <v>0</v>
      </c>
      <c r="L80" s="33"/>
    </row>
    <row r="81" spans="2:65" s="1" customFormat="1" ht="6.9" customHeight="1">
      <c r="B81" s="33"/>
      <c r="L81" s="33"/>
    </row>
    <row r="82" spans="2:65" s="1" customFormat="1" ht="40.049999999999997" customHeight="1">
      <c r="B82" s="33"/>
      <c r="C82" s="28" t="s">
        <v>23</v>
      </c>
      <c r="F82" s="26" t="str">
        <f>E15</f>
        <v>EURO AGRAS, s.r.o., Dobrovského 2366, 58001 H.Brod</v>
      </c>
      <c r="I82" s="28" t="s">
        <v>28</v>
      </c>
      <c r="J82" s="31" t="str">
        <f>E21</f>
        <v>PROJECTICUS s.r.o., Srázná 5883/23, 58601 Jihlava</v>
      </c>
      <c r="L82" s="33"/>
    </row>
    <row r="83" spans="2:65" s="1" customFormat="1" ht="15.15" customHeight="1">
      <c r="B83" s="33"/>
      <c r="C83" s="28" t="s">
        <v>27</v>
      </c>
      <c r="F83" s="26">
        <f>IF(E18="","",E18)</f>
        <v>0</v>
      </c>
      <c r="I83" s="28" t="s">
        <v>31</v>
      </c>
      <c r="J83" s="31" t="str">
        <f>E24</f>
        <v>Fr.Neuwirth</v>
      </c>
      <c r="L83" s="33"/>
    </row>
    <row r="84" spans="2:65" s="1" customFormat="1" ht="10.35" customHeight="1">
      <c r="B84" s="33"/>
      <c r="L84" s="33"/>
    </row>
    <row r="85" spans="2:65" s="10" customFormat="1" ht="29.25" customHeight="1">
      <c r="B85" s="112"/>
      <c r="C85" s="113" t="s">
        <v>125</v>
      </c>
      <c r="D85" s="114" t="s">
        <v>53</v>
      </c>
      <c r="E85" s="114" t="s">
        <v>49</v>
      </c>
      <c r="F85" s="114" t="s">
        <v>50</v>
      </c>
      <c r="G85" s="114" t="s">
        <v>126</v>
      </c>
      <c r="H85" s="114" t="s">
        <v>127</v>
      </c>
      <c r="I85" s="114" t="s">
        <v>128</v>
      </c>
      <c r="J85" s="114" t="s">
        <v>101</v>
      </c>
      <c r="K85" s="115" t="s">
        <v>129</v>
      </c>
      <c r="L85" s="112"/>
      <c r="M85" s="57" t="s">
        <v>18</v>
      </c>
      <c r="N85" s="58" t="s">
        <v>38</v>
      </c>
      <c r="O85" s="58" t="s">
        <v>130</v>
      </c>
      <c r="P85" s="58" t="s">
        <v>131</v>
      </c>
      <c r="Q85" s="58" t="s">
        <v>132</v>
      </c>
      <c r="R85" s="58" t="s">
        <v>133</v>
      </c>
      <c r="S85" s="58" t="s">
        <v>134</v>
      </c>
      <c r="T85" s="59" t="s">
        <v>135</v>
      </c>
    </row>
    <row r="86" spans="2:65" s="1" customFormat="1" ht="22.8" customHeight="1">
      <c r="B86" s="33"/>
      <c r="C86" s="62" t="s">
        <v>136</v>
      </c>
      <c r="J86" s="116">
        <f>BK86</f>
        <v>0</v>
      </c>
      <c r="L86" s="33"/>
      <c r="M86" s="60"/>
      <c r="N86" s="51"/>
      <c r="O86" s="51"/>
      <c r="P86" s="117">
        <f>P87</f>
        <v>0</v>
      </c>
      <c r="Q86" s="51"/>
      <c r="R86" s="117">
        <f>R87</f>
        <v>19.525687500000004</v>
      </c>
      <c r="S86" s="51"/>
      <c r="T86" s="118">
        <f>T87</f>
        <v>0</v>
      </c>
      <c r="AT86" s="18" t="s">
        <v>67</v>
      </c>
      <c r="AU86" s="18" t="s">
        <v>102</v>
      </c>
      <c r="BK86" s="119">
        <f>BK87</f>
        <v>0</v>
      </c>
    </row>
    <row r="87" spans="2:65" s="11" customFormat="1" ht="25.95" customHeight="1">
      <c r="B87" s="120"/>
      <c r="D87" s="121" t="s">
        <v>67</v>
      </c>
      <c r="E87" s="122" t="s">
        <v>137</v>
      </c>
      <c r="F87" s="122" t="s">
        <v>138</v>
      </c>
      <c r="I87" s="123"/>
      <c r="J87" s="124">
        <f>BK87</f>
        <v>0</v>
      </c>
      <c r="L87" s="120"/>
      <c r="M87" s="125"/>
      <c r="P87" s="126">
        <f>P88+P105+P111+P119</f>
        <v>0</v>
      </c>
      <c r="R87" s="126">
        <f>R88+R105+R111+R119</f>
        <v>19.525687500000004</v>
      </c>
      <c r="T87" s="127">
        <f>T88+T105+T111+T119</f>
        <v>0</v>
      </c>
      <c r="AR87" s="121" t="s">
        <v>74</v>
      </c>
      <c r="AT87" s="128" t="s">
        <v>67</v>
      </c>
      <c r="AU87" s="128" t="s">
        <v>68</v>
      </c>
      <c r="AY87" s="121" t="s">
        <v>139</v>
      </c>
      <c r="BK87" s="129">
        <f>BK88+BK105+BK111+BK119</f>
        <v>0</v>
      </c>
    </row>
    <row r="88" spans="2:65" s="11" customFormat="1" ht="22.8" customHeight="1">
      <c r="B88" s="120"/>
      <c r="D88" s="121" t="s">
        <v>67</v>
      </c>
      <c r="E88" s="130" t="s">
        <v>177</v>
      </c>
      <c r="F88" s="130" t="s">
        <v>742</v>
      </c>
      <c r="I88" s="123"/>
      <c r="J88" s="131">
        <f>BK88</f>
        <v>0</v>
      </c>
      <c r="L88" s="120"/>
      <c r="M88" s="125"/>
      <c r="P88" s="126">
        <f>SUM(P89:P104)</f>
        <v>0</v>
      </c>
      <c r="R88" s="126">
        <f>SUM(R89:R104)</f>
        <v>0</v>
      </c>
      <c r="T88" s="127">
        <f>SUM(T89:T104)</f>
        <v>0</v>
      </c>
      <c r="AR88" s="121" t="s">
        <v>74</v>
      </c>
      <c r="AT88" s="128" t="s">
        <v>67</v>
      </c>
      <c r="AU88" s="128" t="s">
        <v>74</v>
      </c>
      <c r="AY88" s="121" t="s">
        <v>139</v>
      </c>
      <c r="BK88" s="129">
        <f>SUM(BK89:BK104)</f>
        <v>0</v>
      </c>
    </row>
    <row r="89" spans="2:65" s="1" customFormat="1" ht="24.15" customHeight="1">
      <c r="B89" s="33"/>
      <c r="C89" s="132" t="s">
        <v>74</v>
      </c>
      <c r="D89" s="132" t="s">
        <v>141</v>
      </c>
      <c r="E89" s="133" t="s">
        <v>743</v>
      </c>
      <c r="F89" s="134" t="s">
        <v>744</v>
      </c>
      <c r="G89" s="135" t="s">
        <v>144</v>
      </c>
      <c r="H89" s="136">
        <v>1125</v>
      </c>
      <c r="I89" s="137"/>
      <c r="J89" s="138">
        <f>ROUND(I89*H89,2)</f>
        <v>0</v>
      </c>
      <c r="K89" s="134" t="s">
        <v>145</v>
      </c>
      <c r="L89" s="33"/>
      <c r="M89" s="139" t="s">
        <v>18</v>
      </c>
      <c r="N89" s="140" t="s">
        <v>39</v>
      </c>
      <c r="P89" s="141">
        <f>O89*H89</f>
        <v>0</v>
      </c>
      <c r="Q89" s="141">
        <v>0</v>
      </c>
      <c r="R89" s="141">
        <f>Q89*H89</f>
        <v>0</v>
      </c>
      <c r="S89" s="141">
        <v>0</v>
      </c>
      <c r="T89" s="142">
        <f>S89*H89</f>
        <v>0</v>
      </c>
      <c r="AR89" s="143" t="s">
        <v>146</v>
      </c>
      <c r="AT89" s="143" t="s">
        <v>141</v>
      </c>
      <c r="AU89" s="143" t="s">
        <v>76</v>
      </c>
      <c r="AY89" s="18" t="s">
        <v>139</v>
      </c>
      <c r="BE89" s="144">
        <f>IF(N89="základní",J89,0)</f>
        <v>0</v>
      </c>
      <c r="BF89" s="144">
        <f>IF(N89="snížená",J89,0)</f>
        <v>0</v>
      </c>
      <c r="BG89" s="144">
        <f>IF(N89="zákl. přenesená",J89,0)</f>
        <v>0</v>
      </c>
      <c r="BH89" s="144">
        <f>IF(N89="sníž. přenesená",J89,0)</f>
        <v>0</v>
      </c>
      <c r="BI89" s="144">
        <f>IF(N89="nulová",J89,0)</f>
        <v>0</v>
      </c>
      <c r="BJ89" s="18" t="s">
        <v>74</v>
      </c>
      <c r="BK89" s="144">
        <f>ROUND(I89*H89,2)</f>
        <v>0</v>
      </c>
      <c r="BL89" s="18" t="s">
        <v>146</v>
      </c>
      <c r="BM89" s="143" t="s">
        <v>745</v>
      </c>
    </row>
    <row r="90" spans="2:65" s="1" customFormat="1">
      <c r="B90" s="33"/>
      <c r="D90" s="145" t="s">
        <v>148</v>
      </c>
      <c r="F90" s="146" t="s">
        <v>746</v>
      </c>
      <c r="I90" s="147"/>
      <c r="L90" s="33"/>
      <c r="M90" s="148"/>
      <c r="T90" s="54"/>
      <c r="AT90" s="18" t="s">
        <v>148</v>
      </c>
      <c r="AU90" s="18" t="s">
        <v>76</v>
      </c>
    </row>
    <row r="91" spans="2:65" s="1" customFormat="1" ht="16.5" customHeight="1">
      <c r="B91" s="33"/>
      <c r="C91" s="132" t="s">
        <v>76</v>
      </c>
      <c r="D91" s="132" t="s">
        <v>141</v>
      </c>
      <c r="E91" s="133" t="s">
        <v>747</v>
      </c>
      <c r="F91" s="134" t="s">
        <v>748</v>
      </c>
      <c r="G91" s="135" t="s">
        <v>144</v>
      </c>
      <c r="H91" s="136">
        <v>1125</v>
      </c>
      <c r="I91" s="137"/>
      <c r="J91" s="138">
        <f>ROUND(I91*H91,2)</f>
        <v>0</v>
      </c>
      <c r="K91" s="134" t="s">
        <v>145</v>
      </c>
      <c r="L91" s="33"/>
      <c r="M91" s="139" t="s">
        <v>18</v>
      </c>
      <c r="N91" s="140" t="s">
        <v>39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146</v>
      </c>
      <c r="AT91" s="143" t="s">
        <v>141</v>
      </c>
      <c r="AU91" s="143" t="s">
        <v>76</v>
      </c>
      <c r="AY91" s="18" t="s">
        <v>139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74</v>
      </c>
      <c r="BK91" s="144">
        <f>ROUND(I91*H91,2)</f>
        <v>0</v>
      </c>
      <c r="BL91" s="18" t="s">
        <v>146</v>
      </c>
      <c r="BM91" s="143" t="s">
        <v>749</v>
      </c>
    </row>
    <row r="92" spans="2:65" s="1" customFormat="1">
      <c r="B92" s="33"/>
      <c r="D92" s="145" t="s">
        <v>148</v>
      </c>
      <c r="F92" s="146" t="s">
        <v>750</v>
      </c>
      <c r="I92" s="147"/>
      <c r="L92" s="33"/>
      <c r="M92" s="148"/>
      <c r="T92" s="54"/>
      <c r="AT92" s="18" t="s">
        <v>148</v>
      </c>
      <c r="AU92" s="18" t="s">
        <v>76</v>
      </c>
    </row>
    <row r="93" spans="2:65" s="1" customFormat="1" ht="24.15" customHeight="1">
      <c r="B93" s="33"/>
      <c r="C93" s="132" t="s">
        <v>153</v>
      </c>
      <c r="D93" s="132" t="s">
        <v>141</v>
      </c>
      <c r="E93" s="133" t="s">
        <v>751</v>
      </c>
      <c r="F93" s="134" t="s">
        <v>752</v>
      </c>
      <c r="G93" s="135" t="s">
        <v>144</v>
      </c>
      <c r="H93" s="136">
        <v>1125</v>
      </c>
      <c r="I93" s="137"/>
      <c r="J93" s="138">
        <f>ROUND(I93*H93,2)</f>
        <v>0</v>
      </c>
      <c r="K93" s="134" t="s">
        <v>145</v>
      </c>
      <c r="L93" s="33"/>
      <c r="M93" s="139" t="s">
        <v>18</v>
      </c>
      <c r="N93" s="140" t="s">
        <v>39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146</v>
      </c>
      <c r="AT93" s="143" t="s">
        <v>141</v>
      </c>
      <c r="AU93" s="143" t="s">
        <v>76</v>
      </c>
      <c r="AY93" s="18" t="s">
        <v>139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74</v>
      </c>
      <c r="BK93" s="144">
        <f>ROUND(I93*H93,2)</f>
        <v>0</v>
      </c>
      <c r="BL93" s="18" t="s">
        <v>146</v>
      </c>
      <c r="BM93" s="143" t="s">
        <v>753</v>
      </c>
    </row>
    <row r="94" spans="2:65" s="1" customFormat="1">
      <c r="B94" s="33"/>
      <c r="D94" s="145" t="s">
        <v>148</v>
      </c>
      <c r="F94" s="146" t="s">
        <v>754</v>
      </c>
      <c r="I94" s="147"/>
      <c r="L94" s="33"/>
      <c r="M94" s="148"/>
      <c r="T94" s="54"/>
      <c r="AT94" s="18" t="s">
        <v>148</v>
      </c>
      <c r="AU94" s="18" t="s">
        <v>76</v>
      </c>
    </row>
    <row r="95" spans="2:65" s="1" customFormat="1" ht="16.5" customHeight="1">
      <c r="B95" s="33"/>
      <c r="C95" s="132" t="s">
        <v>146</v>
      </c>
      <c r="D95" s="132" t="s">
        <v>141</v>
      </c>
      <c r="E95" s="133" t="s">
        <v>755</v>
      </c>
      <c r="F95" s="134" t="s">
        <v>756</v>
      </c>
      <c r="G95" s="135" t="s">
        <v>144</v>
      </c>
      <c r="H95" s="136">
        <v>1125</v>
      </c>
      <c r="I95" s="137"/>
      <c r="J95" s="138">
        <f>ROUND(I95*H95,2)</f>
        <v>0</v>
      </c>
      <c r="K95" s="134" t="s">
        <v>145</v>
      </c>
      <c r="L95" s="33"/>
      <c r="M95" s="139" t="s">
        <v>18</v>
      </c>
      <c r="N95" s="140" t="s">
        <v>39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146</v>
      </c>
      <c r="AT95" s="143" t="s">
        <v>141</v>
      </c>
      <c r="AU95" s="143" t="s">
        <v>76</v>
      </c>
      <c r="AY95" s="18" t="s">
        <v>139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74</v>
      </c>
      <c r="BK95" s="144">
        <f>ROUND(I95*H95,2)</f>
        <v>0</v>
      </c>
      <c r="BL95" s="18" t="s">
        <v>146</v>
      </c>
      <c r="BM95" s="143" t="s">
        <v>757</v>
      </c>
    </row>
    <row r="96" spans="2:65" s="1" customFormat="1">
      <c r="B96" s="33"/>
      <c r="D96" s="145" t="s">
        <v>148</v>
      </c>
      <c r="F96" s="146" t="s">
        <v>758</v>
      </c>
      <c r="I96" s="147"/>
      <c r="L96" s="33"/>
      <c r="M96" s="148"/>
      <c r="T96" s="54"/>
      <c r="AT96" s="18" t="s">
        <v>148</v>
      </c>
      <c r="AU96" s="18" t="s">
        <v>76</v>
      </c>
    </row>
    <row r="97" spans="2:65" s="1" customFormat="1" ht="24.15" customHeight="1">
      <c r="B97" s="33"/>
      <c r="C97" s="132" t="s">
        <v>177</v>
      </c>
      <c r="D97" s="132" t="s">
        <v>141</v>
      </c>
      <c r="E97" s="133" t="s">
        <v>759</v>
      </c>
      <c r="F97" s="134" t="s">
        <v>760</v>
      </c>
      <c r="G97" s="135" t="s">
        <v>144</v>
      </c>
      <c r="H97" s="136">
        <v>1125</v>
      </c>
      <c r="I97" s="137"/>
      <c r="J97" s="138">
        <f>ROUND(I97*H97,2)</f>
        <v>0</v>
      </c>
      <c r="K97" s="134" t="s">
        <v>145</v>
      </c>
      <c r="L97" s="33"/>
      <c r="M97" s="139" t="s">
        <v>18</v>
      </c>
      <c r="N97" s="140" t="s">
        <v>39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146</v>
      </c>
      <c r="AT97" s="143" t="s">
        <v>141</v>
      </c>
      <c r="AU97" s="143" t="s">
        <v>76</v>
      </c>
      <c r="AY97" s="18" t="s">
        <v>139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74</v>
      </c>
      <c r="BK97" s="144">
        <f>ROUND(I97*H97,2)</f>
        <v>0</v>
      </c>
      <c r="BL97" s="18" t="s">
        <v>146</v>
      </c>
      <c r="BM97" s="143" t="s">
        <v>761</v>
      </c>
    </row>
    <row r="98" spans="2:65" s="1" customFormat="1">
      <c r="B98" s="33"/>
      <c r="D98" s="145" t="s">
        <v>148</v>
      </c>
      <c r="F98" s="146" t="s">
        <v>762</v>
      </c>
      <c r="I98" s="147"/>
      <c r="L98" s="33"/>
      <c r="M98" s="148"/>
      <c r="T98" s="54"/>
      <c r="AT98" s="18" t="s">
        <v>148</v>
      </c>
      <c r="AU98" s="18" t="s">
        <v>76</v>
      </c>
    </row>
    <row r="99" spans="2:65" s="1" customFormat="1" ht="16.5" customHeight="1">
      <c r="B99" s="33"/>
      <c r="C99" s="132" t="s">
        <v>182</v>
      </c>
      <c r="D99" s="132" t="s">
        <v>141</v>
      </c>
      <c r="E99" s="133" t="s">
        <v>763</v>
      </c>
      <c r="F99" s="134" t="s">
        <v>764</v>
      </c>
      <c r="G99" s="135" t="s">
        <v>144</v>
      </c>
      <c r="H99" s="136">
        <v>1125</v>
      </c>
      <c r="I99" s="137"/>
      <c r="J99" s="138">
        <f>ROUND(I99*H99,2)</f>
        <v>0</v>
      </c>
      <c r="K99" s="134" t="s">
        <v>145</v>
      </c>
      <c r="L99" s="33"/>
      <c r="M99" s="139" t="s">
        <v>18</v>
      </c>
      <c r="N99" s="140" t="s">
        <v>39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146</v>
      </c>
      <c r="AT99" s="143" t="s">
        <v>141</v>
      </c>
      <c r="AU99" s="143" t="s">
        <v>76</v>
      </c>
      <c r="AY99" s="18" t="s">
        <v>139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74</v>
      </c>
      <c r="BK99" s="144">
        <f>ROUND(I99*H99,2)</f>
        <v>0</v>
      </c>
      <c r="BL99" s="18" t="s">
        <v>146</v>
      </c>
      <c r="BM99" s="143" t="s">
        <v>765</v>
      </c>
    </row>
    <row r="100" spans="2:65" s="1" customFormat="1">
      <c r="B100" s="33"/>
      <c r="D100" s="145" t="s">
        <v>148</v>
      </c>
      <c r="F100" s="146" t="s">
        <v>766</v>
      </c>
      <c r="I100" s="147"/>
      <c r="L100" s="33"/>
      <c r="M100" s="148"/>
      <c r="T100" s="54"/>
      <c r="AT100" s="18" t="s">
        <v>148</v>
      </c>
      <c r="AU100" s="18" t="s">
        <v>76</v>
      </c>
    </row>
    <row r="101" spans="2:65" s="1" customFormat="1" ht="24.15" customHeight="1">
      <c r="B101" s="33"/>
      <c r="C101" s="132" t="s">
        <v>190</v>
      </c>
      <c r="D101" s="132" t="s">
        <v>141</v>
      </c>
      <c r="E101" s="133" t="s">
        <v>767</v>
      </c>
      <c r="F101" s="134" t="s">
        <v>768</v>
      </c>
      <c r="G101" s="135" t="s">
        <v>144</v>
      </c>
      <c r="H101" s="136">
        <v>1125</v>
      </c>
      <c r="I101" s="137"/>
      <c r="J101" s="138">
        <f>ROUND(I101*H101,2)</f>
        <v>0</v>
      </c>
      <c r="K101" s="134" t="s">
        <v>145</v>
      </c>
      <c r="L101" s="33"/>
      <c r="M101" s="139" t="s">
        <v>18</v>
      </c>
      <c r="N101" s="140" t="s">
        <v>39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146</v>
      </c>
      <c r="AT101" s="143" t="s">
        <v>141</v>
      </c>
      <c r="AU101" s="143" t="s">
        <v>76</v>
      </c>
      <c r="AY101" s="18" t="s">
        <v>139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74</v>
      </c>
      <c r="BK101" s="144">
        <f>ROUND(I101*H101,2)</f>
        <v>0</v>
      </c>
      <c r="BL101" s="18" t="s">
        <v>146</v>
      </c>
      <c r="BM101" s="143" t="s">
        <v>769</v>
      </c>
    </row>
    <row r="102" spans="2:65" s="1" customFormat="1">
      <c r="B102" s="33"/>
      <c r="D102" s="145" t="s">
        <v>148</v>
      </c>
      <c r="F102" s="146" t="s">
        <v>770</v>
      </c>
      <c r="I102" s="147"/>
      <c r="L102" s="33"/>
      <c r="M102" s="148"/>
      <c r="T102" s="54"/>
      <c r="AT102" s="18" t="s">
        <v>148</v>
      </c>
      <c r="AU102" s="18" t="s">
        <v>76</v>
      </c>
    </row>
    <row r="103" spans="2:65" s="1" customFormat="1" ht="24.15" customHeight="1">
      <c r="B103" s="33"/>
      <c r="C103" s="132" t="s">
        <v>195</v>
      </c>
      <c r="D103" s="132" t="s">
        <v>141</v>
      </c>
      <c r="E103" s="133" t="s">
        <v>771</v>
      </c>
      <c r="F103" s="134" t="s">
        <v>772</v>
      </c>
      <c r="G103" s="135" t="s">
        <v>144</v>
      </c>
      <c r="H103" s="136">
        <v>1125</v>
      </c>
      <c r="I103" s="137"/>
      <c r="J103" s="138">
        <f>ROUND(I103*H103,2)</f>
        <v>0</v>
      </c>
      <c r="K103" s="134" t="s">
        <v>145</v>
      </c>
      <c r="L103" s="33"/>
      <c r="M103" s="139" t="s">
        <v>18</v>
      </c>
      <c r="N103" s="140" t="s">
        <v>39</v>
      </c>
      <c r="P103" s="141">
        <f>O103*H103</f>
        <v>0</v>
      </c>
      <c r="Q103" s="141">
        <v>0</v>
      </c>
      <c r="R103" s="141">
        <f>Q103*H103</f>
        <v>0</v>
      </c>
      <c r="S103" s="141">
        <v>0</v>
      </c>
      <c r="T103" s="142">
        <f>S103*H103</f>
        <v>0</v>
      </c>
      <c r="AR103" s="143" t="s">
        <v>146</v>
      </c>
      <c r="AT103" s="143" t="s">
        <v>141</v>
      </c>
      <c r="AU103" s="143" t="s">
        <v>76</v>
      </c>
      <c r="AY103" s="18" t="s">
        <v>139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74</v>
      </c>
      <c r="BK103" s="144">
        <f>ROUND(I103*H103,2)</f>
        <v>0</v>
      </c>
      <c r="BL103" s="18" t="s">
        <v>146</v>
      </c>
      <c r="BM103" s="143" t="s">
        <v>773</v>
      </c>
    </row>
    <row r="104" spans="2:65" s="1" customFormat="1">
      <c r="B104" s="33"/>
      <c r="D104" s="145" t="s">
        <v>148</v>
      </c>
      <c r="F104" s="146" t="s">
        <v>774</v>
      </c>
      <c r="I104" s="147"/>
      <c r="L104" s="33"/>
      <c r="M104" s="148"/>
      <c r="T104" s="54"/>
      <c r="AT104" s="18" t="s">
        <v>148</v>
      </c>
      <c r="AU104" s="18" t="s">
        <v>76</v>
      </c>
    </row>
    <row r="105" spans="2:65" s="11" customFormat="1" ht="22.8" customHeight="1">
      <c r="B105" s="120"/>
      <c r="D105" s="121" t="s">
        <v>67</v>
      </c>
      <c r="E105" s="130" t="s">
        <v>182</v>
      </c>
      <c r="F105" s="130" t="s">
        <v>356</v>
      </c>
      <c r="I105" s="123"/>
      <c r="J105" s="131">
        <f>BK105</f>
        <v>0</v>
      </c>
      <c r="L105" s="120"/>
      <c r="M105" s="125"/>
      <c r="P105" s="126">
        <f>P106</f>
        <v>0</v>
      </c>
      <c r="R105" s="126">
        <f>R106</f>
        <v>0</v>
      </c>
      <c r="T105" s="127">
        <f>T106</f>
        <v>0</v>
      </c>
      <c r="AR105" s="121" t="s">
        <v>74</v>
      </c>
      <c r="AT105" s="128" t="s">
        <v>67</v>
      </c>
      <c r="AU105" s="128" t="s">
        <v>74</v>
      </c>
      <c r="AY105" s="121" t="s">
        <v>139</v>
      </c>
      <c r="BK105" s="129">
        <f>BK106</f>
        <v>0</v>
      </c>
    </row>
    <row r="106" spans="2:65" s="11" customFormat="1" ht="20.85" customHeight="1">
      <c r="B106" s="120"/>
      <c r="D106" s="121" t="s">
        <v>67</v>
      </c>
      <c r="E106" s="130" t="s">
        <v>380</v>
      </c>
      <c r="F106" s="130" t="s">
        <v>381</v>
      </c>
      <c r="I106" s="123"/>
      <c r="J106" s="131">
        <f>BK106</f>
        <v>0</v>
      </c>
      <c r="L106" s="120"/>
      <c r="M106" s="125"/>
      <c r="P106" s="126">
        <f>SUM(P107:P110)</f>
        <v>0</v>
      </c>
      <c r="R106" s="126">
        <f>SUM(R107:R110)</f>
        <v>0</v>
      </c>
      <c r="T106" s="127">
        <f>SUM(T107:T110)</f>
        <v>0</v>
      </c>
      <c r="AR106" s="121" t="s">
        <v>74</v>
      </c>
      <c r="AT106" s="128" t="s">
        <v>67</v>
      </c>
      <c r="AU106" s="128" t="s">
        <v>76</v>
      </c>
      <c r="AY106" s="121" t="s">
        <v>139</v>
      </c>
      <c r="BK106" s="129">
        <f>SUM(BK107:BK110)</f>
        <v>0</v>
      </c>
    </row>
    <row r="107" spans="2:65" s="1" customFormat="1" ht="24.15" customHeight="1">
      <c r="B107" s="33"/>
      <c r="C107" s="132" t="s">
        <v>200</v>
      </c>
      <c r="D107" s="132" t="s">
        <v>141</v>
      </c>
      <c r="E107" s="133" t="s">
        <v>201</v>
      </c>
      <c r="F107" s="134" t="s">
        <v>775</v>
      </c>
      <c r="G107" s="135" t="s">
        <v>144</v>
      </c>
      <c r="H107" s="136">
        <v>1125</v>
      </c>
      <c r="I107" s="137"/>
      <c r="J107" s="138">
        <f>ROUND(I107*H107,2)</f>
        <v>0</v>
      </c>
      <c r="K107" s="134" t="s">
        <v>145</v>
      </c>
      <c r="L107" s="33"/>
      <c r="M107" s="139" t="s">
        <v>18</v>
      </c>
      <c r="N107" s="140" t="s">
        <v>39</v>
      </c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AR107" s="143" t="s">
        <v>146</v>
      </c>
      <c r="AT107" s="143" t="s">
        <v>141</v>
      </c>
      <c r="AU107" s="143" t="s">
        <v>153</v>
      </c>
      <c r="AY107" s="18" t="s">
        <v>139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74</v>
      </c>
      <c r="BK107" s="144">
        <f>ROUND(I107*H107,2)</f>
        <v>0</v>
      </c>
      <c r="BL107" s="18" t="s">
        <v>146</v>
      </c>
      <c r="BM107" s="143" t="s">
        <v>776</v>
      </c>
    </row>
    <row r="108" spans="2:65" s="1" customFormat="1">
      <c r="B108" s="33"/>
      <c r="D108" s="145" t="s">
        <v>148</v>
      </c>
      <c r="F108" s="146" t="s">
        <v>204</v>
      </c>
      <c r="I108" s="147"/>
      <c r="L108" s="33"/>
      <c r="M108" s="148"/>
      <c r="T108" s="54"/>
      <c r="AT108" s="18" t="s">
        <v>148</v>
      </c>
      <c r="AU108" s="18" t="s">
        <v>153</v>
      </c>
    </row>
    <row r="109" spans="2:65" s="12" customFormat="1">
      <c r="B109" s="149"/>
      <c r="D109" s="150" t="s">
        <v>150</v>
      </c>
      <c r="E109" s="151" t="s">
        <v>18</v>
      </c>
      <c r="F109" s="152" t="s">
        <v>777</v>
      </c>
      <c r="H109" s="153">
        <v>1125</v>
      </c>
      <c r="I109" s="154"/>
      <c r="L109" s="149"/>
      <c r="M109" s="155"/>
      <c r="T109" s="156"/>
      <c r="AT109" s="151" t="s">
        <v>150</v>
      </c>
      <c r="AU109" s="151" t="s">
        <v>153</v>
      </c>
      <c r="AV109" s="12" t="s">
        <v>76</v>
      </c>
      <c r="AW109" s="12" t="s">
        <v>30</v>
      </c>
      <c r="AX109" s="12" t="s">
        <v>68</v>
      </c>
      <c r="AY109" s="151" t="s">
        <v>139</v>
      </c>
    </row>
    <row r="110" spans="2:65" s="13" customFormat="1">
      <c r="B110" s="157"/>
      <c r="D110" s="150" t="s">
        <v>150</v>
      </c>
      <c r="E110" s="158" t="s">
        <v>18</v>
      </c>
      <c r="F110" s="159" t="s">
        <v>152</v>
      </c>
      <c r="H110" s="160">
        <v>1125</v>
      </c>
      <c r="I110" s="161"/>
      <c r="L110" s="157"/>
      <c r="M110" s="162"/>
      <c r="T110" s="163"/>
      <c r="AT110" s="158" t="s">
        <v>150</v>
      </c>
      <c r="AU110" s="158" t="s">
        <v>153</v>
      </c>
      <c r="AV110" s="13" t="s">
        <v>153</v>
      </c>
      <c r="AW110" s="13" t="s">
        <v>30</v>
      </c>
      <c r="AX110" s="13" t="s">
        <v>74</v>
      </c>
      <c r="AY110" s="158" t="s">
        <v>139</v>
      </c>
    </row>
    <row r="111" spans="2:65" s="11" customFormat="1" ht="22.8" customHeight="1">
      <c r="B111" s="120"/>
      <c r="D111" s="121" t="s">
        <v>67</v>
      </c>
      <c r="E111" s="130" t="s">
        <v>200</v>
      </c>
      <c r="F111" s="130" t="s">
        <v>443</v>
      </c>
      <c r="I111" s="123"/>
      <c r="J111" s="131">
        <f>BK111</f>
        <v>0</v>
      </c>
      <c r="L111" s="120"/>
      <c r="M111" s="125"/>
      <c r="P111" s="126">
        <f>P112</f>
        <v>0</v>
      </c>
      <c r="R111" s="126">
        <f>R112</f>
        <v>19.525687500000004</v>
      </c>
      <c r="T111" s="127">
        <f>T112</f>
        <v>0</v>
      </c>
      <c r="AR111" s="121" t="s">
        <v>74</v>
      </c>
      <c r="AT111" s="128" t="s">
        <v>67</v>
      </c>
      <c r="AU111" s="128" t="s">
        <v>74</v>
      </c>
      <c r="AY111" s="121" t="s">
        <v>139</v>
      </c>
      <c r="BK111" s="129">
        <f>BK112</f>
        <v>0</v>
      </c>
    </row>
    <row r="112" spans="2:65" s="11" customFormat="1" ht="20.85" customHeight="1">
      <c r="B112" s="120"/>
      <c r="D112" s="121" t="s">
        <v>67</v>
      </c>
      <c r="E112" s="130" t="s">
        <v>662</v>
      </c>
      <c r="F112" s="130" t="s">
        <v>778</v>
      </c>
      <c r="I112" s="123"/>
      <c r="J112" s="131">
        <f>BK112</f>
        <v>0</v>
      </c>
      <c r="L112" s="120"/>
      <c r="M112" s="125"/>
      <c r="P112" s="126">
        <f>SUM(P113:P118)</f>
        <v>0</v>
      </c>
      <c r="R112" s="126">
        <f>SUM(R113:R118)</f>
        <v>19.525687500000004</v>
      </c>
      <c r="T112" s="127">
        <f>SUM(T113:T118)</f>
        <v>0</v>
      </c>
      <c r="AR112" s="121" t="s">
        <v>74</v>
      </c>
      <c r="AT112" s="128" t="s">
        <v>67</v>
      </c>
      <c r="AU112" s="128" t="s">
        <v>76</v>
      </c>
      <c r="AY112" s="121" t="s">
        <v>139</v>
      </c>
      <c r="BK112" s="129">
        <f>SUM(BK113:BK118)</f>
        <v>0</v>
      </c>
    </row>
    <row r="113" spans="2:65" s="1" customFormat="1" ht="24.15" customHeight="1">
      <c r="B113" s="33"/>
      <c r="C113" s="132" t="s">
        <v>208</v>
      </c>
      <c r="D113" s="132" t="s">
        <v>141</v>
      </c>
      <c r="E113" s="133" t="s">
        <v>779</v>
      </c>
      <c r="F113" s="134" t="s">
        <v>780</v>
      </c>
      <c r="G113" s="135" t="s">
        <v>236</v>
      </c>
      <c r="H113" s="136">
        <v>82.5</v>
      </c>
      <c r="I113" s="137"/>
      <c r="J113" s="138">
        <f>ROUND(I113*H113,2)</f>
        <v>0</v>
      </c>
      <c r="K113" s="134" t="s">
        <v>145</v>
      </c>
      <c r="L113" s="33"/>
      <c r="M113" s="139" t="s">
        <v>18</v>
      </c>
      <c r="N113" s="140" t="s">
        <v>39</v>
      </c>
      <c r="P113" s="141">
        <f>O113*H113</f>
        <v>0</v>
      </c>
      <c r="Q113" s="141">
        <v>0.16850000000000001</v>
      </c>
      <c r="R113" s="141">
        <f>Q113*H113</f>
        <v>13.901250000000001</v>
      </c>
      <c r="S113" s="141">
        <v>0</v>
      </c>
      <c r="T113" s="142">
        <f>S113*H113</f>
        <v>0</v>
      </c>
      <c r="AR113" s="143" t="s">
        <v>146</v>
      </c>
      <c r="AT113" s="143" t="s">
        <v>141</v>
      </c>
      <c r="AU113" s="143" t="s">
        <v>153</v>
      </c>
      <c r="AY113" s="18" t="s">
        <v>139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74</v>
      </c>
      <c r="BK113" s="144">
        <f>ROUND(I113*H113,2)</f>
        <v>0</v>
      </c>
      <c r="BL113" s="18" t="s">
        <v>146</v>
      </c>
      <c r="BM113" s="143" t="s">
        <v>781</v>
      </c>
    </row>
    <row r="114" spans="2:65" s="1" customFormat="1">
      <c r="B114" s="33"/>
      <c r="D114" s="145" t="s">
        <v>148</v>
      </c>
      <c r="F114" s="146" t="s">
        <v>782</v>
      </c>
      <c r="I114" s="147"/>
      <c r="L114" s="33"/>
      <c r="M114" s="148"/>
      <c r="T114" s="54"/>
      <c r="AT114" s="18" t="s">
        <v>148</v>
      </c>
      <c r="AU114" s="18" t="s">
        <v>153</v>
      </c>
    </row>
    <row r="115" spans="2:65" s="12" customFormat="1">
      <c r="B115" s="149"/>
      <c r="D115" s="150" t="s">
        <v>150</v>
      </c>
      <c r="E115" s="151" t="s">
        <v>18</v>
      </c>
      <c r="F115" s="152" t="s">
        <v>783</v>
      </c>
      <c r="H115" s="153">
        <v>82.5</v>
      </c>
      <c r="I115" s="154"/>
      <c r="L115" s="149"/>
      <c r="M115" s="155"/>
      <c r="T115" s="156"/>
      <c r="AT115" s="151" t="s">
        <v>150</v>
      </c>
      <c r="AU115" s="151" t="s">
        <v>153</v>
      </c>
      <c r="AV115" s="12" t="s">
        <v>76</v>
      </c>
      <c r="AW115" s="12" t="s">
        <v>30</v>
      </c>
      <c r="AX115" s="12" t="s">
        <v>68</v>
      </c>
      <c r="AY115" s="151" t="s">
        <v>139</v>
      </c>
    </row>
    <row r="116" spans="2:65" s="13" customFormat="1">
      <c r="B116" s="157"/>
      <c r="D116" s="150" t="s">
        <v>150</v>
      </c>
      <c r="E116" s="158" t="s">
        <v>18</v>
      </c>
      <c r="F116" s="159" t="s">
        <v>152</v>
      </c>
      <c r="H116" s="160">
        <v>82.5</v>
      </c>
      <c r="I116" s="161"/>
      <c r="L116" s="157"/>
      <c r="M116" s="162"/>
      <c r="T116" s="163"/>
      <c r="AT116" s="158" t="s">
        <v>150</v>
      </c>
      <c r="AU116" s="158" t="s">
        <v>153</v>
      </c>
      <c r="AV116" s="13" t="s">
        <v>153</v>
      </c>
      <c r="AW116" s="13" t="s">
        <v>30</v>
      </c>
      <c r="AX116" s="13" t="s">
        <v>74</v>
      </c>
      <c r="AY116" s="158" t="s">
        <v>139</v>
      </c>
    </row>
    <row r="117" spans="2:65" s="1" customFormat="1" ht="24.15" customHeight="1">
      <c r="B117" s="33"/>
      <c r="C117" s="177" t="s">
        <v>217</v>
      </c>
      <c r="D117" s="177" t="s">
        <v>191</v>
      </c>
      <c r="E117" s="178" t="s">
        <v>784</v>
      </c>
      <c r="F117" s="179" t="s">
        <v>785</v>
      </c>
      <c r="G117" s="180" t="s">
        <v>290</v>
      </c>
      <c r="H117" s="181">
        <v>83.325000000000003</v>
      </c>
      <c r="I117" s="182"/>
      <c r="J117" s="183">
        <f>ROUND(I117*H117,2)</f>
        <v>0</v>
      </c>
      <c r="K117" s="179" t="s">
        <v>18</v>
      </c>
      <c r="L117" s="184"/>
      <c r="M117" s="185" t="s">
        <v>18</v>
      </c>
      <c r="N117" s="186" t="s">
        <v>39</v>
      </c>
      <c r="P117" s="141">
        <f>O117*H117</f>
        <v>0</v>
      </c>
      <c r="Q117" s="141">
        <v>6.7500000000000004E-2</v>
      </c>
      <c r="R117" s="141">
        <f>Q117*H117</f>
        <v>5.6244375000000009</v>
      </c>
      <c r="S117" s="141">
        <v>0</v>
      </c>
      <c r="T117" s="142">
        <f>S117*H117</f>
        <v>0</v>
      </c>
      <c r="AR117" s="143" t="s">
        <v>195</v>
      </c>
      <c r="AT117" s="143" t="s">
        <v>191</v>
      </c>
      <c r="AU117" s="143" t="s">
        <v>153</v>
      </c>
      <c r="AY117" s="18" t="s">
        <v>139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74</v>
      </c>
      <c r="BK117" s="144">
        <f>ROUND(I117*H117,2)</f>
        <v>0</v>
      </c>
      <c r="BL117" s="18" t="s">
        <v>146</v>
      </c>
      <c r="BM117" s="143" t="s">
        <v>786</v>
      </c>
    </row>
    <row r="118" spans="2:65" s="12" customFormat="1">
      <c r="B118" s="149"/>
      <c r="D118" s="150" t="s">
        <v>150</v>
      </c>
      <c r="F118" s="152" t="s">
        <v>787</v>
      </c>
      <c r="H118" s="153">
        <v>83.325000000000003</v>
      </c>
      <c r="I118" s="154"/>
      <c r="L118" s="149"/>
      <c r="M118" s="155"/>
      <c r="T118" s="156"/>
      <c r="AT118" s="151" t="s">
        <v>150</v>
      </c>
      <c r="AU118" s="151" t="s">
        <v>153</v>
      </c>
      <c r="AV118" s="12" t="s">
        <v>76</v>
      </c>
      <c r="AW118" s="12" t="s">
        <v>4</v>
      </c>
      <c r="AX118" s="12" t="s">
        <v>74</v>
      </c>
      <c r="AY118" s="151" t="s">
        <v>139</v>
      </c>
    </row>
    <row r="119" spans="2:65" s="11" customFormat="1" ht="22.8" customHeight="1">
      <c r="B119" s="120"/>
      <c r="D119" s="121" t="s">
        <v>67</v>
      </c>
      <c r="E119" s="130" t="s">
        <v>510</v>
      </c>
      <c r="F119" s="130" t="s">
        <v>511</v>
      </c>
      <c r="I119" s="123"/>
      <c r="J119" s="131">
        <f>BK119</f>
        <v>0</v>
      </c>
      <c r="L119" s="120"/>
      <c r="M119" s="125"/>
      <c r="P119" s="126">
        <f>SUM(P120:P121)</f>
        <v>0</v>
      </c>
      <c r="R119" s="126">
        <f>SUM(R120:R121)</f>
        <v>0</v>
      </c>
      <c r="T119" s="127">
        <f>SUM(T120:T121)</f>
        <v>0</v>
      </c>
      <c r="AR119" s="121" t="s">
        <v>74</v>
      </c>
      <c r="AT119" s="128" t="s">
        <v>67</v>
      </c>
      <c r="AU119" s="128" t="s">
        <v>74</v>
      </c>
      <c r="AY119" s="121" t="s">
        <v>139</v>
      </c>
      <c r="BK119" s="129">
        <f>SUM(BK120:BK121)</f>
        <v>0</v>
      </c>
    </row>
    <row r="120" spans="2:65" s="1" customFormat="1" ht="24.15" customHeight="1">
      <c r="B120" s="33"/>
      <c r="C120" s="132" t="s">
        <v>8</v>
      </c>
      <c r="D120" s="132" t="s">
        <v>141</v>
      </c>
      <c r="E120" s="133" t="s">
        <v>788</v>
      </c>
      <c r="F120" s="134" t="s">
        <v>789</v>
      </c>
      <c r="G120" s="135" t="s">
        <v>194</v>
      </c>
      <c r="H120" s="136">
        <v>19.526</v>
      </c>
      <c r="I120" s="137"/>
      <c r="J120" s="138">
        <f>ROUND(I120*H120,2)</f>
        <v>0</v>
      </c>
      <c r="K120" s="134" t="s">
        <v>145</v>
      </c>
      <c r="L120" s="33"/>
      <c r="M120" s="139" t="s">
        <v>18</v>
      </c>
      <c r="N120" s="140" t="s">
        <v>39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146</v>
      </c>
      <c r="AT120" s="143" t="s">
        <v>141</v>
      </c>
      <c r="AU120" s="143" t="s">
        <v>76</v>
      </c>
      <c r="AY120" s="18" t="s">
        <v>139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74</v>
      </c>
      <c r="BK120" s="144">
        <f>ROUND(I120*H120,2)</f>
        <v>0</v>
      </c>
      <c r="BL120" s="18" t="s">
        <v>146</v>
      </c>
      <c r="BM120" s="143" t="s">
        <v>790</v>
      </c>
    </row>
    <row r="121" spans="2:65" s="1" customFormat="1">
      <c r="B121" s="33"/>
      <c r="D121" s="145" t="s">
        <v>148</v>
      </c>
      <c r="F121" s="146" t="s">
        <v>791</v>
      </c>
      <c r="I121" s="147"/>
      <c r="L121" s="33"/>
      <c r="M121" s="187"/>
      <c r="N121" s="188"/>
      <c r="O121" s="188"/>
      <c r="P121" s="188"/>
      <c r="Q121" s="188"/>
      <c r="R121" s="188"/>
      <c r="S121" s="188"/>
      <c r="T121" s="189"/>
      <c r="AT121" s="18" t="s">
        <v>148</v>
      </c>
      <c r="AU121" s="18" t="s">
        <v>76</v>
      </c>
    </row>
    <row r="122" spans="2:65" s="1" customFormat="1" ht="6.9" customHeight="1"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33"/>
    </row>
  </sheetData>
  <sheetProtection algorithmName="SHA-512" hashValue="8TcjTrqoTLjPdU3d/XcfKtOOewWmuZpVgt4Iypv4y2VFNyAz9pYpgGRgeEeMDcCW5IhgOCW5lFWaGKBQkgnprA==" saltValue="eBhYHn/6DWY/Vc+FAkHZKa/+7QVX88FWdX9E/5VNsiuwEUedpFuFNUMo53ev0yeoLWs2XhNw5mXFvh9Wtdy+HQ==" spinCount="100000" sheet="1" objects="1" scenarios="1" formatColumns="0" formatRows="0" autoFilter="0"/>
  <autoFilter ref="C85:K121" xr:uid="{00000000-0009-0000-0000-000003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300-000000000000}"/>
    <hyperlink ref="F92" r:id="rId2" xr:uid="{00000000-0004-0000-0300-000001000000}"/>
    <hyperlink ref="F94" r:id="rId3" xr:uid="{00000000-0004-0000-0300-000002000000}"/>
    <hyperlink ref="F96" r:id="rId4" xr:uid="{00000000-0004-0000-0300-000003000000}"/>
    <hyperlink ref="F98" r:id="rId5" xr:uid="{00000000-0004-0000-0300-000004000000}"/>
    <hyperlink ref="F100" r:id="rId6" xr:uid="{00000000-0004-0000-0300-000005000000}"/>
    <hyperlink ref="F102" r:id="rId7" xr:uid="{00000000-0004-0000-0300-000006000000}"/>
    <hyperlink ref="F104" r:id="rId8" xr:uid="{00000000-0004-0000-0300-000007000000}"/>
    <hyperlink ref="F108" r:id="rId9" xr:uid="{00000000-0004-0000-0300-000008000000}"/>
    <hyperlink ref="F114" r:id="rId10" xr:uid="{00000000-0004-0000-0300-000009000000}"/>
    <hyperlink ref="F121" r:id="rId11" xr:uid="{00000000-0004-0000-0300-00000A000000}"/>
  </hyperlinks>
  <pageMargins left="0.39374999999999999" right="0.2" top="0.39374999999999999" bottom="0.39374999999999999" header="0" footer="0"/>
  <pageSetup paperSize="9" scale="86" fitToHeight="100" orientation="landscape" blackAndWhite="1" r:id="rId12"/>
  <headerFooter>
    <oddFooter>&amp;CStrana &amp;P z &amp;N</oddFooter>
  </headerFooter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96"/>
  <sheetViews>
    <sheetView showGridLines="0" topLeftCell="A65" workbookViewId="0">
      <selection activeCell="F87" sqref="F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8" t="s">
        <v>90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2:46" ht="24.9" customHeight="1">
      <c r="B4" s="21"/>
      <c r="D4" s="22" t="s">
        <v>94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2" t="str">
        <f>'Rekapitulace stavby'!K6</f>
        <v>Hala - 1. etapa</v>
      </c>
      <c r="F7" s="323"/>
      <c r="G7" s="323"/>
      <c r="H7" s="323"/>
      <c r="L7" s="21"/>
    </row>
    <row r="8" spans="2:46" s="1" customFormat="1" ht="12" customHeight="1">
      <c r="B8" s="33"/>
      <c r="D8" s="28" t="s">
        <v>95</v>
      </c>
      <c r="L8" s="33"/>
    </row>
    <row r="9" spans="2:46" s="1" customFormat="1" ht="16.5" customHeight="1">
      <c r="B9" s="33"/>
      <c r="E9" s="304" t="s">
        <v>792</v>
      </c>
      <c r="F9" s="321"/>
      <c r="G9" s="321"/>
      <c r="H9" s="321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0">
        <f>'Rekapitulace stavby'!AN8</f>
        <v>0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23</v>
      </c>
      <c r="I14" s="28" t="s">
        <v>24</v>
      </c>
      <c r="J14" s="26" t="s">
        <v>18</v>
      </c>
      <c r="L14" s="33"/>
    </row>
    <row r="15" spans="2:46" s="1" customFormat="1" ht="18" customHeight="1">
      <c r="B15" s="33"/>
      <c r="E15" s="26" t="s">
        <v>25</v>
      </c>
      <c r="I15" s="28" t="s">
        <v>26</v>
      </c>
      <c r="J15" s="26" t="s">
        <v>18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27</v>
      </c>
      <c r="I17" s="28" t="s">
        <v>24</v>
      </c>
      <c r="J17" s="29">
        <f>'Rekapitulace stavby'!AN13</f>
        <v>0</v>
      </c>
      <c r="L17" s="33"/>
    </row>
    <row r="18" spans="2:12" s="1" customFormat="1" ht="18" customHeight="1">
      <c r="B18" s="33"/>
      <c r="E18" s="324">
        <f>'Rekapitulace stavby'!E14</f>
        <v>0</v>
      </c>
      <c r="F18" s="291"/>
      <c r="G18" s="291"/>
      <c r="H18" s="291"/>
      <c r="I18" s="28" t="s">
        <v>26</v>
      </c>
      <c r="J18" s="29">
        <f>'Rekapitulace stavby'!AN14</f>
        <v>0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28</v>
      </c>
      <c r="I20" s="28" t="s">
        <v>24</v>
      </c>
      <c r="J20" s="26" t="s">
        <v>18</v>
      </c>
      <c r="L20" s="33"/>
    </row>
    <row r="21" spans="2:12" s="1" customFormat="1" ht="18" customHeight="1">
      <c r="B21" s="33"/>
      <c r="E21" s="26" t="s">
        <v>29</v>
      </c>
      <c r="I21" s="28" t="s">
        <v>26</v>
      </c>
      <c r="J21" s="26" t="s">
        <v>18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31</v>
      </c>
      <c r="I23" s="28" t="s">
        <v>24</v>
      </c>
      <c r="J23" s="26" t="s">
        <v>18</v>
      </c>
      <c r="L23" s="33"/>
    </row>
    <row r="24" spans="2:12" s="1" customFormat="1" ht="18" customHeight="1">
      <c r="B24" s="33"/>
      <c r="E24" s="26" t="s">
        <v>32</v>
      </c>
      <c r="I24" s="28" t="s">
        <v>26</v>
      </c>
      <c r="J24" s="26" t="s">
        <v>18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33</v>
      </c>
      <c r="L26" s="33"/>
    </row>
    <row r="27" spans="2:12" s="7" customFormat="1" ht="16.5" customHeight="1">
      <c r="B27" s="92"/>
      <c r="E27" s="325" t="s">
        <v>18</v>
      </c>
      <c r="F27" s="325"/>
      <c r="G27" s="325"/>
      <c r="H27" s="325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34</v>
      </c>
      <c r="J30" s="64">
        <f>ROUND(J83,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36</v>
      </c>
      <c r="I32" s="36" t="s">
        <v>35</v>
      </c>
      <c r="J32" s="36" t="s">
        <v>37</v>
      </c>
      <c r="L32" s="33"/>
    </row>
    <row r="33" spans="2:12" s="1" customFormat="1" ht="14.4" customHeight="1">
      <c r="B33" s="33"/>
      <c r="D33" s="53" t="s">
        <v>38</v>
      </c>
      <c r="E33" s="28" t="s">
        <v>39</v>
      </c>
      <c r="F33" s="84">
        <f>ROUND((SUM(BE83:BE95)),  2)</f>
        <v>0</v>
      </c>
      <c r="I33" s="94">
        <v>0.21</v>
      </c>
      <c r="J33" s="84">
        <f>ROUND(((SUM(BE83:BE95))*I33),  2)</f>
        <v>0</v>
      </c>
      <c r="L33" s="33"/>
    </row>
    <row r="34" spans="2:12" s="1" customFormat="1" ht="14.4" customHeight="1">
      <c r="B34" s="33"/>
      <c r="E34" s="28" t="s">
        <v>40</v>
      </c>
      <c r="F34" s="84">
        <f>ROUND((SUM(BF83:BF95)),  2)</f>
        <v>0</v>
      </c>
      <c r="I34" s="94">
        <v>0.12</v>
      </c>
      <c r="J34" s="84">
        <f>ROUND(((SUM(BF83:BF95))*I34),  2)</f>
        <v>0</v>
      </c>
      <c r="L34" s="33"/>
    </row>
    <row r="35" spans="2:12" s="1" customFormat="1" ht="14.4" hidden="1" customHeight="1">
      <c r="B35" s="33"/>
      <c r="E35" s="28" t="s">
        <v>41</v>
      </c>
      <c r="F35" s="84">
        <f>ROUND((SUM(BG83:BG95)),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42</v>
      </c>
      <c r="F36" s="84">
        <f>ROUND((SUM(BH83:BH95)),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43</v>
      </c>
      <c r="F37" s="84">
        <f>ROUND((SUM(BI83:BI95)),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44</v>
      </c>
      <c r="E39" s="55"/>
      <c r="F39" s="55"/>
      <c r="G39" s="97" t="s">
        <v>45</v>
      </c>
      <c r="H39" s="98" t="s">
        <v>46</v>
      </c>
      <c r="I39" s="55"/>
      <c r="J39" s="99">
        <f>SUM(J30:J37)</f>
        <v>0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99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2" t="str">
        <f>E7</f>
        <v>Hala - 1. etapa</v>
      </c>
      <c r="F48" s="323"/>
      <c r="G48" s="323"/>
      <c r="H48" s="323"/>
      <c r="L48" s="33"/>
    </row>
    <row r="49" spans="2:47" s="1" customFormat="1" ht="12" customHeight="1">
      <c r="B49" s="33"/>
      <c r="C49" s="28" t="s">
        <v>95</v>
      </c>
      <c r="L49" s="33"/>
    </row>
    <row r="50" spans="2:47" s="1" customFormat="1" ht="16.5" customHeight="1">
      <c r="B50" s="33"/>
      <c r="E50" s="304" t="str">
        <f>E9</f>
        <v>SO_03 - nezbytné manipulační plochy - recyklát</v>
      </c>
      <c r="F50" s="321"/>
      <c r="G50" s="321"/>
      <c r="H50" s="321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20</v>
      </c>
      <c r="F52" s="26" t="str">
        <f>F12</f>
        <v>Heroltice u Jihlavy</v>
      </c>
      <c r="I52" s="28" t="s">
        <v>22</v>
      </c>
      <c r="J52" s="50">
        <f>IF(J12="","",J12)</f>
        <v>0</v>
      </c>
      <c r="L52" s="33"/>
    </row>
    <row r="53" spans="2:47" s="1" customFormat="1" ht="6.9" customHeight="1">
      <c r="B53" s="33"/>
      <c r="L53" s="33"/>
    </row>
    <row r="54" spans="2:47" s="1" customFormat="1" ht="40.049999999999997" customHeight="1">
      <c r="B54" s="33"/>
      <c r="C54" s="28" t="s">
        <v>23</v>
      </c>
      <c r="F54" s="26" t="str">
        <f>E15</f>
        <v>EURO AGRAS, s.r.o., Dobrovského 2366, 58001 H.Brod</v>
      </c>
      <c r="I54" s="28" t="s">
        <v>28</v>
      </c>
      <c r="J54" s="31" t="str">
        <f>E21</f>
        <v>PROJECTICUS s.r.o., Srázná 5883/23, 58601 Jihlava</v>
      </c>
      <c r="L54" s="33"/>
    </row>
    <row r="55" spans="2:47" s="1" customFormat="1" ht="15.15" customHeight="1">
      <c r="B55" s="33"/>
      <c r="C55" s="28" t="s">
        <v>27</v>
      </c>
      <c r="F55" s="26">
        <f>IF(E18="","",E18)</f>
        <v>0</v>
      </c>
      <c r="I55" s="28" t="s">
        <v>31</v>
      </c>
      <c r="J55" s="31" t="str">
        <f>E24</f>
        <v>Fr.Neuwirth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100</v>
      </c>
      <c r="D57" s="95"/>
      <c r="E57" s="95"/>
      <c r="F57" s="95"/>
      <c r="G57" s="95"/>
      <c r="H57" s="95"/>
      <c r="I57" s="95"/>
      <c r="J57" s="102" t="s">
        <v>101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66</v>
      </c>
      <c r="J59" s="64">
        <f>J83</f>
        <v>0</v>
      </c>
      <c r="L59" s="33"/>
      <c r="AU59" s="18" t="s">
        <v>102</v>
      </c>
    </row>
    <row r="60" spans="2:47" s="8" customFormat="1" ht="24.9" customHeight="1">
      <c r="B60" s="104"/>
      <c r="D60" s="105" t="s">
        <v>103</v>
      </c>
      <c r="E60" s="106"/>
      <c r="F60" s="106"/>
      <c r="G60" s="106"/>
      <c r="H60" s="106"/>
      <c r="I60" s="106"/>
      <c r="J60" s="107">
        <f>J84</f>
        <v>0</v>
      </c>
      <c r="L60" s="104"/>
    </row>
    <row r="61" spans="2:47" s="9" customFormat="1" ht="19.95" customHeight="1">
      <c r="B61" s="108"/>
      <c r="D61" s="109" t="s">
        <v>104</v>
      </c>
      <c r="E61" s="110"/>
      <c r="F61" s="110"/>
      <c r="G61" s="110"/>
      <c r="H61" s="110"/>
      <c r="I61" s="110"/>
      <c r="J61" s="111">
        <f>J85</f>
        <v>0</v>
      </c>
      <c r="L61" s="108"/>
    </row>
    <row r="62" spans="2:47" s="9" customFormat="1" ht="14.85" customHeight="1">
      <c r="B62" s="108"/>
      <c r="D62" s="109" t="s">
        <v>793</v>
      </c>
      <c r="E62" s="110"/>
      <c r="F62" s="110"/>
      <c r="G62" s="110"/>
      <c r="H62" s="110"/>
      <c r="I62" s="110"/>
      <c r="J62" s="111">
        <f>J86</f>
        <v>0</v>
      </c>
      <c r="L62" s="108"/>
    </row>
    <row r="63" spans="2:47" s="9" customFormat="1" ht="19.95" customHeight="1">
      <c r="B63" s="108"/>
      <c r="D63" s="109" t="s">
        <v>794</v>
      </c>
      <c r="E63" s="110"/>
      <c r="F63" s="110"/>
      <c r="G63" s="110"/>
      <c r="H63" s="110"/>
      <c r="I63" s="110"/>
      <c r="J63" s="111">
        <f>J91</f>
        <v>0</v>
      </c>
      <c r="L63" s="108"/>
    </row>
    <row r="64" spans="2:47" s="1" customFormat="1" ht="21.75" customHeight="1">
      <c r="B64" s="33"/>
      <c r="L64" s="33"/>
    </row>
    <row r="65" spans="2:12" s="1" customFormat="1" ht="6.9" customHeight="1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" customHeight="1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" customHeight="1">
      <c r="B70" s="33"/>
      <c r="C70" s="22" t="s">
        <v>124</v>
      </c>
      <c r="L70" s="33"/>
    </row>
    <row r="71" spans="2:12" s="1" customFormat="1" ht="6.9" customHeight="1">
      <c r="B71" s="33"/>
      <c r="L71" s="33"/>
    </row>
    <row r="72" spans="2:12" s="1" customFormat="1" ht="12" customHeight="1">
      <c r="B72" s="33"/>
      <c r="C72" s="28" t="s">
        <v>16</v>
      </c>
      <c r="L72" s="33"/>
    </row>
    <row r="73" spans="2:12" s="1" customFormat="1" ht="16.5" customHeight="1">
      <c r="B73" s="33"/>
      <c r="E73" s="322" t="str">
        <f>E7</f>
        <v>Hala - 1. etapa</v>
      </c>
      <c r="F73" s="323"/>
      <c r="G73" s="323"/>
      <c r="H73" s="323"/>
      <c r="L73" s="33"/>
    </row>
    <row r="74" spans="2:12" s="1" customFormat="1" ht="12" customHeight="1">
      <c r="B74" s="33"/>
      <c r="C74" s="28" t="s">
        <v>95</v>
      </c>
      <c r="L74" s="33"/>
    </row>
    <row r="75" spans="2:12" s="1" customFormat="1" ht="16.5" customHeight="1">
      <c r="B75" s="33"/>
      <c r="E75" s="304" t="str">
        <f>E9</f>
        <v>SO_03 - nezbytné manipulační plochy - recyklát</v>
      </c>
      <c r="F75" s="321"/>
      <c r="G75" s="321"/>
      <c r="H75" s="321"/>
      <c r="L75" s="33"/>
    </row>
    <row r="76" spans="2:12" s="1" customFormat="1" ht="6.9" customHeight="1">
      <c r="B76" s="33"/>
      <c r="L76" s="33"/>
    </row>
    <row r="77" spans="2:12" s="1" customFormat="1" ht="12" customHeight="1">
      <c r="B77" s="33"/>
      <c r="C77" s="28" t="s">
        <v>20</v>
      </c>
      <c r="F77" s="26" t="str">
        <f>F12</f>
        <v>Heroltice u Jihlavy</v>
      </c>
      <c r="I77" s="28" t="s">
        <v>22</v>
      </c>
      <c r="J77" s="50">
        <f>IF(J12="","",J12)</f>
        <v>0</v>
      </c>
      <c r="L77" s="33"/>
    </row>
    <row r="78" spans="2:12" s="1" customFormat="1" ht="6.9" customHeight="1">
      <c r="B78" s="33"/>
      <c r="L78" s="33"/>
    </row>
    <row r="79" spans="2:12" s="1" customFormat="1" ht="40.049999999999997" customHeight="1">
      <c r="B79" s="33"/>
      <c r="C79" s="28" t="s">
        <v>23</v>
      </c>
      <c r="F79" s="26" t="str">
        <f>E15</f>
        <v>EURO AGRAS, s.r.o., Dobrovského 2366, 58001 H.Brod</v>
      </c>
      <c r="I79" s="28" t="s">
        <v>28</v>
      </c>
      <c r="J79" s="31" t="str">
        <f>E21</f>
        <v>PROJECTICUS s.r.o., Srázná 5883/23, 58601 Jihlava</v>
      </c>
      <c r="L79" s="33"/>
    </row>
    <row r="80" spans="2:12" s="1" customFormat="1" ht="15.15" customHeight="1">
      <c r="B80" s="33"/>
      <c r="C80" s="28" t="s">
        <v>27</v>
      </c>
      <c r="F80" s="26">
        <f>IF(E18="","",E18)</f>
        <v>0</v>
      </c>
      <c r="I80" s="28" t="s">
        <v>31</v>
      </c>
      <c r="J80" s="31" t="str">
        <f>E24</f>
        <v>Fr.Neuwirth</v>
      </c>
      <c r="L80" s="33"/>
    </row>
    <row r="81" spans="2:65" s="1" customFormat="1" ht="10.35" customHeight="1">
      <c r="B81" s="33"/>
      <c r="L81" s="33"/>
    </row>
    <row r="82" spans="2:65" s="10" customFormat="1" ht="29.25" customHeight="1">
      <c r="B82" s="112"/>
      <c r="C82" s="113" t="s">
        <v>125</v>
      </c>
      <c r="D82" s="114" t="s">
        <v>53</v>
      </c>
      <c r="E82" s="114" t="s">
        <v>49</v>
      </c>
      <c r="F82" s="114" t="s">
        <v>50</v>
      </c>
      <c r="G82" s="114" t="s">
        <v>126</v>
      </c>
      <c r="H82" s="114" t="s">
        <v>127</v>
      </c>
      <c r="I82" s="114" t="s">
        <v>128</v>
      </c>
      <c r="J82" s="114" t="s">
        <v>101</v>
      </c>
      <c r="K82" s="115" t="s">
        <v>129</v>
      </c>
      <c r="L82" s="112"/>
      <c r="M82" s="57" t="s">
        <v>18</v>
      </c>
      <c r="N82" s="58" t="s">
        <v>38</v>
      </c>
      <c r="O82" s="58" t="s">
        <v>130</v>
      </c>
      <c r="P82" s="58" t="s">
        <v>131</v>
      </c>
      <c r="Q82" s="58" t="s">
        <v>132</v>
      </c>
      <c r="R82" s="58" t="s">
        <v>133</v>
      </c>
      <c r="S82" s="58" t="s">
        <v>134</v>
      </c>
      <c r="T82" s="59" t="s">
        <v>135</v>
      </c>
    </row>
    <row r="83" spans="2:65" s="1" customFormat="1" ht="22.8" customHeight="1">
      <c r="B83" s="33"/>
      <c r="C83" s="62" t="s">
        <v>136</v>
      </c>
      <c r="J83" s="116">
        <f>BK83</f>
        <v>0</v>
      </c>
      <c r="L83" s="33"/>
      <c r="M83" s="60"/>
      <c r="N83" s="51"/>
      <c r="O83" s="51"/>
      <c r="P83" s="117">
        <f>P84</f>
        <v>0</v>
      </c>
      <c r="Q83" s="51"/>
      <c r="R83" s="117">
        <f>R84</f>
        <v>0</v>
      </c>
      <c r="S83" s="51"/>
      <c r="T83" s="118">
        <f>T84</f>
        <v>0</v>
      </c>
      <c r="AT83" s="18" t="s">
        <v>67</v>
      </c>
      <c r="AU83" s="18" t="s">
        <v>102</v>
      </c>
      <c r="BK83" s="119">
        <f>BK84</f>
        <v>0</v>
      </c>
    </row>
    <row r="84" spans="2:65" s="11" customFormat="1" ht="25.95" customHeight="1">
      <c r="B84" s="120"/>
      <c r="D84" s="121" t="s">
        <v>67</v>
      </c>
      <c r="E84" s="122" t="s">
        <v>137</v>
      </c>
      <c r="F84" s="122" t="s">
        <v>138</v>
      </c>
      <c r="I84" s="123"/>
      <c r="J84" s="124">
        <f>BK84</f>
        <v>0</v>
      </c>
      <c r="L84" s="120"/>
      <c r="M84" s="125"/>
      <c r="P84" s="126">
        <f>P85+P91</f>
        <v>0</v>
      </c>
      <c r="R84" s="126">
        <f>R85+R91</f>
        <v>0</v>
      </c>
      <c r="T84" s="127">
        <f>T85+T91</f>
        <v>0</v>
      </c>
      <c r="AR84" s="121" t="s">
        <v>74</v>
      </c>
      <c r="AT84" s="128" t="s">
        <v>67</v>
      </c>
      <c r="AU84" s="128" t="s">
        <v>68</v>
      </c>
      <c r="AY84" s="121" t="s">
        <v>139</v>
      </c>
      <c r="BK84" s="129">
        <f>BK85+BK91</f>
        <v>0</v>
      </c>
    </row>
    <row r="85" spans="2:65" s="11" customFormat="1" ht="22.8" customHeight="1">
      <c r="B85" s="120"/>
      <c r="D85" s="121" t="s">
        <v>67</v>
      </c>
      <c r="E85" s="130" t="s">
        <v>74</v>
      </c>
      <c r="F85" s="130" t="s">
        <v>140</v>
      </c>
      <c r="I85" s="123"/>
      <c r="J85" s="131">
        <f>BK85</f>
        <v>0</v>
      </c>
      <c r="L85" s="120"/>
      <c r="M85" s="125"/>
      <c r="P85" s="126">
        <f>P86</f>
        <v>0</v>
      </c>
      <c r="R85" s="126">
        <f>R86</f>
        <v>0</v>
      </c>
      <c r="T85" s="127">
        <f>T86</f>
        <v>0</v>
      </c>
      <c r="AR85" s="121" t="s">
        <v>74</v>
      </c>
      <c r="AT85" s="128" t="s">
        <v>67</v>
      </c>
      <c r="AU85" s="128" t="s">
        <v>74</v>
      </c>
      <c r="AY85" s="121" t="s">
        <v>139</v>
      </c>
      <c r="BK85" s="129">
        <f>BK86</f>
        <v>0</v>
      </c>
    </row>
    <row r="86" spans="2:65" s="11" customFormat="1" ht="20.85" customHeight="1">
      <c r="B86" s="120"/>
      <c r="D86" s="121" t="s">
        <v>67</v>
      </c>
      <c r="E86" s="130" t="s">
        <v>224</v>
      </c>
      <c r="F86" s="130" t="s">
        <v>225</v>
      </c>
      <c r="I86" s="123"/>
      <c r="J86" s="131">
        <f>BK86</f>
        <v>0</v>
      </c>
      <c r="L86" s="120"/>
      <c r="M86" s="125"/>
      <c r="P86" s="126">
        <f>SUM(P87:P90)</f>
        <v>0</v>
      </c>
      <c r="R86" s="126">
        <f>SUM(R87:R90)</f>
        <v>0</v>
      </c>
      <c r="T86" s="127">
        <f>SUM(T87:T90)</f>
        <v>0</v>
      </c>
      <c r="AR86" s="121" t="s">
        <v>74</v>
      </c>
      <c r="AT86" s="128" t="s">
        <v>67</v>
      </c>
      <c r="AU86" s="128" t="s">
        <v>76</v>
      </c>
      <c r="AY86" s="121" t="s">
        <v>139</v>
      </c>
      <c r="BK86" s="129">
        <f>SUM(BK87:BK90)</f>
        <v>0</v>
      </c>
    </row>
    <row r="87" spans="2:65" s="1" customFormat="1" ht="24.15" customHeight="1">
      <c r="B87" s="33"/>
      <c r="C87" s="132" t="s">
        <v>74</v>
      </c>
      <c r="D87" s="132" t="s">
        <v>141</v>
      </c>
      <c r="E87" s="133" t="s">
        <v>201</v>
      </c>
      <c r="F87" s="134" t="s">
        <v>775</v>
      </c>
      <c r="G87" s="135" t="s">
        <v>144</v>
      </c>
      <c r="H87" s="136">
        <v>73</v>
      </c>
      <c r="I87" s="137"/>
      <c r="J87" s="138">
        <f>ROUND(I87*H87,2)</f>
        <v>0</v>
      </c>
      <c r="K87" s="134" t="s">
        <v>145</v>
      </c>
      <c r="L87" s="33"/>
      <c r="M87" s="139" t="s">
        <v>18</v>
      </c>
      <c r="N87" s="140" t="s">
        <v>39</v>
      </c>
      <c r="P87" s="141">
        <f>O87*H87</f>
        <v>0</v>
      </c>
      <c r="Q87" s="141">
        <v>0</v>
      </c>
      <c r="R87" s="141">
        <f>Q87*H87</f>
        <v>0</v>
      </c>
      <c r="S87" s="141">
        <v>0</v>
      </c>
      <c r="T87" s="142">
        <f>S87*H87</f>
        <v>0</v>
      </c>
      <c r="AR87" s="143" t="s">
        <v>146</v>
      </c>
      <c r="AT87" s="143" t="s">
        <v>141</v>
      </c>
      <c r="AU87" s="143" t="s">
        <v>153</v>
      </c>
      <c r="AY87" s="18" t="s">
        <v>139</v>
      </c>
      <c r="BE87" s="144">
        <f>IF(N87="základní",J87,0)</f>
        <v>0</v>
      </c>
      <c r="BF87" s="144">
        <f>IF(N87="snížená",J87,0)</f>
        <v>0</v>
      </c>
      <c r="BG87" s="144">
        <f>IF(N87="zákl. přenesená",J87,0)</f>
        <v>0</v>
      </c>
      <c r="BH87" s="144">
        <f>IF(N87="sníž. přenesená",J87,0)</f>
        <v>0</v>
      </c>
      <c r="BI87" s="144">
        <f>IF(N87="nulová",J87,0)</f>
        <v>0</v>
      </c>
      <c r="BJ87" s="18" t="s">
        <v>74</v>
      </c>
      <c r="BK87" s="144">
        <f>ROUND(I87*H87,2)</f>
        <v>0</v>
      </c>
      <c r="BL87" s="18" t="s">
        <v>146</v>
      </c>
      <c r="BM87" s="143" t="s">
        <v>795</v>
      </c>
    </row>
    <row r="88" spans="2:65" s="1" customFormat="1">
      <c r="B88" s="33"/>
      <c r="D88" s="145" t="s">
        <v>148</v>
      </c>
      <c r="F88" s="146" t="s">
        <v>204</v>
      </c>
      <c r="I88" s="147"/>
      <c r="L88" s="33"/>
      <c r="M88" s="148"/>
      <c r="T88" s="54"/>
      <c r="AT88" s="18" t="s">
        <v>148</v>
      </c>
      <c r="AU88" s="18" t="s">
        <v>153</v>
      </c>
    </row>
    <row r="89" spans="2:65" s="12" customFormat="1">
      <c r="B89" s="149"/>
      <c r="D89" s="150" t="s">
        <v>150</v>
      </c>
      <c r="E89" s="151" t="s">
        <v>18</v>
      </c>
      <c r="F89" s="152" t="s">
        <v>796</v>
      </c>
      <c r="H89" s="153">
        <v>73</v>
      </c>
      <c r="I89" s="154"/>
      <c r="L89" s="149"/>
      <c r="M89" s="155"/>
      <c r="T89" s="156"/>
      <c r="AT89" s="151" t="s">
        <v>150</v>
      </c>
      <c r="AU89" s="151" t="s">
        <v>153</v>
      </c>
      <c r="AV89" s="12" t="s">
        <v>76</v>
      </c>
      <c r="AW89" s="12" t="s">
        <v>30</v>
      </c>
      <c r="AX89" s="12" t="s">
        <v>68</v>
      </c>
      <c r="AY89" s="151" t="s">
        <v>139</v>
      </c>
    </row>
    <row r="90" spans="2:65" s="13" customFormat="1">
      <c r="B90" s="157"/>
      <c r="D90" s="150" t="s">
        <v>150</v>
      </c>
      <c r="E90" s="158" t="s">
        <v>18</v>
      </c>
      <c r="F90" s="159" t="s">
        <v>152</v>
      </c>
      <c r="H90" s="160">
        <v>73</v>
      </c>
      <c r="I90" s="161"/>
      <c r="L90" s="157"/>
      <c r="M90" s="162"/>
      <c r="T90" s="163"/>
      <c r="AT90" s="158" t="s">
        <v>150</v>
      </c>
      <c r="AU90" s="158" t="s">
        <v>153</v>
      </c>
      <c r="AV90" s="13" t="s">
        <v>153</v>
      </c>
      <c r="AW90" s="13" t="s">
        <v>30</v>
      </c>
      <c r="AX90" s="13" t="s">
        <v>74</v>
      </c>
      <c r="AY90" s="158" t="s">
        <v>139</v>
      </c>
    </row>
    <row r="91" spans="2:65" s="11" customFormat="1" ht="22.8" customHeight="1">
      <c r="B91" s="120"/>
      <c r="D91" s="121" t="s">
        <v>67</v>
      </c>
      <c r="E91" s="130" t="s">
        <v>177</v>
      </c>
      <c r="F91" s="130" t="s">
        <v>797</v>
      </c>
      <c r="I91" s="123"/>
      <c r="J91" s="131">
        <f>BK91</f>
        <v>0</v>
      </c>
      <c r="L91" s="120"/>
      <c r="M91" s="125"/>
      <c r="P91" s="126">
        <f>SUM(P92:P95)</f>
        <v>0</v>
      </c>
      <c r="R91" s="126">
        <f>SUM(R92:R95)</f>
        <v>0</v>
      </c>
      <c r="T91" s="127">
        <f>SUM(T92:T95)</f>
        <v>0</v>
      </c>
      <c r="AR91" s="121" t="s">
        <v>74</v>
      </c>
      <c r="AT91" s="128" t="s">
        <v>67</v>
      </c>
      <c r="AU91" s="128" t="s">
        <v>74</v>
      </c>
      <c r="AY91" s="121" t="s">
        <v>139</v>
      </c>
      <c r="BK91" s="129">
        <f>SUM(BK92:BK95)</f>
        <v>0</v>
      </c>
    </row>
    <row r="92" spans="2:65" s="1" customFormat="1" ht="24.15" customHeight="1">
      <c r="B92" s="33"/>
      <c r="C92" s="132" t="s">
        <v>76</v>
      </c>
      <c r="D92" s="132" t="s">
        <v>141</v>
      </c>
      <c r="E92" s="133" t="s">
        <v>798</v>
      </c>
      <c r="F92" s="134" t="s">
        <v>799</v>
      </c>
      <c r="G92" s="135" t="s">
        <v>144</v>
      </c>
      <c r="H92" s="136">
        <v>73</v>
      </c>
      <c r="I92" s="137"/>
      <c r="J92" s="138">
        <f>ROUND(I92*H92,2)</f>
        <v>0</v>
      </c>
      <c r="K92" s="134" t="s">
        <v>145</v>
      </c>
      <c r="L92" s="33"/>
      <c r="M92" s="139" t="s">
        <v>18</v>
      </c>
      <c r="N92" s="140" t="s">
        <v>39</v>
      </c>
      <c r="P92" s="141">
        <f>O92*H92</f>
        <v>0</v>
      </c>
      <c r="Q92" s="141">
        <v>0</v>
      </c>
      <c r="R92" s="141">
        <f>Q92*H92</f>
        <v>0</v>
      </c>
      <c r="S92" s="141">
        <v>0</v>
      </c>
      <c r="T92" s="142">
        <f>S92*H92</f>
        <v>0</v>
      </c>
      <c r="AR92" s="143" t="s">
        <v>146</v>
      </c>
      <c r="AT92" s="143" t="s">
        <v>141</v>
      </c>
      <c r="AU92" s="143" t="s">
        <v>76</v>
      </c>
      <c r="AY92" s="18" t="s">
        <v>139</v>
      </c>
      <c r="BE92" s="144">
        <f>IF(N92="základní",J92,0)</f>
        <v>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74</v>
      </c>
      <c r="BK92" s="144">
        <f>ROUND(I92*H92,2)</f>
        <v>0</v>
      </c>
      <c r="BL92" s="18" t="s">
        <v>146</v>
      </c>
      <c r="BM92" s="143" t="s">
        <v>800</v>
      </c>
    </row>
    <row r="93" spans="2:65" s="1" customFormat="1">
      <c r="B93" s="33"/>
      <c r="D93" s="145" t="s">
        <v>148</v>
      </c>
      <c r="F93" s="146" t="s">
        <v>801</v>
      </c>
      <c r="I93" s="147"/>
      <c r="L93" s="33"/>
      <c r="M93" s="148"/>
      <c r="T93" s="54"/>
      <c r="AT93" s="18" t="s">
        <v>148</v>
      </c>
      <c r="AU93" s="18" t="s">
        <v>76</v>
      </c>
    </row>
    <row r="94" spans="2:65" s="1" customFormat="1" ht="24.15" customHeight="1">
      <c r="B94" s="33"/>
      <c r="C94" s="132" t="s">
        <v>153</v>
      </c>
      <c r="D94" s="132" t="s">
        <v>141</v>
      </c>
      <c r="E94" s="133" t="s">
        <v>802</v>
      </c>
      <c r="F94" s="134" t="s">
        <v>803</v>
      </c>
      <c r="G94" s="135" t="s">
        <v>144</v>
      </c>
      <c r="H94" s="136">
        <v>73</v>
      </c>
      <c r="I94" s="137"/>
      <c r="J94" s="138">
        <f>ROUND(I94*H94,2)</f>
        <v>0</v>
      </c>
      <c r="K94" s="134" t="s">
        <v>145</v>
      </c>
      <c r="L94" s="33"/>
      <c r="M94" s="139" t="s">
        <v>18</v>
      </c>
      <c r="N94" s="140" t="s">
        <v>39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146</v>
      </c>
      <c r="AT94" s="143" t="s">
        <v>141</v>
      </c>
      <c r="AU94" s="143" t="s">
        <v>76</v>
      </c>
      <c r="AY94" s="18" t="s">
        <v>139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74</v>
      </c>
      <c r="BK94" s="144">
        <f>ROUND(I94*H94,2)</f>
        <v>0</v>
      </c>
      <c r="BL94" s="18" t="s">
        <v>146</v>
      </c>
      <c r="BM94" s="143" t="s">
        <v>804</v>
      </c>
    </row>
    <row r="95" spans="2:65" s="1" customFormat="1">
      <c r="B95" s="33"/>
      <c r="D95" s="145" t="s">
        <v>148</v>
      </c>
      <c r="F95" s="146" t="s">
        <v>805</v>
      </c>
      <c r="I95" s="147"/>
      <c r="L95" s="33"/>
      <c r="M95" s="187"/>
      <c r="N95" s="188"/>
      <c r="O95" s="188"/>
      <c r="P95" s="188"/>
      <c r="Q95" s="188"/>
      <c r="R95" s="188"/>
      <c r="S95" s="188"/>
      <c r="T95" s="189"/>
      <c r="AT95" s="18" t="s">
        <v>148</v>
      </c>
      <c r="AU95" s="18" t="s">
        <v>76</v>
      </c>
    </row>
    <row r="96" spans="2:65" s="1" customFormat="1" ht="6.9" customHeight="1"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33"/>
    </row>
  </sheetData>
  <sheetProtection algorithmName="SHA-512" hashValue="+y7aKSr2hZG7nOo9c0Q+011yv6xf2eNcBcR+zaDgAsjakB4e7nXr1bNZaBjyh2k5Nu7iCfIp/A40yTzGDYebrA==" saltValue="1siBDZ7ss0z3A7Wna/o378oWJ14roOgF4Wb7s/MPJd5Zh5GkFcr8Esf9vwJjtdMljU9eQAGqSTmh0aINJYv5qg==" spinCount="100000" sheet="1" objects="1" scenarios="1" formatColumns="0" formatRows="0" autoFilter="0"/>
  <autoFilter ref="C82:K95" xr:uid="{00000000-0009-0000-0000-000004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400-000000000000}"/>
    <hyperlink ref="F93" r:id="rId2" xr:uid="{00000000-0004-0000-0400-000001000000}"/>
    <hyperlink ref="F95" r:id="rId3" xr:uid="{00000000-0004-0000-0400-000002000000}"/>
  </hyperlinks>
  <pageMargins left="0.39374999999999999" right="0.2" top="0.39374999999999999" bottom="0.39374999999999999" header="0" footer="0"/>
  <pageSetup paperSize="9" scale="86" fitToHeight="100" orientation="landscape" blackAndWhite="1" r:id="rId4"/>
  <headerFooter>
    <oddFooter>&amp;CStrana &amp;P z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89"/>
  <sheetViews>
    <sheetView showGridLines="0" topLeftCell="A71" workbookViewId="0">
      <selection activeCell="F87" sqref="F8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AT2" s="18" t="s">
        <v>93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2:46" ht="24.9" customHeight="1">
      <c r="B4" s="21"/>
      <c r="D4" s="22" t="s">
        <v>94</v>
      </c>
      <c r="L4" s="21"/>
      <c r="M4" s="91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2" t="str">
        <f>'Rekapitulace stavby'!K6</f>
        <v>Hala - 1. etapa</v>
      </c>
      <c r="F7" s="323"/>
      <c r="G7" s="323"/>
      <c r="H7" s="323"/>
      <c r="L7" s="21"/>
    </row>
    <row r="8" spans="2:46" s="1" customFormat="1" ht="12" customHeight="1">
      <c r="B8" s="33"/>
      <c r="D8" s="28" t="s">
        <v>95</v>
      </c>
      <c r="L8" s="33"/>
    </row>
    <row r="9" spans="2:46" s="1" customFormat="1" ht="16.5" customHeight="1">
      <c r="B9" s="33"/>
      <c r="E9" s="304" t="s">
        <v>806</v>
      </c>
      <c r="F9" s="321"/>
      <c r="G9" s="321"/>
      <c r="H9" s="321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17</v>
      </c>
      <c r="F11" s="26" t="s">
        <v>18</v>
      </c>
      <c r="I11" s="28" t="s">
        <v>19</v>
      </c>
      <c r="J11" s="26" t="s">
        <v>18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0">
        <f>'Rekapitulace stavby'!AN8</f>
        <v>0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23</v>
      </c>
      <c r="I14" s="28" t="s">
        <v>24</v>
      </c>
      <c r="J14" s="26" t="s">
        <v>18</v>
      </c>
      <c r="L14" s="33"/>
    </row>
    <row r="15" spans="2:46" s="1" customFormat="1" ht="18" customHeight="1">
      <c r="B15" s="33"/>
      <c r="E15" s="26" t="s">
        <v>25</v>
      </c>
      <c r="I15" s="28" t="s">
        <v>26</v>
      </c>
      <c r="J15" s="26" t="s">
        <v>18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27</v>
      </c>
      <c r="I17" s="28" t="s">
        <v>24</v>
      </c>
      <c r="J17" s="29">
        <f>'Rekapitulace stavby'!AN13</f>
        <v>0</v>
      </c>
      <c r="L17" s="33"/>
    </row>
    <row r="18" spans="2:12" s="1" customFormat="1" ht="18" customHeight="1">
      <c r="B18" s="33"/>
      <c r="E18" s="324">
        <f>'Rekapitulace stavby'!E14</f>
        <v>0</v>
      </c>
      <c r="F18" s="291"/>
      <c r="G18" s="291"/>
      <c r="H18" s="291"/>
      <c r="I18" s="28" t="s">
        <v>26</v>
      </c>
      <c r="J18" s="29">
        <f>'Rekapitulace stavby'!AN14</f>
        <v>0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28</v>
      </c>
      <c r="I20" s="28" t="s">
        <v>24</v>
      </c>
      <c r="J20" s="26" t="s">
        <v>18</v>
      </c>
      <c r="L20" s="33"/>
    </row>
    <row r="21" spans="2:12" s="1" customFormat="1" ht="18" customHeight="1">
      <c r="B21" s="33"/>
      <c r="E21" s="26" t="s">
        <v>29</v>
      </c>
      <c r="I21" s="28" t="s">
        <v>26</v>
      </c>
      <c r="J21" s="26" t="s">
        <v>18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31</v>
      </c>
      <c r="I23" s="28" t="s">
        <v>24</v>
      </c>
      <c r="J23" s="26" t="s">
        <v>18</v>
      </c>
      <c r="L23" s="33"/>
    </row>
    <row r="24" spans="2:12" s="1" customFormat="1" ht="18" customHeight="1">
      <c r="B24" s="33"/>
      <c r="E24" s="26" t="s">
        <v>32</v>
      </c>
      <c r="I24" s="28" t="s">
        <v>26</v>
      </c>
      <c r="J24" s="26" t="s">
        <v>18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33</v>
      </c>
      <c r="L26" s="33"/>
    </row>
    <row r="27" spans="2:12" s="7" customFormat="1" ht="16.5" customHeight="1">
      <c r="B27" s="92"/>
      <c r="E27" s="325" t="s">
        <v>18</v>
      </c>
      <c r="F27" s="325"/>
      <c r="G27" s="325"/>
      <c r="H27" s="325"/>
      <c r="L27" s="92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34</v>
      </c>
      <c r="J30" s="64">
        <f>ROUND(J80,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36</v>
      </c>
      <c r="I32" s="36" t="s">
        <v>35</v>
      </c>
      <c r="J32" s="36" t="s">
        <v>37</v>
      </c>
      <c r="L32" s="33"/>
    </row>
    <row r="33" spans="2:12" s="1" customFormat="1" ht="14.4" customHeight="1">
      <c r="B33" s="33"/>
      <c r="D33" s="53" t="s">
        <v>38</v>
      </c>
      <c r="E33" s="28" t="s">
        <v>39</v>
      </c>
      <c r="F33" s="84">
        <f>ROUND((SUM(BE80:BE88)),  2)</f>
        <v>0</v>
      </c>
      <c r="I33" s="94">
        <v>0.21</v>
      </c>
      <c r="J33" s="84">
        <f>ROUND(((SUM(BE80:BE88))*I33),  2)</f>
        <v>0</v>
      </c>
      <c r="L33" s="33"/>
    </row>
    <row r="34" spans="2:12" s="1" customFormat="1" ht="14.4" customHeight="1">
      <c r="B34" s="33"/>
      <c r="E34" s="28" t="s">
        <v>40</v>
      </c>
      <c r="F34" s="84">
        <f>ROUND((SUM(BF80:BF88)),  2)</f>
        <v>0</v>
      </c>
      <c r="I34" s="94">
        <v>0.12</v>
      </c>
      <c r="J34" s="84">
        <f>ROUND(((SUM(BF80:BF88))*I34),  2)</f>
        <v>0</v>
      </c>
      <c r="L34" s="33"/>
    </row>
    <row r="35" spans="2:12" s="1" customFormat="1" ht="14.4" hidden="1" customHeight="1">
      <c r="B35" s="33"/>
      <c r="E35" s="28" t="s">
        <v>41</v>
      </c>
      <c r="F35" s="84">
        <f>ROUND((SUM(BG80:BG88)),  2)</f>
        <v>0</v>
      </c>
      <c r="I35" s="94">
        <v>0.21</v>
      </c>
      <c r="J35" s="84">
        <f>0</f>
        <v>0</v>
      </c>
      <c r="L35" s="33"/>
    </row>
    <row r="36" spans="2:12" s="1" customFormat="1" ht="14.4" hidden="1" customHeight="1">
      <c r="B36" s="33"/>
      <c r="E36" s="28" t="s">
        <v>42</v>
      </c>
      <c r="F36" s="84">
        <f>ROUND((SUM(BH80:BH88)),  2)</f>
        <v>0</v>
      </c>
      <c r="I36" s="94">
        <v>0.12</v>
      </c>
      <c r="J36" s="84">
        <f>0</f>
        <v>0</v>
      </c>
      <c r="L36" s="33"/>
    </row>
    <row r="37" spans="2:12" s="1" customFormat="1" ht="14.4" hidden="1" customHeight="1">
      <c r="B37" s="33"/>
      <c r="E37" s="28" t="s">
        <v>43</v>
      </c>
      <c r="F37" s="84">
        <f>ROUND((SUM(BI80:BI88)),  2)</f>
        <v>0</v>
      </c>
      <c r="I37" s="94">
        <v>0</v>
      </c>
      <c r="J37" s="84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44</v>
      </c>
      <c r="E39" s="55"/>
      <c r="F39" s="55"/>
      <c r="G39" s="97" t="s">
        <v>45</v>
      </c>
      <c r="H39" s="98" t="s">
        <v>46</v>
      </c>
      <c r="I39" s="55"/>
      <c r="J39" s="99">
        <f>SUM(J30:J37)</f>
        <v>0</v>
      </c>
      <c r="K39" s="100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99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2" t="str">
        <f>E7</f>
        <v>Hala - 1. etapa</v>
      </c>
      <c r="F48" s="323"/>
      <c r="G48" s="323"/>
      <c r="H48" s="323"/>
      <c r="L48" s="33"/>
    </row>
    <row r="49" spans="2:47" s="1" customFormat="1" ht="12" customHeight="1">
      <c r="B49" s="33"/>
      <c r="C49" s="28" t="s">
        <v>95</v>
      </c>
      <c r="L49" s="33"/>
    </row>
    <row r="50" spans="2:47" s="1" customFormat="1" ht="16.5" customHeight="1">
      <c r="B50" s="33"/>
      <c r="E50" s="304" t="str">
        <f>E9</f>
        <v>VON - Vedlejší a ostatní náklady</v>
      </c>
      <c r="F50" s="321"/>
      <c r="G50" s="321"/>
      <c r="H50" s="321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20</v>
      </c>
      <c r="F52" s="26" t="str">
        <f>F12</f>
        <v>Heroltice u Jihlavy</v>
      </c>
      <c r="I52" s="28" t="s">
        <v>22</v>
      </c>
      <c r="J52" s="50">
        <f>IF(J12="","",J12)</f>
        <v>0</v>
      </c>
      <c r="L52" s="33"/>
    </row>
    <row r="53" spans="2:47" s="1" customFormat="1" ht="6.9" customHeight="1">
      <c r="B53" s="33"/>
      <c r="L53" s="33"/>
    </row>
    <row r="54" spans="2:47" s="1" customFormat="1" ht="40.049999999999997" customHeight="1">
      <c r="B54" s="33"/>
      <c r="C54" s="28" t="s">
        <v>23</v>
      </c>
      <c r="F54" s="26" t="str">
        <f>E15</f>
        <v>EURO AGRAS, s.r.o., Dobrovského 2366, 58001 H.Brod</v>
      </c>
      <c r="I54" s="28" t="s">
        <v>28</v>
      </c>
      <c r="J54" s="31" t="str">
        <f>E21</f>
        <v>PROJECTICUS s.r.o., Srázná 5883/23, 58601 Jihlava</v>
      </c>
      <c r="L54" s="33"/>
    </row>
    <row r="55" spans="2:47" s="1" customFormat="1" ht="15.15" customHeight="1">
      <c r="B55" s="33"/>
      <c r="C55" s="28" t="s">
        <v>27</v>
      </c>
      <c r="F55" s="26">
        <f>IF(E18="","",E18)</f>
        <v>0</v>
      </c>
      <c r="I55" s="28" t="s">
        <v>31</v>
      </c>
      <c r="J55" s="31" t="str">
        <f>E24</f>
        <v>Fr.Neuwirth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100</v>
      </c>
      <c r="D57" s="95"/>
      <c r="E57" s="95"/>
      <c r="F57" s="95"/>
      <c r="G57" s="95"/>
      <c r="H57" s="95"/>
      <c r="I57" s="95"/>
      <c r="J57" s="102" t="s">
        <v>101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103" t="s">
        <v>66</v>
      </c>
      <c r="J59" s="64">
        <f>J80</f>
        <v>0</v>
      </c>
      <c r="L59" s="33"/>
      <c r="AU59" s="18" t="s">
        <v>102</v>
      </c>
    </row>
    <row r="60" spans="2:47" s="8" customFormat="1" ht="24.9" customHeight="1">
      <c r="B60" s="104"/>
      <c r="D60" s="105" t="s">
        <v>807</v>
      </c>
      <c r="E60" s="106"/>
      <c r="F60" s="106"/>
      <c r="G60" s="106"/>
      <c r="H60" s="106"/>
      <c r="I60" s="106"/>
      <c r="J60" s="107">
        <f>J81</f>
        <v>0</v>
      </c>
      <c r="L60" s="104"/>
    </row>
    <row r="61" spans="2:47" s="1" customFormat="1" ht="21.75" customHeight="1">
      <c r="B61" s="33"/>
      <c r="L61" s="33"/>
    </row>
    <row r="62" spans="2:47" s="1" customFormat="1" ht="6.9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33"/>
    </row>
    <row r="66" spans="2:63" s="1" customFormat="1" ht="6.9" customHeight="1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33"/>
    </row>
    <row r="67" spans="2:63" s="1" customFormat="1" ht="24.9" customHeight="1">
      <c r="B67" s="33"/>
      <c r="C67" s="22" t="s">
        <v>124</v>
      </c>
      <c r="L67" s="33"/>
    </row>
    <row r="68" spans="2:63" s="1" customFormat="1" ht="6.9" customHeight="1">
      <c r="B68" s="33"/>
      <c r="L68" s="33"/>
    </row>
    <row r="69" spans="2:63" s="1" customFormat="1" ht="12" customHeight="1">
      <c r="B69" s="33"/>
      <c r="C69" s="28" t="s">
        <v>16</v>
      </c>
      <c r="L69" s="33"/>
    </row>
    <row r="70" spans="2:63" s="1" customFormat="1" ht="16.5" customHeight="1">
      <c r="B70" s="33"/>
      <c r="E70" s="322" t="str">
        <f>E7</f>
        <v>Hala - 1. etapa</v>
      </c>
      <c r="F70" s="323"/>
      <c r="G70" s="323"/>
      <c r="H70" s="323"/>
      <c r="L70" s="33"/>
    </row>
    <row r="71" spans="2:63" s="1" customFormat="1" ht="12" customHeight="1">
      <c r="B71" s="33"/>
      <c r="C71" s="28" t="s">
        <v>95</v>
      </c>
      <c r="L71" s="33"/>
    </row>
    <row r="72" spans="2:63" s="1" customFormat="1" ht="16.5" customHeight="1">
      <c r="B72" s="33"/>
      <c r="E72" s="304" t="str">
        <f>E9</f>
        <v>VON - Vedlejší a ostatní náklady</v>
      </c>
      <c r="F72" s="321"/>
      <c r="G72" s="321"/>
      <c r="H72" s="321"/>
      <c r="L72" s="33"/>
    </row>
    <row r="73" spans="2:63" s="1" customFormat="1" ht="6.9" customHeight="1">
      <c r="B73" s="33"/>
      <c r="L73" s="33"/>
    </row>
    <row r="74" spans="2:63" s="1" customFormat="1" ht="12" customHeight="1">
      <c r="B74" s="33"/>
      <c r="C74" s="28" t="s">
        <v>20</v>
      </c>
      <c r="F74" s="26" t="str">
        <f>F12</f>
        <v>Heroltice u Jihlavy</v>
      </c>
      <c r="I74" s="28" t="s">
        <v>22</v>
      </c>
      <c r="J74" s="50">
        <f>IF(J12="","",J12)</f>
        <v>0</v>
      </c>
      <c r="L74" s="33"/>
    </row>
    <row r="75" spans="2:63" s="1" customFormat="1" ht="6.9" customHeight="1">
      <c r="B75" s="33"/>
      <c r="L75" s="33"/>
    </row>
    <row r="76" spans="2:63" s="1" customFormat="1" ht="40.049999999999997" customHeight="1">
      <c r="B76" s="33"/>
      <c r="C76" s="28" t="s">
        <v>23</v>
      </c>
      <c r="F76" s="26" t="str">
        <f>E15</f>
        <v>EURO AGRAS, s.r.o., Dobrovského 2366, 58001 H.Brod</v>
      </c>
      <c r="I76" s="28" t="s">
        <v>28</v>
      </c>
      <c r="J76" s="31" t="str">
        <f>E21</f>
        <v>PROJECTICUS s.r.o., Srázná 5883/23, 58601 Jihlava</v>
      </c>
      <c r="L76" s="33"/>
    </row>
    <row r="77" spans="2:63" s="1" customFormat="1" ht="15.15" customHeight="1">
      <c r="B77" s="33"/>
      <c r="C77" s="28" t="s">
        <v>27</v>
      </c>
      <c r="F77" s="26">
        <f>IF(E18="","",E18)</f>
        <v>0</v>
      </c>
      <c r="I77" s="28" t="s">
        <v>31</v>
      </c>
      <c r="J77" s="31" t="str">
        <f>E24</f>
        <v>Fr.Neuwirth</v>
      </c>
      <c r="L77" s="33"/>
    </row>
    <row r="78" spans="2:63" s="1" customFormat="1" ht="10.35" customHeight="1">
      <c r="B78" s="33"/>
      <c r="L78" s="33"/>
    </row>
    <row r="79" spans="2:63" s="10" customFormat="1" ht="29.25" customHeight="1">
      <c r="B79" s="112"/>
      <c r="C79" s="113" t="s">
        <v>125</v>
      </c>
      <c r="D79" s="114" t="s">
        <v>53</v>
      </c>
      <c r="E79" s="114" t="s">
        <v>49</v>
      </c>
      <c r="F79" s="114" t="s">
        <v>50</v>
      </c>
      <c r="G79" s="114" t="s">
        <v>126</v>
      </c>
      <c r="H79" s="114" t="s">
        <v>127</v>
      </c>
      <c r="I79" s="114" t="s">
        <v>128</v>
      </c>
      <c r="J79" s="114" t="s">
        <v>101</v>
      </c>
      <c r="K79" s="115" t="s">
        <v>129</v>
      </c>
      <c r="L79" s="112"/>
      <c r="M79" s="57" t="s">
        <v>18</v>
      </c>
      <c r="N79" s="58" t="s">
        <v>38</v>
      </c>
      <c r="O79" s="58" t="s">
        <v>130</v>
      </c>
      <c r="P79" s="58" t="s">
        <v>131</v>
      </c>
      <c r="Q79" s="58" t="s">
        <v>132</v>
      </c>
      <c r="R79" s="58" t="s">
        <v>133</v>
      </c>
      <c r="S79" s="58" t="s">
        <v>134</v>
      </c>
      <c r="T79" s="59" t="s">
        <v>135</v>
      </c>
    </row>
    <row r="80" spans="2:63" s="1" customFormat="1" ht="22.8" customHeight="1">
      <c r="B80" s="33"/>
      <c r="C80" s="62" t="s">
        <v>136</v>
      </c>
      <c r="J80" s="116">
        <f>BK80</f>
        <v>0</v>
      </c>
      <c r="L80" s="33"/>
      <c r="M80" s="60"/>
      <c r="N80" s="51"/>
      <c r="O80" s="51"/>
      <c r="P80" s="117">
        <f>P81</f>
        <v>0</v>
      </c>
      <c r="Q80" s="51"/>
      <c r="R80" s="117">
        <f>R81</f>
        <v>0</v>
      </c>
      <c r="S80" s="51"/>
      <c r="T80" s="118">
        <f>T81</f>
        <v>0</v>
      </c>
      <c r="AT80" s="18" t="s">
        <v>67</v>
      </c>
      <c r="AU80" s="18" t="s">
        <v>102</v>
      </c>
      <c r="BK80" s="119">
        <f>BK81</f>
        <v>0</v>
      </c>
    </row>
    <row r="81" spans="2:65" s="11" customFormat="1" ht="25.95" customHeight="1">
      <c r="B81" s="120"/>
      <c r="D81" s="121" t="s">
        <v>67</v>
      </c>
      <c r="E81" s="122" t="s">
        <v>808</v>
      </c>
      <c r="F81" s="122" t="s">
        <v>806</v>
      </c>
      <c r="I81" s="123"/>
      <c r="J81" s="124">
        <f>BK81</f>
        <v>0</v>
      </c>
      <c r="L81" s="120"/>
      <c r="M81" s="125"/>
      <c r="P81" s="126">
        <f>SUM(P82:P88)</f>
        <v>0</v>
      </c>
      <c r="R81" s="126">
        <f>SUM(R82:R88)</f>
        <v>0</v>
      </c>
      <c r="T81" s="127">
        <f>SUM(T82:T88)</f>
        <v>0</v>
      </c>
      <c r="AR81" s="121" t="s">
        <v>146</v>
      </c>
      <c r="AT81" s="128" t="s">
        <v>67</v>
      </c>
      <c r="AU81" s="128" t="s">
        <v>68</v>
      </c>
      <c r="AY81" s="121" t="s">
        <v>139</v>
      </c>
      <c r="BK81" s="129">
        <f>SUM(BK82:BK88)</f>
        <v>0</v>
      </c>
    </row>
    <row r="82" spans="2:65" s="1" customFormat="1" ht="55.5" customHeight="1">
      <c r="B82" s="33"/>
      <c r="C82" s="132" t="s">
        <v>74</v>
      </c>
      <c r="D82" s="132" t="s">
        <v>141</v>
      </c>
      <c r="E82" s="133" t="s">
        <v>809</v>
      </c>
      <c r="F82" s="134" t="s">
        <v>810</v>
      </c>
      <c r="G82" s="135" t="s">
        <v>811</v>
      </c>
      <c r="H82" s="136">
        <v>1</v>
      </c>
      <c r="I82" s="137"/>
      <c r="J82" s="138">
        <f t="shared" ref="J82:J88" si="0">ROUND(I82*H82,2)</f>
        <v>0</v>
      </c>
      <c r="K82" s="134" t="s">
        <v>18</v>
      </c>
      <c r="L82" s="33"/>
      <c r="M82" s="139" t="s">
        <v>18</v>
      </c>
      <c r="N82" s="140" t="s">
        <v>39</v>
      </c>
      <c r="P82" s="141">
        <f t="shared" ref="P82:P88" si="1">O82*H82</f>
        <v>0</v>
      </c>
      <c r="Q82" s="141">
        <v>0</v>
      </c>
      <c r="R82" s="141">
        <f t="shared" ref="R82:R88" si="2">Q82*H82</f>
        <v>0</v>
      </c>
      <c r="S82" s="141">
        <v>0</v>
      </c>
      <c r="T82" s="142">
        <f t="shared" ref="T82:T88" si="3">S82*H82</f>
        <v>0</v>
      </c>
      <c r="AR82" s="143" t="s">
        <v>812</v>
      </c>
      <c r="AT82" s="143" t="s">
        <v>141</v>
      </c>
      <c r="AU82" s="143" t="s">
        <v>74</v>
      </c>
      <c r="AY82" s="18" t="s">
        <v>139</v>
      </c>
      <c r="BE82" s="144">
        <f t="shared" ref="BE82:BE88" si="4">IF(N82="základní",J82,0)</f>
        <v>0</v>
      </c>
      <c r="BF82" s="144">
        <f t="shared" ref="BF82:BF88" si="5">IF(N82="snížená",J82,0)</f>
        <v>0</v>
      </c>
      <c r="BG82" s="144">
        <f t="shared" ref="BG82:BG88" si="6">IF(N82="zákl. přenesená",J82,0)</f>
        <v>0</v>
      </c>
      <c r="BH82" s="144">
        <f t="shared" ref="BH82:BH88" si="7">IF(N82="sníž. přenesená",J82,0)</f>
        <v>0</v>
      </c>
      <c r="BI82" s="144">
        <f t="shared" ref="BI82:BI88" si="8">IF(N82="nulová",J82,0)</f>
        <v>0</v>
      </c>
      <c r="BJ82" s="18" t="s">
        <v>74</v>
      </c>
      <c r="BK82" s="144">
        <f t="shared" ref="BK82:BK88" si="9">ROUND(I82*H82,2)</f>
        <v>0</v>
      </c>
      <c r="BL82" s="18" t="s">
        <v>812</v>
      </c>
      <c r="BM82" s="143" t="s">
        <v>182</v>
      </c>
    </row>
    <row r="83" spans="2:65" s="1" customFormat="1" ht="78" customHeight="1">
      <c r="B83" s="33"/>
      <c r="C83" s="132" t="s">
        <v>76</v>
      </c>
      <c r="D83" s="132" t="s">
        <v>141</v>
      </c>
      <c r="E83" s="133" t="s">
        <v>813</v>
      </c>
      <c r="F83" s="134" t="s">
        <v>814</v>
      </c>
      <c r="G83" s="135" t="s">
        <v>811</v>
      </c>
      <c r="H83" s="136">
        <v>1</v>
      </c>
      <c r="I83" s="137"/>
      <c r="J83" s="138">
        <f t="shared" si="0"/>
        <v>0</v>
      </c>
      <c r="K83" s="134" t="s">
        <v>18</v>
      </c>
      <c r="L83" s="33"/>
      <c r="M83" s="139" t="s">
        <v>18</v>
      </c>
      <c r="N83" s="140" t="s">
        <v>39</v>
      </c>
      <c r="P83" s="141">
        <f t="shared" si="1"/>
        <v>0</v>
      </c>
      <c r="Q83" s="141">
        <v>0</v>
      </c>
      <c r="R83" s="141">
        <f t="shared" si="2"/>
        <v>0</v>
      </c>
      <c r="S83" s="141">
        <v>0</v>
      </c>
      <c r="T83" s="142">
        <f t="shared" si="3"/>
        <v>0</v>
      </c>
      <c r="AR83" s="143" t="s">
        <v>812</v>
      </c>
      <c r="AT83" s="143" t="s">
        <v>141</v>
      </c>
      <c r="AU83" s="143" t="s">
        <v>74</v>
      </c>
      <c r="AY83" s="18" t="s">
        <v>139</v>
      </c>
      <c r="BE83" s="144">
        <f t="shared" si="4"/>
        <v>0</v>
      </c>
      <c r="BF83" s="144">
        <f t="shared" si="5"/>
        <v>0</v>
      </c>
      <c r="BG83" s="144">
        <f t="shared" si="6"/>
        <v>0</v>
      </c>
      <c r="BH83" s="144">
        <f t="shared" si="7"/>
        <v>0</v>
      </c>
      <c r="BI83" s="144">
        <f t="shared" si="8"/>
        <v>0</v>
      </c>
      <c r="BJ83" s="18" t="s">
        <v>74</v>
      </c>
      <c r="BK83" s="144">
        <f t="shared" si="9"/>
        <v>0</v>
      </c>
      <c r="BL83" s="18" t="s">
        <v>812</v>
      </c>
      <c r="BM83" s="143" t="s">
        <v>208</v>
      </c>
    </row>
    <row r="84" spans="2:65" s="1" customFormat="1" ht="44.25" customHeight="1">
      <c r="B84" s="33"/>
      <c r="C84" s="132" t="s">
        <v>153</v>
      </c>
      <c r="D84" s="132" t="s">
        <v>141</v>
      </c>
      <c r="E84" s="133" t="s">
        <v>815</v>
      </c>
      <c r="F84" s="134" t="s">
        <v>1016</v>
      </c>
      <c r="G84" s="135" t="s">
        <v>811</v>
      </c>
      <c r="H84" s="136">
        <v>1</v>
      </c>
      <c r="I84" s="137"/>
      <c r="J84" s="138">
        <f t="shared" si="0"/>
        <v>0</v>
      </c>
      <c r="K84" s="134" t="s">
        <v>18</v>
      </c>
      <c r="L84" s="33"/>
      <c r="M84" s="139" t="s">
        <v>18</v>
      </c>
      <c r="N84" s="140" t="s">
        <v>39</v>
      </c>
      <c r="P84" s="141">
        <f t="shared" si="1"/>
        <v>0</v>
      </c>
      <c r="Q84" s="141">
        <v>0</v>
      </c>
      <c r="R84" s="141">
        <f t="shared" si="2"/>
        <v>0</v>
      </c>
      <c r="S84" s="141">
        <v>0</v>
      </c>
      <c r="T84" s="142">
        <f t="shared" si="3"/>
        <v>0</v>
      </c>
      <c r="AR84" s="143" t="s">
        <v>812</v>
      </c>
      <c r="AT84" s="143" t="s">
        <v>141</v>
      </c>
      <c r="AU84" s="143" t="s">
        <v>74</v>
      </c>
      <c r="AY84" s="18" t="s">
        <v>139</v>
      </c>
      <c r="BE84" s="144">
        <f t="shared" si="4"/>
        <v>0</v>
      </c>
      <c r="BF84" s="144">
        <f t="shared" si="5"/>
        <v>0</v>
      </c>
      <c r="BG84" s="144">
        <f t="shared" si="6"/>
        <v>0</v>
      </c>
      <c r="BH84" s="144">
        <f t="shared" si="7"/>
        <v>0</v>
      </c>
      <c r="BI84" s="144">
        <f t="shared" si="8"/>
        <v>0</v>
      </c>
      <c r="BJ84" s="18" t="s">
        <v>74</v>
      </c>
      <c r="BK84" s="144">
        <f t="shared" si="9"/>
        <v>0</v>
      </c>
      <c r="BL84" s="18" t="s">
        <v>812</v>
      </c>
      <c r="BM84" s="143" t="s">
        <v>240</v>
      </c>
    </row>
    <row r="85" spans="2:65" s="1" customFormat="1" ht="37.799999999999997" customHeight="1">
      <c r="B85" s="33"/>
      <c r="C85" s="132" t="s">
        <v>146</v>
      </c>
      <c r="D85" s="132" t="s">
        <v>141</v>
      </c>
      <c r="E85" s="133" t="s">
        <v>816</v>
      </c>
      <c r="F85" s="134" t="s">
        <v>817</v>
      </c>
      <c r="G85" s="135" t="s">
        <v>811</v>
      </c>
      <c r="H85" s="136">
        <v>1</v>
      </c>
      <c r="I85" s="137"/>
      <c r="J85" s="138">
        <f t="shared" si="0"/>
        <v>0</v>
      </c>
      <c r="K85" s="134" t="s">
        <v>18</v>
      </c>
      <c r="L85" s="33"/>
      <c r="M85" s="139" t="s">
        <v>18</v>
      </c>
      <c r="N85" s="140" t="s">
        <v>39</v>
      </c>
      <c r="P85" s="141">
        <f t="shared" si="1"/>
        <v>0</v>
      </c>
      <c r="Q85" s="141">
        <v>0</v>
      </c>
      <c r="R85" s="141">
        <f t="shared" si="2"/>
        <v>0</v>
      </c>
      <c r="S85" s="141">
        <v>0</v>
      </c>
      <c r="T85" s="142">
        <f t="shared" si="3"/>
        <v>0</v>
      </c>
      <c r="AR85" s="143" t="s">
        <v>812</v>
      </c>
      <c r="AT85" s="143" t="s">
        <v>141</v>
      </c>
      <c r="AU85" s="143" t="s">
        <v>74</v>
      </c>
      <c r="AY85" s="18" t="s">
        <v>139</v>
      </c>
      <c r="BE85" s="144">
        <f t="shared" si="4"/>
        <v>0</v>
      </c>
      <c r="BF85" s="144">
        <f t="shared" si="5"/>
        <v>0</v>
      </c>
      <c r="BG85" s="144">
        <f t="shared" si="6"/>
        <v>0</v>
      </c>
      <c r="BH85" s="144">
        <f t="shared" si="7"/>
        <v>0</v>
      </c>
      <c r="BI85" s="144">
        <f t="shared" si="8"/>
        <v>0</v>
      </c>
      <c r="BJ85" s="18" t="s">
        <v>74</v>
      </c>
      <c r="BK85" s="144">
        <f t="shared" si="9"/>
        <v>0</v>
      </c>
      <c r="BL85" s="18" t="s">
        <v>812</v>
      </c>
      <c r="BM85" s="143" t="s">
        <v>253</v>
      </c>
    </row>
    <row r="86" spans="2:65" s="1" customFormat="1" ht="16.5" customHeight="1">
      <c r="B86" s="33"/>
      <c r="C86" s="132" t="s">
        <v>177</v>
      </c>
      <c r="D86" s="132" t="s">
        <v>141</v>
      </c>
      <c r="E86" s="133" t="s">
        <v>818</v>
      </c>
      <c r="F86" s="134" t="s">
        <v>819</v>
      </c>
      <c r="G86" s="135" t="s">
        <v>811</v>
      </c>
      <c r="H86" s="136">
        <v>1</v>
      </c>
      <c r="I86" s="137"/>
      <c r="J86" s="138">
        <f t="shared" si="0"/>
        <v>0</v>
      </c>
      <c r="K86" s="134" t="s">
        <v>18</v>
      </c>
      <c r="L86" s="33"/>
      <c r="M86" s="139" t="s">
        <v>18</v>
      </c>
      <c r="N86" s="140" t="s">
        <v>39</v>
      </c>
      <c r="P86" s="141">
        <f t="shared" si="1"/>
        <v>0</v>
      </c>
      <c r="Q86" s="141">
        <v>0</v>
      </c>
      <c r="R86" s="141">
        <f t="shared" si="2"/>
        <v>0</v>
      </c>
      <c r="S86" s="141">
        <v>0</v>
      </c>
      <c r="T86" s="142">
        <f t="shared" si="3"/>
        <v>0</v>
      </c>
      <c r="AR86" s="143" t="s">
        <v>812</v>
      </c>
      <c r="AT86" s="143" t="s">
        <v>141</v>
      </c>
      <c r="AU86" s="143" t="s">
        <v>74</v>
      </c>
      <c r="AY86" s="18" t="s">
        <v>139</v>
      </c>
      <c r="BE86" s="144">
        <f t="shared" si="4"/>
        <v>0</v>
      </c>
      <c r="BF86" s="144">
        <f t="shared" si="5"/>
        <v>0</v>
      </c>
      <c r="BG86" s="144">
        <f t="shared" si="6"/>
        <v>0</v>
      </c>
      <c r="BH86" s="144">
        <f t="shared" si="7"/>
        <v>0</v>
      </c>
      <c r="BI86" s="144">
        <f t="shared" si="8"/>
        <v>0</v>
      </c>
      <c r="BJ86" s="18" t="s">
        <v>74</v>
      </c>
      <c r="BK86" s="144">
        <f t="shared" si="9"/>
        <v>0</v>
      </c>
      <c r="BL86" s="18" t="s">
        <v>812</v>
      </c>
      <c r="BM86" s="143" t="s">
        <v>820</v>
      </c>
    </row>
    <row r="87" spans="2:65" s="1" customFormat="1" ht="44.25" customHeight="1">
      <c r="B87" s="33"/>
      <c r="C87" s="132" t="s">
        <v>182</v>
      </c>
      <c r="D87" s="132" t="s">
        <v>141</v>
      </c>
      <c r="E87" s="133" t="s">
        <v>821</v>
      </c>
      <c r="F87" s="134" t="s">
        <v>1017</v>
      </c>
      <c r="G87" s="135" t="s">
        <v>811</v>
      </c>
      <c r="H87" s="136">
        <v>1</v>
      </c>
      <c r="I87" s="137"/>
      <c r="J87" s="138">
        <f t="shared" si="0"/>
        <v>0</v>
      </c>
      <c r="K87" s="134" t="s">
        <v>18</v>
      </c>
      <c r="L87" s="33"/>
      <c r="M87" s="139" t="s">
        <v>18</v>
      </c>
      <c r="N87" s="140" t="s">
        <v>39</v>
      </c>
      <c r="P87" s="141">
        <f t="shared" si="1"/>
        <v>0</v>
      </c>
      <c r="Q87" s="141">
        <v>0</v>
      </c>
      <c r="R87" s="141">
        <f t="shared" si="2"/>
        <v>0</v>
      </c>
      <c r="S87" s="141">
        <v>0</v>
      </c>
      <c r="T87" s="142">
        <f t="shared" si="3"/>
        <v>0</v>
      </c>
      <c r="AR87" s="143" t="s">
        <v>812</v>
      </c>
      <c r="AT87" s="143" t="s">
        <v>141</v>
      </c>
      <c r="AU87" s="143" t="s">
        <v>74</v>
      </c>
      <c r="AY87" s="18" t="s">
        <v>139</v>
      </c>
      <c r="BE87" s="144">
        <f t="shared" si="4"/>
        <v>0</v>
      </c>
      <c r="BF87" s="144">
        <f t="shared" si="5"/>
        <v>0</v>
      </c>
      <c r="BG87" s="144">
        <f t="shared" si="6"/>
        <v>0</v>
      </c>
      <c r="BH87" s="144">
        <f t="shared" si="7"/>
        <v>0</v>
      </c>
      <c r="BI87" s="144">
        <f t="shared" si="8"/>
        <v>0</v>
      </c>
      <c r="BJ87" s="18" t="s">
        <v>74</v>
      </c>
      <c r="BK87" s="144">
        <f t="shared" si="9"/>
        <v>0</v>
      </c>
      <c r="BL87" s="18" t="s">
        <v>812</v>
      </c>
      <c r="BM87" s="143" t="s">
        <v>224</v>
      </c>
    </row>
    <row r="88" spans="2:65" s="1" customFormat="1" ht="16.5" customHeight="1">
      <c r="B88" s="33"/>
      <c r="C88" s="132">
        <v>7</v>
      </c>
      <c r="D88" s="132" t="s">
        <v>141</v>
      </c>
      <c r="E88" s="133" t="s">
        <v>822</v>
      </c>
      <c r="F88" s="134" t="s">
        <v>823</v>
      </c>
      <c r="G88" s="135" t="s">
        <v>811</v>
      </c>
      <c r="H88" s="136">
        <v>1</v>
      </c>
      <c r="I88" s="137"/>
      <c r="J88" s="138">
        <f t="shared" si="0"/>
        <v>0</v>
      </c>
      <c r="K88" s="134" t="s">
        <v>18</v>
      </c>
      <c r="L88" s="33"/>
      <c r="M88" s="190" t="s">
        <v>18</v>
      </c>
      <c r="N88" s="191" t="s">
        <v>39</v>
      </c>
      <c r="O88" s="188"/>
      <c r="P88" s="192">
        <f t="shared" si="1"/>
        <v>0</v>
      </c>
      <c r="Q88" s="192">
        <v>0</v>
      </c>
      <c r="R88" s="192">
        <f t="shared" si="2"/>
        <v>0</v>
      </c>
      <c r="S88" s="192">
        <v>0</v>
      </c>
      <c r="T88" s="193">
        <f t="shared" si="3"/>
        <v>0</v>
      </c>
      <c r="AR88" s="143" t="s">
        <v>812</v>
      </c>
      <c r="AT88" s="143" t="s">
        <v>141</v>
      </c>
      <c r="AU88" s="143" t="s">
        <v>74</v>
      </c>
      <c r="AY88" s="18" t="s">
        <v>139</v>
      </c>
      <c r="BE88" s="144">
        <f t="shared" si="4"/>
        <v>0</v>
      </c>
      <c r="BF88" s="144">
        <f t="shared" si="5"/>
        <v>0</v>
      </c>
      <c r="BG88" s="144">
        <f t="shared" si="6"/>
        <v>0</v>
      </c>
      <c r="BH88" s="144">
        <f t="shared" si="7"/>
        <v>0</v>
      </c>
      <c r="BI88" s="144">
        <f t="shared" si="8"/>
        <v>0</v>
      </c>
      <c r="BJ88" s="18" t="s">
        <v>74</v>
      </c>
      <c r="BK88" s="144">
        <f t="shared" si="9"/>
        <v>0</v>
      </c>
      <c r="BL88" s="18" t="s">
        <v>812</v>
      </c>
      <c r="BM88" s="143" t="s">
        <v>824</v>
      </c>
    </row>
    <row r="89" spans="2:65" s="1" customFormat="1" ht="6.9" customHeight="1"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33"/>
    </row>
  </sheetData>
  <sheetProtection algorithmName="SHA-512" hashValue="LknNBn65yhWrIB7szoDgch9ARTDhu1ZxDtbSGPQ5Y1qTalKyCa0RqlmPa4pymbWmK3hZg/chUrQq7vP+fe7eUw==" saltValue="sGgU/YJQRnv5Sks7HK7Amw==" spinCount="100000" sheet="1" objects="1" scenarios="1" formatColumns="0" formatRows="0" autoFilter="0"/>
  <autoFilter ref="C79:K88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2" top="0.39374999999999999" bottom="0.39374999999999999" header="0" footer="0"/>
  <pageSetup paperSize="9" scale="86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187" zoomScale="110" zoomScaleNormal="110" workbookViewId="0"/>
  </sheetViews>
  <sheetFormatPr defaultRowHeight="10.199999999999999"/>
  <cols>
    <col min="1" max="1" width="8.28515625" style="194" customWidth="1"/>
    <col min="2" max="2" width="1.7109375" style="194" customWidth="1"/>
    <col min="3" max="4" width="5" style="194" customWidth="1"/>
    <col min="5" max="5" width="11.7109375" style="194" customWidth="1"/>
    <col min="6" max="6" width="9.140625" style="194" customWidth="1"/>
    <col min="7" max="7" width="5" style="194" customWidth="1"/>
    <col min="8" max="8" width="77.85546875" style="194" customWidth="1"/>
    <col min="9" max="10" width="20" style="194" customWidth="1"/>
    <col min="11" max="11" width="1.7109375" style="194" customWidth="1"/>
  </cols>
  <sheetData>
    <row r="1" spans="2:11" customFormat="1" ht="37.5" customHeight="1"/>
    <row r="2" spans="2:11" customFormat="1" ht="7.5" customHeight="1">
      <c r="B2" s="195"/>
      <c r="C2" s="196"/>
      <c r="D2" s="196"/>
      <c r="E2" s="196"/>
      <c r="F2" s="196"/>
      <c r="G2" s="196"/>
      <c r="H2" s="196"/>
      <c r="I2" s="196"/>
      <c r="J2" s="196"/>
      <c r="K2" s="197"/>
    </row>
    <row r="3" spans="2:11" s="16" customFormat="1" ht="45" customHeight="1">
      <c r="B3" s="198"/>
      <c r="C3" s="328" t="s">
        <v>825</v>
      </c>
      <c r="D3" s="328"/>
      <c r="E3" s="328"/>
      <c r="F3" s="328"/>
      <c r="G3" s="328"/>
      <c r="H3" s="328"/>
      <c r="I3" s="328"/>
      <c r="J3" s="328"/>
      <c r="K3" s="199"/>
    </row>
    <row r="4" spans="2:11" customFormat="1" ht="25.5" customHeight="1">
      <c r="B4" s="200"/>
      <c r="C4" s="333" t="s">
        <v>826</v>
      </c>
      <c r="D4" s="333"/>
      <c r="E4" s="333"/>
      <c r="F4" s="333"/>
      <c r="G4" s="333"/>
      <c r="H4" s="333"/>
      <c r="I4" s="333"/>
      <c r="J4" s="333"/>
      <c r="K4" s="201"/>
    </row>
    <row r="5" spans="2:11" customFormat="1" ht="5.25" customHeight="1">
      <c r="B5" s="200"/>
      <c r="C5" s="202"/>
      <c r="D5" s="202"/>
      <c r="E5" s="202"/>
      <c r="F5" s="202"/>
      <c r="G5" s="202"/>
      <c r="H5" s="202"/>
      <c r="I5" s="202"/>
      <c r="J5" s="202"/>
      <c r="K5" s="201"/>
    </row>
    <row r="6" spans="2:11" customFormat="1" ht="15" customHeight="1">
      <c r="B6" s="200"/>
      <c r="C6" s="332" t="s">
        <v>827</v>
      </c>
      <c r="D6" s="332"/>
      <c r="E6" s="332"/>
      <c r="F6" s="332"/>
      <c r="G6" s="332"/>
      <c r="H6" s="332"/>
      <c r="I6" s="332"/>
      <c r="J6" s="332"/>
      <c r="K6" s="201"/>
    </row>
    <row r="7" spans="2:11" customFormat="1" ht="15" customHeight="1">
      <c r="B7" s="204"/>
      <c r="C7" s="332" t="s">
        <v>828</v>
      </c>
      <c r="D7" s="332"/>
      <c r="E7" s="332"/>
      <c r="F7" s="332"/>
      <c r="G7" s="332"/>
      <c r="H7" s="332"/>
      <c r="I7" s="332"/>
      <c r="J7" s="332"/>
      <c r="K7" s="201"/>
    </row>
    <row r="8" spans="2:11" customFormat="1" ht="12.75" customHeight="1">
      <c r="B8" s="204"/>
      <c r="C8" s="203"/>
      <c r="D8" s="203"/>
      <c r="E8" s="203"/>
      <c r="F8" s="203"/>
      <c r="G8" s="203"/>
      <c r="H8" s="203"/>
      <c r="I8" s="203"/>
      <c r="J8" s="203"/>
      <c r="K8" s="201"/>
    </row>
    <row r="9" spans="2:11" customFormat="1" ht="15" customHeight="1">
      <c r="B9" s="204"/>
      <c r="C9" s="332" t="s">
        <v>829</v>
      </c>
      <c r="D9" s="332"/>
      <c r="E9" s="332"/>
      <c r="F9" s="332"/>
      <c r="G9" s="332"/>
      <c r="H9" s="332"/>
      <c r="I9" s="332"/>
      <c r="J9" s="332"/>
      <c r="K9" s="201"/>
    </row>
    <row r="10" spans="2:11" customFormat="1" ht="15" customHeight="1">
      <c r="B10" s="204"/>
      <c r="C10" s="203"/>
      <c r="D10" s="332" t="s">
        <v>830</v>
      </c>
      <c r="E10" s="332"/>
      <c r="F10" s="332"/>
      <c r="G10" s="332"/>
      <c r="H10" s="332"/>
      <c r="I10" s="332"/>
      <c r="J10" s="332"/>
      <c r="K10" s="201"/>
    </row>
    <row r="11" spans="2:11" customFormat="1" ht="15" customHeight="1">
      <c r="B11" s="204"/>
      <c r="C11" s="205"/>
      <c r="D11" s="332" t="s">
        <v>831</v>
      </c>
      <c r="E11" s="332"/>
      <c r="F11" s="332"/>
      <c r="G11" s="332"/>
      <c r="H11" s="332"/>
      <c r="I11" s="332"/>
      <c r="J11" s="332"/>
      <c r="K11" s="201"/>
    </row>
    <row r="12" spans="2:11" customFormat="1" ht="15" customHeight="1">
      <c r="B12" s="204"/>
      <c r="C12" s="205"/>
      <c r="D12" s="203"/>
      <c r="E12" s="203"/>
      <c r="F12" s="203"/>
      <c r="G12" s="203"/>
      <c r="H12" s="203"/>
      <c r="I12" s="203"/>
      <c r="J12" s="203"/>
      <c r="K12" s="201"/>
    </row>
    <row r="13" spans="2:11" customFormat="1" ht="15" customHeight="1">
      <c r="B13" s="204"/>
      <c r="C13" s="205"/>
      <c r="D13" s="206" t="s">
        <v>832</v>
      </c>
      <c r="E13" s="203"/>
      <c r="F13" s="203"/>
      <c r="G13" s="203"/>
      <c r="H13" s="203"/>
      <c r="I13" s="203"/>
      <c r="J13" s="203"/>
      <c r="K13" s="201"/>
    </row>
    <row r="14" spans="2:11" customFormat="1" ht="12.75" customHeight="1">
      <c r="B14" s="204"/>
      <c r="C14" s="205"/>
      <c r="D14" s="205"/>
      <c r="E14" s="205"/>
      <c r="F14" s="205"/>
      <c r="G14" s="205"/>
      <c r="H14" s="205"/>
      <c r="I14" s="205"/>
      <c r="J14" s="205"/>
      <c r="K14" s="201"/>
    </row>
    <row r="15" spans="2:11" customFormat="1" ht="15" customHeight="1">
      <c r="B15" s="204"/>
      <c r="C15" s="205"/>
      <c r="D15" s="332" t="s">
        <v>833</v>
      </c>
      <c r="E15" s="332"/>
      <c r="F15" s="332"/>
      <c r="G15" s="332"/>
      <c r="H15" s="332"/>
      <c r="I15" s="332"/>
      <c r="J15" s="332"/>
      <c r="K15" s="201"/>
    </row>
    <row r="16" spans="2:11" customFormat="1" ht="15" customHeight="1">
      <c r="B16" s="204"/>
      <c r="C16" s="205"/>
      <c r="D16" s="332" t="s">
        <v>834</v>
      </c>
      <c r="E16" s="332"/>
      <c r="F16" s="332"/>
      <c r="G16" s="332"/>
      <c r="H16" s="332"/>
      <c r="I16" s="332"/>
      <c r="J16" s="332"/>
      <c r="K16" s="201"/>
    </row>
    <row r="17" spans="2:11" customFormat="1" ht="15" customHeight="1">
      <c r="B17" s="204"/>
      <c r="C17" s="205"/>
      <c r="D17" s="332" t="s">
        <v>835</v>
      </c>
      <c r="E17" s="332"/>
      <c r="F17" s="332"/>
      <c r="G17" s="332"/>
      <c r="H17" s="332"/>
      <c r="I17" s="332"/>
      <c r="J17" s="332"/>
      <c r="K17" s="201"/>
    </row>
    <row r="18" spans="2:11" customFormat="1" ht="15" customHeight="1">
      <c r="B18" s="204"/>
      <c r="C18" s="205"/>
      <c r="D18" s="205"/>
      <c r="E18" s="207" t="s">
        <v>73</v>
      </c>
      <c r="F18" s="332" t="s">
        <v>836</v>
      </c>
      <c r="G18" s="332"/>
      <c r="H18" s="332"/>
      <c r="I18" s="332"/>
      <c r="J18" s="332"/>
      <c r="K18" s="201"/>
    </row>
    <row r="19" spans="2:11" customFormat="1" ht="15" customHeight="1">
      <c r="B19" s="204"/>
      <c r="C19" s="205"/>
      <c r="D19" s="205"/>
      <c r="E19" s="207" t="s">
        <v>837</v>
      </c>
      <c r="F19" s="332" t="s">
        <v>838</v>
      </c>
      <c r="G19" s="332"/>
      <c r="H19" s="332"/>
      <c r="I19" s="332"/>
      <c r="J19" s="332"/>
      <c r="K19" s="201"/>
    </row>
    <row r="20" spans="2:11" customFormat="1" ht="15" customHeight="1">
      <c r="B20" s="204"/>
      <c r="C20" s="205"/>
      <c r="D20" s="205"/>
      <c r="E20" s="207" t="s">
        <v>839</v>
      </c>
      <c r="F20" s="332" t="s">
        <v>840</v>
      </c>
      <c r="G20" s="332"/>
      <c r="H20" s="332"/>
      <c r="I20" s="332"/>
      <c r="J20" s="332"/>
      <c r="K20" s="201"/>
    </row>
    <row r="21" spans="2:11" customFormat="1" ht="15" customHeight="1">
      <c r="B21" s="204"/>
      <c r="C21" s="205"/>
      <c r="D21" s="205"/>
      <c r="E21" s="207" t="s">
        <v>91</v>
      </c>
      <c r="F21" s="332" t="s">
        <v>92</v>
      </c>
      <c r="G21" s="332"/>
      <c r="H21" s="332"/>
      <c r="I21" s="332"/>
      <c r="J21" s="332"/>
      <c r="K21" s="201"/>
    </row>
    <row r="22" spans="2:11" customFormat="1" ht="15" customHeight="1">
      <c r="B22" s="204"/>
      <c r="C22" s="205"/>
      <c r="D22" s="205"/>
      <c r="E22" s="207" t="s">
        <v>841</v>
      </c>
      <c r="F22" s="332" t="s">
        <v>842</v>
      </c>
      <c r="G22" s="332"/>
      <c r="H22" s="332"/>
      <c r="I22" s="332"/>
      <c r="J22" s="332"/>
      <c r="K22" s="201"/>
    </row>
    <row r="23" spans="2:11" customFormat="1" ht="15" customHeight="1">
      <c r="B23" s="204"/>
      <c r="C23" s="205"/>
      <c r="D23" s="205"/>
      <c r="E23" s="207" t="s">
        <v>80</v>
      </c>
      <c r="F23" s="332" t="s">
        <v>843</v>
      </c>
      <c r="G23" s="332"/>
      <c r="H23" s="332"/>
      <c r="I23" s="332"/>
      <c r="J23" s="332"/>
      <c r="K23" s="201"/>
    </row>
    <row r="24" spans="2:11" customFormat="1" ht="12.75" customHeight="1">
      <c r="B24" s="204"/>
      <c r="C24" s="205"/>
      <c r="D24" s="205"/>
      <c r="E24" s="205"/>
      <c r="F24" s="205"/>
      <c r="G24" s="205"/>
      <c r="H24" s="205"/>
      <c r="I24" s="205"/>
      <c r="J24" s="205"/>
      <c r="K24" s="201"/>
    </row>
    <row r="25" spans="2:11" customFormat="1" ht="15" customHeight="1">
      <c r="B25" s="204"/>
      <c r="C25" s="332" t="s">
        <v>844</v>
      </c>
      <c r="D25" s="332"/>
      <c r="E25" s="332"/>
      <c r="F25" s="332"/>
      <c r="G25" s="332"/>
      <c r="H25" s="332"/>
      <c r="I25" s="332"/>
      <c r="J25" s="332"/>
      <c r="K25" s="201"/>
    </row>
    <row r="26" spans="2:11" customFormat="1" ht="15" customHeight="1">
      <c r="B26" s="204"/>
      <c r="C26" s="332" t="s">
        <v>845</v>
      </c>
      <c r="D26" s="332"/>
      <c r="E26" s="332"/>
      <c r="F26" s="332"/>
      <c r="G26" s="332"/>
      <c r="H26" s="332"/>
      <c r="I26" s="332"/>
      <c r="J26" s="332"/>
      <c r="K26" s="201"/>
    </row>
    <row r="27" spans="2:11" customFormat="1" ht="15" customHeight="1">
      <c r="B27" s="204"/>
      <c r="C27" s="203"/>
      <c r="D27" s="332" t="s">
        <v>846</v>
      </c>
      <c r="E27" s="332"/>
      <c r="F27" s="332"/>
      <c r="G27" s="332"/>
      <c r="H27" s="332"/>
      <c r="I27" s="332"/>
      <c r="J27" s="332"/>
      <c r="K27" s="201"/>
    </row>
    <row r="28" spans="2:11" customFormat="1" ht="15" customHeight="1">
      <c r="B28" s="204"/>
      <c r="C28" s="205"/>
      <c r="D28" s="332" t="s">
        <v>847</v>
      </c>
      <c r="E28" s="332"/>
      <c r="F28" s="332"/>
      <c r="G28" s="332"/>
      <c r="H28" s="332"/>
      <c r="I28" s="332"/>
      <c r="J28" s="332"/>
      <c r="K28" s="201"/>
    </row>
    <row r="29" spans="2:11" customFormat="1" ht="12.75" customHeight="1">
      <c r="B29" s="204"/>
      <c r="C29" s="205"/>
      <c r="D29" s="205"/>
      <c r="E29" s="205"/>
      <c r="F29" s="205"/>
      <c r="G29" s="205"/>
      <c r="H29" s="205"/>
      <c r="I29" s="205"/>
      <c r="J29" s="205"/>
      <c r="K29" s="201"/>
    </row>
    <row r="30" spans="2:11" customFormat="1" ht="15" customHeight="1">
      <c r="B30" s="204"/>
      <c r="C30" s="205"/>
      <c r="D30" s="332" t="s">
        <v>848</v>
      </c>
      <c r="E30" s="332"/>
      <c r="F30" s="332"/>
      <c r="G30" s="332"/>
      <c r="H30" s="332"/>
      <c r="I30" s="332"/>
      <c r="J30" s="332"/>
      <c r="K30" s="201"/>
    </row>
    <row r="31" spans="2:11" customFormat="1" ht="15" customHeight="1">
      <c r="B31" s="204"/>
      <c r="C31" s="205"/>
      <c r="D31" s="332" t="s">
        <v>849</v>
      </c>
      <c r="E31" s="332"/>
      <c r="F31" s="332"/>
      <c r="G31" s="332"/>
      <c r="H31" s="332"/>
      <c r="I31" s="332"/>
      <c r="J31" s="332"/>
      <c r="K31" s="201"/>
    </row>
    <row r="32" spans="2:11" customFormat="1" ht="12.75" customHeight="1">
      <c r="B32" s="204"/>
      <c r="C32" s="205"/>
      <c r="D32" s="205"/>
      <c r="E32" s="205"/>
      <c r="F32" s="205"/>
      <c r="G32" s="205"/>
      <c r="H32" s="205"/>
      <c r="I32" s="205"/>
      <c r="J32" s="205"/>
      <c r="K32" s="201"/>
    </row>
    <row r="33" spans="2:11" customFormat="1" ht="15" customHeight="1">
      <c r="B33" s="204"/>
      <c r="C33" s="205"/>
      <c r="D33" s="332" t="s">
        <v>850</v>
      </c>
      <c r="E33" s="332"/>
      <c r="F33" s="332"/>
      <c r="G33" s="332"/>
      <c r="H33" s="332"/>
      <c r="I33" s="332"/>
      <c r="J33" s="332"/>
      <c r="K33" s="201"/>
    </row>
    <row r="34" spans="2:11" customFormat="1" ht="15" customHeight="1">
      <c r="B34" s="204"/>
      <c r="C34" s="205"/>
      <c r="D34" s="332" t="s">
        <v>851</v>
      </c>
      <c r="E34" s="332"/>
      <c r="F34" s="332"/>
      <c r="G34" s="332"/>
      <c r="H34" s="332"/>
      <c r="I34" s="332"/>
      <c r="J34" s="332"/>
      <c r="K34" s="201"/>
    </row>
    <row r="35" spans="2:11" customFormat="1" ht="15" customHeight="1">
      <c r="B35" s="204"/>
      <c r="C35" s="205"/>
      <c r="D35" s="332" t="s">
        <v>852</v>
      </c>
      <c r="E35" s="332"/>
      <c r="F35" s="332"/>
      <c r="G35" s="332"/>
      <c r="H35" s="332"/>
      <c r="I35" s="332"/>
      <c r="J35" s="332"/>
      <c r="K35" s="201"/>
    </row>
    <row r="36" spans="2:11" customFormat="1" ht="15" customHeight="1">
      <c r="B36" s="204"/>
      <c r="C36" s="205"/>
      <c r="D36" s="203"/>
      <c r="E36" s="206" t="s">
        <v>125</v>
      </c>
      <c r="F36" s="203"/>
      <c r="G36" s="332" t="s">
        <v>853</v>
      </c>
      <c r="H36" s="332"/>
      <c r="I36" s="332"/>
      <c r="J36" s="332"/>
      <c r="K36" s="201"/>
    </row>
    <row r="37" spans="2:11" customFormat="1" ht="30.75" customHeight="1">
      <c r="B37" s="204"/>
      <c r="C37" s="205"/>
      <c r="D37" s="203"/>
      <c r="E37" s="206" t="s">
        <v>854</v>
      </c>
      <c r="F37" s="203"/>
      <c r="G37" s="332" t="s">
        <v>855</v>
      </c>
      <c r="H37" s="332"/>
      <c r="I37" s="332"/>
      <c r="J37" s="332"/>
      <c r="K37" s="201"/>
    </row>
    <row r="38" spans="2:11" customFormat="1" ht="15" customHeight="1">
      <c r="B38" s="204"/>
      <c r="C38" s="205"/>
      <c r="D38" s="203"/>
      <c r="E38" s="206" t="s">
        <v>49</v>
      </c>
      <c r="F38" s="203"/>
      <c r="G38" s="332" t="s">
        <v>856</v>
      </c>
      <c r="H38" s="332"/>
      <c r="I38" s="332"/>
      <c r="J38" s="332"/>
      <c r="K38" s="201"/>
    </row>
    <row r="39" spans="2:11" customFormat="1" ht="15" customHeight="1">
      <c r="B39" s="204"/>
      <c r="C39" s="205"/>
      <c r="D39" s="203"/>
      <c r="E39" s="206" t="s">
        <v>50</v>
      </c>
      <c r="F39" s="203"/>
      <c r="G39" s="332" t="s">
        <v>857</v>
      </c>
      <c r="H39" s="332"/>
      <c r="I39" s="332"/>
      <c r="J39" s="332"/>
      <c r="K39" s="201"/>
    </row>
    <row r="40" spans="2:11" customFormat="1" ht="15" customHeight="1">
      <c r="B40" s="204"/>
      <c r="C40" s="205"/>
      <c r="D40" s="203"/>
      <c r="E40" s="206" t="s">
        <v>126</v>
      </c>
      <c r="F40" s="203"/>
      <c r="G40" s="332" t="s">
        <v>858</v>
      </c>
      <c r="H40" s="332"/>
      <c r="I40" s="332"/>
      <c r="J40" s="332"/>
      <c r="K40" s="201"/>
    </row>
    <row r="41" spans="2:11" customFormat="1" ht="15" customHeight="1">
      <c r="B41" s="204"/>
      <c r="C41" s="205"/>
      <c r="D41" s="203"/>
      <c r="E41" s="206" t="s">
        <v>127</v>
      </c>
      <c r="F41" s="203"/>
      <c r="G41" s="332" t="s">
        <v>859</v>
      </c>
      <c r="H41" s="332"/>
      <c r="I41" s="332"/>
      <c r="J41" s="332"/>
      <c r="K41" s="201"/>
    </row>
    <row r="42" spans="2:11" customFormat="1" ht="15" customHeight="1">
      <c r="B42" s="204"/>
      <c r="C42" s="205"/>
      <c r="D42" s="203"/>
      <c r="E42" s="206" t="s">
        <v>860</v>
      </c>
      <c r="F42" s="203"/>
      <c r="G42" s="332" t="s">
        <v>861</v>
      </c>
      <c r="H42" s="332"/>
      <c r="I42" s="332"/>
      <c r="J42" s="332"/>
      <c r="K42" s="201"/>
    </row>
    <row r="43" spans="2:11" customFormat="1" ht="15" customHeight="1">
      <c r="B43" s="204"/>
      <c r="C43" s="205"/>
      <c r="D43" s="203"/>
      <c r="E43" s="206"/>
      <c r="F43" s="203"/>
      <c r="G43" s="332" t="s">
        <v>862</v>
      </c>
      <c r="H43" s="332"/>
      <c r="I43" s="332"/>
      <c r="J43" s="332"/>
      <c r="K43" s="201"/>
    </row>
    <row r="44" spans="2:11" customFormat="1" ht="15" customHeight="1">
      <c r="B44" s="204"/>
      <c r="C44" s="205"/>
      <c r="D44" s="203"/>
      <c r="E44" s="206" t="s">
        <v>863</v>
      </c>
      <c r="F44" s="203"/>
      <c r="G44" s="332" t="s">
        <v>864</v>
      </c>
      <c r="H44" s="332"/>
      <c r="I44" s="332"/>
      <c r="J44" s="332"/>
      <c r="K44" s="201"/>
    </row>
    <row r="45" spans="2:11" customFormat="1" ht="15" customHeight="1">
      <c r="B45" s="204"/>
      <c r="C45" s="205"/>
      <c r="D45" s="203"/>
      <c r="E45" s="206" t="s">
        <v>129</v>
      </c>
      <c r="F45" s="203"/>
      <c r="G45" s="332" t="s">
        <v>865</v>
      </c>
      <c r="H45" s="332"/>
      <c r="I45" s="332"/>
      <c r="J45" s="332"/>
      <c r="K45" s="201"/>
    </row>
    <row r="46" spans="2:11" customFormat="1" ht="12.75" customHeight="1">
      <c r="B46" s="204"/>
      <c r="C46" s="205"/>
      <c r="D46" s="203"/>
      <c r="E46" s="203"/>
      <c r="F46" s="203"/>
      <c r="G46" s="203"/>
      <c r="H46" s="203"/>
      <c r="I46" s="203"/>
      <c r="J46" s="203"/>
      <c r="K46" s="201"/>
    </row>
    <row r="47" spans="2:11" customFormat="1" ht="15" customHeight="1">
      <c r="B47" s="204"/>
      <c r="C47" s="205"/>
      <c r="D47" s="332" t="s">
        <v>866</v>
      </c>
      <c r="E47" s="332"/>
      <c r="F47" s="332"/>
      <c r="G47" s="332"/>
      <c r="H47" s="332"/>
      <c r="I47" s="332"/>
      <c r="J47" s="332"/>
      <c r="K47" s="201"/>
    </row>
    <row r="48" spans="2:11" customFormat="1" ht="15" customHeight="1">
      <c r="B48" s="204"/>
      <c r="C48" s="205"/>
      <c r="D48" s="205"/>
      <c r="E48" s="332" t="s">
        <v>867</v>
      </c>
      <c r="F48" s="332"/>
      <c r="G48" s="332"/>
      <c r="H48" s="332"/>
      <c r="I48" s="332"/>
      <c r="J48" s="332"/>
      <c r="K48" s="201"/>
    </row>
    <row r="49" spans="2:11" customFormat="1" ht="15" customHeight="1">
      <c r="B49" s="204"/>
      <c r="C49" s="205"/>
      <c r="D49" s="205"/>
      <c r="E49" s="332" t="s">
        <v>868</v>
      </c>
      <c r="F49" s="332"/>
      <c r="G49" s="332"/>
      <c r="H49" s="332"/>
      <c r="I49" s="332"/>
      <c r="J49" s="332"/>
      <c r="K49" s="201"/>
    </row>
    <row r="50" spans="2:11" customFormat="1" ht="15" customHeight="1">
      <c r="B50" s="204"/>
      <c r="C50" s="205"/>
      <c r="D50" s="205"/>
      <c r="E50" s="332" t="s">
        <v>869</v>
      </c>
      <c r="F50" s="332"/>
      <c r="G50" s="332"/>
      <c r="H50" s="332"/>
      <c r="I50" s="332"/>
      <c r="J50" s="332"/>
      <c r="K50" s="201"/>
    </row>
    <row r="51" spans="2:11" customFormat="1" ht="15" customHeight="1">
      <c r="B51" s="204"/>
      <c r="C51" s="205"/>
      <c r="D51" s="332" t="s">
        <v>870</v>
      </c>
      <c r="E51" s="332"/>
      <c r="F51" s="332"/>
      <c r="G51" s="332"/>
      <c r="H51" s="332"/>
      <c r="I51" s="332"/>
      <c r="J51" s="332"/>
      <c r="K51" s="201"/>
    </row>
    <row r="52" spans="2:11" customFormat="1" ht="25.5" customHeight="1">
      <c r="B52" s="200"/>
      <c r="C52" s="333" t="s">
        <v>871</v>
      </c>
      <c r="D52" s="333"/>
      <c r="E52" s="333"/>
      <c r="F52" s="333"/>
      <c r="G52" s="333"/>
      <c r="H52" s="333"/>
      <c r="I52" s="333"/>
      <c r="J52" s="333"/>
      <c r="K52" s="201"/>
    </row>
    <row r="53" spans="2:11" customFormat="1" ht="5.25" customHeight="1">
      <c r="B53" s="200"/>
      <c r="C53" s="202"/>
      <c r="D53" s="202"/>
      <c r="E53" s="202"/>
      <c r="F53" s="202"/>
      <c r="G53" s="202"/>
      <c r="H53" s="202"/>
      <c r="I53" s="202"/>
      <c r="J53" s="202"/>
      <c r="K53" s="201"/>
    </row>
    <row r="54" spans="2:11" customFormat="1" ht="15" customHeight="1">
      <c r="B54" s="200"/>
      <c r="C54" s="332" t="s">
        <v>872</v>
      </c>
      <c r="D54" s="332"/>
      <c r="E54" s="332"/>
      <c r="F54" s="332"/>
      <c r="G54" s="332"/>
      <c r="H54" s="332"/>
      <c r="I54" s="332"/>
      <c r="J54" s="332"/>
      <c r="K54" s="201"/>
    </row>
    <row r="55" spans="2:11" customFormat="1" ht="15" customHeight="1">
      <c r="B55" s="200"/>
      <c r="C55" s="332" t="s">
        <v>873</v>
      </c>
      <c r="D55" s="332"/>
      <c r="E55" s="332"/>
      <c r="F55" s="332"/>
      <c r="G55" s="332"/>
      <c r="H55" s="332"/>
      <c r="I55" s="332"/>
      <c r="J55" s="332"/>
      <c r="K55" s="201"/>
    </row>
    <row r="56" spans="2:11" customFormat="1" ht="12.75" customHeight="1">
      <c r="B56" s="200"/>
      <c r="C56" s="203"/>
      <c r="D56" s="203"/>
      <c r="E56" s="203"/>
      <c r="F56" s="203"/>
      <c r="G56" s="203"/>
      <c r="H56" s="203"/>
      <c r="I56" s="203"/>
      <c r="J56" s="203"/>
      <c r="K56" s="201"/>
    </row>
    <row r="57" spans="2:11" customFormat="1" ht="15" customHeight="1">
      <c r="B57" s="200"/>
      <c r="C57" s="332" t="s">
        <v>874</v>
      </c>
      <c r="D57" s="332"/>
      <c r="E57" s="332"/>
      <c r="F57" s="332"/>
      <c r="G57" s="332"/>
      <c r="H57" s="332"/>
      <c r="I57" s="332"/>
      <c r="J57" s="332"/>
      <c r="K57" s="201"/>
    </row>
    <row r="58" spans="2:11" customFormat="1" ht="15" customHeight="1">
      <c r="B58" s="200"/>
      <c r="C58" s="205"/>
      <c r="D58" s="332" t="s">
        <v>875</v>
      </c>
      <c r="E58" s="332"/>
      <c r="F58" s="332"/>
      <c r="G58" s="332"/>
      <c r="H58" s="332"/>
      <c r="I58" s="332"/>
      <c r="J58" s="332"/>
      <c r="K58" s="201"/>
    </row>
    <row r="59" spans="2:11" customFormat="1" ht="15" customHeight="1">
      <c r="B59" s="200"/>
      <c r="C59" s="205"/>
      <c r="D59" s="332" t="s">
        <v>876</v>
      </c>
      <c r="E59" s="332"/>
      <c r="F59" s="332"/>
      <c r="G59" s="332"/>
      <c r="H59" s="332"/>
      <c r="I59" s="332"/>
      <c r="J59" s="332"/>
      <c r="K59" s="201"/>
    </row>
    <row r="60" spans="2:11" customFormat="1" ht="15" customHeight="1">
      <c r="B60" s="200"/>
      <c r="C60" s="205"/>
      <c r="D60" s="332" t="s">
        <v>877</v>
      </c>
      <c r="E60" s="332"/>
      <c r="F60" s="332"/>
      <c r="G60" s="332"/>
      <c r="H60" s="332"/>
      <c r="I60" s="332"/>
      <c r="J60" s="332"/>
      <c r="K60" s="201"/>
    </row>
    <row r="61" spans="2:11" customFormat="1" ht="15" customHeight="1">
      <c r="B61" s="200"/>
      <c r="C61" s="205"/>
      <c r="D61" s="332" t="s">
        <v>878</v>
      </c>
      <c r="E61" s="332"/>
      <c r="F61" s="332"/>
      <c r="G61" s="332"/>
      <c r="H61" s="332"/>
      <c r="I61" s="332"/>
      <c r="J61" s="332"/>
      <c r="K61" s="201"/>
    </row>
    <row r="62" spans="2:11" customFormat="1" ht="15" customHeight="1">
      <c r="B62" s="200"/>
      <c r="C62" s="205"/>
      <c r="D62" s="331" t="s">
        <v>879</v>
      </c>
      <c r="E62" s="331"/>
      <c r="F62" s="331"/>
      <c r="G62" s="331"/>
      <c r="H62" s="331"/>
      <c r="I62" s="331"/>
      <c r="J62" s="331"/>
      <c r="K62" s="201"/>
    </row>
    <row r="63" spans="2:11" customFormat="1" ht="15" customHeight="1">
      <c r="B63" s="200"/>
      <c r="C63" s="205"/>
      <c r="D63" s="332" t="s">
        <v>880</v>
      </c>
      <c r="E63" s="332"/>
      <c r="F63" s="332"/>
      <c r="G63" s="332"/>
      <c r="H63" s="332"/>
      <c r="I63" s="332"/>
      <c r="J63" s="332"/>
      <c r="K63" s="201"/>
    </row>
    <row r="64" spans="2:11" customFormat="1" ht="12.75" customHeight="1">
      <c r="B64" s="200"/>
      <c r="C64" s="205"/>
      <c r="D64" s="205"/>
      <c r="E64" s="208"/>
      <c r="F64" s="205"/>
      <c r="G64" s="205"/>
      <c r="H64" s="205"/>
      <c r="I64" s="205"/>
      <c r="J64" s="205"/>
      <c r="K64" s="201"/>
    </row>
    <row r="65" spans="2:11" customFormat="1" ht="15" customHeight="1">
      <c r="B65" s="200"/>
      <c r="C65" s="205"/>
      <c r="D65" s="332" t="s">
        <v>881</v>
      </c>
      <c r="E65" s="332"/>
      <c r="F65" s="332"/>
      <c r="G65" s="332"/>
      <c r="H65" s="332"/>
      <c r="I65" s="332"/>
      <c r="J65" s="332"/>
      <c r="K65" s="201"/>
    </row>
    <row r="66" spans="2:11" customFormat="1" ht="15" customHeight="1">
      <c r="B66" s="200"/>
      <c r="C66" s="205"/>
      <c r="D66" s="331" t="s">
        <v>882</v>
      </c>
      <c r="E66" s="331"/>
      <c r="F66" s="331"/>
      <c r="G66" s="331"/>
      <c r="H66" s="331"/>
      <c r="I66" s="331"/>
      <c r="J66" s="331"/>
      <c r="K66" s="201"/>
    </row>
    <row r="67" spans="2:11" customFormat="1" ht="15" customHeight="1">
      <c r="B67" s="200"/>
      <c r="C67" s="205"/>
      <c r="D67" s="332" t="s">
        <v>883</v>
      </c>
      <c r="E67" s="332"/>
      <c r="F67" s="332"/>
      <c r="G67" s="332"/>
      <c r="H67" s="332"/>
      <c r="I67" s="332"/>
      <c r="J67" s="332"/>
      <c r="K67" s="201"/>
    </row>
    <row r="68" spans="2:11" customFormat="1" ht="15" customHeight="1">
      <c r="B68" s="200"/>
      <c r="C68" s="205"/>
      <c r="D68" s="332" t="s">
        <v>884</v>
      </c>
      <c r="E68" s="332"/>
      <c r="F68" s="332"/>
      <c r="G68" s="332"/>
      <c r="H68" s="332"/>
      <c r="I68" s="332"/>
      <c r="J68" s="332"/>
      <c r="K68" s="201"/>
    </row>
    <row r="69" spans="2:11" customFormat="1" ht="15" customHeight="1">
      <c r="B69" s="200"/>
      <c r="C69" s="205"/>
      <c r="D69" s="332" t="s">
        <v>885</v>
      </c>
      <c r="E69" s="332"/>
      <c r="F69" s="332"/>
      <c r="G69" s="332"/>
      <c r="H69" s="332"/>
      <c r="I69" s="332"/>
      <c r="J69" s="332"/>
      <c r="K69" s="201"/>
    </row>
    <row r="70" spans="2:11" customFormat="1" ht="15" customHeight="1">
      <c r="B70" s="200"/>
      <c r="C70" s="205"/>
      <c r="D70" s="332" t="s">
        <v>886</v>
      </c>
      <c r="E70" s="332"/>
      <c r="F70" s="332"/>
      <c r="G70" s="332"/>
      <c r="H70" s="332"/>
      <c r="I70" s="332"/>
      <c r="J70" s="332"/>
      <c r="K70" s="201"/>
    </row>
    <row r="71" spans="2:11" customFormat="1" ht="12.75" customHeight="1">
      <c r="B71" s="209"/>
      <c r="C71" s="210"/>
      <c r="D71" s="210"/>
      <c r="E71" s="210"/>
      <c r="F71" s="210"/>
      <c r="G71" s="210"/>
      <c r="H71" s="210"/>
      <c r="I71" s="210"/>
      <c r="J71" s="210"/>
      <c r="K71" s="211"/>
    </row>
    <row r="72" spans="2:11" customFormat="1" ht="18.75" customHeight="1">
      <c r="B72" s="212"/>
      <c r="C72" s="212"/>
      <c r="D72" s="212"/>
      <c r="E72" s="212"/>
      <c r="F72" s="212"/>
      <c r="G72" s="212"/>
      <c r="H72" s="212"/>
      <c r="I72" s="212"/>
      <c r="J72" s="212"/>
      <c r="K72" s="213"/>
    </row>
    <row r="73" spans="2:11" customFormat="1" ht="18.75" customHeight="1">
      <c r="B73" s="213"/>
      <c r="C73" s="213"/>
      <c r="D73" s="213"/>
      <c r="E73" s="213"/>
      <c r="F73" s="213"/>
      <c r="G73" s="213"/>
      <c r="H73" s="213"/>
      <c r="I73" s="213"/>
      <c r="J73" s="213"/>
      <c r="K73" s="213"/>
    </row>
    <row r="74" spans="2:11" customFormat="1" ht="7.5" customHeight="1">
      <c r="B74" s="214"/>
      <c r="C74" s="215"/>
      <c r="D74" s="215"/>
      <c r="E74" s="215"/>
      <c r="F74" s="215"/>
      <c r="G74" s="215"/>
      <c r="H74" s="215"/>
      <c r="I74" s="215"/>
      <c r="J74" s="215"/>
      <c r="K74" s="216"/>
    </row>
    <row r="75" spans="2:11" customFormat="1" ht="45" customHeight="1">
      <c r="B75" s="217"/>
      <c r="C75" s="330" t="s">
        <v>887</v>
      </c>
      <c r="D75" s="330"/>
      <c r="E75" s="330"/>
      <c r="F75" s="330"/>
      <c r="G75" s="330"/>
      <c r="H75" s="330"/>
      <c r="I75" s="330"/>
      <c r="J75" s="330"/>
      <c r="K75" s="218"/>
    </row>
    <row r="76" spans="2:11" customFormat="1" ht="17.25" customHeight="1">
      <c r="B76" s="217"/>
      <c r="C76" s="219" t="s">
        <v>888</v>
      </c>
      <c r="D76" s="219"/>
      <c r="E76" s="219"/>
      <c r="F76" s="219" t="s">
        <v>889</v>
      </c>
      <c r="G76" s="220"/>
      <c r="H76" s="219" t="s">
        <v>50</v>
      </c>
      <c r="I76" s="219" t="s">
        <v>53</v>
      </c>
      <c r="J76" s="219" t="s">
        <v>890</v>
      </c>
      <c r="K76" s="218"/>
    </row>
    <row r="77" spans="2:11" customFormat="1" ht="17.25" customHeight="1">
      <c r="B77" s="217"/>
      <c r="C77" s="221" t="s">
        <v>891</v>
      </c>
      <c r="D77" s="221"/>
      <c r="E77" s="221"/>
      <c r="F77" s="222" t="s">
        <v>892</v>
      </c>
      <c r="G77" s="223"/>
      <c r="H77" s="221"/>
      <c r="I77" s="221"/>
      <c r="J77" s="221" t="s">
        <v>893</v>
      </c>
      <c r="K77" s="218"/>
    </row>
    <row r="78" spans="2:11" customFormat="1" ht="5.25" customHeight="1">
      <c r="B78" s="217"/>
      <c r="C78" s="224"/>
      <c r="D78" s="224"/>
      <c r="E78" s="224"/>
      <c r="F78" s="224"/>
      <c r="G78" s="225"/>
      <c r="H78" s="224"/>
      <c r="I78" s="224"/>
      <c r="J78" s="224"/>
      <c r="K78" s="218"/>
    </row>
    <row r="79" spans="2:11" customFormat="1" ht="15" customHeight="1">
      <c r="B79" s="217"/>
      <c r="C79" s="206" t="s">
        <v>49</v>
      </c>
      <c r="D79" s="226"/>
      <c r="E79" s="226"/>
      <c r="F79" s="227" t="s">
        <v>894</v>
      </c>
      <c r="G79" s="228"/>
      <c r="H79" s="206" t="s">
        <v>895</v>
      </c>
      <c r="I79" s="206" t="s">
        <v>896</v>
      </c>
      <c r="J79" s="206">
        <v>20</v>
      </c>
      <c r="K79" s="218"/>
    </row>
    <row r="80" spans="2:11" customFormat="1" ht="15" customHeight="1">
      <c r="B80" s="217"/>
      <c r="C80" s="206" t="s">
        <v>897</v>
      </c>
      <c r="D80" s="206"/>
      <c r="E80" s="206"/>
      <c r="F80" s="227" t="s">
        <v>894</v>
      </c>
      <c r="G80" s="228"/>
      <c r="H80" s="206" t="s">
        <v>898</v>
      </c>
      <c r="I80" s="206" t="s">
        <v>896</v>
      </c>
      <c r="J80" s="206">
        <v>120</v>
      </c>
      <c r="K80" s="218"/>
    </row>
    <row r="81" spans="2:11" customFormat="1" ht="15" customHeight="1">
      <c r="B81" s="229"/>
      <c r="C81" s="206" t="s">
        <v>899</v>
      </c>
      <c r="D81" s="206"/>
      <c r="E81" s="206"/>
      <c r="F81" s="227" t="s">
        <v>900</v>
      </c>
      <c r="G81" s="228"/>
      <c r="H81" s="206" t="s">
        <v>901</v>
      </c>
      <c r="I81" s="206" t="s">
        <v>896</v>
      </c>
      <c r="J81" s="206">
        <v>50</v>
      </c>
      <c r="K81" s="218"/>
    </row>
    <row r="82" spans="2:11" customFormat="1" ht="15" customHeight="1">
      <c r="B82" s="229"/>
      <c r="C82" s="206" t="s">
        <v>902</v>
      </c>
      <c r="D82" s="206"/>
      <c r="E82" s="206"/>
      <c r="F82" s="227" t="s">
        <v>894</v>
      </c>
      <c r="G82" s="228"/>
      <c r="H82" s="206" t="s">
        <v>903</v>
      </c>
      <c r="I82" s="206" t="s">
        <v>904</v>
      </c>
      <c r="J82" s="206"/>
      <c r="K82" s="218"/>
    </row>
    <row r="83" spans="2:11" customFormat="1" ht="15" customHeight="1">
      <c r="B83" s="229"/>
      <c r="C83" s="206" t="s">
        <v>905</v>
      </c>
      <c r="D83" s="206"/>
      <c r="E83" s="206"/>
      <c r="F83" s="227" t="s">
        <v>900</v>
      </c>
      <c r="G83" s="206"/>
      <c r="H83" s="206" t="s">
        <v>906</v>
      </c>
      <c r="I83" s="206" t="s">
        <v>896</v>
      </c>
      <c r="J83" s="206">
        <v>15</v>
      </c>
      <c r="K83" s="218"/>
    </row>
    <row r="84" spans="2:11" customFormat="1" ht="15" customHeight="1">
      <c r="B84" s="229"/>
      <c r="C84" s="206" t="s">
        <v>907</v>
      </c>
      <c r="D84" s="206"/>
      <c r="E84" s="206"/>
      <c r="F84" s="227" t="s">
        <v>900</v>
      </c>
      <c r="G84" s="206"/>
      <c r="H84" s="206" t="s">
        <v>908</v>
      </c>
      <c r="I84" s="206" t="s">
        <v>896</v>
      </c>
      <c r="J84" s="206">
        <v>15</v>
      </c>
      <c r="K84" s="218"/>
    </row>
    <row r="85" spans="2:11" customFormat="1" ht="15" customHeight="1">
      <c r="B85" s="229"/>
      <c r="C85" s="206" t="s">
        <v>909</v>
      </c>
      <c r="D85" s="206"/>
      <c r="E85" s="206"/>
      <c r="F85" s="227" t="s">
        <v>900</v>
      </c>
      <c r="G85" s="206"/>
      <c r="H85" s="206" t="s">
        <v>910</v>
      </c>
      <c r="I85" s="206" t="s">
        <v>896</v>
      </c>
      <c r="J85" s="206">
        <v>20</v>
      </c>
      <c r="K85" s="218"/>
    </row>
    <row r="86" spans="2:11" customFormat="1" ht="15" customHeight="1">
      <c r="B86" s="229"/>
      <c r="C86" s="206" t="s">
        <v>911</v>
      </c>
      <c r="D86" s="206"/>
      <c r="E86" s="206"/>
      <c r="F86" s="227" t="s">
        <v>900</v>
      </c>
      <c r="G86" s="206"/>
      <c r="H86" s="206" t="s">
        <v>912</v>
      </c>
      <c r="I86" s="206" t="s">
        <v>896</v>
      </c>
      <c r="J86" s="206">
        <v>20</v>
      </c>
      <c r="K86" s="218"/>
    </row>
    <row r="87" spans="2:11" customFormat="1" ht="15" customHeight="1">
      <c r="B87" s="229"/>
      <c r="C87" s="206" t="s">
        <v>913</v>
      </c>
      <c r="D87" s="206"/>
      <c r="E87" s="206"/>
      <c r="F87" s="227" t="s">
        <v>900</v>
      </c>
      <c r="G87" s="228"/>
      <c r="H87" s="206" t="s">
        <v>914</v>
      </c>
      <c r="I87" s="206" t="s">
        <v>896</v>
      </c>
      <c r="J87" s="206">
        <v>50</v>
      </c>
      <c r="K87" s="218"/>
    </row>
    <row r="88" spans="2:11" customFormat="1" ht="15" customHeight="1">
      <c r="B88" s="229"/>
      <c r="C88" s="206" t="s">
        <v>915</v>
      </c>
      <c r="D88" s="206"/>
      <c r="E88" s="206"/>
      <c r="F88" s="227" t="s">
        <v>900</v>
      </c>
      <c r="G88" s="228"/>
      <c r="H88" s="206" t="s">
        <v>916</v>
      </c>
      <c r="I88" s="206" t="s">
        <v>896</v>
      </c>
      <c r="J88" s="206">
        <v>20</v>
      </c>
      <c r="K88" s="218"/>
    </row>
    <row r="89" spans="2:11" customFormat="1" ht="15" customHeight="1">
      <c r="B89" s="229"/>
      <c r="C89" s="206" t="s">
        <v>917</v>
      </c>
      <c r="D89" s="206"/>
      <c r="E89" s="206"/>
      <c r="F89" s="227" t="s">
        <v>900</v>
      </c>
      <c r="G89" s="228"/>
      <c r="H89" s="206" t="s">
        <v>918</v>
      </c>
      <c r="I89" s="206" t="s">
        <v>896</v>
      </c>
      <c r="J89" s="206">
        <v>20</v>
      </c>
      <c r="K89" s="218"/>
    </row>
    <row r="90" spans="2:11" customFormat="1" ht="15" customHeight="1">
      <c r="B90" s="229"/>
      <c r="C90" s="206" t="s">
        <v>919</v>
      </c>
      <c r="D90" s="206"/>
      <c r="E90" s="206"/>
      <c r="F90" s="227" t="s">
        <v>900</v>
      </c>
      <c r="G90" s="228"/>
      <c r="H90" s="206" t="s">
        <v>920</v>
      </c>
      <c r="I90" s="206" t="s">
        <v>896</v>
      </c>
      <c r="J90" s="206">
        <v>50</v>
      </c>
      <c r="K90" s="218"/>
    </row>
    <row r="91" spans="2:11" customFormat="1" ht="15" customHeight="1">
      <c r="B91" s="229"/>
      <c r="C91" s="206" t="s">
        <v>921</v>
      </c>
      <c r="D91" s="206"/>
      <c r="E91" s="206"/>
      <c r="F91" s="227" t="s">
        <v>900</v>
      </c>
      <c r="G91" s="228"/>
      <c r="H91" s="206" t="s">
        <v>921</v>
      </c>
      <c r="I91" s="206" t="s">
        <v>896</v>
      </c>
      <c r="J91" s="206">
        <v>50</v>
      </c>
      <c r="K91" s="218"/>
    </row>
    <row r="92" spans="2:11" customFormat="1" ht="15" customHeight="1">
      <c r="B92" s="229"/>
      <c r="C92" s="206" t="s">
        <v>922</v>
      </c>
      <c r="D92" s="206"/>
      <c r="E92" s="206"/>
      <c r="F92" s="227" t="s">
        <v>900</v>
      </c>
      <c r="G92" s="228"/>
      <c r="H92" s="206" t="s">
        <v>923</v>
      </c>
      <c r="I92" s="206" t="s">
        <v>896</v>
      </c>
      <c r="J92" s="206">
        <v>255</v>
      </c>
      <c r="K92" s="218"/>
    </row>
    <row r="93" spans="2:11" customFormat="1" ht="15" customHeight="1">
      <c r="B93" s="229"/>
      <c r="C93" s="206" t="s">
        <v>924</v>
      </c>
      <c r="D93" s="206"/>
      <c r="E93" s="206"/>
      <c r="F93" s="227" t="s">
        <v>894</v>
      </c>
      <c r="G93" s="228"/>
      <c r="H93" s="206" t="s">
        <v>925</v>
      </c>
      <c r="I93" s="206" t="s">
        <v>926</v>
      </c>
      <c r="J93" s="206"/>
      <c r="K93" s="218"/>
    </row>
    <row r="94" spans="2:11" customFormat="1" ht="15" customHeight="1">
      <c r="B94" s="229"/>
      <c r="C94" s="206" t="s">
        <v>927</v>
      </c>
      <c r="D94" s="206"/>
      <c r="E94" s="206"/>
      <c r="F94" s="227" t="s">
        <v>894</v>
      </c>
      <c r="G94" s="228"/>
      <c r="H94" s="206" t="s">
        <v>928</v>
      </c>
      <c r="I94" s="206" t="s">
        <v>929</v>
      </c>
      <c r="J94" s="206"/>
      <c r="K94" s="218"/>
    </row>
    <row r="95" spans="2:11" customFormat="1" ht="15" customHeight="1">
      <c r="B95" s="229"/>
      <c r="C95" s="206" t="s">
        <v>930</v>
      </c>
      <c r="D95" s="206"/>
      <c r="E95" s="206"/>
      <c r="F95" s="227" t="s">
        <v>894</v>
      </c>
      <c r="G95" s="228"/>
      <c r="H95" s="206" t="s">
        <v>930</v>
      </c>
      <c r="I95" s="206" t="s">
        <v>929</v>
      </c>
      <c r="J95" s="206"/>
      <c r="K95" s="218"/>
    </row>
    <row r="96" spans="2:11" customFormat="1" ht="15" customHeight="1">
      <c r="B96" s="229"/>
      <c r="C96" s="206" t="s">
        <v>34</v>
      </c>
      <c r="D96" s="206"/>
      <c r="E96" s="206"/>
      <c r="F96" s="227" t="s">
        <v>894</v>
      </c>
      <c r="G96" s="228"/>
      <c r="H96" s="206" t="s">
        <v>931</v>
      </c>
      <c r="I96" s="206" t="s">
        <v>929</v>
      </c>
      <c r="J96" s="206"/>
      <c r="K96" s="218"/>
    </row>
    <row r="97" spans="2:11" customFormat="1" ht="15" customHeight="1">
      <c r="B97" s="229"/>
      <c r="C97" s="206" t="s">
        <v>44</v>
      </c>
      <c r="D97" s="206"/>
      <c r="E97" s="206"/>
      <c r="F97" s="227" t="s">
        <v>894</v>
      </c>
      <c r="G97" s="228"/>
      <c r="H97" s="206" t="s">
        <v>932</v>
      </c>
      <c r="I97" s="206" t="s">
        <v>929</v>
      </c>
      <c r="J97" s="206"/>
      <c r="K97" s="218"/>
    </row>
    <row r="98" spans="2:11" customFormat="1" ht="15" customHeight="1">
      <c r="B98" s="230"/>
      <c r="C98" s="231"/>
      <c r="D98" s="231"/>
      <c r="E98" s="231"/>
      <c r="F98" s="231"/>
      <c r="G98" s="231"/>
      <c r="H98" s="231"/>
      <c r="I98" s="231"/>
      <c r="J98" s="231"/>
      <c r="K98" s="232"/>
    </row>
    <row r="99" spans="2:11" customFormat="1" ht="18.75" customHeight="1">
      <c r="B99" s="233"/>
      <c r="C99" s="234"/>
      <c r="D99" s="234"/>
      <c r="E99" s="234"/>
      <c r="F99" s="234"/>
      <c r="G99" s="234"/>
      <c r="H99" s="234"/>
      <c r="I99" s="234"/>
      <c r="J99" s="234"/>
      <c r="K99" s="233"/>
    </row>
    <row r="100" spans="2:11" customFormat="1" ht="18.75" customHeight="1"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</row>
    <row r="101" spans="2:11" customFormat="1" ht="7.5" customHeight="1">
      <c r="B101" s="214"/>
      <c r="C101" s="215"/>
      <c r="D101" s="215"/>
      <c r="E101" s="215"/>
      <c r="F101" s="215"/>
      <c r="G101" s="215"/>
      <c r="H101" s="215"/>
      <c r="I101" s="215"/>
      <c r="J101" s="215"/>
      <c r="K101" s="216"/>
    </row>
    <row r="102" spans="2:11" customFormat="1" ht="45" customHeight="1">
      <c r="B102" s="217"/>
      <c r="C102" s="330" t="s">
        <v>933</v>
      </c>
      <c r="D102" s="330"/>
      <c r="E102" s="330"/>
      <c r="F102" s="330"/>
      <c r="G102" s="330"/>
      <c r="H102" s="330"/>
      <c r="I102" s="330"/>
      <c r="J102" s="330"/>
      <c r="K102" s="218"/>
    </row>
    <row r="103" spans="2:11" customFormat="1" ht="17.25" customHeight="1">
      <c r="B103" s="217"/>
      <c r="C103" s="219" t="s">
        <v>888</v>
      </c>
      <c r="D103" s="219"/>
      <c r="E103" s="219"/>
      <c r="F103" s="219" t="s">
        <v>889</v>
      </c>
      <c r="G103" s="220"/>
      <c r="H103" s="219" t="s">
        <v>50</v>
      </c>
      <c r="I103" s="219" t="s">
        <v>53</v>
      </c>
      <c r="J103" s="219" t="s">
        <v>890</v>
      </c>
      <c r="K103" s="218"/>
    </row>
    <row r="104" spans="2:11" customFormat="1" ht="17.25" customHeight="1">
      <c r="B104" s="217"/>
      <c r="C104" s="221" t="s">
        <v>891</v>
      </c>
      <c r="D104" s="221"/>
      <c r="E104" s="221"/>
      <c r="F104" s="222" t="s">
        <v>892</v>
      </c>
      <c r="G104" s="223"/>
      <c r="H104" s="221"/>
      <c r="I104" s="221"/>
      <c r="J104" s="221" t="s">
        <v>893</v>
      </c>
      <c r="K104" s="218"/>
    </row>
    <row r="105" spans="2:11" customFormat="1" ht="5.25" customHeight="1">
      <c r="B105" s="217"/>
      <c r="C105" s="219"/>
      <c r="D105" s="219"/>
      <c r="E105" s="219"/>
      <c r="F105" s="219"/>
      <c r="G105" s="235"/>
      <c r="H105" s="219"/>
      <c r="I105" s="219"/>
      <c r="J105" s="219"/>
      <c r="K105" s="218"/>
    </row>
    <row r="106" spans="2:11" customFormat="1" ht="15" customHeight="1">
      <c r="B106" s="217"/>
      <c r="C106" s="206" t="s">
        <v>49</v>
      </c>
      <c r="D106" s="226"/>
      <c r="E106" s="226"/>
      <c r="F106" s="227" t="s">
        <v>894</v>
      </c>
      <c r="G106" s="206"/>
      <c r="H106" s="206" t="s">
        <v>934</v>
      </c>
      <c r="I106" s="206" t="s">
        <v>896</v>
      </c>
      <c r="J106" s="206">
        <v>20</v>
      </c>
      <c r="K106" s="218"/>
    </row>
    <row r="107" spans="2:11" customFormat="1" ht="15" customHeight="1">
      <c r="B107" s="217"/>
      <c r="C107" s="206" t="s">
        <v>897</v>
      </c>
      <c r="D107" s="206"/>
      <c r="E107" s="206"/>
      <c r="F107" s="227" t="s">
        <v>894</v>
      </c>
      <c r="G107" s="206"/>
      <c r="H107" s="206" t="s">
        <v>934</v>
      </c>
      <c r="I107" s="206" t="s">
        <v>896</v>
      </c>
      <c r="J107" s="206">
        <v>120</v>
      </c>
      <c r="K107" s="218"/>
    </row>
    <row r="108" spans="2:11" customFormat="1" ht="15" customHeight="1">
      <c r="B108" s="229"/>
      <c r="C108" s="206" t="s">
        <v>899</v>
      </c>
      <c r="D108" s="206"/>
      <c r="E108" s="206"/>
      <c r="F108" s="227" t="s">
        <v>900</v>
      </c>
      <c r="G108" s="206"/>
      <c r="H108" s="206" t="s">
        <v>934</v>
      </c>
      <c r="I108" s="206" t="s">
        <v>896</v>
      </c>
      <c r="J108" s="206">
        <v>50</v>
      </c>
      <c r="K108" s="218"/>
    </row>
    <row r="109" spans="2:11" customFormat="1" ht="15" customHeight="1">
      <c r="B109" s="229"/>
      <c r="C109" s="206" t="s">
        <v>902</v>
      </c>
      <c r="D109" s="206"/>
      <c r="E109" s="206"/>
      <c r="F109" s="227" t="s">
        <v>894</v>
      </c>
      <c r="G109" s="206"/>
      <c r="H109" s="206" t="s">
        <v>934</v>
      </c>
      <c r="I109" s="206" t="s">
        <v>904</v>
      </c>
      <c r="J109" s="206"/>
      <c r="K109" s="218"/>
    </row>
    <row r="110" spans="2:11" customFormat="1" ht="15" customHeight="1">
      <c r="B110" s="229"/>
      <c r="C110" s="206" t="s">
        <v>913</v>
      </c>
      <c r="D110" s="206"/>
      <c r="E110" s="206"/>
      <c r="F110" s="227" t="s">
        <v>900</v>
      </c>
      <c r="G110" s="206"/>
      <c r="H110" s="206" t="s">
        <v>934</v>
      </c>
      <c r="I110" s="206" t="s">
        <v>896</v>
      </c>
      <c r="J110" s="206">
        <v>50</v>
      </c>
      <c r="K110" s="218"/>
    </row>
    <row r="111" spans="2:11" customFormat="1" ht="15" customHeight="1">
      <c r="B111" s="229"/>
      <c r="C111" s="206" t="s">
        <v>921</v>
      </c>
      <c r="D111" s="206"/>
      <c r="E111" s="206"/>
      <c r="F111" s="227" t="s">
        <v>900</v>
      </c>
      <c r="G111" s="206"/>
      <c r="H111" s="206" t="s">
        <v>934</v>
      </c>
      <c r="I111" s="206" t="s">
        <v>896</v>
      </c>
      <c r="J111" s="206">
        <v>50</v>
      </c>
      <c r="K111" s="218"/>
    </row>
    <row r="112" spans="2:11" customFormat="1" ht="15" customHeight="1">
      <c r="B112" s="229"/>
      <c r="C112" s="206" t="s">
        <v>919</v>
      </c>
      <c r="D112" s="206"/>
      <c r="E112" s="206"/>
      <c r="F112" s="227" t="s">
        <v>900</v>
      </c>
      <c r="G112" s="206"/>
      <c r="H112" s="206" t="s">
        <v>934</v>
      </c>
      <c r="I112" s="206" t="s">
        <v>896</v>
      </c>
      <c r="J112" s="206">
        <v>50</v>
      </c>
      <c r="K112" s="218"/>
    </row>
    <row r="113" spans="2:11" customFormat="1" ht="15" customHeight="1">
      <c r="B113" s="229"/>
      <c r="C113" s="206" t="s">
        <v>49</v>
      </c>
      <c r="D113" s="206"/>
      <c r="E113" s="206"/>
      <c r="F113" s="227" t="s">
        <v>894</v>
      </c>
      <c r="G113" s="206"/>
      <c r="H113" s="206" t="s">
        <v>935</v>
      </c>
      <c r="I113" s="206" t="s">
        <v>896</v>
      </c>
      <c r="J113" s="206">
        <v>20</v>
      </c>
      <c r="K113" s="218"/>
    </row>
    <row r="114" spans="2:11" customFormat="1" ht="15" customHeight="1">
      <c r="B114" s="229"/>
      <c r="C114" s="206" t="s">
        <v>936</v>
      </c>
      <c r="D114" s="206"/>
      <c r="E114" s="206"/>
      <c r="F114" s="227" t="s">
        <v>894</v>
      </c>
      <c r="G114" s="206"/>
      <c r="H114" s="206" t="s">
        <v>937</v>
      </c>
      <c r="I114" s="206" t="s">
        <v>896</v>
      </c>
      <c r="J114" s="206">
        <v>120</v>
      </c>
      <c r="K114" s="218"/>
    </row>
    <row r="115" spans="2:11" customFormat="1" ht="15" customHeight="1">
      <c r="B115" s="229"/>
      <c r="C115" s="206" t="s">
        <v>34</v>
      </c>
      <c r="D115" s="206"/>
      <c r="E115" s="206"/>
      <c r="F115" s="227" t="s">
        <v>894</v>
      </c>
      <c r="G115" s="206"/>
      <c r="H115" s="206" t="s">
        <v>938</v>
      </c>
      <c r="I115" s="206" t="s">
        <v>929</v>
      </c>
      <c r="J115" s="206"/>
      <c r="K115" s="218"/>
    </row>
    <row r="116" spans="2:11" customFormat="1" ht="15" customHeight="1">
      <c r="B116" s="229"/>
      <c r="C116" s="206" t="s">
        <v>44</v>
      </c>
      <c r="D116" s="206"/>
      <c r="E116" s="206"/>
      <c r="F116" s="227" t="s">
        <v>894</v>
      </c>
      <c r="G116" s="206"/>
      <c r="H116" s="206" t="s">
        <v>939</v>
      </c>
      <c r="I116" s="206" t="s">
        <v>929</v>
      </c>
      <c r="J116" s="206"/>
      <c r="K116" s="218"/>
    </row>
    <row r="117" spans="2:11" customFormat="1" ht="15" customHeight="1">
      <c r="B117" s="229"/>
      <c r="C117" s="206" t="s">
        <v>53</v>
      </c>
      <c r="D117" s="206"/>
      <c r="E117" s="206"/>
      <c r="F117" s="227" t="s">
        <v>894</v>
      </c>
      <c r="G117" s="206"/>
      <c r="H117" s="206" t="s">
        <v>940</v>
      </c>
      <c r="I117" s="206" t="s">
        <v>941</v>
      </c>
      <c r="J117" s="206"/>
      <c r="K117" s="218"/>
    </row>
    <row r="118" spans="2:11" customFormat="1" ht="15" customHeight="1">
      <c r="B118" s="230"/>
      <c r="C118" s="236"/>
      <c r="D118" s="236"/>
      <c r="E118" s="236"/>
      <c r="F118" s="236"/>
      <c r="G118" s="236"/>
      <c r="H118" s="236"/>
      <c r="I118" s="236"/>
      <c r="J118" s="236"/>
      <c r="K118" s="232"/>
    </row>
    <row r="119" spans="2:11" customFormat="1" ht="18.75" customHeight="1">
      <c r="B119" s="237"/>
      <c r="C119" s="238"/>
      <c r="D119" s="238"/>
      <c r="E119" s="238"/>
      <c r="F119" s="239"/>
      <c r="G119" s="238"/>
      <c r="H119" s="238"/>
      <c r="I119" s="238"/>
      <c r="J119" s="238"/>
      <c r="K119" s="237"/>
    </row>
    <row r="120" spans="2:11" customFormat="1" ht="18.75" customHeight="1"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</row>
    <row r="121" spans="2:11" customFormat="1" ht="7.5" customHeight="1">
      <c r="B121" s="240"/>
      <c r="C121" s="241"/>
      <c r="D121" s="241"/>
      <c r="E121" s="241"/>
      <c r="F121" s="241"/>
      <c r="G121" s="241"/>
      <c r="H121" s="241"/>
      <c r="I121" s="241"/>
      <c r="J121" s="241"/>
      <c r="K121" s="242"/>
    </row>
    <row r="122" spans="2:11" customFormat="1" ht="45" customHeight="1">
      <c r="B122" s="243"/>
      <c r="C122" s="328" t="s">
        <v>942</v>
      </c>
      <c r="D122" s="328"/>
      <c r="E122" s="328"/>
      <c r="F122" s="328"/>
      <c r="G122" s="328"/>
      <c r="H122" s="328"/>
      <c r="I122" s="328"/>
      <c r="J122" s="328"/>
      <c r="K122" s="244"/>
    </row>
    <row r="123" spans="2:11" customFormat="1" ht="17.25" customHeight="1">
      <c r="B123" s="245"/>
      <c r="C123" s="219" t="s">
        <v>888</v>
      </c>
      <c r="D123" s="219"/>
      <c r="E123" s="219"/>
      <c r="F123" s="219" t="s">
        <v>889</v>
      </c>
      <c r="G123" s="220"/>
      <c r="H123" s="219" t="s">
        <v>50</v>
      </c>
      <c r="I123" s="219" t="s">
        <v>53</v>
      </c>
      <c r="J123" s="219" t="s">
        <v>890</v>
      </c>
      <c r="K123" s="246"/>
    </row>
    <row r="124" spans="2:11" customFormat="1" ht="17.25" customHeight="1">
      <c r="B124" s="245"/>
      <c r="C124" s="221" t="s">
        <v>891</v>
      </c>
      <c r="D124" s="221"/>
      <c r="E124" s="221"/>
      <c r="F124" s="222" t="s">
        <v>892</v>
      </c>
      <c r="G124" s="223"/>
      <c r="H124" s="221"/>
      <c r="I124" s="221"/>
      <c r="J124" s="221" t="s">
        <v>893</v>
      </c>
      <c r="K124" s="246"/>
    </row>
    <row r="125" spans="2:11" customFormat="1" ht="5.25" customHeight="1">
      <c r="B125" s="247"/>
      <c r="C125" s="224"/>
      <c r="D125" s="224"/>
      <c r="E125" s="224"/>
      <c r="F125" s="224"/>
      <c r="G125" s="248"/>
      <c r="H125" s="224"/>
      <c r="I125" s="224"/>
      <c r="J125" s="224"/>
      <c r="K125" s="249"/>
    </row>
    <row r="126" spans="2:11" customFormat="1" ht="15" customHeight="1">
      <c r="B126" s="247"/>
      <c r="C126" s="206" t="s">
        <v>897</v>
      </c>
      <c r="D126" s="226"/>
      <c r="E126" s="226"/>
      <c r="F126" s="227" t="s">
        <v>894</v>
      </c>
      <c r="G126" s="206"/>
      <c r="H126" s="206" t="s">
        <v>934</v>
      </c>
      <c r="I126" s="206" t="s">
        <v>896</v>
      </c>
      <c r="J126" s="206">
        <v>120</v>
      </c>
      <c r="K126" s="250"/>
    </row>
    <row r="127" spans="2:11" customFormat="1" ht="15" customHeight="1">
      <c r="B127" s="247"/>
      <c r="C127" s="206" t="s">
        <v>943</v>
      </c>
      <c r="D127" s="206"/>
      <c r="E127" s="206"/>
      <c r="F127" s="227" t="s">
        <v>894</v>
      </c>
      <c r="G127" s="206"/>
      <c r="H127" s="206" t="s">
        <v>944</v>
      </c>
      <c r="I127" s="206" t="s">
        <v>896</v>
      </c>
      <c r="J127" s="206" t="s">
        <v>945</v>
      </c>
      <c r="K127" s="250"/>
    </row>
    <row r="128" spans="2:11" customFormat="1" ht="15" customHeight="1">
      <c r="B128" s="247"/>
      <c r="C128" s="206" t="s">
        <v>80</v>
      </c>
      <c r="D128" s="206"/>
      <c r="E128" s="206"/>
      <c r="F128" s="227" t="s">
        <v>894</v>
      </c>
      <c r="G128" s="206"/>
      <c r="H128" s="206" t="s">
        <v>946</v>
      </c>
      <c r="I128" s="206" t="s">
        <v>896</v>
      </c>
      <c r="J128" s="206" t="s">
        <v>945</v>
      </c>
      <c r="K128" s="250"/>
    </row>
    <row r="129" spans="2:11" customFormat="1" ht="15" customHeight="1">
      <c r="B129" s="247"/>
      <c r="C129" s="206" t="s">
        <v>905</v>
      </c>
      <c r="D129" s="206"/>
      <c r="E129" s="206"/>
      <c r="F129" s="227" t="s">
        <v>900</v>
      </c>
      <c r="G129" s="206"/>
      <c r="H129" s="206" t="s">
        <v>906</v>
      </c>
      <c r="I129" s="206" t="s">
        <v>896</v>
      </c>
      <c r="J129" s="206">
        <v>15</v>
      </c>
      <c r="K129" s="250"/>
    </row>
    <row r="130" spans="2:11" customFormat="1" ht="15" customHeight="1">
      <c r="B130" s="247"/>
      <c r="C130" s="206" t="s">
        <v>907</v>
      </c>
      <c r="D130" s="206"/>
      <c r="E130" s="206"/>
      <c r="F130" s="227" t="s">
        <v>900</v>
      </c>
      <c r="G130" s="206"/>
      <c r="H130" s="206" t="s">
        <v>908</v>
      </c>
      <c r="I130" s="206" t="s">
        <v>896</v>
      </c>
      <c r="J130" s="206">
        <v>15</v>
      </c>
      <c r="K130" s="250"/>
    </row>
    <row r="131" spans="2:11" customFormat="1" ht="15" customHeight="1">
      <c r="B131" s="247"/>
      <c r="C131" s="206" t="s">
        <v>909</v>
      </c>
      <c r="D131" s="206"/>
      <c r="E131" s="206"/>
      <c r="F131" s="227" t="s">
        <v>900</v>
      </c>
      <c r="G131" s="206"/>
      <c r="H131" s="206" t="s">
        <v>910</v>
      </c>
      <c r="I131" s="206" t="s">
        <v>896</v>
      </c>
      <c r="J131" s="206">
        <v>20</v>
      </c>
      <c r="K131" s="250"/>
    </row>
    <row r="132" spans="2:11" customFormat="1" ht="15" customHeight="1">
      <c r="B132" s="247"/>
      <c r="C132" s="206" t="s">
        <v>911</v>
      </c>
      <c r="D132" s="206"/>
      <c r="E132" s="206"/>
      <c r="F132" s="227" t="s">
        <v>900</v>
      </c>
      <c r="G132" s="206"/>
      <c r="H132" s="206" t="s">
        <v>912</v>
      </c>
      <c r="I132" s="206" t="s">
        <v>896</v>
      </c>
      <c r="J132" s="206">
        <v>20</v>
      </c>
      <c r="K132" s="250"/>
    </row>
    <row r="133" spans="2:11" customFormat="1" ht="15" customHeight="1">
      <c r="B133" s="247"/>
      <c r="C133" s="206" t="s">
        <v>899</v>
      </c>
      <c r="D133" s="206"/>
      <c r="E133" s="206"/>
      <c r="F133" s="227" t="s">
        <v>900</v>
      </c>
      <c r="G133" s="206"/>
      <c r="H133" s="206" t="s">
        <v>934</v>
      </c>
      <c r="I133" s="206" t="s">
        <v>896</v>
      </c>
      <c r="J133" s="206">
        <v>50</v>
      </c>
      <c r="K133" s="250"/>
    </row>
    <row r="134" spans="2:11" customFormat="1" ht="15" customHeight="1">
      <c r="B134" s="247"/>
      <c r="C134" s="206" t="s">
        <v>913</v>
      </c>
      <c r="D134" s="206"/>
      <c r="E134" s="206"/>
      <c r="F134" s="227" t="s">
        <v>900</v>
      </c>
      <c r="G134" s="206"/>
      <c r="H134" s="206" t="s">
        <v>934</v>
      </c>
      <c r="I134" s="206" t="s">
        <v>896</v>
      </c>
      <c r="J134" s="206">
        <v>50</v>
      </c>
      <c r="K134" s="250"/>
    </row>
    <row r="135" spans="2:11" customFormat="1" ht="15" customHeight="1">
      <c r="B135" s="247"/>
      <c r="C135" s="206" t="s">
        <v>919</v>
      </c>
      <c r="D135" s="206"/>
      <c r="E135" s="206"/>
      <c r="F135" s="227" t="s">
        <v>900</v>
      </c>
      <c r="G135" s="206"/>
      <c r="H135" s="206" t="s">
        <v>934</v>
      </c>
      <c r="I135" s="206" t="s">
        <v>896</v>
      </c>
      <c r="J135" s="206">
        <v>50</v>
      </c>
      <c r="K135" s="250"/>
    </row>
    <row r="136" spans="2:11" customFormat="1" ht="15" customHeight="1">
      <c r="B136" s="247"/>
      <c r="C136" s="206" t="s">
        <v>921</v>
      </c>
      <c r="D136" s="206"/>
      <c r="E136" s="206"/>
      <c r="F136" s="227" t="s">
        <v>900</v>
      </c>
      <c r="G136" s="206"/>
      <c r="H136" s="206" t="s">
        <v>934</v>
      </c>
      <c r="I136" s="206" t="s">
        <v>896</v>
      </c>
      <c r="J136" s="206">
        <v>50</v>
      </c>
      <c r="K136" s="250"/>
    </row>
    <row r="137" spans="2:11" customFormat="1" ht="15" customHeight="1">
      <c r="B137" s="247"/>
      <c r="C137" s="206" t="s">
        <v>922</v>
      </c>
      <c r="D137" s="206"/>
      <c r="E137" s="206"/>
      <c r="F137" s="227" t="s">
        <v>900</v>
      </c>
      <c r="G137" s="206"/>
      <c r="H137" s="206" t="s">
        <v>947</v>
      </c>
      <c r="I137" s="206" t="s">
        <v>896</v>
      </c>
      <c r="J137" s="206">
        <v>255</v>
      </c>
      <c r="K137" s="250"/>
    </row>
    <row r="138" spans="2:11" customFormat="1" ht="15" customHeight="1">
      <c r="B138" s="247"/>
      <c r="C138" s="206" t="s">
        <v>924</v>
      </c>
      <c r="D138" s="206"/>
      <c r="E138" s="206"/>
      <c r="F138" s="227" t="s">
        <v>894</v>
      </c>
      <c r="G138" s="206"/>
      <c r="H138" s="206" t="s">
        <v>948</v>
      </c>
      <c r="I138" s="206" t="s">
        <v>926</v>
      </c>
      <c r="J138" s="206"/>
      <c r="K138" s="250"/>
    </row>
    <row r="139" spans="2:11" customFormat="1" ht="15" customHeight="1">
      <c r="B139" s="247"/>
      <c r="C139" s="206" t="s">
        <v>927</v>
      </c>
      <c r="D139" s="206"/>
      <c r="E139" s="206"/>
      <c r="F139" s="227" t="s">
        <v>894</v>
      </c>
      <c r="G139" s="206"/>
      <c r="H139" s="206" t="s">
        <v>949</v>
      </c>
      <c r="I139" s="206" t="s">
        <v>929</v>
      </c>
      <c r="J139" s="206"/>
      <c r="K139" s="250"/>
    </row>
    <row r="140" spans="2:11" customFormat="1" ht="15" customHeight="1">
      <c r="B140" s="247"/>
      <c r="C140" s="206" t="s">
        <v>930</v>
      </c>
      <c r="D140" s="206"/>
      <c r="E140" s="206"/>
      <c r="F140" s="227" t="s">
        <v>894</v>
      </c>
      <c r="G140" s="206"/>
      <c r="H140" s="206" t="s">
        <v>930</v>
      </c>
      <c r="I140" s="206" t="s">
        <v>929</v>
      </c>
      <c r="J140" s="206"/>
      <c r="K140" s="250"/>
    </row>
    <row r="141" spans="2:11" customFormat="1" ht="15" customHeight="1">
      <c r="B141" s="247"/>
      <c r="C141" s="206" t="s">
        <v>34</v>
      </c>
      <c r="D141" s="206"/>
      <c r="E141" s="206"/>
      <c r="F141" s="227" t="s">
        <v>894</v>
      </c>
      <c r="G141" s="206"/>
      <c r="H141" s="206" t="s">
        <v>950</v>
      </c>
      <c r="I141" s="206" t="s">
        <v>929</v>
      </c>
      <c r="J141" s="206"/>
      <c r="K141" s="250"/>
    </row>
    <row r="142" spans="2:11" customFormat="1" ht="15" customHeight="1">
      <c r="B142" s="247"/>
      <c r="C142" s="206" t="s">
        <v>951</v>
      </c>
      <c r="D142" s="206"/>
      <c r="E142" s="206"/>
      <c r="F142" s="227" t="s">
        <v>894</v>
      </c>
      <c r="G142" s="206"/>
      <c r="H142" s="206" t="s">
        <v>952</v>
      </c>
      <c r="I142" s="206" t="s">
        <v>929</v>
      </c>
      <c r="J142" s="206"/>
      <c r="K142" s="250"/>
    </row>
    <row r="143" spans="2:11" customFormat="1" ht="15" customHeight="1">
      <c r="B143" s="251"/>
      <c r="C143" s="252"/>
      <c r="D143" s="252"/>
      <c r="E143" s="252"/>
      <c r="F143" s="252"/>
      <c r="G143" s="252"/>
      <c r="H143" s="252"/>
      <c r="I143" s="252"/>
      <c r="J143" s="252"/>
      <c r="K143" s="253"/>
    </row>
    <row r="144" spans="2:11" customFormat="1" ht="18.75" customHeight="1">
      <c r="B144" s="238"/>
      <c r="C144" s="238"/>
      <c r="D144" s="238"/>
      <c r="E144" s="238"/>
      <c r="F144" s="239"/>
      <c r="G144" s="238"/>
      <c r="H144" s="238"/>
      <c r="I144" s="238"/>
      <c r="J144" s="238"/>
      <c r="K144" s="238"/>
    </row>
    <row r="145" spans="2:11" customFormat="1" ht="18.75" customHeight="1"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</row>
    <row r="146" spans="2:11" customFormat="1" ht="7.5" customHeight="1">
      <c r="B146" s="214"/>
      <c r="C146" s="215"/>
      <c r="D146" s="215"/>
      <c r="E146" s="215"/>
      <c r="F146" s="215"/>
      <c r="G146" s="215"/>
      <c r="H146" s="215"/>
      <c r="I146" s="215"/>
      <c r="J146" s="215"/>
      <c r="K146" s="216"/>
    </row>
    <row r="147" spans="2:11" customFormat="1" ht="45" customHeight="1">
      <c r="B147" s="217"/>
      <c r="C147" s="330" t="s">
        <v>953</v>
      </c>
      <c r="D147" s="330"/>
      <c r="E147" s="330"/>
      <c r="F147" s="330"/>
      <c r="G147" s="330"/>
      <c r="H147" s="330"/>
      <c r="I147" s="330"/>
      <c r="J147" s="330"/>
      <c r="K147" s="218"/>
    </row>
    <row r="148" spans="2:11" customFormat="1" ht="17.25" customHeight="1">
      <c r="B148" s="217"/>
      <c r="C148" s="219" t="s">
        <v>888</v>
      </c>
      <c r="D148" s="219"/>
      <c r="E148" s="219"/>
      <c r="F148" s="219" t="s">
        <v>889</v>
      </c>
      <c r="G148" s="220"/>
      <c r="H148" s="219" t="s">
        <v>50</v>
      </c>
      <c r="I148" s="219" t="s">
        <v>53</v>
      </c>
      <c r="J148" s="219" t="s">
        <v>890</v>
      </c>
      <c r="K148" s="218"/>
    </row>
    <row r="149" spans="2:11" customFormat="1" ht="17.25" customHeight="1">
      <c r="B149" s="217"/>
      <c r="C149" s="221" t="s">
        <v>891</v>
      </c>
      <c r="D149" s="221"/>
      <c r="E149" s="221"/>
      <c r="F149" s="222" t="s">
        <v>892</v>
      </c>
      <c r="G149" s="223"/>
      <c r="H149" s="221"/>
      <c r="I149" s="221"/>
      <c r="J149" s="221" t="s">
        <v>893</v>
      </c>
      <c r="K149" s="218"/>
    </row>
    <row r="150" spans="2:11" customFormat="1" ht="5.25" customHeight="1">
      <c r="B150" s="229"/>
      <c r="C150" s="224"/>
      <c r="D150" s="224"/>
      <c r="E150" s="224"/>
      <c r="F150" s="224"/>
      <c r="G150" s="225"/>
      <c r="H150" s="224"/>
      <c r="I150" s="224"/>
      <c r="J150" s="224"/>
      <c r="K150" s="250"/>
    </row>
    <row r="151" spans="2:11" customFormat="1" ht="15" customHeight="1">
      <c r="B151" s="229"/>
      <c r="C151" s="254" t="s">
        <v>897</v>
      </c>
      <c r="D151" s="206"/>
      <c r="E151" s="206"/>
      <c r="F151" s="255" t="s">
        <v>894</v>
      </c>
      <c r="G151" s="206"/>
      <c r="H151" s="254" t="s">
        <v>934</v>
      </c>
      <c r="I151" s="254" t="s">
        <v>896</v>
      </c>
      <c r="J151" s="254">
        <v>120</v>
      </c>
      <c r="K151" s="250"/>
    </row>
    <row r="152" spans="2:11" customFormat="1" ht="15" customHeight="1">
      <c r="B152" s="229"/>
      <c r="C152" s="254" t="s">
        <v>943</v>
      </c>
      <c r="D152" s="206"/>
      <c r="E152" s="206"/>
      <c r="F152" s="255" t="s">
        <v>894</v>
      </c>
      <c r="G152" s="206"/>
      <c r="H152" s="254" t="s">
        <v>954</v>
      </c>
      <c r="I152" s="254" t="s">
        <v>896</v>
      </c>
      <c r="J152" s="254" t="s">
        <v>945</v>
      </c>
      <c r="K152" s="250"/>
    </row>
    <row r="153" spans="2:11" customFormat="1" ht="15" customHeight="1">
      <c r="B153" s="229"/>
      <c r="C153" s="254" t="s">
        <v>80</v>
      </c>
      <c r="D153" s="206"/>
      <c r="E153" s="206"/>
      <c r="F153" s="255" t="s">
        <v>894</v>
      </c>
      <c r="G153" s="206"/>
      <c r="H153" s="254" t="s">
        <v>955</v>
      </c>
      <c r="I153" s="254" t="s">
        <v>896</v>
      </c>
      <c r="J153" s="254" t="s">
        <v>945</v>
      </c>
      <c r="K153" s="250"/>
    </row>
    <row r="154" spans="2:11" customFormat="1" ht="15" customHeight="1">
      <c r="B154" s="229"/>
      <c r="C154" s="254" t="s">
        <v>899</v>
      </c>
      <c r="D154" s="206"/>
      <c r="E154" s="206"/>
      <c r="F154" s="255" t="s">
        <v>900</v>
      </c>
      <c r="G154" s="206"/>
      <c r="H154" s="254" t="s">
        <v>934</v>
      </c>
      <c r="I154" s="254" t="s">
        <v>896</v>
      </c>
      <c r="J154" s="254">
        <v>50</v>
      </c>
      <c r="K154" s="250"/>
    </row>
    <row r="155" spans="2:11" customFormat="1" ht="15" customHeight="1">
      <c r="B155" s="229"/>
      <c r="C155" s="254" t="s">
        <v>902</v>
      </c>
      <c r="D155" s="206"/>
      <c r="E155" s="206"/>
      <c r="F155" s="255" t="s">
        <v>894</v>
      </c>
      <c r="G155" s="206"/>
      <c r="H155" s="254" t="s">
        <v>934</v>
      </c>
      <c r="I155" s="254" t="s">
        <v>904</v>
      </c>
      <c r="J155" s="254"/>
      <c r="K155" s="250"/>
    </row>
    <row r="156" spans="2:11" customFormat="1" ht="15" customHeight="1">
      <c r="B156" s="229"/>
      <c r="C156" s="254" t="s">
        <v>913</v>
      </c>
      <c r="D156" s="206"/>
      <c r="E156" s="206"/>
      <c r="F156" s="255" t="s">
        <v>900</v>
      </c>
      <c r="G156" s="206"/>
      <c r="H156" s="254" t="s">
        <v>934</v>
      </c>
      <c r="I156" s="254" t="s">
        <v>896</v>
      </c>
      <c r="J156" s="254">
        <v>50</v>
      </c>
      <c r="K156" s="250"/>
    </row>
    <row r="157" spans="2:11" customFormat="1" ht="15" customHeight="1">
      <c r="B157" s="229"/>
      <c r="C157" s="254" t="s">
        <v>921</v>
      </c>
      <c r="D157" s="206"/>
      <c r="E157" s="206"/>
      <c r="F157" s="255" t="s">
        <v>900</v>
      </c>
      <c r="G157" s="206"/>
      <c r="H157" s="254" t="s">
        <v>934</v>
      </c>
      <c r="I157" s="254" t="s">
        <v>896</v>
      </c>
      <c r="J157" s="254">
        <v>50</v>
      </c>
      <c r="K157" s="250"/>
    </row>
    <row r="158" spans="2:11" customFormat="1" ht="15" customHeight="1">
      <c r="B158" s="229"/>
      <c r="C158" s="254" t="s">
        <v>919</v>
      </c>
      <c r="D158" s="206"/>
      <c r="E158" s="206"/>
      <c r="F158" s="255" t="s">
        <v>900</v>
      </c>
      <c r="G158" s="206"/>
      <c r="H158" s="254" t="s">
        <v>934</v>
      </c>
      <c r="I158" s="254" t="s">
        <v>896</v>
      </c>
      <c r="J158" s="254">
        <v>50</v>
      </c>
      <c r="K158" s="250"/>
    </row>
    <row r="159" spans="2:11" customFormat="1" ht="15" customHeight="1">
      <c r="B159" s="229"/>
      <c r="C159" s="254" t="s">
        <v>100</v>
      </c>
      <c r="D159" s="206"/>
      <c r="E159" s="206"/>
      <c r="F159" s="255" t="s">
        <v>894</v>
      </c>
      <c r="G159" s="206"/>
      <c r="H159" s="254" t="s">
        <v>956</v>
      </c>
      <c r="I159" s="254" t="s">
        <v>896</v>
      </c>
      <c r="J159" s="254" t="s">
        <v>957</v>
      </c>
      <c r="K159" s="250"/>
    </row>
    <row r="160" spans="2:11" customFormat="1" ht="15" customHeight="1">
      <c r="B160" s="229"/>
      <c r="C160" s="254" t="s">
        <v>958</v>
      </c>
      <c r="D160" s="206"/>
      <c r="E160" s="206"/>
      <c r="F160" s="255" t="s">
        <v>894</v>
      </c>
      <c r="G160" s="206"/>
      <c r="H160" s="254" t="s">
        <v>959</v>
      </c>
      <c r="I160" s="254" t="s">
        <v>929</v>
      </c>
      <c r="J160" s="254"/>
      <c r="K160" s="250"/>
    </row>
    <row r="161" spans="2:11" customFormat="1" ht="15" customHeight="1">
      <c r="B161" s="256"/>
      <c r="C161" s="236"/>
      <c r="D161" s="236"/>
      <c r="E161" s="236"/>
      <c r="F161" s="236"/>
      <c r="G161" s="236"/>
      <c r="H161" s="236"/>
      <c r="I161" s="236"/>
      <c r="J161" s="236"/>
      <c r="K161" s="257"/>
    </row>
    <row r="162" spans="2:11" customFormat="1" ht="18.75" customHeight="1">
      <c r="B162" s="238"/>
      <c r="C162" s="248"/>
      <c r="D162" s="248"/>
      <c r="E162" s="248"/>
      <c r="F162" s="258"/>
      <c r="G162" s="248"/>
      <c r="H162" s="248"/>
      <c r="I162" s="248"/>
      <c r="J162" s="248"/>
      <c r="K162" s="238"/>
    </row>
    <row r="163" spans="2:11" customFormat="1" ht="18.75" customHeight="1"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</row>
    <row r="164" spans="2:11" customFormat="1" ht="7.5" customHeight="1">
      <c r="B164" s="195"/>
      <c r="C164" s="196"/>
      <c r="D164" s="196"/>
      <c r="E164" s="196"/>
      <c r="F164" s="196"/>
      <c r="G164" s="196"/>
      <c r="H164" s="196"/>
      <c r="I164" s="196"/>
      <c r="J164" s="196"/>
      <c r="K164" s="197"/>
    </row>
    <row r="165" spans="2:11" customFormat="1" ht="45" customHeight="1">
      <c r="B165" s="198"/>
      <c r="C165" s="328" t="s">
        <v>960</v>
      </c>
      <c r="D165" s="328"/>
      <c r="E165" s="328"/>
      <c r="F165" s="328"/>
      <c r="G165" s="328"/>
      <c r="H165" s="328"/>
      <c r="I165" s="328"/>
      <c r="J165" s="328"/>
      <c r="K165" s="199"/>
    </row>
    <row r="166" spans="2:11" customFormat="1" ht="17.25" customHeight="1">
      <c r="B166" s="198"/>
      <c r="C166" s="219" t="s">
        <v>888</v>
      </c>
      <c r="D166" s="219"/>
      <c r="E166" s="219"/>
      <c r="F166" s="219" t="s">
        <v>889</v>
      </c>
      <c r="G166" s="259"/>
      <c r="H166" s="260" t="s">
        <v>50</v>
      </c>
      <c r="I166" s="260" t="s">
        <v>53</v>
      </c>
      <c r="J166" s="219" t="s">
        <v>890</v>
      </c>
      <c r="K166" s="199"/>
    </row>
    <row r="167" spans="2:11" customFormat="1" ht="17.25" customHeight="1">
      <c r="B167" s="200"/>
      <c r="C167" s="221" t="s">
        <v>891</v>
      </c>
      <c r="D167" s="221"/>
      <c r="E167" s="221"/>
      <c r="F167" s="222" t="s">
        <v>892</v>
      </c>
      <c r="G167" s="261"/>
      <c r="H167" s="262"/>
      <c r="I167" s="262"/>
      <c r="J167" s="221" t="s">
        <v>893</v>
      </c>
      <c r="K167" s="201"/>
    </row>
    <row r="168" spans="2:11" customFormat="1" ht="5.25" customHeight="1">
      <c r="B168" s="229"/>
      <c r="C168" s="224"/>
      <c r="D168" s="224"/>
      <c r="E168" s="224"/>
      <c r="F168" s="224"/>
      <c r="G168" s="225"/>
      <c r="H168" s="224"/>
      <c r="I168" s="224"/>
      <c r="J168" s="224"/>
      <c r="K168" s="250"/>
    </row>
    <row r="169" spans="2:11" customFormat="1" ht="15" customHeight="1">
      <c r="B169" s="229"/>
      <c r="C169" s="206" t="s">
        <v>897</v>
      </c>
      <c r="D169" s="206"/>
      <c r="E169" s="206"/>
      <c r="F169" s="227" t="s">
        <v>894</v>
      </c>
      <c r="G169" s="206"/>
      <c r="H169" s="206" t="s">
        <v>934</v>
      </c>
      <c r="I169" s="206" t="s">
        <v>896</v>
      </c>
      <c r="J169" s="206">
        <v>120</v>
      </c>
      <c r="K169" s="250"/>
    </row>
    <row r="170" spans="2:11" customFormat="1" ht="15" customHeight="1">
      <c r="B170" s="229"/>
      <c r="C170" s="206" t="s">
        <v>943</v>
      </c>
      <c r="D170" s="206"/>
      <c r="E170" s="206"/>
      <c r="F170" s="227" t="s">
        <v>894</v>
      </c>
      <c r="G170" s="206"/>
      <c r="H170" s="206" t="s">
        <v>944</v>
      </c>
      <c r="I170" s="206" t="s">
        <v>896</v>
      </c>
      <c r="J170" s="206" t="s">
        <v>945</v>
      </c>
      <c r="K170" s="250"/>
    </row>
    <row r="171" spans="2:11" customFormat="1" ht="15" customHeight="1">
      <c r="B171" s="229"/>
      <c r="C171" s="206" t="s">
        <v>80</v>
      </c>
      <c r="D171" s="206"/>
      <c r="E171" s="206"/>
      <c r="F171" s="227" t="s">
        <v>894</v>
      </c>
      <c r="G171" s="206"/>
      <c r="H171" s="206" t="s">
        <v>961</v>
      </c>
      <c r="I171" s="206" t="s">
        <v>896</v>
      </c>
      <c r="J171" s="206" t="s">
        <v>945</v>
      </c>
      <c r="K171" s="250"/>
    </row>
    <row r="172" spans="2:11" customFormat="1" ht="15" customHeight="1">
      <c r="B172" s="229"/>
      <c r="C172" s="206" t="s">
        <v>899</v>
      </c>
      <c r="D172" s="206"/>
      <c r="E172" s="206"/>
      <c r="F172" s="227" t="s">
        <v>900</v>
      </c>
      <c r="G172" s="206"/>
      <c r="H172" s="206" t="s">
        <v>961</v>
      </c>
      <c r="I172" s="206" t="s">
        <v>896</v>
      </c>
      <c r="J172" s="206">
        <v>50</v>
      </c>
      <c r="K172" s="250"/>
    </row>
    <row r="173" spans="2:11" customFormat="1" ht="15" customHeight="1">
      <c r="B173" s="229"/>
      <c r="C173" s="206" t="s">
        <v>902</v>
      </c>
      <c r="D173" s="206"/>
      <c r="E173" s="206"/>
      <c r="F173" s="227" t="s">
        <v>894</v>
      </c>
      <c r="G173" s="206"/>
      <c r="H173" s="206" t="s">
        <v>961</v>
      </c>
      <c r="I173" s="206" t="s">
        <v>904</v>
      </c>
      <c r="J173" s="206"/>
      <c r="K173" s="250"/>
    </row>
    <row r="174" spans="2:11" customFormat="1" ht="15" customHeight="1">
      <c r="B174" s="229"/>
      <c r="C174" s="206" t="s">
        <v>913</v>
      </c>
      <c r="D174" s="206"/>
      <c r="E174" s="206"/>
      <c r="F174" s="227" t="s">
        <v>900</v>
      </c>
      <c r="G174" s="206"/>
      <c r="H174" s="206" t="s">
        <v>961</v>
      </c>
      <c r="I174" s="206" t="s">
        <v>896</v>
      </c>
      <c r="J174" s="206">
        <v>50</v>
      </c>
      <c r="K174" s="250"/>
    </row>
    <row r="175" spans="2:11" customFormat="1" ht="15" customHeight="1">
      <c r="B175" s="229"/>
      <c r="C175" s="206" t="s">
        <v>921</v>
      </c>
      <c r="D175" s="206"/>
      <c r="E175" s="206"/>
      <c r="F175" s="227" t="s">
        <v>900</v>
      </c>
      <c r="G175" s="206"/>
      <c r="H175" s="206" t="s">
        <v>961</v>
      </c>
      <c r="I175" s="206" t="s">
        <v>896</v>
      </c>
      <c r="J175" s="206">
        <v>50</v>
      </c>
      <c r="K175" s="250"/>
    </row>
    <row r="176" spans="2:11" customFormat="1" ht="15" customHeight="1">
      <c r="B176" s="229"/>
      <c r="C176" s="206" t="s">
        <v>919</v>
      </c>
      <c r="D176" s="206"/>
      <c r="E176" s="206"/>
      <c r="F176" s="227" t="s">
        <v>900</v>
      </c>
      <c r="G176" s="206"/>
      <c r="H176" s="206" t="s">
        <v>961</v>
      </c>
      <c r="I176" s="206" t="s">
        <v>896</v>
      </c>
      <c r="J176" s="206">
        <v>50</v>
      </c>
      <c r="K176" s="250"/>
    </row>
    <row r="177" spans="2:11" customFormat="1" ht="15" customHeight="1">
      <c r="B177" s="229"/>
      <c r="C177" s="206" t="s">
        <v>125</v>
      </c>
      <c r="D177" s="206"/>
      <c r="E177" s="206"/>
      <c r="F177" s="227" t="s">
        <v>894</v>
      </c>
      <c r="G177" s="206"/>
      <c r="H177" s="206" t="s">
        <v>962</v>
      </c>
      <c r="I177" s="206" t="s">
        <v>963</v>
      </c>
      <c r="J177" s="206"/>
      <c r="K177" s="250"/>
    </row>
    <row r="178" spans="2:11" customFormat="1" ht="15" customHeight="1">
      <c r="B178" s="229"/>
      <c r="C178" s="206" t="s">
        <v>53</v>
      </c>
      <c r="D178" s="206"/>
      <c r="E178" s="206"/>
      <c r="F178" s="227" t="s">
        <v>894</v>
      </c>
      <c r="G178" s="206"/>
      <c r="H178" s="206" t="s">
        <v>964</v>
      </c>
      <c r="I178" s="206" t="s">
        <v>965</v>
      </c>
      <c r="J178" s="206">
        <v>1</v>
      </c>
      <c r="K178" s="250"/>
    </row>
    <row r="179" spans="2:11" customFormat="1" ht="15" customHeight="1">
      <c r="B179" s="229"/>
      <c r="C179" s="206" t="s">
        <v>49</v>
      </c>
      <c r="D179" s="206"/>
      <c r="E179" s="206"/>
      <c r="F179" s="227" t="s">
        <v>894</v>
      </c>
      <c r="G179" s="206"/>
      <c r="H179" s="206" t="s">
        <v>966</v>
      </c>
      <c r="I179" s="206" t="s">
        <v>896</v>
      </c>
      <c r="J179" s="206">
        <v>20</v>
      </c>
      <c r="K179" s="250"/>
    </row>
    <row r="180" spans="2:11" customFormat="1" ht="15" customHeight="1">
      <c r="B180" s="229"/>
      <c r="C180" s="206" t="s">
        <v>50</v>
      </c>
      <c r="D180" s="206"/>
      <c r="E180" s="206"/>
      <c r="F180" s="227" t="s">
        <v>894</v>
      </c>
      <c r="G180" s="206"/>
      <c r="H180" s="206" t="s">
        <v>967</v>
      </c>
      <c r="I180" s="206" t="s">
        <v>896</v>
      </c>
      <c r="J180" s="206">
        <v>255</v>
      </c>
      <c r="K180" s="250"/>
    </row>
    <row r="181" spans="2:11" customFormat="1" ht="15" customHeight="1">
      <c r="B181" s="229"/>
      <c r="C181" s="206" t="s">
        <v>126</v>
      </c>
      <c r="D181" s="206"/>
      <c r="E181" s="206"/>
      <c r="F181" s="227" t="s">
        <v>894</v>
      </c>
      <c r="G181" s="206"/>
      <c r="H181" s="206" t="s">
        <v>858</v>
      </c>
      <c r="I181" s="206" t="s">
        <v>896</v>
      </c>
      <c r="J181" s="206">
        <v>10</v>
      </c>
      <c r="K181" s="250"/>
    </row>
    <row r="182" spans="2:11" customFormat="1" ht="15" customHeight="1">
      <c r="B182" s="229"/>
      <c r="C182" s="206" t="s">
        <v>127</v>
      </c>
      <c r="D182" s="206"/>
      <c r="E182" s="206"/>
      <c r="F182" s="227" t="s">
        <v>894</v>
      </c>
      <c r="G182" s="206"/>
      <c r="H182" s="206" t="s">
        <v>968</v>
      </c>
      <c r="I182" s="206" t="s">
        <v>929</v>
      </c>
      <c r="J182" s="206"/>
      <c r="K182" s="250"/>
    </row>
    <row r="183" spans="2:11" customFormat="1" ht="15" customHeight="1">
      <c r="B183" s="229"/>
      <c r="C183" s="206" t="s">
        <v>969</v>
      </c>
      <c r="D183" s="206"/>
      <c r="E183" s="206"/>
      <c r="F183" s="227" t="s">
        <v>894</v>
      </c>
      <c r="G183" s="206"/>
      <c r="H183" s="206" t="s">
        <v>970</v>
      </c>
      <c r="I183" s="206" t="s">
        <v>929</v>
      </c>
      <c r="J183" s="206"/>
      <c r="K183" s="250"/>
    </row>
    <row r="184" spans="2:11" customFormat="1" ht="15" customHeight="1">
      <c r="B184" s="229"/>
      <c r="C184" s="206" t="s">
        <v>958</v>
      </c>
      <c r="D184" s="206"/>
      <c r="E184" s="206"/>
      <c r="F184" s="227" t="s">
        <v>894</v>
      </c>
      <c r="G184" s="206"/>
      <c r="H184" s="206" t="s">
        <v>971</v>
      </c>
      <c r="I184" s="206" t="s">
        <v>929</v>
      </c>
      <c r="J184" s="206"/>
      <c r="K184" s="250"/>
    </row>
    <row r="185" spans="2:11" customFormat="1" ht="15" customHeight="1">
      <c r="B185" s="229"/>
      <c r="C185" s="206" t="s">
        <v>129</v>
      </c>
      <c r="D185" s="206"/>
      <c r="E185" s="206"/>
      <c r="F185" s="227" t="s">
        <v>900</v>
      </c>
      <c r="G185" s="206"/>
      <c r="H185" s="206" t="s">
        <v>972</v>
      </c>
      <c r="I185" s="206" t="s">
        <v>896</v>
      </c>
      <c r="J185" s="206">
        <v>50</v>
      </c>
      <c r="K185" s="250"/>
    </row>
    <row r="186" spans="2:11" customFormat="1" ht="15" customHeight="1">
      <c r="B186" s="229"/>
      <c r="C186" s="206" t="s">
        <v>973</v>
      </c>
      <c r="D186" s="206"/>
      <c r="E186" s="206"/>
      <c r="F186" s="227" t="s">
        <v>900</v>
      </c>
      <c r="G186" s="206"/>
      <c r="H186" s="206" t="s">
        <v>974</v>
      </c>
      <c r="I186" s="206" t="s">
        <v>975</v>
      </c>
      <c r="J186" s="206"/>
      <c r="K186" s="250"/>
    </row>
    <row r="187" spans="2:11" customFormat="1" ht="15" customHeight="1">
      <c r="B187" s="229"/>
      <c r="C187" s="206" t="s">
        <v>976</v>
      </c>
      <c r="D187" s="206"/>
      <c r="E187" s="206"/>
      <c r="F187" s="227" t="s">
        <v>900</v>
      </c>
      <c r="G187" s="206"/>
      <c r="H187" s="206" t="s">
        <v>977</v>
      </c>
      <c r="I187" s="206" t="s">
        <v>975</v>
      </c>
      <c r="J187" s="206"/>
      <c r="K187" s="250"/>
    </row>
    <row r="188" spans="2:11" customFormat="1" ht="15" customHeight="1">
      <c r="B188" s="229"/>
      <c r="C188" s="206" t="s">
        <v>978</v>
      </c>
      <c r="D188" s="206"/>
      <c r="E188" s="206"/>
      <c r="F188" s="227" t="s">
        <v>900</v>
      </c>
      <c r="G188" s="206"/>
      <c r="H188" s="206" t="s">
        <v>979</v>
      </c>
      <c r="I188" s="206" t="s">
        <v>975</v>
      </c>
      <c r="J188" s="206"/>
      <c r="K188" s="250"/>
    </row>
    <row r="189" spans="2:11" customFormat="1" ht="15" customHeight="1">
      <c r="B189" s="229"/>
      <c r="C189" s="263" t="s">
        <v>980</v>
      </c>
      <c r="D189" s="206"/>
      <c r="E189" s="206"/>
      <c r="F189" s="227" t="s">
        <v>900</v>
      </c>
      <c r="G189" s="206"/>
      <c r="H189" s="206" t="s">
        <v>981</v>
      </c>
      <c r="I189" s="206" t="s">
        <v>982</v>
      </c>
      <c r="J189" s="264" t="s">
        <v>983</v>
      </c>
      <c r="K189" s="250"/>
    </row>
    <row r="190" spans="2:11" customFormat="1" ht="15" customHeight="1">
      <c r="B190" s="265"/>
      <c r="C190" s="266" t="s">
        <v>984</v>
      </c>
      <c r="D190" s="267"/>
      <c r="E190" s="267"/>
      <c r="F190" s="268" t="s">
        <v>900</v>
      </c>
      <c r="G190" s="267"/>
      <c r="H190" s="267" t="s">
        <v>985</v>
      </c>
      <c r="I190" s="267" t="s">
        <v>982</v>
      </c>
      <c r="J190" s="269" t="s">
        <v>983</v>
      </c>
      <c r="K190" s="270"/>
    </row>
    <row r="191" spans="2:11" customFormat="1" ht="15" customHeight="1">
      <c r="B191" s="229"/>
      <c r="C191" s="263" t="s">
        <v>38</v>
      </c>
      <c r="D191" s="206"/>
      <c r="E191" s="206"/>
      <c r="F191" s="227" t="s">
        <v>894</v>
      </c>
      <c r="G191" s="206"/>
      <c r="H191" s="203" t="s">
        <v>986</v>
      </c>
      <c r="I191" s="206" t="s">
        <v>987</v>
      </c>
      <c r="J191" s="206"/>
      <c r="K191" s="250"/>
    </row>
    <row r="192" spans="2:11" customFormat="1" ht="15" customHeight="1">
      <c r="B192" s="229"/>
      <c r="C192" s="263" t="s">
        <v>988</v>
      </c>
      <c r="D192" s="206"/>
      <c r="E192" s="206"/>
      <c r="F192" s="227" t="s">
        <v>894</v>
      </c>
      <c r="G192" s="206"/>
      <c r="H192" s="206" t="s">
        <v>989</v>
      </c>
      <c r="I192" s="206" t="s">
        <v>929</v>
      </c>
      <c r="J192" s="206"/>
      <c r="K192" s="250"/>
    </row>
    <row r="193" spans="2:11" customFormat="1" ht="15" customHeight="1">
      <c r="B193" s="229"/>
      <c r="C193" s="263" t="s">
        <v>990</v>
      </c>
      <c r="D193" s="206"/>
      <c r="E193" s="206"/>
      <c r="F193" s="227" t="s">
        <v>894</v>
      </c>
      <c r="G193" s="206"/>
      <c r="H193" s="206" t="s">
        <v>991</v>
      </c>
      <c r="I193" s="206" t="s">
        <v>929</v>
      </c>
      <c r="J193" s="206"/>
      <c r="K193" s="250"/>
    </row>
    <row r="194" spans="2:11" customFormat="1" ht="15" customHeight="1">
      <c r="B194" s="229"/>
      <c r="C194" s="263" t="s">
        <v>992</v>
      </c>
      <c r="D194" s="206"/>
      <c r="E194" s="206"/>
      <c r="F194" s="227" t="s">
        <v>900</v>
      </c>
      <c r="G194" s="206"/>
      <c r="H194" s="206" t="s">
        <v>993</v>
      </c>
      <c r="I194" s="206" t="s">
        <v>929</v>
      </c>
      <c r="J194" s="206"/>
      <c r="K194" s="250"/>
    </row>
    <row r="195" spans="2:11" customFormat="1" ht="15" customHeight="1">
      <c r="B195" s="256"/>
      <c r="C195" s="271"/>
      <c r="D195" s="236"/>
      <c r="E195" s="236"/>
      <c r="F195" s="236"/>
      <c r="G195" s="236"/>
      <c r="H195" s="236"/>
      <c r="I195" s="236"/>
      <c r="J195" s="236"/>
      <c r="K195" s="257"/>
    </row>
    <row r="196" spans="2:11" customFormat="1" ht="18.75" customHeight="1">
      <c r="B196" s="238"/>
      <c r="C196" s="248"/>
      <c r="D196" s="248"/>
      <c r="E196" s="248"/>
      <c r="F196" s="258"/>
      <c r="G196" s="248"/>
      <c r="H196" s="248"/>
      <c r="I196" s="248"/>
      <c r="J196" s="248"/>
      <c r="K196" s="238"/>
    </row>
    <row r="197" spans="2:11" customFormat="1" ht="18.75" customHeight="1">
      <c r="B197" s="238"/>
      <c r="C197" s="248"/>
      <c r="D197" s="248"/>
      <c r="E197" s="248"/>
      <c r="F197" s="258"/>
      <c r="G197" s="248"/>
      <c r="H197" s="248"/>
      <c r="I197" s="248"/>
      <c r="J197" s="248"/>
      <c r="K197" s="238"/>
    </row>
    <row r="198" spans="2:11" customFormat="1" ht="18.75" customHeight="1">
      <c r="B198" s="213"/>
      <c r="C198" s="213"/>
      <c r="D198" s="213"/>
      <c r="E198" s="213"/>
      <c r="F198" s="213"/>
      <c r="G198" s="213"/>
      <c r="H198" s="213"/>
      <c r="I198" s="213"/>
      <c r="J198" s="213"/>
      <c r="K198" s="213"/>
    </row>
    <row r="199" spans="2:11" customFormat="1" ht="12">
      <c r="B199" s="195"/>
      <c r="C199" s="196"/>
      <c r="D199" s="196"/>
      <c r="E199" s="196"/>
      <c r="F199" s="196"/>
      <c r="G199" s="196"/>
      <c r="H199" s="196"/>
      <c r="I199" s="196"/>
      <c r="J199" s="196"/>
      <c r="K199" s="197"/>
    </row>
    <row r="200" spans="2:11" customFormat="1" ht="22.2">
      <c r="B200" s="198"/>
      <c r="C200" s="328" t="s">
        <v>994</v>
      </c>
      <c r="D200" s="328"/>
      <c r="E200" s="328"/>
      <c r="F200" s="328"/>
      <c r="G200" s="328"/>
      <c r="H200" s="328"/>
      <c r="I200" s="328"/>
      <c r="J200" s="328"/>
      <c r="K200" s="199"/>
    </row>
    <row r="201" spans="2:11" customFormat="1" ht="25.5" customHeight="1">
      <c r="B201" s="198"/>
      <c r="C201" s="272" t="s">
        <v>995</v>
      </c>
      <c r="D201" s="272"/>
      <c r="E201" s="272"/>
      <c r="F201" s="272" t="s">
        <v>996</v>
      </c>
      <c r="G201" s="273"/>
      <c r="H201" s="329" t="s">
        <v>997</v>
      </c>
      <c r="I201" s="329"/>
      <c r="J201" s="329"/>
      <c r="K201" s="199"/>
    </row>
    <row r="202" spans="2:11" customFormat="1" ht="5.25" customHeight="1">
      <c r="B202" s="229"/>
      <c r="C202" s="224"/>
      <c r="D202" s="224"/>
      <c r="E202" s="224"/>
      <c r="F202" s="224"/>
      <c r="G202" s="248"/>
      <c r="H202" s="224"/>
      <c r="I202" s="224"/>
      <c r="J202" s="224"/>
      <c r="K202" s="250"/>
    </row>
    <row r="203" spans="2:11" customFormat="1" ht="15" customHeight="1">
      <c r="B203" s="229"/>
      <c r="C203" s="206" t="s">
        <v>987</v>
      </c>
      <c r="D203" s="206"/>
      <c r="E203" s="206"/>
      <c r="F203" s="227" t="s">
        <v>39</v>
      </c>
      <c r="G203" s="206"/>
      <c r="H203" s="327" t="s">
        <v>998</v>
      </c>
      <c r="I203" s="327"/>
      <c r="J203" s="327"/>
      <c r="K203" s="250"/>
    </row>
    <row r="204" spans="2:11" customFormat="1" ht="15" customHeight="1">
      <c r="B204" s="229"/>
      <c r="C204" s="206"/>
      <c r="D204" s="206"/>
      <c r="E204" s="206"/>
      <c r="F204" s="227" t="s">
        <v>40</v>
      </c>
      <c r="G204" s="206"/>
      <c r="H204" s="327" t="s">
        <v>999</v>
      </c>
      <c r="I204" s="327"/>
      <c r="J204" s="327"/>
      <c r="K204" s="250"/>
    </row>
    <row r="205" spans="2:11" customFormat="1" ht="15" customHeight="1">
      <c r="B205" s="229"/>
      <c r="C205" s="206"/>
      <c r="D205" s="206"/>
      <c r="E205" s="206"/>
      <c r="F205" s="227" t="s">
        <v>43</v>
      </c>
      <c r="G205" s="206"/>
      <c r="H205" s="327" t="s">
        <v>1000</v>
      </c>
      <c r="I205" s="327"/>
      <c r="J205" s="327"/>
      <c r="K205" s="250"/>
    </row>
    <row r="206" spans="2:11" customFormat="1" ht="15" customHeight="1">
      <c r="B206" s="229"/>
      <c r="C206" s="206"/>
      <c r="D206" s="206"/>
      <c r="E206" s="206"/>
      <c r="F206" s="227" t="s">
        <v>41</v>
      </c>
      <c r="G206" s="206"/>
      <c r="H206" s="327" t="s">
        <v>1001</v>
      </c>
      <c r="I206" s="327"/>
      <c r="J206" s="327"/>
      <c r="K206" s="250"/>
    </row>
    <row r="207" spans="2:11" customFormat="1" ht="15" customHeight="1">
      <c r="B207" s="229"/>
      <c r="C207" s="206"/>
      <c r="D207" s="206"/>
      <c r="E207" s="206"/>
      <c r="F207" s="227" t="s">
        <v>42</v>
      </c>
      <c r="G207" s="206"/>
      <c r="H207" s="327" t="s">
        <v>1002</v>
      </c>
      <c r="I207" s="327"/>
      <c r="J207" s="327"/>
      <c r="K207" s="250"/>
    </row>
    <row r="208" spans="2:11" customFormat="1" ht="15" customHeight="1">
      <c r="B208" s="229"/>
      <c r="C208" s="206"/>
      <c r="D208" s="206"/>
      <c r="E208" s="206"/>
      <c r="F208" s="227"/>
      <c r="G208" s="206"/>
      <c r="H208" s="206"/>
      <c r="I208" s="206"/>
      <c r="J208" s="206"/>
      <c r="K208" s="250"/>
    </row>
    <row r="209" spans="2:11" customFormat="1" ht="15" customHeight="1">
      <c r="B209" s="229"/>
      <c r="C209" s="206" t="s">
        <v>941</v>
      </c>
      <c r="D209" s="206"/>
      <c r="E209" s="206"/>
      <c r="F209" s="227" t="s">
        <v>73</v>
      </c>
      <c r="G209" s="206"/>
      <c r="H209" s="327" t="s">
        <v>1003</v>
      </c>
      <c r="I209" s="327"/>
      <c r="J209" s="327"/>
      <c r="K209" s="250"/>
    </row>
    <row r="210" spans="2:11" customFormat="1" ht="15" customHeight="1">
      <c r="B210" s="229"/>
      <c r="C210" s="206"/>
      <c r="D210" s="206"/>
      <c r="E210" s="206"/>
      <c r="F210" s="227" t="s">
        <v>839</v>
      </c>
      <c r="G210" s="206"/>
      <c r="H210" s="327" t="s">
        <v>840</v>
      </c>
      <c r="I210" s="327"/>
      <c r="J210" s="327"/>
      <c r="K210" s="250"/>
    </row>
    <row r="211" spans="2:11" customFormat="1" ht="15" customHeight="1">
      <c r="B211" s="229"/>
      <c r="C211" s="206"/>
      <c r="D211" s="206"/>
      <c r="E211" s="206"/>
      <c r="F211" s="227" t="s">
        <v>837</v>
      </c>
      <c r="G211" s="206"/>
      <c r="H211" s="327" t="s">
        <v>1004</v>
      </c>
      <c r="I211" s="327"/>
      <c r="J211" s="327"/>
      <c r="K211" s="250"/>
    </row>
    <row r="212" spans="2:11" customFormat="1" ht="15" customHeight="1">
      <c r="B212" s="274"/>
      <c r="C212" s="206"/>
      <c r="D212" s="206"/>
      <c r="E212" s="206"/>
      <c r="F212" s="227" t="s">
        <v>91</v>
      </c>
      <c r="G212" s="263"/>
      <c r="H212" s="326" t="s">
        <v>92</v>
      </c>
      <c r="I212" s="326"/>
      <c r="J212" s="326"/>
      <c r="K212" s="275"/>
    </row>
    <row r="213" spans="2:11" customFormat="1" ht="15" customHeight="1">
      <c r="B213" s="274"/>
      <c r="C213" s="206"/>
      <c r="D213" s="206"/>
      <c r="E213" s="206"/>
      <c r="F213" s="227" t="s">
        <v>841</v>
      </c>
      <c r="G213" s="263"/>
      <c r="H213" s="326" t="s">
        <v>1005</v>
      </c>
      <c r="I213" s="326"/>
      <c r="J213" s="326"/>
      <c r="K213" s="275"/>
    </row>
    <row r="214" spans="2:11" customFormat="1" ht="15" customHeight="1">
      <c r="B214" s="274"/>
      <c r="C214" s="206"/>
      <c r="D214" s="206"/>
      <c r="E214" s="206"/>
      <c r="F214" s="227"/>
      <c r="G214" s="263"/>
      <c r="H214" s="254"/>
      <c r="I214" s="254"/>
      <c r="J214" s="254"/>
      <c r="K214" s="275"/>
    </row>
    <row r="215" spans="2:11" customFormat="1" ht="15" customHeight="1">
      <c r="B215" s="274"/>
      <c r="C215" s="206" t="s">
        <v>965</v>
      </c>
      <c r="D215" s="206"/>
      <c r="E215" s="206"/>
      <c r="F215" s="227">
        <v>1</v>
      </c>
      <c r="G215" s="263"/>
      <c r="H215" s="326" t="s">
        <v>1006</v>
      </c>
      <c r="I215" s="326"/>
      <c r="J215" s="326"/>
      <c r="K215" s="275"/>
    </row>
    <row r="216" spans="2:11" customFormat="1" ht="15" customHeight="1">
      <c r="B216" s="274"/>
      <c r="C216" s="206"/>
      <c r="D216" s="206"/>
      <c r="E216" s="206"/>
      <c r="F216" s="227">
        <v>2</v>
      </c>
      <c r="G216" s="263"/>
      <c r="H216" s="326" t="s">
        <v>1007</v>
      </c>
      <c r="I216" s="326"/>
      <c r="J216" s="326"/>
      <c r="K216" s="275"/>
    </row>
    <row r="217" spans="2:11" customFormat="1" ht="15" customHeight="1">
      <c r="B217" s="274"/>
      <c r="C217" s="206"/>
      <c r="D217" s="206"/>
      <c r="E217" s="206"/>
      <c r="F217" s="227">
        <v>3</v>
      </c>
      <c r="G217" s="263"/>
      <c r="H217" s="326" t="s">
        <v>1008</v>
      </c>
      <c r="I217" s="326"/>
      <c r="J217" s="326"/>
      <c r="K217" s="275"/>
    </row>
    <row r="218" spans="2:11" customFormat="1" ht="15" customHeight="1">
      <c r="B218" s="274"/>
      <c r="C218" s="206"/>
      <c r="D218" s="206"/>
      <c r="E218" s="206"/>
      <c r="F218" s="227">
        <v>4</v>
      </c>
      <c r="G218" s="263"/>
      <c r="H218" s="326" t="s">
        <v>1009</v>
      </c>
      <c r="I218" s="326"/>
      <c r="J218" s="326"/>
      <c r="K218" s="275"/>
    </row>
    <row r="219" spans="2:11" customFormat="1" ht="12.75" customHeight="1">
      <c r="B219" s="276"/>
      <c r="C219" s="277"/>
      <c r="D219" s="277"/>
      <c r="E219" s="277"/>
      <c r="F219" s="277"/>
      <c r="G219" s="277"/>
      <c r="H219" s="277"/>
      <c r="I219" s="277"/>
      <c r="J219" s="277"/>
      <c r="K219" s="278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01 - stavební část</vt:lpstr>
      <vt:lpstr>02 - vzduchotechnika, aut...</vt:lpstr>
      <vt:lpstr>SO_02 - nezbytné manipula...</vt:lpstr>
      <vt:lpstr>SO_03 - nezbytné manipula...</vt:lpstr>
      <vt:lpstr>VON - Vedlejší a ostatní ...</vt:lpstr>
      <vt:lpstr>Pokyny pro vyplnění</vt:lpstr>
      <vt:lpstr>'01 - stavební část'!Názvy_tisku</vt:lpstr>
      <vt:lpstr>'02 - vzduchotechnika, aut...'!Názvy_tisku</vt:lpstr>
      <vt:lpstr>'Rekapitulace stavby'!Názvy_tisku</vt:lpstr>
      <vt:lpstr>'SO_02 - nezbytné manipula...'!Názvy_tisku</vt:lpstr>
      <vt:lpstr>'SO_03 - nezbytné manipula...'!Názvy_tisku</vt:lpstr>
      <vt:lpstr>'VON - Vedlejší a ostatní ...'!Názvy_tisku</vt:lpstr>
      <vt:lpstr>'01 - stavební část'!Oblast_tisku</vt:lpstr>
      <vt:lpstr>'02 - vzduchotechnika, aut...'!Oblast_tisku</vt:lpstr>
      <vt:lpstr>'Pokyny pro vyplnění'!Oblast_tisku</vt:lpstr>
      <vt:lpstr>'Rekapitulace stavby'!Oblast_tisku</vt:lpstr>
      <vt:lpstr>'SO_02 - nezbytné manipula...'!Oblast_tisku</vt:lpstr>
      <vt:lpstr>'SO_03 - nezbytné manipula...'!Oblast_tisku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2026-02-05T08:12:25Z</cp:lastPrinted>
  <dcterms:created xsi:type="dcterms:W3CDTF">2026-02-04T10:28:13Z</dcterms:created>
  <dcterms:modified xsi:type="dcterms:W3CDTF">2026-02-13T13:33:04Z</dcterms:modified>
</cp:coreProperties>
</file>