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filterPrivacy="1" codeName="ThisWorkbook" defaultThemeVersion="124226"/>
  <xr:revisionPtr revIDLastSave="0" documentId="13_ncr:1_{D385ACF8-3C47-44F9-A770-4BB22D1D584B}" xr6:coauthVersionLast="47" xr6:coauthVersionMax="47" xr10:uidLastSave="{00000000-0000-0000-0000-000000000000}"/>
  <workbookProtection workbookAlgorithmName="SHA-512" workbookHashValue="KE15dS4Z69fXOJX5bhV4yoEDoQjgevp514w/po5in0bqVzYDazgoInyFqqDx01+lMev262YIBl+YAnPWFAee4Q==" workbookSaltValue="EXcaPVBDdks4w/yXmQxv7Q==" workbookSpinCount="100000" lockStructure="1"/>
  <bookViews>
    <workbookView xWindow="-35590" yWindow="10" windowWidth="31520" windowHeight="20970" tabRatio="889" xr2:uid="{00000000-000D-0000-FFFF-FFFF00000000}"/>
  </bookViews>
  <sheets>
    <sheet name="DATA" sheetId="28" r:id="rId1"/>
    <sheet name="NABÍDKA" sheetId="58" r:id="rId2"/>
    <sheet name="BILANCE" sheetId="250" r:id="rId3"/>
    <sheet name="LT-C.01" sheetId="286" r:id="rId4"/>
    <sheet name="LT-C.02" sheetId="287" r:id="rId5"/>
    <sheet name="LT-B.01" sheetId="291" r:id="rId6"/>
    <sheet name="MT-C.01" sheetId="191" r:id="rId7"/>
    <sheet name="MT-C.02" sheetId="293" r:id="rId8"/>
    <sheet name="MT-B.01" sheetId="227" r:id="rId9"/>
    <sheet name="A 01" sheetId="88" r:id="rId10"/>
    <sheet name="A 02" sheetId="72" r:id="rId11"/>
    <sheet name="A 03" sheetId="67" r:id="rId12"/>
    <sheet name="A 05" sheetId="65" r:id="rId13"/>
    <sheet name="A 06" sheetId="68" r:id="rId14"/>
    <sheet name="A 07" sheetId="69" r:id="rId15"/>
    <sheet name="A 08" sheetId="294" r:id="rId16"/>
    <sheet name="A 09" sheetId="71" r:id="rId17"/>
    <sheet name="A 10" sheetId="70" r:id="rId18"/>
    <sheet name="M" sheetId="57" state="hidden" r:id="rId19"/>
    <sheet name="L" sheetId="25" state="hidden" r:id="rId20"/>
    <sheet name="C" sheetId="26" state="hidden" r:id="rId21"/>
    <sheet name="D" sheetId="82" state="hidden" r:id="rId22"/>
  </sheets>
  <definedNames>
    <definedName name="DOPRAVA" localSheetId="5">#REF!</definedName>
    <definedName name="DOPRAVA" localSheetId="3">#REF!</definedName>
    <definedName name="DOPRAVA" localSheetId="4">#REF!</definedName>
    <definedName name="DOPRAVA">DATA!$K$52</definedName>
    <definedName name="KURZ" localSheetId="5">#REF!</definedName>
    <definedName name="KURZ" localSheetId="3">#REF!</definedName>
    <definedName name="KURZ" localSheetId="4">#REF!</definedName>
    <definedName name="KURZ">DATA!$K$51</definedName>
    <definedName name="M.TECH">#REF!</definedName>
    <definedName name="M.VYPARNIKY">#REF!</definedName>
    <definedName name="M_DN" localSheetId="5">#REF!</definedName>
    <definedName name="M_DN" localSheetId="3">#REF!</definedName>
    <definedName name="M_DN" localSheetId="4">#REF!</definedName>
    <definedName name="M_DN">DATA!$K$53</definedName>
    <definedName name="M_DOP" localSheetId="5">#REF!</definedName>
    <definedName name="M_DOP" localSheetId="3">#REF!</definedName>
    <definedName name="M_DOP" localSheetId="4">#REF!</definedName>
    <definedName name="M_DOP">DATA!$K$54</definedName>
    <definedName name="M_VY" localSheetId="5">#REF!</definedName>
    <definedName name="M_VY" localSheetId="3">#REF!</definedName>
    <definedName name="M_VY" localSheetId="4">#REF!</definedName>
    <definedName name="M_VY">DATA!$K$55</definedName>
    <definedName name="menuAnoNe" localSheetId="9">tabAnoNe[]</definedName>
    <definedName name="menuAnoNe" localSheetId="10">tabAnoNe[]</definedName>
    <definedName name="menuAnoNe" localSheetId="11">tabAnoNe[]</definedName>
    <definedName name="menuAnoNe" localSheetId="12">tabAnoNe[]</definedName>
    <definedName name="menuAnoNe" localSheetId="13">tabAnoNe[]</definedName>
    <definedName name="menuAnoNe" localSheetId="14">tabAnoNe[]</definedName>
    <definedName name="menuAnoNe" localSheetId="15">tabAnoNe[]</definedName>
    <definedName name="menuAnoNe" localSheetId="16">tabAnoNe[]</definedName>
    <definedName name="menuAnoNe" localSheetId="17">tabAnoNe[]</definedName>
    <definedName name="menuAnoNe" localSheetId="2">tabAnoNe[]</definedName>
    <definedName name="menuAnoNe" localSheetId="21">tabAnoNe[]</definedName>
    <definedName name="menuAnoNe" localSheetId="5">#REF!</definedName>
    <definedName name="menuAnoNe" localSheetId="3">#REF!</definedName>
    <definedName name="menuAnoNe" localSheetId="4">#REF!</definedName>
    <definedName name="menuAnoNe" localSheetId="8">tabAnoNe[]</definedName>
    <definedName name="menuAnoNe" localSheetId="6">tabAnoNe[]</definedName>
    <definedName name="menuAnoNe" localSheetId="7">tabAnoNe[]</definedName>
    <definedName name="menuAnoNe" localSheetId="1">tabAnoNe[]</definedName>
    <definedName name="menuAnoNe">tabAnoNe[]</definedName>
    <definedName name="menuBarvaDistribucnihoNabytku" localSheetId="9">tabBarvaDistribucnihoNabytku[Barva distribučního nábytku:]</definedName>
    <definedName name="menuBarvaDistribucnihoNabytku" localSheetId="10">tabBarvaDistribucnihoNabytku[Barva distribučního nábytku:]</definedName>
    <definedName name="menuBarvaDistribucnihoNabytku" localSheetId="11">tabBarvaDistribucnihoNabytku[Barva distribučního nábytku:]</definedName>
    <definedName name="menuBarvaDistribucnihoNabytku" localSheetId="12">tabBarvaDistribucnihoNabytku[Barva distribučního nábytku:]</definedName>
    <definedName name="menuBarvaDistribucnihoNabytku" localSheetId="13">tabBarvaDistribucnihoNabytku[Barva distribučního nábytku:]</definedName>
    <definedName name="menuBarvaDistribucnihoNabytku" localSheetId="14">tabBarvaDistribucnihoNabytku[Barva distribučního nábytku:]</definedName>
    <definedName name="menuBarvaDistribucnihoNabytku" localSheetId="15">tabBarvaDistribucnihoNabytku[Barva distribučního nábytku:]</definedName>
    <definedName name="menuBarvaDistribucnihoNabytku" localSheetId="16">tabBarvaDistribucnihoNabytku[Barva distribučního nábytku:]</definedName>
    <definedName name="menuBarvaDistribucnihoNabytku" localSheetId="17">tabBarvaDistribucnihoNabytku[Barva distribučního nábytku:]</definedName>
    <definedName name="menuBarvaDistribucnihoNabytku" localSheetId="2">tabBarvaDistribucnihoNabytku[Barva distribučního nábytku:]</definedName>
    <definedName name="menuBarvaDistribucnihoNabytku" localSheetId="21">tabBarvaDistribucnihoNabytku[Barva distribučního nábytku:]</definedName>
    <definedName name="menuBarvaDistribucnihoNabytku" localSheetId="5">#REF!</definedName>
    <definedName name="menuBarvaDistribucnihoNabytku" localSheetId="3">#REF!</definedName>
    <definedName name="menuBarvaDistribucnihoNabytku" localSheetId="4">#REF!</definedName>
    <definedName name="menuBarvaDistribucnihoNabytku" localSheetId="8">tabBarvaDistribucnihoNabytku[Barva distribučního nábytku:]</definedName>
    <definedName name="menuBarvaDistribucnihoNabytku" localSheetId="6">tabBarvaDistribucnihoNabytku[Barva distribučního nábytku:]</definedName>
    <definedName name="menuBarvaDistribucnihoNabytku" localSheetId="7">tabBarvaDistribucnihoNabytku[Barva distribučního nábytku:]</definedName>
    <definedName name="menuBarvaDistribucnihoNabytku" localSheetId="1">tabBarvaDistribucnihoNabytku[Barva distribučního nábytku:]</definedName>
    <definedName name="menuBarvaDistribucnihoNabytku">tabBarvaDistribucnihoNabytku[Barva distribučního nábytku:]</definedName>
    <definedName name="menuBocnice" localSheetId="9">tabBocnice[Bočnice:]</definedName>
    <definedName name="menuBocnice" localSheetId="10">tabBocnice[Bočnice:]</definedName>
    <definedName name="menuBocnice" localSheetId="11">tabBocnice[Bočnice:]</definedName>
    <definedName name="menuBocnice" localSheetId="12">tabBocnice[Bočnice:]</definedName>
    <definedName name="menuBocnice" localSheetId="13">tabBocnice[Bočnice:]</definedName>
    <definedName name="menuBocnice" localSheetId="14">tabBocnice[Bočnice:]</definedName>
    <definedName name="menuBocnice" localSheetId="15">tabBocnice[Bočnice:]</definedName>
    <definedName name="menuBocnice" localSheetId="16">tabBocnice[Bočnice:]</definedName>
    <definedName name="menuBocnice" localSheetId="17">tabBocnice[Bočnice:]</definedName>
    <definedName name="menuBocnice" localSheetId="2">tabBocnice[Bočnice:]</definedName>
    <definedName name="menuBocnice" localSheetId="21">tabBocnice[Bočnice:]</definedName>
    <definedName name="menuBocnice" localSheetId="5">#REF!</definedName>
    <definedName name="menuBocnice" localSheetId="3">#REF!</definedName>
    <definedName name="menuBocnice" localSheetId="4">#REF!</definedName>
    <definedName name="menuBocnice" localSheetId="8">tabBocnice[Bočnice:]</definedName>
    <definedName name="menuBocnice" localSheetId="6">tabBocnice[Bočnice:]</definedName>
    <definedName name="menuBocnice" localSheetId="7">tabBocnice[Bočnice:]</definedName>
    <definedName name="menuBocnice" localSheetId="1">tabBocnice[Bočnice:]</definedName>
    <definedName name="menuBocnice">tabBocnice[Bočnice:]</definedName>
    <definedName name="menuElektronickyRegulator" localSheetId="9">tabElektronickyRegulator[]</definedName>
    <definedName name="menuElektronickyRegulator" localSheetId="10">tabElektronickyRegulator[]</definedName>
    <definedName name="menuElektronickyRegulator" localSheetId="11">tabElektronickyRegulator[]</definedName>
    <definedName name="menuElektronickyRegulator" localSheetId="12">tabElektronickyRegulator[]</definedName>
    <definedName name="menuElektronickyRegulator" localSheetId="13">tabElektronickyRegulator[]</definedName>
    <definedName name="menuElektronickyRegulator" localSheetId="14">tabElektronickyRegulator[]</definedName>
    <definedName name="menuElektronickyRegulator" localSheetId="15">tabElektronickyRegulator[]</definedName>
    <definedName name="menuElektronickyRegulator" localSheetId="16">tabElektronickyRegulator[]</definedName>
    <definedName name="menuElektronickyRegulator" localSheetId="17">tabElektronickyRegulator[]</definedName>
    <definedName name="menuElektronickyRegulator" localSheetId="2">tabElektronickyRegulator[]</definedName>
    <definedName name="menuElektronickyRegulator" localSheetId="21">tabElektronickyRegulator[]</definedName>
    <definedName name="menuElektronickyRegulator" localSheetId="5">#REF!</definedName>
    <definedName name="menuElektronickyRegulator" localSheetId="3">#REF!</definedName>
    <definedName name="menuElektronickyRegulator" localSheetId="4">#REF!</definedName>
    <definedName name="menuElektronickyRegulator" localSheetId="8">tabElektronickyRegulator[]</definedName>
    <definedName name="menuElektronickyRegulator" localSheetId="6">tabElektronickyRegulator[]</definedName>
    <definedName name="menuElektronickyRegulator" localSheetId="7">tabElektronickyRegulator[]</definedName>
    <definedName name="menuElektronickyRegulator" localSheetId="1">tabElektronickyRegulator[]</definedName>
    <definedName name="menuElektronickyRegulator">tabElektronickyRegulator[]</definedName>
    <definedName name="menuOdtavani" localSheetId="9">tabOdtavani[]</definedName>
    <definedName name="menuOdtavani" localSheetId="10">tabOdtavani[]</definedName>
    <definedName name="menuOdtavani" localSheetId="11">tabOdtavani[]</definedName>
    <definedName name="menuOdtavani" localSheetId="12">tabOdtavani[]</definedName>
    <definedName name="menuOdtavani" localSheetId="13">tabOdtavani[]</definedName>
    <definedName name="menuOdtavani" localSheetId="14">tabOdtavani[]</definedName>
    <definedName name="menuOdtavani" localSheetId="15">tabOdtavani[]</definedName>
    <definedName name="menuOdtavani" localSheetId="16">tabOdtavani[]</definedName>
    <definedName name="menuOdtavani" localSheetId="17">tabOdtavani[]</definedName>
    <definedName name="menuOdtavani" localSheetId="2">tabOdtavani[]</definedName>
    <definedName name="menuOdtavani" localSheetId="21">tabOdtavani[]</definedName>
    <definedName name="menuOdtavani" localSheetId="5">#REF!</definedName>
    <definedName name="menuOdtavani" localSheetId="3">#REF!</definedName>
    <definedName name="menuOdtavani" localSheetId="4">#REF!</definedName>
    <definedName name="menuOdtavani" localSheetId="8">tabOdtavani[]</definedName>
    <definedName name="menuOdtavani" localSheetId="6">tabOdtavani[]</definedName>
    <definedName name="menuOdtavani" localSheetId="7">tabOdtavani[]</definedName>
    <definedName name="menuOdtavani" localSheetId="1">tabOdtavani[]</definedName>
    <definedName name="menuOdtavani">tabOdtavani[]</definedName>
    <definedName name="menuOsvetleniDN" localSheetId="9">tabOsvetleniDN[Osvětlení DN a osvětlení polic:]</definedName>
    <definedName name="menuOsvetleniDN" localSheetId="10">tabOsvetleniDN[Osvětlení DN a osvětlení polic:]</definedName>
    <definedName name="menuOsvetleniDN" localSheetId="11">tabOsvetleniDN[Osvětlení DN a osvětlení polic:]</definedName>
    <definedName name="menuOsvetleniDN" localSheetId="12">tabOsvetleniDN[Osvětlení DN a osvětlení polic:]</definedName>
    <definedName name="menuOsvetleniDN" localSheetId="13">tabOsvetleniDN[Osvětlení DN a osvětlení polic:]</definedName>
    <definedName name="menuOsvetleniDN" localSheetId="14">tabOsvetleniDN[Osvětlení DN a osvětlení polic:]</definedName>
    <definedName name="menuOsvetleniDN" localSheetId="15">tabOsvetleniDN[Osvětlení DN a osvětlení polic:]</definedName>
    <definedName name="menuOsvetleniDN" localSheetId="16">tabOsvetleniDN[Osvětlení DN a osvětlení polic:]</definedName>
    <definedName name="menuOsvetleniDN" localSheetId="17">tabOsvetleniDN[Osvětlení DN a osvětlení polic:]</definedName>
    <definedName name="menuOsvetleniDN" localSheetId="2">tabOsvetleniDN[Osvětlení DN a osvětlení polic:]</definedName>
    <definedName name="menuOsvetleniDN" localSheetId="21">tabOsvetleniDN[Osvětlení DN a osvětlení polic:]</definedName>
    <definedName name="menuOsvetleniDN" localSheetId="5">#REF!</definedName>
    <definedName name="menuOsvetleniDN" localSheetId="3">#REF!</definedName>
    <definedName name="menuOsvetleniDN" localSheetId="4">#REF!</definedName>
    <definedName name="menuOsvetleniDN" localSheetId="8">tabOsvetleniDN[Osvětlení DN a osvětlení polic:]</definedName>
    <definedName name="menuOsvetleniDN" localSheetId="6">tabOsvetleniDN[Osvětlení DN a osvětlení polic:]</definedName>
    <definedName name="menuOsvetleniDN" localSheetId="7">tabOsvetleniDN[Osvětlení DN a osvětlení polic:]</definedName>
    <definedName name="menuOsvetleniDN" localSheetId="1">tabOsvetleniDN[Osvětlení DN a osvětlení polic:]</definedName>
    <definedName name="menuOsvetleniDN">tabOsvetleniDN[Osvětlení DN a osvětlení polic:]</definedName>
    <definedName name="menuPlneniChladiva" localSheetId="9">tabPlneniChladiva[]</definedName>
    <definedName name="menuPlneniChladiva" localSheetId="10">tabPlneniChladiva[]</definedName>
    <definedName name="menuPlneniChladiva" localSheetId="11">tabPlneniChladiva[]</definedName>
    <definedName name="menuPlneniChladiva" localSheetId="12">tabPlneniChladiva[]</definedName>
    <definedName name="menuPlneniChladiva" localSheetId="13">tabPlneniChladiva[]</definedName>
    <definedName name="menuPlneniChladiva" localSheetId="14">tabPlneniChladiva[]</definedName>
    <definedName name="menuPlneniChladiva" localSheetId="15">tabPlneniChladiva[]</definedName>
    <definedName name="menuPlneniChladiva" localSheetId="16">tabPlneniChladiva[]</definedName>
    <definedName name="menuPlneniChladiva" localSheetId="17">tabPlneniChladiva[]</definedName>
    <definedName name="menuPlneniChladiva" localSheetId="2">tabPlneniChladiva[]</definedName>
    <definedName name="menuPlneniChladiva" localSheetId="21">tabPlneniChladiva[]</definedName>
    <definedName name="menuPlneniChladiva" localSheetId="5">#REF!</definedName>
    <definedName name="menuPlneniChladiva" localSheetId="3">#REF!</definedName>
    <definedName name="menuPlneniChladiva" localSheetId="4">#REF!</definedName>
    <definedName name="menuPlneniChladiva" localSheetId="8">tabPlneniChladiva[]</definedName>
    <definedName name="menuPlneniChladiva" localSheetId="6">tabPlneniChladiva[]</definedName>
    <definedName name="menuPlneniChladiva" localSheetId="7">tabPlneniChladiva[]</definedName>
    <definedName name="menuPlneniChladiva" localSheetId="1">tabPlneniChladiva[]</definedName>
    <definedName name="menuPlneniChladiva">tabPlneniChladiva[]</definedName>
    <definedName name="menuPripojeChlazeni" localSheetId="9">tabPripojeChlazeni[]</definedName>
    <definedName name="menuPripojeChlazeni" localSheetId="10">tabPripojeChlazeni[]</definedName>
    <definedName name="menuPripojeChlazeni" localSheetId="11">tabPripojeChlazeni[]</definedName>
    <definedName name="menuPripojeChlazeni" localSheetId="12">tabPripojeChlazeni[]</definedName>
    <definedName name="menuPripojeChlazeni" localSheetId="13">tabPripojeChlazeni[]</definedName>
    <definedName name="menuPripojeChlazeni" localSheetId="14">tabPripojeChlazeni[]</definedName>
    <definedName name="menuPripojeChlazeni" localSheetId="15">tabPripojeChlazeni[]</definedName>
    <definedName name="menuPripojeChlazeni" localSheetId="16">tabPripojeChlazeni[]</definedName>
    <definedName name="menuPripojeChlazeni" localSheetId="17">tabPripojeChlazeni[]</definedName>
    <definedName name="menuPripojeChlazeni" localSheetId="2">tabPripojeChlazeni[]</definedName>
    <definedName name="menuPripojeChlazeni" localSheetId="21">tabPripojeChlazeni[]</definedName>
    <definedName name="menuPripojeChlazeni" localSheetId="5">#REF!</definedName>
    <definedName name="menuPripojeChlazeni" localSheetId="3">#REF!</definedName>
    <definedName name="menuPripojeChlazeni" localSheetId="4">#REF!</definedName>
    <definedName name="menuPripojeChlazeni" localSheetId="8">tabPripojeChlazeni[]</definedName>
    <definedName name="menuPripojeChlazeni" localSheetId="6">tabPripojeChlazeni[]</definedName>
    <definedName name="menuPripojeChlazeni" localSheetId="7">tabPripojeChlazeni[]</definedName>
    <definedName name="menuPripojeChlazeni" localSheetId="1">tabPripojeChlazeni[]</definedName>
    <definedName name="menuPripojeChlazeni">tabPripojeChlazeni[]</definedName>
    <definedName name="menuSkladovaneProdukty" localSheetId="9">tabSkladovaneProdukty[]</definedName>
    <definedName name="menuSkladovaneProdukty" localSheetId="10">tabSkladovaneProdukty[]</definedName>
    <definedName name="menuSkladovaneProdukty" localSheetId="11">tabSkladovaneProdukty[]</definedName>
    <definedName name="menuSkladovaneProdukty" localSheetId="12">tabSkladovaneProdukty[]</definedName>
    <definedName name="menuSkladovaneProdukty" localSheetId="13">tabSkladovaneProdukty[]</definedName>
    <definedName name="menuSkladovaneProdukty" localSheetId="14">tabSkladovaneProdukty[]</definedName>
    <definedName name="menuSkladovaneProdukty" localSheetId="15">tabSkladovaneProdukty[]</definedName>
    <definedName name="menuSkladovaneProdukty" localSheetId="16">tabSkladovaneProdukty[]</definedName>
    <definedName name="menuSkladovaneProdukty" localSheetId="17">tabSkladovaneProdukty[]</definedName>
    <definedName name="menuSkladovaneProdukty" localSheetId="2">tabSkladovaneProdukty[]</definedName>
    <definedName name="menuSkladovaneProdukty" localSheetId="21">tabSkladovaneProdukty[]</definedName>
    <definedName name="menuSkladovaneProdukty" localSheetId="5">#REF!</definedName>
    <definedName name="menuSkladovaneProdukty" localSheetId="3">#REF!</definedName>
    <definedName name="menuSkladovaneProdukty" localSheetId="4">#REF!</definedName>
    <definedName name="menuSkladovaneProdukty" localSheetId="8">tabSkladovaneProdukty[]</definedName>
    <definedName name="menuSkladovaneProdukty" localSheetId="6">tabSkladovaneProdukty[]</definedName>
    <definedName name="menuSkladovaneProdukty" localSheetId="7">tabSkladovaneProdukty[]</definedName>
    <definedName name="menuSkladovaneProdukty" localSheetId="1">tabSkladovaneProdukty[]</definedName>
    <definedName name="menuSkladovaneProdukty">tabSkladovaneProdukty[]</definedName>
    <definedName name="menuTeplotniSondy" localSheetId="9">tabTeplotniSondy[]</definedName>
    <definedName name="menuTeplotniSondy" localSheetId="10">tabTeplotniSondy[]</definedName>
    <definedName name="menuTeplotniSondy" localSheetId="11">tabTeplotniSondy[]</definedName>
    <definedName name="menuTeplotniSondy" localSheetId="12">tabTeplotniSondy[]</definedName>
    <definedName name="menuTeplotniSondy" localSheetId="13">tabTeplotniSondy[]</definedName>
    <definedName name="menuTeplotniSondy" localSheetId="14">tabTeplotniSondy[]</definedName>
    <definedName name="menuTeplotniSondy" localSheetId="15">tabTeplotniSondy[]</definedName>
    <definedName name="menuTeplotniSondy" localSheetId="16">tabTeplotniSondy[]</definedName>
    <definedName name="menuTeplotniSondy" localSheetId="17">tabTeplotniSondy[]</definedName>
    <definedName name="menuTeplotniSondy" localSheetId="2">tabTeplotniSondy[]</definedName>
    <definedName name="menuTeplotniSondy" localSheetId="21">tabTeplotniSondy[]</definedName>
    <definedName name="menuTeplotniSondy" localSheetId="5">#REF!</definedName>
    <definedName name="menuTeplotniSondy" localSheetId="3">#REF!</definedName>
    <definedName name="menuTeplotniSondy" localSheetId="4">#REF!</definedName>
    <definedName name="menuTeplotniSondy" localSheetId="8">tabTeplotniSondy[]</definedName>
    <definedName name="menuTeplotniSondy" localSheetId="6">tabTeplotniSondy[]</definedName>
    <definedName name="menuTeplotniSondy" localSheetId="7">tabTeplotniSondy[]</definedName>
    <definedName name="menuTeplotniSondy" localSheetId="1">tabTeplotniSondy[]</definedName>
    <definedName name="menuTeplotniSondy">tabTeplotniSondy[]</definedName>
    <definedName name="menuZakonceni" localSheetId="9">tabZakonceni[]</definedName>
    <definedName name="menuZakonceni" localSheetId="10">tabZakonceni[]</definedName>
    <definedName name="menuZakonceni" localSheetId="11">tabZakonceni[]</definedName>
    <definedName name="menuZakonceni" localSheetId="12">tabZakonceni[]</definedName>
    <definedName name="menuZakonceni" localSheetId="13">tabZakonceni[]</definedName>
    <definedName name="menuZakonceni" localSheetId="14">tabZakonceni[]</definedName>
    <definedName name="menuZakonceni" localSheetId="15">tabZakonceni[]</definedName>
    <definedName name="menuZakonceni" localSheetId="16">tabZakonceni[]</definedName>
    <definedName name="menuZakonceni" localSheetId="17">tabZakonceni[]</definedName>
    <definedName name="menuZakonceni" localSheetId="2">tabZakonceni[]</definedName>
    <definedName name="menuZakonceni" localSheetId="21">tabZakonceni[]</definedName>
    <definedName name="menuZakonceni" localSheetId="5">#REF!</definedName>
    <definedName name="menuZakonceni" localSheetId="3">#REF!</definedName>
    <definedName name="menuZakonceni" localSheetId="4">#REF!</definedName>
    <definedName name="menuZakonceni" localSheetId="8">tabZakonceni[]</definedName>
    <definedName name="menuZakonceni" localSheetId="6">tabZakonceni[]</definedName>
    <definedName name="menuZakonceni" localSheetId="7">tabZakonceni[]</definedName>
    <definedName name="menuZakonceni" localSheetId="1">tabZakonceni[]</definedName>
    <definedName name="menuZakonceni">tabZakonceni[]</definedName>
    <definedName name="menuZakryti" localSheetId="9">tabZakryti[]</definedName>
    <definedName name="menuZakryti" localSheetId="10">tabZakryti[]</definedName>
    <definedName name="menuZakryti" localSheetId="11">tabZakryti[]</definedName>
    <definedName name="menuZakryti" localSheetId="12">tabZakryti[]</definedName>
    <definedName name="menuZakryti" localSheetId="13">tabZakryti[]</definedName>
    <definedName name="menuZakryti" localSheetId="14">tabZakryti[]</definedName>
    <definedName name="menuZakryti" localSheetId="15">tabZakryti[]</definedName>
    <definedName name="menuZakryti" localSheetId="16">tabZakryti[]</definedName>
    <definedName name="menuZakryti" localSheetId="17">tabZakryti[]</definedName>
    <definedName name="menuZakryti" localSheetId="2">tabZakryti[]</definedName>
    <definedName name="menuZakryti" localSheetId="21">tabZakryti[]</definedName>
    <definedName name="menuZakryti" localSheetId="5">#REF!</definedName>
    <definedName name="menuZakryti" localSheetId="3">#REF!</definedName>
    <definedName name="menuZakryti" localSheetId="4">#REF!</definedName>
    <definedName name="menuZakryti" localSheetId="8">tabZakryti[]</definedName>
    <definedName name="menuZakryti" localSheetId="6">tabZakryti[]</definedName>
    <definedName name="menuZakryti" localSheetId="7">tabZakryti[]</definedName>
    <definedName name="menuZakryti" localSheetId="1">tabZakryti[]</definedName>
    <definedName name="menuZakryti">tabZakryti[]</definedName>
    <definedName name="MV">DATA!$K$55</definedName>
    <definedName name="N.MON">#REF!</definedName>
    <definedName name="N.PP">BILANCE!$J$24</definedName>
    <definedName name="N.YP">#REF!</definedName>
    <definedName name="_xlnm.Print_Area" localSheetId="9">'A 01'!$B$2:$H$111</definedName>
    <definedName name="_xlnm.Print_Area" localSheetId="10">'A 02'!$B$2:$H$89</definedName>
    <definedName name="_xlnm.Print_Area" localSheetId="11">'A 03'!$B$2:$H$55</definedName>
    <definedName name="_xlnm.Print_Area" localSheetId="12">'A 05'!$B$2:$H$74</definedName>
    <definedName name="_xlnm.Print_Area" localSheetId="13">'A 06'!$B$2:$H$54</definedName>
    <definedName name="_xlnm.Print_Area" localSheetId="14">'A 07'!$B$2:$H$54</definedName>
    <definedName name="_xlnm.Print_Area" localSheetId="15">'A 08'!$B$2:$H$77</definedName>
    <definedName name="_xlnm.Print_Area" localSheetId="16">'A 09'!$B$2:$H$55</definedName>
    <definedName name="_xlnm.Print_Area" localSheetId="17">'A 10'!$B$2:$H$54</definedName>
    <definedName name="_xlnm.Print_Area" localSheetId="2">BILANCE!$B$2:$N$24</definedName>
    <definedName name="_xlnm.Print_Area" localSheetId="20">'C'!$B$2:$L$35</definedName>
    <definedName name="_xlnm.Print_Area" localSheetId="21">D!$B$2:$Q$29</definedName>
    <definedName name="_xlnm.Print_Area" localSheetId="0">DATA!$B$2:$H$61</definedName>
    <definedName name="_xlnm.Print_Area" localSheetId="19">L!$B$2:$D$2</definedName>
    <definedName name="_xlnm.Print_Area" localSheetId="5">'LT-B.01'!$B$26:$H$170</definedName>
    <definedName name="_xlnm.Print_Area" localSheetId="3">'LT-C.01'!$B$2:$H$114</definedName>
    <definedName name="_xlnm.Print_Area" localSheetId="4">'LT-C.02'!$B$2:$H$114</definedName>
    <definedName name="_xlnm.Print_Area" localSheetId="8">'MT-B.01'!$B$26:$H$169</definedName>
    <definedName name="_xlnm.Print_Area" localSheetId="6">'MT-C.01'!$B$2:$H$114</definedName>
    <definedName name="_xlnm.Print_Area" localSheetId="7">'MT-C.02'!$B$2:$H$114</definedName>
    <definedName name="_xlnm.Print_Area" localSheetId="1">NABÍDKA!$B$2:$K$50</definedName>
    <definedName name="OSVETLENI" localSheetId="5">#REF!</definedName>
    <definedName name="OSVETLENI" localSheetId="3">#REF!</definedName>
    <definedName name="OSVETLENI" localSheetId="4">#REF!</definedName>
    <definedName name="OSVETLENI">BILANCE!$Q$2</definedName>
    <definedName name="POZICE.PP">BILANCE!$J$6</definedName>
    <definedName name="POZICE.ZP">#REF!</definedName>
    <definedName name="typReferencniTyp" localSheetId="9">#REF!</definedName>
    <definedName name="typReferencniTyp" localSheetId="10">#REF!</definedName>
    <definedName name="typReferencniTyp" localSheetId="11">#REF!</definedName>
    <definedName name="typReferencniTyp" localSheetId="12">#REF!</definedName>
    <definedName name="typReferencniTyp" localSheetId="13">#REF!</definedName>
    <definedName name="typReferencniTyp" localSheetId="14">#REF!</definedName>
    <definedName name="typReferencniTyp" localSheetId="15">#REF!</definedName>
    <definedName name="typReferencniTyp" localSheetId="16">#REF!</definedName>
    <definedName name="typReferencniTyp" localSheetId="17">#REF!</definedName>
    <definedName name="typReferencniTyp" localSheetId="2">#REF!</definedName>
    <definedName name="typReferencniTyp" localSheetId="21">#REF!</definedName>
    <definedName name="typReferencniTyp" localSheetId="5">#REF!</definedName>
    <definedName name="typReferencniTyp" localSheetId="3">#REF!</definedName>
    <definedName name="typReferencniTyp" localSheetId="4">#REF!</definedName>
    <definedName name="typReferencniTyp" localSheetId="8">#REF!</definedName>
    <definedName name="typReferencniTyp" localSheetId="6">#REF!</definedName>
    <definedName name="typReferencniTyp" localSheetId="7">#REF!</definedName>
    <definedName name="typReferencniTyp" localSheetId="1">#REF!</definedName>
    <definedName name="typReferencniTy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9" i="227" l="1"/>
  <c r="G50" i="227" s="1"/>
  <c r="G49" i="291"/>
  <c r="G50" i="291" s="1"/>
  <c r="H95" i="293"/>
  <c r="J4" i="28"/>
  <c r="K4" i="28"/>
  <c r="K5" i="28"/>
  <c r="J6" i="28"/>
  <c r="J7" i="28" s="1"/>
  <c r="J8" i="28" s="1"/>
  <c r="J9" i="28" s="1"/>
  <c r="J10" i="28" s="1"/>
  <c r="K6" i="28"/>
  <c r="K7" i="28"/>
  <c r="K8" i="28"/>
  <c r="K9" i="28"/>
  <c r="K10" i="28"/>
  <c r="J12" i="28"/>
  <c r="K12" i="28"/>
  <c r="K13" i="28"/>
  <c r="K14" i="28"/>
  <c r="K15" i="28"/>
  <c r="K16" i="28"/>
  <c r="K17" i="28"/>
  <c r="L17" i="28" s="1"/>
  <c r="K18" i="28"/>
  <c r="K19" i="28"/>
  <c r="D20" i="28"/>
  <c r="K20" i="28"/>
  <c r="D21" i="28"/>
  <c r="K21" i="28"/>
  <c r="L21" i="28"/>
  <c r="K22" i="28"/>
  <c r="L15" i="28" s="1"/>
  <c r="K23" i="28"/>
  <c r="K25" i="28"/>
  <c r="K26" i="28"/>
  <c r="J27" i="28"/>
  <c r="J28" i="28"/>
  <c r="K28" i="28"/>
  <c r="J29" i="28"/>
  <c r="J30" i="28" s="1"/>
  <c r="J31" i="28" s="1"/>
  <c r="J32" i="28" s="1"/>
  <c r="J33" i="28" s="1"/>
  <c r="K29" i="28"/>
  <c r="K30" i="28"/>
  <c r="K31" i="28"/>
  <c r="K32" i="28"/>
  <c r="K33" i="28"/>
  <c r="J35" i="28"/>
  <c r="K35" i="28"/>
  <c r="K36" i="28"/>
  <c r="J37" i="28"/>
  <c r="K37" i="28"/>
  <c r="J38" i="28"/>
  <c r="J39" i="28" s="1"/>
  <c r="J40" i="28" s="1"/>
  <c r="J41" i="28" s="1"/>
  <c r="J42" i="28" s="1"/>
  <c r="J43" i="28" s="1"/>
  <c r="J44" i="28" s="1"/>
  <c r="K38" i="28"/>
  <c r="K39" i="28"/>
  <c r="K40" i="28"/>
  <c r="K41" i="28"/>
  <c r="K42" i="28"/>
  <c r="K43" i="28"/>
  <c r="L43" i="28"/>
  <c r="K44" i="28"/>
  <c r="L44" i="28"/>
  <c r="J46" i="28"/>
  <c r="K46" i="28"/>
  <c r="K23" i="26"/>
  <c r="O23" i="26" s="1"/>
  <c r="I23" i="26"/>
  <c r="E23" i="26" a="1"/>
  <c r="K3" i="58" l="1"/>
  <c r="E23" i="26"/>
  <c r="H3" i="88" l="1"/>
  <c r="H3" i="72"/>
  <c r="F5" i="250"/>
  <c r="E5" i="250"/>
  <c r="H15" i="294" l="1"/>
  <c r="G21" i="294" l="1"/>
  <c r="G20" i="294"/>
  <c r="C118" i="294"/>
  <c r="B116" i="294"/>
  <c r="H115" i="294"/>
  <c r="B78" i="294"/>
  <c r="B77" i="294"/>
  <c r="H69" i="294"/>
  <c r="H71" i="294" s="1"/>
  <c r="H67" i="294"/>
  <c r="G67" i="294"/>
  <c r="G40" i="294"/>
  <c r="G39" i="294"/>
  <c r="C5" i="294"/>
  <c r="G3" i="294"/>
  <c r="G71" i="294" l="1"/>
  <c r="J31" i="58" s="1"/>
  <c r="C132" i="293" l="1"/>
  <c r="C128" i="293"/>
  <c r="C124" i="293"/>
  <c r="C121" i="293"/>
  <c r="B119" i="293"/>
  <c r="B117" i="293"/>
  <c r="H116" i="293"/>
  <c r="B114" i="293"/>
  <c r="B113" i="293"/>
  <c r="H96" i="293"/>
  <c r="H93" i="293"/>
  <c r="G93" i="293"/>
  <c r="G72" i="293"/>
  <c r="G63" i="293"/>
  <c r="C125" i="293" s="1"/>
  <c r="G45" i="293"/>
  <c r="G44" i="293"/>
  <c r="G43" i="293"/>
  <c r="G42" i="293"/>
  <c r="G41" i="293"/>
  <c r="G40" i="293"/>
  <c r="G39" i="293"/>
  <c r="G38" i="293"/>
  <c r="G37" i="293"/>
  <c r="G36" i="293"/>
  <c r="G35" i="293"/>
  <c r="F27" i="293"/>
  <c r="G19" i="293"/>
  <c r="C108" i="293" s="1"/>
  <c r="F18" i="250" a="1"/>
  <c r="D18" i="250" a="1"/>
  <c r="J18" i="250" a="1"/>
  <c r="G18" i="250" a="1"/>
  <c r="J18" i="250" l="1"/>
  <c r="F18" i="250"/>
  <c r="G18" i="250"/>
  <c r="D18" i="250"/>
  <c r="H97" i="293"/>
  <c r="H99" i="293"/>
  <c r="H100" i="293" s="1"/>
  <c r="B120" i="293"/>
  <c r="G23" i="26" a="1"/>
  <c r="G23" i="26" l="1"/>
  <c r="H103" i="293"/>
  <c r="H104" i="293" s="1"/>
  <c r="H105" i="293" s="1"/>
  <c r="H106" i="293" s="1"/>
  <c r="H108" i="293" s="1"/>
  <c r="H101" i="293"/>
  <c r="G106" i="293" l="1"/>
  <c r="G50" i="88"/>
  <c r="P23" i="26" a="1"/>
  <c r="P23" i="26" l="1"/>
  <c r="C21" i="82"/>
  <c r="C2" i="25"/>
  <c r="B61" i="70"/>
  <c r="B60" i="70"/>
  <c r="B59" i="70"/>
  <c r="B58" i="70"/>
  <c r="B54" i="70"/>
  <c r="G18" i="70"/>
  <c r="J35" i="58" s="1"/>
  <c r="H16" i="70"/>
  <c r="H18" i="70" s="1"/>
  <c r="H14" i="70"/>
  <c r="G14" i="70"/>
  <c r="B62" i="71"/>
  <c r="B61" i="71"/>
  <c r="B60" i="71"/>
  <c r="B59" i="71"/>
  <c r="B55" i="71"/>
  <c r="H19" i="71"/>
  <c r="H23" i="71" s="1"/>
  <c r="H17" i="71"/>
  <c r="G17" i="71"/>
  <c r="B61" i="69"/>
  <c r="B60" i="69"/>
  <c r="B59" i="69"/>
  <c r="B58" i="69"/>
  <c r="B54" i="69"/>
  <c r="H22" i="69"/>
  <c r="H24" i="69" s="1"/>
  <c r="G24" i="69"/>
  <c r="J29" i="58" s="1"/>
  <c r="H20" i="69"/>
  <c r="G20" i="69"/>
  <c r="B61" i="68"/>
  <c r="B60" i="68"/>
  <c r="B59" i="68"/>
  <c r="B58" i="68"/>
  <c r="B54" i="68"/>
  <c r="H23" i="68"/>
  <c r="H25" i="68" s="1"/>
  <c r="G25" i="68"/>
  <c r="J27" i="58" s="1"/>
  <c r="H21" i="68"/>
  <c r="G21" i="68"/>
  <c r="B81" i="65"/>
  <c r="B80" i="65"/>
  <c r="B79" i="65"/>
  <c r="B78" i="65"/>
  <c r="B74" i="65"/>
  <c r="H64" i="65"/>
  <c r="H65" i="65" s="1"/>
  <c r="H66" i="65" s="1"/>
  <c r="H68" i="65" s="1"/>
  <c r="H62" i="65"/>
  <c r="G62" i="65"/>
  <c r="G32" i="65"/>
  <c r="G29" i="65"/>
  <c r="G28" i="65"/>
  <c r="B62" i="67"/>
  <c r="B61" i="67"/>
  <c r="B60" i="67"/>
  <c r="B59" i="67"/>
  <c r="B55" i="67"/>
  <c r="H23" i="67"/>
  <c r="H25" i="67" s="1"/>
  <c r="G25" i="67"/>
  <c r="J21" i="58" s="1"/>
  <c r="H21" i="67"/>
  <c r="G21" i="67"/>
  <c r="H132" i="72"/>
  <c r="G132" i="72"/>
  <c r="C128" i="72"/>
  <c r="C127" i="72"/>
  <c r="C126" i="72"/>
  <c r="C125" i="72"/>
  <c r="C124" i="72"/>
  <c r="C123" i="72"/>
  <c r="H122" i="72"/>
  <c r="B89" i="72"/>
  <c r="B88" i="72"/>
  <c r="H79" i="72"/>
  <c r="H81" i="72" s="1"/>
  <c r="H77" i="72"/>
  <c r="G77" i="72"/>
  <c r="G81" i="72"/>
  <c r="J19" i="58" s="1"/>
  <c r="G59" i="72"/>
  <c r="G57" i="72"/>
  <c r="C129" i="72" s="1"/>
  <c r="G50" i="72"/>
  <c r="G49" i="72"/>
  <c r="G25" i="72"/>
  <c r="H16" i="72"/>
  <c r="H17" i="72" s="1"/>
  <c r="G3" i="72"/>
  <c r="C131" i="88"/>
  <c r="C130" i="88"/>
  <c r="C133" i="88" s="1"/>
  <c r="C129" i="88"/>
  <c r="C128" i="88"/>
  <c r="C127" i="88"/>
  <c r="E126" i="88"/>
  <c r="C126" i="88"/>
  <c r="C125" i="88"/>
  <c r="E124" i="88"/>
  <c r="C124" i="88"/>
  <c r="C123" i="88"/>
  <c r="C122" i="88"/>
  <c r="C121" i="88"/>
  <c r="C120" i="88"/>
  <c r="H119" i="88"/>
  <c r="B111" i="88"/>
  <c r="H102" i="88"/>
  <c r="H104" i="88" s="1"/>
  <c r="G104" i="88"/>
  <c r="J17" i="58" s="1"/>
  <c r="H100" i="88"/>
  <c r="G100" i="88"/>
  <c r="G59" i="88"/>
  <c r="G58" i="88"/>
  <c r="C32" i="88"/>
  <c r="H17" i="88"/>
  <c r="H18" i="88" s="1"/>
  <c r="C196" i="227"/>
  <c r="C192" i="227"/>
  <c r="C189" i="227"/>
  <c r="C188" i="227"/>
  <c r="C185" i="227"/>
  <c r="B183" i="227"/>
  <c r="B182" i="227"/>
  <c r="B181" i="227"/>
  <c r="H180" i="227"/>
  <c r="B169" i="227"/>
  <c r="G165" i="227"/>
  <c r="H182" i="227" s="1"/>
  <c r="C165" i="227"/>
  <c r="C163" i="227"/>
  <c r="H158" i="227"/>
  <c r="H159" i="227" s="1"/>
  <c r="H161" i="227" s="1"/>
  <c r="H163" i="227" s="1"/>
  <c r="H165" i="227" s="1"/>
  <c r="H156" i="227"/>
  <c r="G156" i="227"/>
  <c r="G108" i="227"/>
  <c r="C195" i="227"/>
  <c r="G59" i="227"/>
  <c r="H47" i="227"/>
  <c r="H48" i="227" s="1"/>
  <c r="C42" i="227"/>
  <c r="C30" i="227"/>
  <c r="D29" i="227"/>
  <c r="C132" i="191"/>
  <c r="C128" i="191"/>
  <c r="C124" i="191"/>
  <c r="C121" i="191"/>
  <c r="B119" i="191"/>
  <c r="B117" i="191"/>
  <c r="H116" i="191"/>
  <c r="B114" i="191"/>
  <c r="B113" i="191"/>
  <c r="H95" i="191"/>
  <c r="H96" i="191" s="1"/>
  <c r="H93" i="191"/>
  <c r="G93" i="191"/>
  <c r="G72" i="191"/>
  <c r="G63" i="191"/>
  <c r="C125" i="191" s="1"/>
  <c r="G45" i="191"/>
  <c r="G44" i="191"/>
  <c r="G43" i="191"/>
  <c r="G42" i="191"/>
  <c r="G41" i="191"/>
  <c r="G40" i="191"/>
  <c r="G39" i="191"/>
  <c r="G38" i="191"/>
  <c r="G37" i="191"/>
  <c r="G36" i="191"/>
  <c r="G35" i="191"/>
  <c r="F27" i="191"/>
  <c r="G19" i="191"/>
  <c r="C108" i="191" s="1"/>
  <c r="C196" i="291"/>
  <c r="C192" i="291"/>
  <c r="C189" i="291"/>
  <c r="C188" i="291"/>
  <c r="C185" i="291"/>
  <c r="B183" i="291"/>
  <c r="B182" i="291"/>
  <c r="B181" i="291"/>
  <c r="H180" i="291"/>
  <c r="B170" i="291"/>
  <c r="G166" i="291"/>
  <c r="H182" i="291" s="1"/>
  <c r="C166" i="291"/>
  <c r="C164" i="291"/>
  <c r="H160" i="291"/>
  <c r="H162" i="291" s="1"/>
  <c r="H164" i="291" s="1"/>
  <c r="H166" i="291" s="1"/>
  <c r="G108" i="291"/>
  <c r="G59" i="291"/>
  <c r="H47" i="291"/>
  <c r="H48" i="291" s="1"/>
  <c r="C42" i="291"/>
  <c r="C30" i="291"/>
  <c r="D29" i="291"/>
  <c r="C132" i="287"/>
  <c r="C128" i="287"/>
  <c r="C124" i="287"/>
  <c r="C121" i="287"/>
  <c r="B119" i="287"/>
  <c r="B117" i="287"/>
  <c r="H116" i="287"/>
  <c r="B114" i="287"/>
  <c r="B113" i="287"/>
  <c r="H96" i="287"/>
  <c r="H99" i="287" s="1"/>
  <c r="H100" i="287" s="1"/>
  <c r="G72" i="287"/>
  <c r="G63" i="287"/>
  <c r="C125" i="287" s="1"/>
  <c r="F27" i="287"/>
  <c r="G19" i="287"/>
  <c r="C108" i="287" s="1"/>
  <c r="C132" i="286"/>
  <c r="C128" i="286"/>
  <c r="C124" i="286"/>
  <c r="C121" i="286"/>
  <c r="B119" i="286"/>
  <c r="B117" i="286"/>
  <c r="H116" i="286"/>
  <c r="B114" i="286"/>
  <c r="B113" i="286"/>
  <c r="H96" i="286"/>
  <c r="H99" i="286" s="1"/>
  <c r="H100" i="286" s="1"/>
  <c r="G72" i="286"/>
  <c r="G63" i="286"/>
  <c r="C125" i="286" s="1"/>
  <c r="F27" i="286"/>
  <c r="G19" i="286"/>
  <c r="C108" i="286" s="1"/>
  <c r="Y23" i="250"/>
  <c r="W23" i="250"/>
  <c r="U23" i="250"/>
  <c r="S23" i="250"/>
  <c r="Q23" i="250"/>
  <c r="B13" i="250"/>
  <c r="B15" i="250" s="1"/>
  <c r="B17" i="250" s="1"/>
  <c r="B18" i="250" s="1"/>
  <c r="B20" i="250" s="1"/>
  <c r="E6" i="250"/>
  <c r="E4" i="250"/>
  <c r="E3" i="250"/>
  <c r="E2" i="250"/>
  <c r="D28" i="82"/>
  <c r="D27" i="82"/>
  <c r="P25" i="82"/>
  <c r="N24" i="82"/>
  <c r="P21" i="82"/>
  <c r="N21" i="82"/>
  <c r="P19" i="82"/>
  <c r="N19" i="82"/>
  <c r="D13" i="82"/>
  <c r="D12" i="82"/>
  <c r="D11" i="82"/>
  <c r="D9" i="82"/>
  <c r="D8" i="82"/>
  <c r="D6" i="82"/>
  <c r="D5" i="82"/>
  <c r="D4" i="82"/>
  <c r="D3" i="82"/>
  <c r="D33" i="26"/>
  <c r="D32" i="26"/>
  <c r="I30" i="26"/>
  <c r="I28" i="26"/>
  <c r="Q28" i="26" s="1"/>
  <c r="I26" i="26"/>
  <c r="O26" i="26" s="1"/>
  <c r="I25" i="26"/>
  <c r="K22" i="26"/>
  <c r="O22" i="26" s="1"/>
  <c r="I22" i="26"/>
  <c r="K20" i="26"/>
  <c r="O20" i="26" s="1"/>
  <c r="I20" i="26"/>
  <c r="C20" i="26"/>
  <c r="C22" i="26" s="1"/>
  <c r="K19" i="26"/>
  <c r="Q19" i="26" s="1"/>
  <c r="I19" i="26"/>
  <c r="D13" i="26"/>
  <c r="D12" i="26"/>
  <c r="D11" i="26"/>
  <c r="D9" i="26"/>
  <c r="D8" i="26"/>
  <c r="D6" i="26"/>
  <c r="D5" i="26"/>
  <c r="D4" i="26"/>
  <c r="D3" i="26"/>
  <c r="B44" i="58"/>
  <c r="B43" i="58"/>
  <c r="K41" i="58"/>
  <c r="K39" i="58"/>
  <c r="K37" i="58"/>
  <c r="K35" i="58"/>
  <c r="K33" i="58"/>
  <c r="K31" i="58"/>
  <c r="K29" i="58"/>
  <c r="K27" i="58"/>
  <c r="K25" i="58"/>
  <c r="K23" i="58"/>
  <c r="K21" i="58"/>
  <c r="K19" i="58"/>
  <c r="K17" i="58"/>
  <c r="K15" i="58"/>
  <c r="J15" i="58"/>
  <c r="H11" i="58"/>
  <c r="B11" i="58"/>
  <c r="H10" i="58"/>
  <c r="B10" i="58"/>
  <c r="B8" i="58"/>
  <c r="I7" i="58"/>
  <c r="B7" i="58"/>
  <c r="D5" i="58"/>
  <c r="D4" i="58"/>
  <c r="J3" i="58"/>
  <c r="D3" i="58"/>
  <c r="D2" i="58"/>
  <c r="G33" i="26"/>
  <c r="F32" i="26"/>
  <c r="D11" i="58"/>
  <c r="F12" i="82"/>
  <c r="D10" i="58"/>
  <c r="F10" i="26"/>
  <c r="D8" i="58"/>
  <c r="D7" i="58"/>
  <c r="F5" i="58"/>
  <c r="F6" i="82"/>
  <c r="F6" i="250"/>
  <c r="C4" i="294"/>
  <c r="F3" i="82"/>
  <c r="E19" i="26" a="1"/>
  <c r="L19" i="82" a="1"/>
  <c r="K21" i="82" a="1"/>
  <c r="I19" i="82" a="1"/>
  <c r="D17" i="250" a="1"/>
  <c r="J20" i="250" a="1"/>
  <c r="E19" i="82" a="1"/>
  <c r="F13" i="250" a="1"/>
  <c r="I21" i="82" a="1"/>
  <c r="G12" i="250" a="1"/>
  <c r="E21" i="82" a="1"/>
  <c r="L21" i="82" a="1"/>
  <c r="D13" i="250" a="1"/>
  <c r="G19" i="82" a="1"/>
  <c r="E22" i="26" a="1"/>
  <c r="J13" i="250" a="1"/>
  <c r="F15" i="250" a="1"/>
  <c r="E20" i="26" a="1"/>
  <c r="D15" i="250" a="1"/>
  <c r="F21" i="82" a="1"/>
  <c r="F20" i="250" a="1"/>
  <c r="T20" i="250" a="1"/>
  <c r="G13" i="250" a="1"/>
  <c r="K19" i="82" a="1"/>
  <c r="F19" i="82" a="1"/>
  <c r="F17" i="250" a="1"/>
  <c r="G17" i="250" a="1"/>
  <c r="J17" i="250" a="1"/>
  <c r="D20" i="250" a="1"/>
  <c r="J12" i="250" a="1"/>
  <c r="F12" i="250" a="1"/>
  <c r="G15" i="250" a="1"/>
  <c r="J15" i="250" a="1"/>
  <c r="G21" i="82" a="1"/>
  <c r="D12" i="250" a="1"/>
  <c r="J19" i="82" a="1"/>
  <c r="G20" i="250" a="1"/>
  <c r="J21" i="82" a="1"/>
  <c r="G106" i="287" l="1"/>
  <c r="F8" i="82"/>
  <c r="H120" i="88"/>
  <c r="H97" i="287"/>
  <c r="F9" i="26"/>
  <c r="C193" i="291"/>
  <c r="G27" i="72"/>
  <c r="G13" i="294"/>
  <c r="F2" i="250"/>
  <c r="F11" i="82"/>
  <c r="F9" i="82"/>
  <c r="H97" i="286"/>
  <c r="C190" i="291"/>
  <c r="F13" i="26"/>
  <c r="F13" i="82"/>
  <c r="F4" i="250"/>
  <c r="F4" i="26"/>
  <c r="G32" i="26"/>
  <c r="G43" i="58"/>
  <c r="F27" i="82"/>
  <c r="G82" i="227"/>
  <c r="H21" i="71"/>
  <c r="F3" i="58"/>
  <c r="F5" i="82"/>
  <c r="F5" i="26"/>
  <c r="F4" i="58"/>
  <c r="F6" i="26"/>
  <c r="C199" i="291"/>
  <c r="D9" i="58"/>
  <c r="C190" i="227"/>
  <c r="G109" i="227"/>
  <c r="C191" i="227" s="1"/>
  <c r="F3" i="26"/>
  <c r="C197" i="227"/>
  <c r="G162" i="291"/>
  <c r="G164" i="291" s="1"/>
  <c r="H185" i="291" s="1"/>
  <c r="G109" i="291"/>
  <c r="C191" i="291" s="1"/>
  <c r="G114" i="291"/>
  <c r="C194" i="291" s="1"/>
  <c r="C135" i="191"/>
  <c r="C135" i="293"/>
  <c r="C132" i="72"/>
  <c r="C131" i="72"/>
  <c r="G126" i="88"/>
  <c r="C132" i="88"/>
  <c r="G124" i="88"/>
  <c r="I10" i="58"/>
  <c r="G44" i="58"/>
  <c r="F8" i="26"/>
  <c r="I50" i="58"/>
  <c r="F10" i="82"/>
  <c r="H101" i="287"/>
  <c r="H103" i="287"/>
  <c r="H104" i="287" s="1"/>
  <c r="H105" i="287" s="1"/>
  <c r="H106" i="287" s="1"/>
  <c r="H108" i="287" s="1"/>
  <c r="I11" i="58"/>
  <c r="H101" i="286"/>
  <c r="H103" i="286"/>
  <c r="H104" i="286" s="1"/>
  <c r="H105" i="286" s="1"/>
  <c r="H106" i="286" s="1"/>
  <c r="H108" i="286" s="1"/>
  <c r="F12" i="26"/>
  <c r="F2" i="58"/>
  <c r="H3" i="294"/>
  <c r="F33" i="26"/>
  <c r="E44" i="58"/>
  <c r="J7" i="58"/>
  <c r="C4" i="72"/>
  <c r="C5" i="88"/>
  <c r="G32" i="88" s="1"/>
  <c r="C5" i="72"/>
  <c r="G30" i="72" s="1"/>
  <c r="F11" i="26"/>
  <c r="F4" i="82"/>
  <c r="F28" i="82"/>
  <c r="E43" i="58"/>
  <c r="F3" i="250"/>
  <c r="P3" i="250" s="1"/>
  <c r="G106" i="191"/>
  <c r="H99" i="191"/>
  <c r="H100" i="191" s="1"/>
  <c r="H97" i="191"/>
  <c r="G114" i="227"/>
  <c r="C194" i="227" s="1"/>
  <c r="C193" i="227"/>
  <c r="G23" i="71"/>
  <c r="J33" i="58" s="1"/>
  <c r="O19" i="26"/>
  <c r="J20" i="250"/>
  <c r="E22" i="26"/>
  <c r="J15" i="250"/>
  <c r="J19" i="82"/>
  <c r="G21" i="82"/>
  <c r="F13" i="250"/>
  <c r="E20" i="26"/>
  <c r="K19" i="82"/>
  <c r="L21" i="82"/>
  <c r="D12" i="250"/>
  <c r="D15" i="250"/>
  <c r="E19" i="82"/>
  <c r="L19" i="82"/>
  <c r="D17" i="250"/>
  <c r="E21" i="82"/>
  <c r="E19" i="26"/>
  <c r="F19" i="82"/>
  <c r="D13" i="250"/>
  <c r="F21" i="82"/>
  <c r="G19" i="82"/>
  <c r="I21" i="82"/>
  <c r="G12" i="250"/>
  <c r="G13" i="250"/>
  <c r="F17" i="250"/>
  <c r="I19" i="82"/>
  <c r="J21" i="82"/>
  <c r="G15" i="250"/>
  <c r="T20" i="250"/>
  <c r="K21" i="82"/>
  <c r="J12" i="250"/>
  <c r="G17" i="250"/>
  <c r="G20" i="250"/>
  <c r="D20" i="250"/>
  <c r="F12" i="250"/>
  <c r="J13" i="250"/>
  <c r="F15" i="250"/>
  <c r="J17" i="250"/>
  <c r="F20" i="250"/>
  <c r="R15" i="250" a="1"/>
  <c r="H15" i="250" a="1"/>
  <c r="H19" i="82" a="1"/>
  <c r="H20" i="250" a="1"/>
  <c r="P20" i="250" a="1"/>
  <c r="R20" i="250" a="1"/>
  <c r="P15" i="250" a="1"/>
  <c r="P22" i="26" a="1"/>
  <c r="M19" i="82" a="1"/>
  <c r="H21" i="82" a="1"/>
  <c r="P20" i="26" a="1"/>
  <c r="G66" i="65" l="1"/>
  <c r="G68" i="65" s="1"/>
  <c r="J25" i="58" s="1"/>
  <c r="P20" i="26"/>
  <c r="G15" i="294"/>
  <c r="P15" i="250"/>
  <c r="R15" i="250"/>
  <c r="B117" i="294"/>
  <c r="H116" i="294"/>
  <c r="R20" i="250"/>
  <c r="C195" i="291"/>
  <c r="C197" i="291" s="1"/>
  <c r="G161" i="227"/>
  <c r="G163" i="227" s="1"/>
  <c r="H185" i="227" s="1"/>
  <c r="H20" i="250"/>
  <c r="P20" i="250"/>
  <c r="P22" i="26"/>
  <c r="M19" i="82"/>
  <c r="H19" i="82"/>
  <c r="H15" i="250"/>
  <c r="H21" i="82"/>
  <c r="G89" i="291"/>
  <c r="G87" i="291"/>
  <c r="C198" i="291"/>
  <c r="H101" i="191"/>
  <c r="H103" i="191"/>
  <c r="H104" i="191" s="1"/>
  <c r="H105" i="191" s="1"/>
  <c r="H106" i="191" s="1"/>
  <c r="H108" i="191" s="1"/>
  <c r="C198" i="227"/>
  <c r="G87" i="227"/>
  <c r="C199" i="227"/>
  <c r="C187" i="227"/>
  <c r="C187" i="291"/>
  <c r="J23" i="250"/>
  <c r="O25" i="82"/>
  <c r="J22" i="250"/>
  <c r="M21" i="82" a="1"/>
  <c r="E20" i="250" a="1"/>
  <c r="V15" i="250" a="1"/>
  <c r="V20" i="250" a="1"/>
  <c r="M15" i="250" a="1"/>
  <c r="M20" i="250" a="1"/>
  <c r="T15" i="250" a="1"/>
  <c r="E15" i="250" a="1"/>
  <c r="M21" i="82" l="1"/>
  <c r="M24" i="82" s="1"/>
  <c r="J23" i="58" s="1"/>
  <c r="G64" i="227"/>
  <c r="C116" i="294"/>
  <c r="G23" i="294"/>
  <c r="G26" i="294" s="1"/>
  <c r="G82" i="291"/>
  <c r="E15" i="250"/>
  <c r="E20" i="250"/>
  <c r="T15" i="250"/>
  <c r="V15" i="250"/>
  <c r="M15" i="250"/>
  <c r="AG15" i="250" s="1"/>
  <c r="V20" i="250"/>
  <c r="M20" i="250"/>
  <c r="AG20" i="250" s="1"/>
  <c r="C200" i="291"/>
  <c r="C200" i="227"/>
  <c r="G89" i="227"/>
  <c r="G64" i="291"/>
  <c r="J6" i="250"/>
  <c r="G106" i="286" l="1"/>
  <c r="J37" i="58"/>
  <c r="C181" i="291"/>
  <c r="C201" i="291"/>
  <c r="C201" i="227"/>
  <c r="C181" i="227"/>
  <c r="X20" i="250" a="1"/>
  <c r="X15" i="250" a="1"/>
  <c r="P19" i="26" a="1"/>
  <c r="P19" i="26" l="1"/>
  <c r="X15" i="250"/>
  <c r="X20" i="250"/>
  <c r="P28" i="26" l="1"/>
  <c r="H28" i="26" s="1"/>
  <c r="C186" i="227"/>
  <c r="G53" i="227"/>
  <c r="K20" i="250" a="1"/>
  <c r="K20" i="250" l="1"/>
  <c r="G53" i="291"/>
  <c r="C186" i="291"/>
  <c r="K15" i="250" a="1"/>
  <c r="K15" i="250" l="1"/>
  <c r="AA20" i="250"/>
  <c r="AB20" i="250"/>
  <c r="AB15" i="250" l="1"/>
  <c r="AA15" i="250"/>
  <c r="B120" i="191" l="1"/>
  <c r="G22" i="26" a="1"/>
  <c r="G22" i="26" l="1"/>
  <c r="B118" i="293"/>
  <c r="F23" i="26" a="1"/>
  <c r="H18" i="250" a="1"/>
  <c r="F23" i="26" l="1"/>
  <c r="H18" i="250"/>
  <c r="G64" i="287" l="1"/>
  <c r="C127" i="287" s="1"/>
  <c r="G31" i="286"/>
  <c r="C122" i="286" s="1"/>
  <c r="G31" i="293"/>
  <c r="C122" i="293" s="1"/>
  <c r="G97" i="286"/>
  <c r="G31" i="287"/>
  <c r="C122" i="287" s="1"/>
  <c r="C131" i="286"/>
  <c r="G31" i="191"/>
  <c r="C122" i="191" s="1"/>
  <c r="G30" i="286"/>
  <c r="C131" i="293"/>
  <c r="C133" i="293"/>
  <c r="G64" i="191"/>
  <c r="C127" i="191" s="1"/>
  <c r="G30" i="287"/>
  <c r="G30" i="191"/>
  <c r="C123" i="293"/>
  <c r="B118" i="191"/>
  <c r="C123" i="191"/>
  <c r="G30" i="293"/>
  <c r="B120" i="287"/>
  <c r="B118" i="287"/>
  <c r="C123" i="287"/>
  <c r="B120" i="286"/>
  <c r="C123" i="286"/>
  <c r="B118" i="286"/>
  <c r="K12" i="250" a="1"/>
  <c r="H13" i="250" a="1"/>
  <c r="M18" i="250" a="1"/>
  <c r="G19" i="26" a="1"/>
  <c r="T18" i="250" a="1"/>
  <c r="H17" i="250" a="1"/>
  <c r="E18" i="250" a="1"/>
  <c r="K13" i="250" a="1"/>
  <c r="E12" i="250" a="1"/>
  <c r="T12" i="250" a="1"/>
  <c r="M12" i="250" a="1"/>
  <c r="E17" i="250" a="1"/>
  <c r="M13" i="250" a="1"/>
  <c r="H12" i="250" a="1"/>
  <c r="F19" i="26" a="1"/>
  <c r="G20" i="26" a="1"/>
  <c r="K18" i="250" a="1"/>
  <c r="M17" i="250" a="1"/>
  <c r="F22" i="26" a="1"/>
  <c r="F20" i="26" a="1"/>
  <c r="K17" i="250" a="1"/>
  <c r="E13" i="250" a="1"/>
  <c r="E126" i="287" l="1"/>
  <c r="C126" i="287" s="1"/>
  <c r="K12" i="250"/>
  <c r="AB12" i="250" s="1"/>
  <c r="K18" i="250"/>
  <c r="AB18" i="250" s="1"/>
  <c r="C133" i="286"/>
  <c r="G101" i="286"/>
  <c r="G108" i="286" s="1"/>
  <c r="K17" i="250"/>
  <c r="AB17" i="250" s="1"/>
  <c r="K13" i="250"/>
  <c r="AB13" i="250" s="1"/>
  <c r="G73" i="287"/>
  <c r="H12" i="250"/>
  <c r="F19" i="26"/>
  <c r="E12" i="250"/>
  <c r="T12" i="250"/>
  <c r="M17" i="250"/>
  <c r="AG17" i="250" s="1"/>
  <c r="E13" i="250"/>
  <c r="F22" i="26"/>
  <c r="H17" i="250"/>
  <c r="G19" i="26"/>
  <c r="M18" i="250"/>
  <c r="AG18" i="250" s="1"/>
  <c r="T18" i="250"/>
  <c r="M12" i="250"/>
  <c r="AG12" i="250" s="1"/>
  <c r="M13" i="250"/>
  <c r="AG13" i="250" s="1"/>
  <c r="F20" i="26"/>
  <c r="H13" i="250"/>
  <c r="E17" i="250"/>
  <c r="G20" i="26"/>
  <c r="E18" i="250"/>
  <c r="G97" i="191"/>
  <c r="G101" i="191"/>
  <c r="G64" i="293"/>
  <c r="C127" i="293" s="1"/>
  <c r="E126" i="286"/>
  <c r="C126" i="286" s="1"/>
  <c r="G64" i="286"/>
  <c r="C127" i="286" s="1"/>
  <c r="C133" i="287"/>
  <c r="C131" i="287"/>
  <c r="C134" i="286"/>
  <c r="G73" i="286"/>
  <c r="C131" i="191"/>
  <c r="G70" i="191"/>
  <c r="C133" i="191" s="1"/>
  <c r="G97" i="293"/>
  <c r="G101" i="293"/>
  <c r="G73" i="293"/>
  <c r="C134" i="293"/>
  <c r="G73" i="191"/>
  <c r="C134" i="191"/>
  <c r="G101" i="287"/>
  <c r="G97" i="287"/>
  <c r="C130" i="191"/>
  <c r="C129" i="191"/>
  <c r="E126" i="191"/>
  <c r="C126" i="191" s="1"/>
  <c r="H19" i="26" a="1"/>
  <c r="N23" i="26" a="1"/>
  <c r="V17" i="250" a="1"/>
  <c r="N19" i="26" a="1"/>
  <c r="R12" i="250" a="1"/>
  <c r="T17" i="250" a="1"/>
  <c r="V18" i="250" a="1"/>
  <c r="V12" i="250" a="1"/>
  <c r="N22" i="26" a="1"/>
  <c r="N20" i="26" a="1"/>
  <c r="R13" i="250" a="1"/>
  <c r="T13" i="250" a="1"/>
  <c r="P17" i="250" a="1"/>
  <c r="R17" i="250" a="1"/>
  <c r="H19" i="26" l="1"/>
  <c r="G108" i="293"/>
  <c r="G108" i="191"/>
  <c r="R13" i="250"/>
  <c r="C134" i="287"/>
  <c r="N23" i="26"/>
  <c r="J23" i="26" s="1"/>
  <c r="N19" i="26"/>
  <c r="AG23" i="250"/>
  <c r="AA17" i="250"/>
  <c r="AD23" i="250"/>
  <c r="K23" i="250" s="1"/>
  <c r="AA12" i="250"/>
  <c r="AD22" i="250"/>
  <c r="K22" i="250" s="1"/>
  <c r="AA13" i="250"/>
  <c r="AG22" i="250"/>
  <c r="V18" i="250"/>
  <c r="N22" i="26"/>
  <c r="J22" i="26" s="1"/>
  <c r="T17" i="250"/>
  <c r="P17" i="250"/>
  <c r="T13" i="250"/>
  <c r="R12" i="250"/>
  <c r="V12" i="250"/>
  <c r="R17" i="250"/>
  <c r="N20" i="26"/>
  <c r="J20" i="26" s="1"/>
  <c r="V17" i="250"/>
  <c r="C136" i="287"/>
  <c r="C136" i="293"/>
  <c r="C130" i="287"/>
  <c r="C129" i="287"/>
  <c r="AA18" i="250"/>
  <c r="C136" i="286"/>
  <c r="C130" i="286"/>
  <c r="C129" i="286"/>
  <c r="G108" i="287"/>
  <c r="C136" i="191"/>
  <c r="C129" i="293"/>
  <c r="E126" i="293"/>
  <c r="C126" i="293" s="1"/>
  <c r="C130" i="293"/>
  <c r="H23" i="26" a="1"/>
  <c r="H22" i="26" a="1"/>
  <c r="H20" i="26" a="1"/>
  <c r="V13" i="250" a="1"/>
  <c r="P12" i="250" a="1"/>
  <c r="P13" i="250" a="1"/>
  <c r="P18" i="250" a="1"/>
  <c r="R18" i="250" a="1"/>
  <c r="H23" i="26" l="1"/>
  <c r="H22" i="26"/>
  <c r="H20" i="26"/>
  <c r="J19" i="26"/>
  <c r="H26" i="26" s="1"/>
  <c r="N26" i="26"/>
  <c r="AE23" i="250"/>
  <c r="AH23" i="250" s="1"/>
  <c r="AI23" i="250" s="1"/>
  <c r="AK23" i="250" s="1"/>
  <c r="M23" i="250" s="1"/>
  <c r="V13" i="250"/>
  <c r="V23" i="250" s="1"/>
  <c r="R23" i="250"/>
  <c r="AE22" i="250"/>
  <c r="AH22" i="250" s="1"/>
  <c r="AI22" i="250" s="1"/>
  <c r="AK22" i="250" s="1"/>
  <c r="M22" i="250" s="1"/>
  <c r="T23" i="250"/>
  <c r="P12" i="250"/>
  <c r="P13" i="250"/>
  <c r="R18" i="250"/>
  <c r="P18" i="250"/>
  <c r="C137" i="191"/>
  <c r="C117" i="191"/>
  <c r="C137" i="293"/>
  <c r="C117" i="293"/>
  <c r="C137" i="287"/>
  <c r="C117" i="287"/>
  <c r="C117" i="286"/>
  <c r="C137" i="286"/>
  <c r="X17" i="250" a="1"/>
  <c r="X13" i="250" a="1"/>
  <c r="X12" i="250" a="1"/>
  <c r="X18" i="250" a="1"/>
  <c r="H25" i="26" l="1"/>
  <c r="H30" i="26" s="1"/>
  <c r="J39" i="58" s="1"/>
  <c r="J41" i="58" s="1"/>
  <c r="X13" i="250"/>
  <c r="X18" i="250"/>
  <c r="X17" i="250"/>
  <c r="X12" i="250"/>
  <c r="P23" i="250"/>
  <c r="X23" i="25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51" authorId="0" shapeId="0" xr:uid="{F7CDE638-3F11-4637-95C1-8A3575AC51F6}">
      <text>
        <r>
          <rPr>
            <sz val="9"/>
            <color indexed="81"/>
            <rFont val="Tahoma"/>
            <family val="2"/>
            <charset val="238"/>
          </rPr>
          <t>Tepelný výkon  kompresorů zdroje chladu při plném chladicím výkonu zdroje chladu,  bez využití rekuperace tepla</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<sst xmlns="http://schemas.openxmlformats.org/spreadsheetml/2006/main" count="3723" uniqueCount="999">
  <si>
    <t>Délka</t>
  </si>
  <si>
    <t>mm</t>
  </si>
  <si>
    <t>ks</t>
  </si>
  <si>
    <t>W</t>
  </si>
  <si>
    <t>-</t>
  </si>
  <si>
    <t>R744</t>
  </si>
  <si>
    <t>m2</t>
  </si>
  <si>
    <t>ANTRACIT</t>
  </si>
  <si>
    <t>BÍLÁ</t>
  </si>
  <si>
    <t>EC</t>
  </si>
  <si>
    <t>PT 1000</t>
  </si>
  <si>
    <t>ANO</t>
  </si>
  <si>
    <r>
      <rPr>
        <vertAlign val="superscript"/>
        <sz val="11"/>
        <color theme="1"/>
        <rFont val="Calibri"/>
        <family val="2"/>
        <charset val="238"/>
        <scheme val="minor"/>
      </rPr>
      <t>o</t>
    </r>
    <r>
      <rPr>
        <sz val="11"/>
        <color theme="1"/>
        <rFont val="Calibri"/>
        <family val="2"/>
        <scheme val="minor"/>
      </rPr>
      <t>C</t>
    </r>
  </si>
  <si>
    <t>Pozice:</t>
  </si>
  <si>
    <t>Třída:</t>
  </si>
  <si>
    <t>Referenční typ:</t>
  </si>
  <si>
    <t>Klimatická třída:</t>
  </si>
  <si>
    <t>(required refr. Load)</t>
  </si>
  <si>
    <t>(display area)</t>
  </si>
  <si>
    <t>Počet</t>
  </si>
  <si>
    <t>Dílec:</t>
  </si>
  <si>
    <t>Čelo:</t>
  </si>
  <si>
    <t>Bočnice:</t>
  </si>
  <si>
    <t>Skladované produkty:</t>
  </si>
  <si>
    <t>Prostorová teplota:</t>
  </si>
  <si>
    <t>Vypařovací teplota:</t>
  </si>
  <si>
    <t>Použité chladivo:</t>
  </si>
  <si>
    <t>Hloubka:</t>
  </si>
  <si>
    <t>Délka:</t>
  </si>
  <si>
    <t>Požadavek na chladicí výkon:</t>
  </si>
  <si>
    <t>Display opening area:</t>
  </si>
  <si>
    <t>Barva distribučního nábytku:</t>
  </si>
  <si>
    <t>Vnější:</t>
  </si>
  <si>
    <t>Vnitřní:</t>
  </si>
  <si>
    <t>Police:</t>
  </si>
  <si>
    <t>Spodní police:</t>
  </si>
  <si>
    <t>Plastové díly:</t>
  </si>
  <si>
    <t>Počet polic:</t>
  </si>
  <si>
    <t>Hloubka polic:</t>
  </si>
  <si>
    <t>Posun polic:</t>
  </si>
  <si>
    <t>Základ (spodek):</t>
  </si>
  <si>
    <t>Výška:</t>
  </si>
  <si>
    <t>Barva:</t>
  </si>
  <si>
    <t>AD</t>
  </si>
  <si>
    <t>Cenové lišty:</t>
  </si>
  <si>
    <t>Odtávání:</t>
  </si>
  <si>
    <t>Ventilátory výparníku:</t>
  </si>
  <si>
    <t>Celkový elektrický příkon:</t>
  </si>
  <si>
    <t>Zakrytí:</t>
  </si>
  <si>
    <t>Přípoje chlazení:</t>
  </si>
  <si>
    <t>Umístění:</t>
  </si>
  <si>
    <t>Zakončení:</t>
  </si>
  <si>
    <t>Teplotní sondy:
(pro každý díl nábytku)</t>
  </si>
  <si>
    <t>Třída sond:</t>
  </si>
  <si>
    <t>Nasávaný vzduch:</t>
  </si>
  <si>
    <t>Vyfukovaný vzduch:</t>
  </si>
  <si>
    <t>Přehřátí:</t>
  </si>
  <si>
    <t>Hlavní vypínač:</t>
  </si>
  <si>
    <t>Proudový chránič:</t>
  </si>
  <si>
    <t>Nouzové zapnutí osvětlení:</t>
  </si>
  <si>
    <t>Dle specifikace ČSN:</t>
  </si>
  <si>
    <t>Regulátor na každou pozici:</t>
  </si>
  <si>
    <t>ED</t>
  </si>
  <si>
    <t>NE</t>
  </si>
  <si>
    <t>Polohovatelné (náklon):</t>
  </si>
  <si>
    <t>ČSN 17240</t>
  </si>
  <si>
    <t>NEREZ POTR.</t>
  </si>
  <si>
    <t>ZRCADLO</t>
  </si>
  <si>
    <t>ANO/NE</t>
  </si>
  <si>
    <t>BEZPEČNOSTNÍ</t>
  </si>
  <si>
    <t>Police a upřesnění:</t>
  </si>
  <si>
    <r>
      <t>Horní (85</t>
    </r>
    <r>
      <rPr>
        <vertAlign val="superscript"/>
        <sz val="11"/>
        <color theme="1"/>
        <rFont val="Calibri"/>
        <family val="2"/>
        <charset val="238"/>
        <scheme val="minor"/>
      </rPr>
      <t>o</t>
    </r>
    <r>
      <rPr>
        <sz val="11"/>
        <color theme="1"/>
        <rFont val="Calibri"/>
        <family val="2"/>
        <scheme val="minor"/>
      </rPr>
      <t>):</t>
    </r>
  </si>
  <si>
    <r>
      <t>Police (120</t>
    </r>
    <r>
      <rPr>
        <vertAlign val="superscript"/>
        <sz val="11"/>
        <color theme="1"/>
        <rFont val="Calibri"/>
        <family val="2"/>
        <charset val="238"/>
        <scheme val="minor"/>
      </rPr>
      <t>o</t>
    </r>
    <r>
      <rPr>
        <sz val="11"/>
        <color theme="1"/>
        <rFont val="Calibri"/>
        <family val="2"/>
        <scheme val="minor"/>
      </rPr>
      <t>):</t>
    </r>
  </si>
  <si>
    <t>LED for FISH</t>
  </si>
  <si>
    <t>LED for F&amp;V</t>
  </si>
  <si>
    <t>LED for MEAT</t>
  </si>
  <si>
    <t>LED for BASIC</t>
  </si>
  <si>
    <t>HORNÍ</t>
  </si>
  <si>
    <t>SPODNÍ</t>
  </si>
  <si>
    <t>CAREL</t>
  </si>
  <si>
    <t>KULOVÉ VENTILY</t>
  </si>
  <si>
    <t>CU POTRUBÍ</t>
  </si>
  <si>
    <t>ELEKTRONICKÝ KROKOVÝ EXPANSNÍ VENTIL</t>
  </si>
  <si>
    <t>MAGNETICKÝ VENTIL DANFOSS PRO NGL</t>
  </si>
  <si>
    <t>ELEKTRONICKÝ EXPANSNÍ VENTIL</t>
  </si>
  <si>
    <t>NOČNÍ ROLETY ROLETY</t>
  </si>
  <si>
    <t>NOČNÍ ROLETY ELEKTRICKÉ</t>
  </si>
  <si>
    <t>CELOSKLENĚNÉ IZOLOLOVANÉ, VYŘÍVANÉ DVEŘE SE ZÁKLOPKOU PRO DOPLŇOVÁNÍ</t>
  </si>
  <si>
    <t>CELOSKLENĚNÉ IZOLOLOVANÉ DVEŘE REMIS SAFE T MAX</t>
  </si>
  <si>
    <t>CELOSKLENĚNÉ IZOLOLOVANÉ VÍKA REMIS ECOLINE PUSH</t>
  </si>
  <si>
    <t>Ostatní specifikace:</t>
  </si>
  <si>
    <t>Produktová sonda (T90):</t>
  </si>
  <si>
    <t>PTC 1000</t>
  </si>
  <si>
    <t>PTC</t>
  </si>
  <si>
    <t>NTC</t>
  </si>
  <si>
    <t>Kč</t>
  </si>
  <si>
    <t>Distribuční nábytek:</t>
  </si>
  <si>
    <t>Příslušenství:</t>
  </si>
  <si>
    <t>CELKEM:</t>
  </si>
  <si>
    <t>Distribuční nábytek:
(dle specifikace)</t>
  </si>
  <si>
    <t>1. Hlavní rozměry</t>
  </si>
  <si>
    <t>2. Sestava distribučního nábytku (RUN)</t>
  </si>
  <si>
    <t>3. Design</t>
  </si>
  <si>
    <t>4. Technická specifikace</t>
  </si>
  <si>
    <t>5. Cenová nabídka</t>
  </si>
  <si>
    <t>Doprava na místo určení:</t>
  </si>
  <si>
    <t>Doprava:</t>
  </si>
  <si>
    <t>Pojištění a ostatní náklady:</t>
  </si>
  <si>
    <t>Sestavení nábytku:</t>
  </si>
  <si>
    <t>Kontrola a nastavení:</t>
  </si>
  <si>
    <t>Ostatní náklady:</t>
  </si>
  <si>
    <t>CENA DODÁVKY SESTAVY DN</t>
  </si>
  <si>
    <t>Poznámky k technické a cenové nabídce:</t>
  </si>
  <si>
    <t>Osvětlení DN a osvětlení polic:</t>
  </si>
  <si>
    <t>(ED = elektrické, AD = ventilátory)</t>
  </si>
  <si>
    <t>Počet odtávání za 24hodin:</t>
  </si>
  <si>
    <t>x/24hod</t>
  </si>
  <si>
    <t>Doba jednoho odtávání:</t>
  </si>
  <si>
    <t>min</t>
  </si>
  <si>
    <t>kWhod</t>
  </si>
  <si>
    <t>El. odběr odtávání za 24 hodin:</t>
  </si>
  <si>
    <t>El. odběr ventil. za 24 hodin:</t>
  </si>
  <si>
    <t>Doba odtávání za 24hodin:</t>
  </si>
  <si>
    <t>hod</t>
  </si>
  <si>
    <t>Doba výhřevu za 24 hodin:</t>
  </si>
  <si>
    <t>El. odběr výhřevu za 24 hodin:</t>
  </si>
  <si>
    <t>Doba osvětlení za den:</t>
  </si>
  <si>
    <t>PROSKLENÉ</t>
  </si>
  <si>
    <t>kW</t>
  </si>
  <si>
    <t>kW/hod/24hod</t>
  </si>
  <si>
    <t>Počet dílců nábytku v RUN:</t>
  </si>
  <si>
    <t>Typ odtávání:</t>
  </si>
  <si>
    <t>Celková doba odtávání:</t>
  </si>
  <si>
    <t>Celkový el. příkon odtávání:</t>
  </si>
  <si>
    <t>Celkový el. odběr odtávání</t>
  </si>
  <si>
    <t>Typ ventilátorů výparníku:</t>
  </si>
  <si>
    <t>Celkový el. příkon vent. výp.:</t>
  </si>
  <si>
    <t>Celkový el. odběr vent. výp.:</t>
  </si>
  <si>
    <t>Celkový el. příkon výhřevu hran:</t>
  </si>
  <si>
    <t>Doba výhřevu hran za 24 hod:</t>
  </si>
  <si>
    <t>Celkový el. odběr výh. hran:</t>
  </si>
  <si>
    <t>Celkový el. příkon osvětlení:</t>
  </si>
  <si>
    <t>Celková doba osvětlení za 24 hod:</t>
  </si>
  <si>
    <t>Celkový el. odběr osv. za 24hod:</t>
  </si>
  <si>
    <t>DATA</t>
  </si>
  <si>
    <t>MRAŽENÉ PRODUKTY</t>
  </si>
  <si>
    <t>Požadavek na chladicí výkon</t>
  </si>
  <si>
    <t>Vypařovací teplota</t>
  </si>
  <si>
    <r>
      <rPr>
        <i/>
        <vertAlign val="superscript"/>
        <sz val="11"/>
        <color theme="1"/>
        <rFont val="Calibri"/>
        <family val="2"/>
        <charset val="238"/>
        <scheme val="minor"/>
      </rPr>
      <t>o</t>
    </r>
    <r>
      <rPr>
        <i/>
        <sz val="11"/>
        <color theme="1"/>
        <rFont val="Calibri"/>
        <family val="2"/>
        <charset val="238"/>
        <scheme val="minor"/>
      </rPr>
      <t>C</t>
    </r>
  </si>
  <si>
    <t>POZICE</t>
  </si>
  <si>
    <t>REFERENČNÍ TYP</t>
  </si>
  <si>
    <t>SPECIFIKACE</t>
  </si>
  <si>
    <t>SKLADOVANÝ PRODUKT</t>
  </si>
  <si>
    <r>
      <rPr>
        <vertAlign val="superscript"/>
        <sz val="10"/>
        <color theme="1"/>
        <rFont val="Calibri"/>
        <family val="2"/>
        <scheme val="minor"/>
      </rPr>
      <t>o</t>
    </r>
    <r>
      <rPr>
        <sz val="10"/>
        <color theme="1"/>
        <rFont val="Calibri"/>
        <family val="2"/>
        <scheme val="minor"/>
      </rPr>
      <t>C</t>
    </r>
  </si>
  <si>
    <t>KS</t>
  </si>
  <si>
    <r>
      <t>N</t>
    </r>
    <r>
      <rPr>
        <b/>
        <vertAlign val="superscript"/>
        <sz val="10"/>
        <color theme="1"/>
        <rFont val="Calibri"/>
        <family val="2"/>
        <charset val="238"/>
        <scheme val="minor"/>
      </rPr>
      <t>o</t>
    </r>
  </si>
  <si>
    <t>TECHNICKÁ DATA</t>
  </si>
  <si>
    <t>SUMA</t>
  </si>
  <si>
    <t>A</t>
  </si>
  <si>
    <t>B</t>
  </si>
  <si>
    <t>C</t>
  </si>
  <si>
    <t>PROJEKT:</t>
  </si>
  <si>
    <t>DODAVATEL:</t>
  </si>
  <si>
    <t>ZPRACOVAL:</t>
  </si>
  <si>
    <t>ADRESA:</t>
  </si>
  <si>
    <t>DATUM:</t>
  </si>
  <si>
    <t>DN</t>
  </si>
  <si>
    <t>CELKOVÁ CENA DODÁVKY DISTRIBUČNÍHO NÁBYTKU</t>
  </si>
  <si>
    <t>INSTALACE</t>
  </si>
  <si>
    <t>CELKOVÁ DODÁVKA A INSTALACE DISTRIBUČNÍHO NÁBYTKU</t>
  </si>
  <si>
    <r>
      <t>N</t>
    </r>
    <r>
      <rPr>
        <b/>
        <vertAlign val="superscript"/>
        <sz val="10"/>
        <color theme="1"/>
        <rFont val="Calibri"/>
        <family val="2"/>
        <scheme val="minor"/>
      </rPr>
      <t>o</t>
    </r>
  </si>
  <si>
    <t>D</t>
  </si>
  <si>
    <t>E</t>
  </si>
  <si>
    <t>CELKOVÁ CENA ZA DOPRAVU NA MÍSTO URČENÍ</t>
  </si>
  <si>
    <t>Ref. Power (EN ISO 23953)</t>
  </si>
  <si>
    <t>(bez čel, včetně bočnic)</t>
  </si>
  <si>
    <t>4. Cenová nabídka</t>
  </si>
  <si>
    <t>Jedná se o typ TABULKA zvětšení v menu NÁVRH příkaz "Změnit velikost tabulky"</t>
  </si>
  <si>
    <t>Typy DN Arneg</t>
  </si>
  <si>
    <t>Plnění chladiva:</t>
  </si>
  <si>
    <t>DANFOSS</t>
  </si>
  <si>
    <t>Poznámky</t>
  </si>
  <si>
    <t>P1</t>
  </si>
  <si>
    <t>P2</t>
  </si>
  <si>
    <t>P3</t>
  </si>
  <si>
    <t>P4</t>
  </si>
  <si>
    <t>Elektronický regulátor:</t>
  </si>
  <si>
    <t>Silová a regulační elektrická pozice:</t>
  </si>
  <si>
    <t>HG</t>
  </si>
  <si>
    <t>ENERGIE</t>
  </si>
  <si>
    <t>VENTILÁTORY</t>
  </si>
  <si>
    <t>ODTÁVÁNÍ</t>
  </si>
  <si>
    <t>HRANY</t>
  </si>
  <si>
    <t>OSVĚTLENÍ</t>
  </si>
  <si>
    <t>Celkový el. odběr 24hod:</t>
  </si>
  <si>
    <t>kWhod/24hod</t>
  </si>
  <si>
    <t>EL. ODBĚR</t>
  </si>
  <si>
    <t>BILANCE</t>
  </si>
  <si>
    <t>Q</t>
  </si>
  <si>
    <t>INTERNÍ VÝPOČTY</t>
  </si>
  <si>
    <t>DOPRAVA</t>
  </si>
  <si>
    <t>OPTION</t>
  </si>
  <si>
    <t>SESTAVENÍ DISTRIBUČNÍHO NÁBYTKU NA PRODEJNÍ PLOŠE</t>
  </si>
  <si>
    <t>Sloupec1</t>
  </si>
  <si>
    <t>Menu: Referenční typ (obsahuje jedinečné záznamy z tabulky ve slouci B - automaticky se mění)</t>
  </si>
  <si>
    <t>CHLAZENÉ PRODUKTY</t>
  </si>
  <si>
    <t>Produkty</t>
  </si>
  <si>
    <r>
      <t>Všechna prosklení musí být řešena dle EN 12150, prosklení a zrcadla musí být bezpečnostním provedení. Prosklení a izolace jednotlivých dílců musí být navržena pro příslušnou klimatickou třídu (25</t>
    </r>
    <r>
      <rPr>
        <vertAlign val="superscript"/>
        <sz val="11"/>
        <color theme="1"/>
        <rFont val="Calibri"/>
        <family val="2"/>
        <charset val="238"/>
        <scheme val="minor"/>
      </rPr>
      <t>o</t>
    </r>
    <r>
      <rPr>
        <sz val="11"/>
        <color theme="1"/>
        <rFont val="Calibri"/>
        <family val="2"/>
        <scheme val="minor"/>
      </rPr>
      <t>C a 60% relativní vlhkosti) s garancí provozu bez vzniku kondenzace na jednotlivých dodaných aparátech.</t>
    </r>
  </si>
  <si>
    <t>SESTAVA</t>
  </si>
  <si>
    <t>PROVOZOVNA:</t>
  </si>
  <si>
    <t>FORMÁT:</t>
  </si>
  <si>
    <t>ČÍSLO:</t>
  </si>
  <si>
    <t>PRODEJNÍ PLOCHA:</t>
  </si>
  <si>
    <t>INVESTOR:</t>
  </si>
  <si>
    <t>GPS:</t>
  </si>
  <si>
    <t>KONTAKTNÍ OSOBA:</t>
  </si>
  <si>
    <t>TEL.:</t>
  </si>
  <si>
    <t>E-MAIL:</t>
  </si>
  <si>
    <t>INVESTOR</t>
  </si>
  <si>
    <t>PROVOZOVNA</t>
  </si>
  <si>
    <t>TENDROVÁ DOKUMENTACE:</t>
  </si>
  <si>
    <t>Cooling Technology Solution s.r.o.</t>
  </si>
  <si>
    <t>Pavel Kopecký</t>
  </si>
  <si>
    <t>Štítarská 154</t>
  </si>
  <si>
    <t>Kolín, 280 02</t>
  </si>
  <si>
    <t>+420 602 760 367</t>
  </si>
  <si>
    <t>kopecky@e-cts.cz</t>
  </si>
  <si>
    <t>DOKUMENTACE</t>
  </si>
  <si>
    <t>01</t>
  </si>
  <si>
    <t>Demontáž stávající chladicí technologie, ekologická likvidace</t>
  </si>
  <si>
    <t>02</t>
  </si>
  <si>
    <t>03</t>
  </si>
  <si>
    <t>04</t>
  </si>
  <si>
    <t>Dodávka silové elektrické části pro elektrické napájení chlazených komor a distr. nábytku, dodávka regulačních pozic a bezpečnostních prvků.</t>
  </si>
  <si>
    <t>05</t>
  </si>
  <si>
    <t>06</t>
  </si>
  <si>
    <t>07</t>
  </si>
  <si>
    <t>Dodávka ostatní provozní automatiky a regulačních komponent.
(vstřikovací ventily, uzavírací ventily, sondy atd.)</t>
  </si>
  <si>
    <t>08</t>
  </si>
  <si>
    <t>Dodávka potrubních rozvodů, kabelových lávek, elektrických kabelů a regulačních kabelů, náplně chladiva a oleje.</t>
  </si>
  <si>
    <t>09</t>
  </si>
  <si>
    <t>10</t>
  </si>
  <si>
    <t>Montáž, uvedení do provozu, engineering, projektová dokumentace.</t>
  </si>
  <si>
    <t>11</t>
  </si>
  <si>
    <t>Doprava, technologie, pojištění.</t>
  </si>
  <si>
    <t>CDT</t>
  </si>
  <si>
    <t>CCD</t>
  </si>
  <si>
    <t xml:space="preserve">CELKOVÁ CENA DODÁVKY TECHNOLOGIE </t>
  </si>
  <si>
    <r>
      <t>m</t>
    </r>
    <r>
      <rPr>
        <vertAlign val="superscript"/>
        <sz val="10"/>
        <color theme="1"/>
        <rFont val="Calibri"/>
        <family val="2"/>
        <scheme val="minor"/>
      </rPr>
      <t>2</t>
    </r>
  </si>
  <si>
    <t>DODAVATEL</t>
  </si>
  <si>
    <t>ZÁKLADNÍ IDENTIFIKACE PROJEKTU</t>
  </si>
  <si>
    <t>POZNÁMKY</t>
  </si>
  <si>
    <t>Měsíců</t>
  </si>
  <si>
    <t>CENOVÁ NABÍDKA DODÁVKY DISTRIBUČNÍHO NÁBYTKU</t>
  </si>
  <si>
    <t>CENOVÁ A TECHNICKÁ NABÍDKA DODÁVKY TECHNOLOGIE</t>
  </si>
  <si>
    <t>RAL 9006</t>
  </si>
  <si>
    <t>BÍLÝ HLINÍK</t>
  </si>
  <si>
    <r>
      <t>Spodní (85</t>
    </r>
    <r>
      <rPr>
        <vertAlign val="superscript"/>
        <sz val="11"/>
        <color theme="1"/>
        <rFont val="Calibri"/>
        <family val="2"/>
        <charset val="238"/>
        <scheme val="minor"/>
      </rPr>
      <t>o</t>
    </r>
    <r>
      <rPr>
        <sz val="11"/>
        <color theme="1"/>
        <rFont val="Calibri"/>
        <family val="2"/>
        <scheme val="minor"/>
      </rPr>
      <t>):</t>
    </r>
  </si>
  <si>
    <t>Dveře (vertikální):</t>
  </si>
  <si>
    <t>TRANSPARENTNÍ</t>
  </si>
  <si>
    <t>Displej regulátoru (viditelný):</t>
  </si>
  <si>
    <t>CELOSKLENĚNÉ IZOLOLOVANÉ VÍKA A DVEŘE</t>
  </si>
  <si>
    <t>Lahůdky, uzeniny, sýry</t>
  </si>
  <si>
    <t>Identifikace:</t>
  </si>
  <si>
    <t>Komora</t>
  </si>
  <si>
    <t>CHLADICÍ BOX</t>
  </si>
  <si>
    <t>MRAZICÍ BOX</t>
  </si>
  <si>
    <t>KLIMATIZOVANÁ MÍSTNOST</t>
  </si>
  <si>
    <t>Použití komory</t>
  </si>
  <si>
    <t>LAHUDKY, UZENINY</t>
  </si>
  <si>
    <t>Klimatická třída umístění komory:</t>
  </si>
  <si>
    <t>Použití:</t>
  </si>
  <si>
    <t>Šířka:</t>
  </si>
  <si>
    <t>Navržený chladicí výkon:</t>
  </si>
  <si>
    <t>Vnitřní objem prostoru:</t>
  </si>
  <si>
    <t>m</t>
  </si>
  <si>
    <r>
      <t>m</t>
    </r>
    <r>
      <rPr>
        <vertAlign val="superscript"/>
        <sz val="11"/>
        <color theme="1"/>
        <rFont val="Calibri"/>
        <family val="2"/>
        <charset val="238"/>
        <scheme val="minor"/>
      </rPr>
      <t>3</t>
    </r>
  </si>
  <si>
    <r>
      <t>W/m</t>
    </r>
    <r>
      <rPr>
        <vertAlign val="superscript"/>
        <sz val="11"/>
        <color theme="1"/>
        <rFont val="Calibri"/>
        <family val="2"/>
        <charset val="238"/>
        <scheme val="minor"/>
      </rPr>
      <t>3</t>
    </r>
  </si>
  <si>
    <t>Počet výparníků v komoře:</t>
  </si>
  <si>
    <t>Ks</t>
  </si>
  <si>
    <t>Technologie ventilátorů:</t>
  </si>
  <si>
    <t>Provozní doba :</t>
  </si>
  <si>
    <t>hod/24hod</t>
  </si>
  <si>
    <t>Oprava komory:</t>
  </si>
  <si>
    <t>Nové podlahové lišty:</t>
  </si>
  <si>
    <t>Dodávka nových dveří:</t>
  </si>
  <si>
    <t>Dodávka nová komory:</t>
  </si>
  <si>
    <t>PIR</t>
  </si>
  <si>
    <t>Obložení dveří glasbordem:</t>
  </si>
  <si>
    <t>Přetlaková klapka komory:</t>
  </si>
  <si>
    <t>Výhřev hran dveří:</t>
  </si>
  <si>
    <t>Osvětlení komory:</t>
  </si>
  <si>
    <t>Celkový elektrický příkon osvětlení:</t>
  </si>
  <si>
    <t>Doba osvětlení za 24 hodin:</t>
  </si>
  <si>
    <t>El. odběr osvětlení za 24 hodin:</t>
  </si>
  <si>
    <r>
      <t>W/m</t>
    </r>
    <r>
      <rPr>
        <vertAlign val="superscript"/>
        <sz val="11"/>
        <color theme="1"/>
        <rFont val="Calibri"/>
        <family val="2"/>
        <charset val="238"/>
        <scheme val="minor"/>
      </rPr>
      <t>2</t>
    </r>
  </si>
  <si>
    <t>Referenční výrobce:</t>
  </si>
  <si>
    <t>Regulátor na každý výparník:</t>
  </si>
  <si>
    <t>Výparník:
(dle specifikace)</t>
  </si>
  <si>
    <t>Ventilátorový DX výparník komory:</t>
  </si>
  <si>
    <t>Podlahová plocha:</t>
  </si>
  <si>
    <r>
      <t>m</t>
    </r>
    <r>
      <rPr>
        <vertAlign val="superscript"/>
        <sz val="11"/>
        <color theme="1"/>
        <rFont val="Calibri"/>
        <family val="2"/>
        <charset val="238"/>
        <scheme val="minor"/>
      </rPr>
      <t>2</t>
    </r>
  </si>
  <si>
    <t>1. Hlavní rozměry komory (vnitřní) a požadavky na chladicí výkon</t>
  </si>
  <si>
    <t>+2/+4</t>
  </si>
  <si>
    <t>Výrobce aparátu:</t>
  </si>
  <si>
    <t>MASO A DRUBEŽ</t>
  </si>
  <si>
    <t>OVOCE A ZELENINA</t>
  </si>
  <si>
    <t>UZENINY</t>
  </si>
  <si>
    <t>LAHUDKY</t>
  </si>
  <si>
    <t>SÝRY</t>
  </si>
  <si>
    <t>MLÉČNÉ PRODUKTY</t>
  </si>
  <si>
    <t>MRAŽENÉ PEČIVO</t>
  </si>
  <si>
    <t>TEPLOTY</t>
  </si>
  <si>
    <t>-20/-22</t>
  </si>
  <si>
    <t>-22/-24</t>
  </si>
  <si>
    <t>-18/-20</t>
  </si>
  <si>
    <t>+0/+2</t>
  </si>
  <si>
    <t>+4/+6</t>
  </si>
  <si>
    <t>+6/+8</t>
  </si>
  <si>
    <t>+26/+28</t>
  </si>
  <si>
    <t>+10/+12</t>
  </si>
  <si>
    <t>+20/+22</t>
  </si>
  <si>
    <t>-1/+1</t>
  </si>
  <si>
    <t>LOKALIZACE PROVOZOVNY:</t>
  </si>
  <si>
    <t>MÍSTNOST IT</t>
  </si>
  <si>
    <t>STROJOVNA CHLAZENÍ</t>
  </si>
  <si>
    <t xml:space="preserve">Teplotní sondy:
</t>
  </si>
  <si>
    <t>2. Specifikace</t>
  </si>
  <si>
    <t>4. Technická specifikace regulace výparníku</t>
  </si>
  <si>
    <t>LT</t>
  </si>
  <si>
    <t>MT</t>
  </si>
  <si>
    <t>A 06</t>
  </si>
  <si>
    <t>MONITOROVACÍ A ŘÍDÍCÍ SYSTÉM</t>
  </si>
  <si>
    <t>Referenční typ technologie:</t>
  </si>
  <si>
    <t>Výrobce technologie:</t>
  </si>
  <si>
    <t>Grafická vizualizace:</t>
  </si>
  <si>
    <t>Kontrola poruchových stavů:</t>
  </si>
  <si>
    <t>Sběr  provozních dat:</t>
  </si>
  <si>
    <t>Tabulkové a grafické zpracování dat:</t>
  </si>
  <si>
    <t>Zabezpečení přístupu:</t>
  </si>
  <si>
    <t>Maximální počet připojených regulátorů:</t>
  </si>
  <si>
    <t>1. Základní charakteristika</t>
  </si>
  <si>
    <t>Pokročilá regulace</t>
  </si>
  <si>
    <t>Podružný sběr dat</t>
  </si>
  <si>
    <t>2. Upřesnění technologie monitorování</t>
  </si>
  <si>
    <t>3. Technické požadavky na IT zabezpečení a přístup do technologie</t>
  </si>
  <si>
    <t xml:space="preserve">Zabezpečení přístupu
</t>
  </si>
  <si>
    <t>Vyčítání dat ve formátu *xml</t>
  </si>
  <si>
    <t>Podrobné požadavky na monitorovací technologii jsou součástí zadávací dokumentace.</t>
  </si>
  <si>
    <t xml:space="preserve">Montáž technologie </t>
  </si>
  <si>
    <t>Monitorovací a vizualizační jednotka:</t>
  </si>
  <si>
    <t>Náhradní díly (nebo alternativní technická náhrada) pro nabízenou technologii monitorování a zabezpečení musí být dostupná u dodavatele nejdéle do pěti pracovních dnů. Všechny nezbytné náhradní díly musí být dostupné po dobu deseti let od uvedení technologie do provozu. Dodavatel zabezpečuje následné softwarové a hartwarové zabezpečení technologie.</t>
  </si>
  <si>
    <t>Podrobné požadavky na IP VPN SEC  technologii, hartware a technické řešení vyčítání dat *xlm</t>
  </si>
  <si>
    <t>jsou součástí zadávací dokumentace.</t>
  </si>
  <si>
    <t>Webové přístupové rozhraní:</t>
  </si>
  <si>
    <t>Použitý typ technologie:</t>
  </si>
  <si>
    <t>VPN IP SEC:</t>
  </si>
  <si>
    <t>COP LT a MT části technologie:</t>
  </si>
  <si>
    <t>Reportování dat (EU)</t>
  </si>
  <si>
    <t>Technologie IT VPN SEC:</t>
  </si>
  <si>
    <t>2. Cenová nabídka</t>
  </si>
  <si>
    <t>Řádek nabídky:</t>
  </si>
  <si>
    <t>Elektrické silové napájení komor:</t>
  </si>
  <si>
    <t>Silové a regulační pozice komor:</t>
  </si>
  <si>
    <t>Dveřní spínače:</t>
  </si>
  <si>
    <t>Signalizace otevřených dveří:</t>
  </si>
  <si>
    <t>Technologie MvK:</t>
  </si>
  <si>
    <t>Vyhodnocení úniku chladiva:</t>
  </si>
  <si>
    <t>Zvuková  a světelná signalizace poruchy:</t>
  </si>
  <si>
    <t>Výstražné tabulky:</t>
  </si>
  <si>
    <t>Bezpečnostní tabulky:</t>
  </si>
  <si>
    <t>SILOVÉ ELEKTRICKÉ NAPÁJENÍ PRO DISTRIBUČNÍ</t>
  </si>
  <si>
    <t>Světelná signalizace osvětlení komory:</t>
  </si>
  <si>
    <t>A 07</t>
  </si>
  <si>
    <t>Tlakové sondy:</t>
  </si>
  <si>
    <t>Teplotní prostorové sondy:</t>
  </si>
  <si>
    <t>Teplotní sondy přehřátí:</t>
  </si>
  <si>
    <t>Uzavírací kulové ventily:</t>
  </si>
  <si>
    <t>Zpětné ventily:</t>
  </si>
  <si>
    <t>Pojišťovací ventily:</t>
  </si>
  <si>
    <t>Popisky provozní autoamtiky:</t>
  </si>
  <si>
    <t>Směrové šipky chladiva:</t>
  </si>
  <si>
    <t>Vstřikovací elektronické ventily:</t>
  </si>
  <si>
    <t>Cívky pro EEV:</t>
  </si>
  <si>
    <t>Ostatní provozní automatika:</t>
  </si>
  <si>
    <t>Provozní automatika a regulační komponenty:</t>
  </si>
  <si>
    <t>Podrobná specifikace a popis jednotlivých technologií je součástí zadávací dokumentace a výkresové dokumentace.</t>
  </si>
  <si>
    <t>Podrobná specifikace a popis provozní automatiky a regulačních komponent je součástí zadávací dokumentace a výkresové dokumentace.</t>
  </si>
  <si>
    <t>A 08</t>
  </si>
  <si>
    <t>Potrubní a kabelové trasy:</t>
  </si>
  <si>
    <t>Protrubní rozvody chladiva:</t>
  </si>
  <si>
    <t>Tepelné izolace  potrubních rozvodů:</t>
  </si>
  <si>
    <t>Odpadní potrubí:</t>
  </si>
  <si>
    <t>Kotvení potrubních rozvodů:</t>
  </si>
  <si>
    <t>Silové kabely:</t>
  </si>
  <si>
    <t>Ovládací kabely:</t>
  </si>
  <si>
    <t>IT a MAR kabely:</t>
  </si>
  <si>
    <t>Náplně chladiva R744:</t>
  </si>
  <si>
    <t>Náplně oleje:</t>
  </si>
  <si>
    <t>Podrobná specifikace a popis potrubních rozvodů, izolací, vedení kabelů a jejich uložení je součástí zadávací dokumentace a výkresové dokumentace.</t>
  </si>
  <si>
    <t>Potrubní a kabelové rozvody a náplně chladiva a oleje:</t>
  </si>
  <si>
    <t>DOPRAVA TECHNOLOGIE CHLAZENÍ</t>
  </si>
  <si>
    <t>POJIŠTĚNÍ DODÁVKY A DOPRAVY</t>
  </si>
  <si>
    <t>Doprava technologie chlazení:</t>
  </si>
  <si>
    <t>Pojištění technologie v rámci dopravy:</t>
  </si>
  <si>
    <t>Pojištění technologie v rámci montáže:</t>
  </si>
  <si>
    <t>Nespecifikované legislativa:</t>
  </si>
  <si>
    <t>Usazení technologie chlazení na pozice:</t>
  </si>
  <si>
    <t>Podrobná specifikace na dopravu, pojištění a legislativní řešení projektu je součástí zadávací dokumentace.</t>
  </si>
  <si>
    <t>Doprava, pojištění, legislativa:</t>
  </si>
  <si>
    <t>A 10</t>
  </si>
  <si>
    <t>Montáž technologie chlazení:</t>
  </si>
  <si>
    <t>Uvedení technologie chlazení do provozu:</t>
  </si>
  <si>
    <t>Technická podpora zakázky:</t>
  </si>
  <si>
    <t>Realizační projketová dokumentace:</t>
  </si>
  <si>
    <t>Bezpečnostní a legislativní dokumentace:</t>
  </si>
  <si>
    <t>Schválení TIČR, elektrická zařízení:</t>
  </si>
  <si>
    <t>Schválení TIČR, tlaková zařízení:</t>
  </si>
  <si>
    <t>GASS COOLER</t>
  </si>
  <si>
    <t>Lokalita umístění:</t>
  </si>
  <si>
    <t>Referenční typ aparátu:</t>
  </si>
  <si>
    <t>Návrhová teplota okolí:</t>
  </si>
  <si>
    <t>Počet aparátů:</t>
  </si>
  <si>
    <t>dB/Lp (10m)</t>
  </si>
  <si>
    <t>db(A)</t>
  </si>
  <si>
    <t>Hladina akustického tlaku:</t>
  </si>
  <si>
    <t>Hladina akustického výkonu:</t>
  </si>
  <si>
    <t>Hmotnost aparátu:</t>
  </si>
  <si>
    <t>Bar</t>
  </si>
  <si>
    <t>Výkon aparátu:</t>
  </si>
  <si>
    <t>Rezerva lamelové plochy:</t>
  </si>
  <si>
    <t>%</t>
  </si>
  <si>
    <t>Vstupní teplota vzduchu:</t>
  </si>
  <si>
    <t>Vstupní teplota R744:</t>
  </si>
  <si>
    <t>Návrhová nadmořská výška:</t>
  </si>
  <si>
    <t>Kondenzační teplota R744:</t>
  </si>
  <si>
    <t>Podchlazení R744:</t>
  </si>
  <si>
    <t>K</t>
  </si>
  <si>
    <t>3. Technická specifikace aparátu</t>
  </si>
  <si>
    <t>Použitý typ aparátu:</t>
  </si>
  <si>
    <t>Počet použitých aparátů:</t>
  </si>
  <si>
    <t>Ventilátory aparátu:</t>
  </si>
  <si>
    <t>Počet ventilátorů:</t>
  </si>
  <si>
    <t xml:space="preserve">Podrobné požadavky a upřesnění pravidel pro výpočet chladicího výkonu gass cooleru </t>
  </si>
  <si>
    <t>v nadkritickém i podkritickém režimu, jsou součástí zadávací dokumentace.</t>
  </si>
  <si>
    <t>Elektrický příkon ventilátoru:</t>
  </si>
  <si>
    <t>Elektrický proud ventilátoru:</t>
  </si>
  <si>
    <t>Celkový elektrický roud:</t>
  </si>
  <si>
    <t>Obecná specifikace:</t>
  </si>
  <si>
    <t>Krytí ventilátorů:</t>
  </si>
  <si>
    <t>IP54</t>
  </si>
  <si>
    <t>Vnitřní objem aparátu:</t>
  </si>
  <si>
    <t>Rozteč lamel aparátu:</t>
  </si>
  <si>
    <t>l</t>
  </si>
  <si>
    <t>Výstupní teplota R744:</t>
  </si>
  <si>
    <t>Samostatné jištění ventilátorů:</t>
  </si>
  <si>
    <t>Silový rozvaděč součástí aparátu:</t>
  </si>
  <si>
    <t>Regulace:</t>
  </si>
  <si>
    <t>Plynulá změna otáček ventilátorů:</t>
  </si>
  <si>
    <t>Aparát:</t>
  </si>
  <si>
    <t xml:space="preserve">CENA DODÁVKY </t>
  </si>
  <si>
    <t>A 03</t>
  </si>
  <si>
    <t>1. Hlavní rozměry a požadavky na hlučnost</t>
  </si>
  <si>
    <t>2. Definice výkonu</t>
  </si>
  <si>
    <t>4. Regulace aparátu</t>
  </si>
  <si>
    <t>Náhradní díly (jednotlivé části, komponenty, regulace, atd.) pro chladič plynu/kondenzátor a jeho příslušenství musí být dostupné u dodavatele nejdéle do pěti pracovních dnů. Všechny nezbytné náhradní díly musí být dostupné po dobu deseti let od uvedení technologie do provozu.</t>
  </si>
  <si>
    <t>CHLADIČ PLYNU / KONDENÁTOR</t>
  </si>
  <si>
    <t>Predikce průměrné provozní doby:</t>
  </si>
  <si>
    <t>VPN SEC</t>
  </si>
  <si>
    <t>TECHNOLOGIE CHLAZENÍ</t>
  </si>
  <si>
    <t>NÁBYTEK  A CHLAZENÉ KOMORY</t>
  </si>
  <si>
    <t>REGULAČNÍ POZICE PRO CHLAZENÉ KOMORY</t>
  </si>
  <si>
    <t>BEZPEČNOSTNÍ PRVKY A TECHNOLOGIE</t>
  </si>
  <si>
    <t>REGULAČNÍCH KOMPONENT</t>
  </si>
  <si>
    <t>A UZAVÍRACÍCH ARMATUR</t>
  </si>
  <si>
    <t xml:space="preserve">DODÁVKA PROVOZNÍ AUTOMATIKY </t>
  </si>
  <si>
    <t>DODÁVKA POTRUBNÍCH ROZVODU</t>
  </si>
  <si>
    <t>KABELOVÝCH LÁVEK, ELEKTRICKÝCH KABELU</t>
  </si>
  <si>
    <t>NÁPLŇ CHLADIVA A OLEJE</t>
  </si>
  <si>
    <t>MONTÁŽ TECHNOLOGIE CHLAZENÍ</t>
  </si>
  <si>
    <t>ENGINEERING, PROJEKTOVÁ DOKUMENTACE</t>
  </si>
  <si>
    <t>UVEDENÍ TECHNOLOGIE DO PROVOZU</t>
  </si>
  <si>
    <t>A 09</t>
  </si>
  <si>
    <t>1. Klíčové vlastnosti</t>
  </si>
  <si>
    <t>Maximální PS/R744</t>
  </si>
  <si>
    <t>3. Technická specifikace technologie</t>
  </si>
  <si>
    <t>Tepelná izolace:</t>
  </si>
  <si>
    <t>ELEKTRO</t>
  </si>
  <si>
    <t>Elektrické napájení aparátu:</t>
  </si>
  <si>
    <t>TN-C-S</t>
  </si>
  <si>
    <t>3x400V/50Hz</t>
  </si>
  <si>
    <t>230V/50Hz</t>
  </si>
  <si>
    <t>Elektrické napájení zásobníku ze zdroje chladu:</t>
  </si>
  <si>
    <t>4. Regulace technologie rekuperace</t>
  </si>
  <si>
    <t>Silový rozvaděč součástí zdroje chladu:</t>
  </si>
  <si>
    <t>Vizualizace teploty v monitorovacím systému:</t>
  </si>
  <si>
    <t>Plovoucí režim regulace:</t>
  </si>
  <si>
    <t>Optimalizace sacího tlaku:</t>
  </si>
  <si>
    <t>Optimalizace výhřevu hran:</t>
  </si>
  <si>
    <t>Výpočet COP:</t>
  </si>
  <si>
    <t>Měření celkového el. odběru technologie:</t>
  </si>
  <si>
    <t>Měření celkového el. příkonu technologie:</t>
  </si>
  <si>
    <t>Měření celkového el. proudu technologie:</t>
  </si>
  <si>
    <t>Měření elektrického napětí na přívodu:</t>
  </si>
  <si>
    <t>Měření relativní vlhkosti prodejní plochy:</t>
  </si>
  <si>
    <t>Měření teploty prodejní plochy:</t>
  </si>
  <si>
    <t>Výpočet rosného bodu (prodejní plocha):</t>
  </si>
  <si>
    <t>Měření venkovní teploty:</t>
  </si>
  <si>
    <t>Měření teploty vody v zásobníku TV:</t>
  </si>
  <si>
    <t>Přístupový certifikát VPN, operátor:</t>
  </si>
  <si>
    <t>Energie (odběr, příkon, proud, napětí):</t>
  </si>
  <si>
    <t>Teplota, relativní vlhkost a rosný bod:</t>
  </si>
  <si>
    <t>Teplota okolí:</t>
  </si>
  <si>
    <t>V souladu s ČSN:</t>
  </si>
  <si>
    <t>V rozsahu *xml, měsiční výkaz, *xls:</t>
  </si>
  <si>
    <t>HACCP:</t>
  </si>
  <si>
    <t>Teplota nasávaného vzduchu (S3):</t>
  </si>
  <si>
    <t>Poměrová teplota S3/S4:</t>
  </si>
  <si>
    <t>Mražené potraviny a smetanové krémy</t>
  </si>
  <si>
    <t>Mléčné produkty, uzeniny, fresh, bistro</t>
  </si>
  <si>
    <t>Mléčné produkty, uzeniny, promo, nápoje</t>
  </si>
  <si>
    <t>Ovoce, zelenina, saláty</t>
  </si>
  <si>
    <t>Zdravé produkty, saláty, zelenina, ovoce</t>
  </si>
  <si>
    <t>Maso a drůbež (balené)</t>
  </si>
  <si>
    <t>Pečivo, mražené produkty</t>
  </si>
  <si>
    <t>Cena výparníku:</t>
  </si>
  <si>
    <t>Cena komory:</t>
  </si>
  <si>
    <t>TYP DISTRIBUČNÍHO NÁBYTKU</t>
  </si>
  <si>
    <t>TYP VÝPARNÍKU</t>
  </si>
  <si>
    <t>CENA KOMORY</t>
  </si>
  <si>
    <t>VÝPARNÍKY</t>
  </si>
  <si>
    <t>KOMORY</t>
  </si>
  <si>
    <t>CELKOVÁ CENA ZA DODÁVKU / OPRAVU IZOLOVANÝCH KOMOR</t>
  </si>
  <si>
    <t>TECHNOLOGIE</t>
  </si>
  <si>
    <t>APLIKACE</t>
  </si>
  <si>
    <t>CELKOVÁ CENA DODÁVKY VÝPARNÍKU PRO KOMORY</t>
  </si>
  <si>
    <t>ID</t>
  </si>
  <si>
    <t>CENOVÁ NABÍDKA DODÁVKY VÝPARNÍKU A IZOLOVANÝCH KOMOR</t>
  </si>
  <si>
    <t>Povrchová úprava lamel:</t>
  </si>
  <si>
    <t>LT DISTRIBUČNÍ NÁBYTEK + LT KOMORY CELKEM</t>
  </si>
  <si>
    <t>MT DISTRIBUČNÍ NÁBYTEK + MT A HT KOMORY CELKEM</t>
  </si>
  <si>
    <t>Dodávka monitorovacího a řídicího systému chlazení
Vzdálený přístup přes VPN IT SEC.</t>
  </si>
  <si>
    <t>ŠEDÁ, STRATUS</t>
  </si>
  <si>
    <t>LED for LT</t>
  </si>
  <si>
    <t>LED for BASIC 2</t>
  </si>
  <si>
    <t>ZDROJ CHLADU</t>
  </si>
  <si>
    <t>A 02</t>
  </si>
  <si>
    <t>1. Hlavní rozměry a umístění</t>
  </si>
  <si>
    <t>Umístění zdroje chladu:</t>
  </si>
  <si>
    <t>UMÍSTĚNÍ ZDROJE CHLADU</t>
  </si>
  <si>
    <t>Kg</t>
  </si>
  <si>
    <t>2. Definice chladicího výkonu</t>
  </si>
  <si>
    <t>Základní charakteristika zdroje:</t>
  </si>
  <si>
    <t>Typ zařízení:</t>
  </si>
  <si>
    <t>Vypařovací teplota LT:</t>
  </si>
  <si>
    <t>Vypařovací teplota MT:</t>
  </si>
  <si>
    <t>KONCEPT ZDROJE CHLADU</t>
  </si>
  <si>
    <t>DX BOOSTER S PARALELNÍ KOMPRESÍ</t>
  </si>
  <si>
    <t>DX BOOSTER S LP EJEKTOREM</t>
  </si>
  <si>
    <t>PS</t>
  </si>
  <si>
    <t>Výtlačný tlak návrhový:</t>
  </si>
  <si>
    <t>Teplota par za gass coolerem:</t>
  </si>
  <si>
    <t>Návrhový tlak ve sběrači chladiva:</t>
  </si>
  <si>
    <t>Chladicí výkon LT:</t>
  </si>
  <si>
    <t>Chladicí výkon MT:</t>
  </si>
  <si>
    <t>Systémová charakteristika:
(návrhová, kompresory)</t>
  </si>
  <si>
    <t>Minimální rezerva výkonu:</t>
  </si>
  <si>
    <t>Požadovaný tepelný výkon zdroje:</t>
  </si>
  <si>
    <t>Minimální tepelný výkon aparátu:</t>
  </si>
  <si>
    <t>3. Technická specifikace zdroje chladu</t>
  </si>
  <si>
    <t>Použitý typ zdroje chladu:</t>
  </si>
  <si>
    <t>Použité kompresory:</t>
  </si>
  <si>
    <t>Technologie kompresorů:</t>
  </si>
  <si>
    <t>KOMPRESORY</t>
  </si>
  <si>
    <t>PÍSTOVÉ</t>
  </si>
  <si>
    <t>SCROLL</t>
  </si>
  <si>
    <t>ŠROUBOVÉ</t>
  </si>
  <si>
    <t>Počet kompresorů LT:</t>
  </si>
  <si>
    <t>Počet kompresorů MT:</t>
  </si>
  <si>
    <t>Typ kompresoru LT/K1:</t>
  </si>
  <si>
    <t>Modulace výkonu LT/K1:</t>
  </si>
  <si>
    <t>Typ kompresoru LT/K2:</t>
  </si>
  <si>
    <t>Typ kompresoru LT/K3:</t>
  </si>
  <si>
    <t>Typ kompresoru MT/K1:</t>
  </si>
  <si>
    <t>Modulace výkonu MT/K1:</t>
  </si>
  <si>
    <t>Typ kompresoru MT/K2:</t>
  </si>
  <si>
    <t>Typ kompresoru MT/K3:</t>
  </si>
  <si>
    <t>Typ kompresoru MT/K4:</t>
  </si>
  <si>
    <t>Typové řešení zdroje chladu:</t>
  </si>
  <si>
    <t>STROJOVNA CHLADICÍHO ZAŘÍZENÍ</t>
  </si>
  <si>
    <t>TECHNICKÁ MÍSTNOST</t>
  </si>
  <si>
    <t>OBSAZENÝ PROSTOR</t>
  </si>
  <si>
    <t>NEOBSAZENÝ PROSTOR</t>
  </si>
  <si>
    <t>KOMPRESOROVÁ JEDNOTKA</t>
  </si>
  <si>
    <t>KOMPRESOROVÁ JEDNOTKA V KAROSÉRII</t>
  </si>
  <si>
    <t>VĚTRANÁ SKŘÍŇ</t>
  </si>
  <si>
    <t>Vnitřní objem zásobníku (sběrače):</t>
  </si>
  <si>
    <t>Dispozice zásobníku (sběrače):</t>
  </si>
  <si>
    <t>SBĚRAČ</t>
  </si>
  <si>
    <t>HORIZONTÁLNÍ</t>
  </si>
  <si>
    <t>VERTIKÁLNÍ</t>
  </si>
  <si>
    <t>NENÍ POUŽIT</t>
  </si>
  <si>
    <t>Specifikace zásobníku chladiva:</t>
  </si>
  <si>
    <r>
      <t xml:space="preserve">Nadkritické parametry:
</t>
    </r>
    <r>
      <rPr>
        <sz val="11"/>
        <color theme="0"/>
        <rFont val="Calibri"/>
        <family val="2"/>
        <charset val="238"/>
        <scheme val="minor"/>
      </rPr>
      <t>(supercritical operation)</t>
    </r>
  </si>
  <si>
    <r>
      <t xml:space="preserve">Podkritické parametry:
</t>
    </r>
    <r>
      <rPr>
        <sz val="11"/>
        <color theme="0"/>
        <rFont val="Calibri"/>
        <family val="2"/>
        <charset val="238"/>
        <scheme val="minor"/>
      </rPr>
      <t>(subcritical operation)</t>
    </r>
  </si>
  <si>
    <t>4. Regulace</t>
  </si>
  <si>
    <t>Měření energetických parametrů:</t>
  </si>
  <si>
    <t>Elektrický odběr, příkon, proud:</t>
  </si>
  <si>
    <t>Vizualizace na rozvaděči jednotky:</t>
  </si>
  <si>
    <t xml:space="preserve">Hlavní regulátor:
</t>
  </si>
  <si>
    <t>Silová napájení:</t>
  </si>
  <si>
    <t>Silový rozvaděč součástí jednotky:</t>
  </si>
  <si>
    <t>Jištění a vypnutí připojeného DN:</t>
  </si>
  <si>
    <t>Jištění a vypnutí připojených komor</t>
  </si>
  <si>
    <t>Jištění a vyp. technologie rekuperace:</t>
  </si>
  <si>
    <t>Referenční typ regulace:</t>
  </si>
  <si>
    <t>Vizualizace provozních parametrů:</t>
  </si>
  <si>
    <t>Výpočet provozního COP:</t>
  </si>
  <si>
    <t>Optimalizace provozních parametrů:</t>
  </si>
  <si>
    <t>Výrobce kompresorů:</t>
  </si>
  <si>
    <t>Zdroj chladu (jednotka):</t>
  </si>
  <si>
    <t>Náhradní díly (jednotlivé části, kompresory, měniče, regulace, atd.) pro zdroj chladu a jeho příslušenství musí být dostupné u dodavatele nejdéle do pěti pracovních dnů. Všechny nezbytné náhradní díly musí být dostupné po dobu deseti let od uvedení technologie do provozu.</t>
  </si>
  <si>
    <t>Počet kompresorů:</t>
  </si>
  <si>
    <t>Teplota výstupního plynu:</t>
  </si>
  <si>
    <t>Celkový el. příkon kompresorů:</t>
  </si>
  <si>
    <t>Celkový el. proud kompresorů:</t>
  </si>
  <si>
    <t>Celkový el. odběr rok:</t>
  </si>
  <si>
    <t>hod/rok</t>
  </si>
  <si>
    <t>kW/hod/rok</t>
  </si>
  <si>
    <t>El. příkon regulace (měniče, regulace, atd.):</t>
  </si>
  <si>
    <t>El. proud regulace (měniče, regulace, atd.):</t>
  </si>
  <si>
    <t>Tepelný výkon zdroje:</t>
  </si>
  <si>
    <t>Typ jednotky:</t>
  </si>
  <si>
    <t>Typ kompresorů:</t>
  </si>
  <si>
    <t>Typ aparátu:</t>
  </si>
  <si>
    <t>CENA DODÁVKY</t>
  </si>
  <si>
    <t>VYPOČTENÝ CHLADICÍ VÝKON</t>
  </si>
  <si>
    <t>COP</t>
  </si>
  <si>
    <t>Referenční typ jednotky:</t>
  </si>
  <si>
    <t>NÁVRHOVÁ TEPLOTA OKOLÍ:</t>
  </si>
  <si>
    <t>ZÁRUKA NA DODÁVKU:</t>
  </si>
  <si>
    <t>hod/den</t>
  </si>
  <si>
    <t>OSVĚTLENÍ DN:</t>
  </si>
  <si>
    <t>Náhradní díly (jednotlivé části, komponenty, regulace, atd.) pro technologii rekuperace a její příslušenství musí být dostupné u dodavatele nejdéle do patnácti pracovních dnů. Všechny nezbytné náhradní díly musí být dostupné po dobu deseti let od uvedení technologie do provozu.</t>
  </si>
  <si>
    <t>CENA DN</t>
  </si>
  <si>
    <t>DOPRAVA DN</t>
  </si>
  <si>
    <t>Osvětlení LED:</t>
  </si>
  <si>
    <t>3000K</t>
  </si>
  <si>
    <t>4000K</t>
  </si>
  <si>
    <t>5700K</t>
  </si>
  <si>
    <t>1000K</t>
  </si>
  <si>
    <t>Bočnice (mezistěna):</t>
  </si>
  <si>
    <t>Celkova cena dodávky:</t>
  </si>
  <si>
    <t>PAVEL KOPECKÝ</t>
  </si>
  <si>
    <t>Chlazené pečivo a potraviny</t>
  </si>
  <si>
    <t xml:space="preserve">Sýry </t>
  </si>
  <si>
    <t>OBJEDNÁVKA:</t>
  </si>
  <si>
    <t>IRIOS SG4-GL+.CL4 e*cube</t>
  </si>
  <si>
    <t>POZICE A ZÁKLADNÍ REFERENČNÍ SPECIFIKACE</t>
  </si>
  <si>
    <t>07:00 až 21:00</t>
  </si>
  <si>
    <t>PŘÍPRAVNA MASA</t>
  </si>
  <si>
    <t>VYUŽITÍ ODPADNÍHO TEPLA</t>
  </si>
  <si>
    <t>Výpočtová teplota okolí:</t>
  </si>
  <si>
    <t>Výměník pro využití odpadního tepla</t>
  </si>
  <si>
    <t>Vstupní a výstupní teplota otopné vody:</t>
  </si>
  <si>
    <t>Vstupní a výstupní teplota chladiva R744:</t>
  </si>
  <si>
    <t>Plynulá regulace teploty výstupní ohřáté vody:</t>
  </si>
  <si>
    <t>Třícestný plynule regulovatelný ventil na straně R744:</t>
  </si>
  <si>
    <t>Servisní odpojení výměníku od otopné soustavy:</t>
  </si>
  <si>
    <t>Pojišťovací ventily, kontrola průtoku otopné vody:</t>
  </si>
  <si>
    <t>DI aktivace a deaktivace technologie:</t>
  </si>
  <si>
    <t>Změna (SET) požadavané teploty pomocí AI 0-10V:</t>
  </si>
  <si>
    <t>Regulace z řídícího regulátoru zdroje chladu:</t>
  </si>
  <si>
    <t>Umístění výměníku:</t>
  </si>
  <si>
    <t>STROJOVNA</t>
  </si>
  <si>
    <t>KOTELNA</t>
  </si>
  <si>
    <t>Technologie:</t>
  </si>
  <si>
    <t>1NP</t>
  </si>
  <si>
    <t>+12/+14</t>
  </si>
  <si>
    <t>PŘÍPRAVNA</t>
  </si>
  <si>
    <t>PŘÍPRAVNA OVOCE A ZELENINY</t>
  </si>
  <si>
    <t>TERMOSTATICKÝ VSTŘIKOVACÍ VENTIL</t>
  </si>
  <si>
    <t>CHLAZENÍ KAPALINY</t>
  </si>
  <si>
    <t>LEDOVÁ VODA</t>
  </si>
  <si>
    <t>PPG 35%</t>
  </si>
  <si>
    <t>Chlazené kapaliny:</t>
  </si>
  <si>
    <t>VODA</t>
  </si>
  <si>
    <t>PPG+H2O (35%)</t>
  </si>
  <si>
    <t>1/0</t>
  </si>
  <si>
    <t>GASTRO TABLES</t>
  </si>
  <si>
    <t>Chlazené potraviny, uzeniny, fresh, bistro</t>
  </si>
  <si>
    <t>Orientační výkres a řez:</t>
  </si>
  <si>
    <t>Horní zrcadlo:</t>
  </si>
  <si>
    <t>Přední plexi zarážka polic:</t>
  </si>
  <si>
    <t>Výhřev hran:</t>
  </si>
  <si>
    <t>ČÍSLA</t>
  </si>
  <si>
    <t>Náhradní díly (jednotlivé části, komponenty, regulace, profily atd.) pro nabízený distribuční, gastronomický nábytek a jeho příslušenství musí být dostupné u dodavatele nejdéle do pěti pracovních dnů. Všechny nezbytné náhradní díly musí být dostupné po dobu deseti let od uvedení technologie do provozu.</t>
  </si>
  <si>
    <t>VIZUALIZACE TEPLOTY</t>
  </si>
  <si>
    <t>Teplota na sondě S3:</t>
  </si>
  <si>
    <t>Teplota na sondě S4:</t>
  </si>
  <si>
    <t>WEB INVESTORA:</t>
  </si>
  <si>
    <t>PATRA</t>
  </si>
  <si>
    <t>2PP</t>
  </si>
  <si>
    <t>1PP</t>
  </si>
  <si>
    <t>2NP</t>
  </si>
  <si>
    <t>3NP</t>
  </si>
  <si>
    <t>4NP</t>
  </si>
  <si>
    <t>5NP</t>
  </si>
  <si>
    <t>6NP</t>
  </si>
  <si>
    <t>(PRO POTŘEBY OTOPNÉ SOUSTAVY)</t>
  </si>
  <si>
    <t>POLOTOVARY</t>
  </si>
  <si>
    <t>Polotovary</t>
  </si>
  <si>
    <t>NÁPOJE</t>
  </si>
  <si>
    <t>POTRAVINY</t>
  </si>
  <si>
    <t>NÁPOJE, PIVO</t>
  </si>
  <si>
    <t>ODPADKY</t>
  </si>
  <si>
    <t>Nová podlaha komory:</t>
  </si>
  <si>
    <t>°K</t>
  </si>
  <si>
    <t>F</t>
  </si>
  <si>
    <t>%RH</t>
  </si>
  <si>
    <t>T5B</t>
  </si>
  <si>
    <t>PUR</t>
  </si>
  <si>
    <t>LED</t>
  </si>
  <si>
    <t>PUR 80</t>
  </si>
  <si>
    <t>STV</t>
  </si>
  <si>
    <t>Klasifikace umístění:</t>
  </si>
  <si>
    <t>KLASIFIKACE</t>
  </si>
  <si>
    <t>°C</t>
  </si>
  <si>
    <t>Teplotní diference regulace:</t>
  </si>
  <si>
    <t>Relativní vlhkost prostoru:</t>
  </si>
  <si>
    <t>Způsob napojení na chladicí okruh:</t>
  </si>
  <si>
    <t>DX</t>
  </si>
  <si>
    <t>Clona dveří:</t>
  </si>
  <si>
    <t>VZDUCHOVÁ</t>
  </si>
  <si>
    <t>Technologie "Muž V Komoře":</t>
  </si>
  <si>
    <t>Kontrola úniku chladiva:</t>
  </si>
  <si>
    <t>Ventil udržení konstantního tlaku:</t>
  </si>
  <si>
    <t>Měrná tepelná kapacita produktu:</t>
  </si>
  <si>
    <t>Celkové množství skladovaného produktu:</t>
  </si>
  <si>
    <t>Denní obrat skladovaného produktu:</t>
  </si>
  <si>
    <t>Maximální vstupní teplota produktu:</t>
  </si>
  <si>
    <t>kg</t>
  </si>
  <si>
    <t>Šířka dveří:</t>
  </si>
  <si>
    <t>Vytížení výhřevu za 24 hodin:</t>
  </si>
  <si>
    <t>Nové osvětlení komory:</t>
  </si>
  <si>
    <t>Typ osvětlení komory:</t>
  </si>
  <si>
    <t>J/kg K</t>
  </si>
  <si>
    <t>Provozní doba:</t>
  </si>
  <si>
    <t>Ostatní tepelné zátěže:</t>
  </si>
  <si>
    <t>Typ:</t>
  </si>
  <si>
    <t>Není specifikováno</t>
  </si>
  <si>
    <t>Vozík ručně vedený</t>
  </si>
  <si>
    <t>Ostatní:</t>
  </si>
  <si>
    <t>Poznámky:</t>
  </si>
  <si>
    <t xml:space="preserve">Základní technické požadavky: </t>
  </si>
  <si>
    <t>Hmotnost:</t>
  </si>
  <si>
    <t>Použitý typ DX aparátu:</t>
  </si>
  <si>
    <t>Počet aparátů v komoře:</t>
  </si>
  <si>
    <t>Odtávání aparátu:</t>
  </si>
  <si>
    <t>Lamely aparátu:</t>
  </si>
  <si>
    <t>Technická data aparátu:</t>
  </si>
  <si>
    <t>CENA DODÁVKY APARÁTU:</t>
  </si>
  <si>
    <t>Celkem cena aparátu a příslušenství:</t>
  </si>
  <si>
    <t>Referenční řada aparátu:</t>
  </si>
  <si>
    <t>Technická referenční řada aparátu:</t>
  </si>
  <si>
    <t>Vypařovací teplota (SET):</t>
  </si>
  <si>
    <t>Název:</t>
  </si>
  <si>
    <r>
      <t>kg/m</t>
    </r>
    <r>
      <rPr>
        <vertAlign val="superscript"/>
        <sz val="11"/>
        <color theme="1"/>
        <rFont val="Calibri"/>
        <family val="2"/>
        <charset val="238"/>
        <scheme val="minor"/>
      </rPr>
      <t>3</t>
    </r>
  </si>
  <si>
    <t>Regulace výhřevu hran dveří:</t>
  </si>
  <si>
    <r>
      <rPr>
        <vertAlign val="superscript"/>
        <sz val="10"/>
        <rFont val="Calibri"/>
        <family val="2"/>
        <scheme val="minor"/>
      </rPr>
      <t>o</t>
    </r>
    <r>
      <rPr>
        <sz val="10"/>
        <rFont val="Calibri"/>
        <family val="2"/>
        <scheme val="minor"/>
      </rPr>
      <t>C</t>
    </r>
  </si>
  <si>
    <t>Klasifikace umístnění:</t>
  </si>
  <si>
    <t>ASTANA LX  H203</t>
  </si>
  <si>
    <t>Celková čelní výška:</t>
  </si>
  <si>
    <t>AMBURGO 200  G6  BT  1E</t>
  </si>
  <si>
    <r>
      <t>25 °</t>
    </r>
    <r>
      <rPr>
        <sz val="11"/>
        <color theme="1"/>
        <rFont val="Calibri"/>
        <family val="2"/>
        <charset val="238"/>
        <scheme val="minor"/>
      </rPr>
      <t>C  60 %RH</t>
    </r>
  </si>
  <si>
    <t>OSAKA 3 LXQ 100 H165</t>
  </si>
  <si>
    <t>LISBONA 2 RI 120 H205</t>
  </si>
  <si>
    <t xml:space="preserve"> </t>
  </si>
  <si>
    <t>Chlazené ryby</t>
  </si>
  <si>
    <t>RYBY</t>
  </si>
  <si>
    <t>SALÁTY</t>
  </si>
  <si>
    <t>VAJÍČKA</t>
  </si>
  <si>
    <t>DRŮBEŽ</t>
  </si>
  <si>
    <t>RAL 7016</t>
  </si>
  <si>
    <t>RAL 9003</t>
  </si>
  <si>
    <t>&gt;= 600</t>
  </si>
  <si>
    <t>&gt;= 4000</t>
  </si>
  <si>
    <t>přední madlo:</t>
  </si>
  <si>
    <t>střední sloupek:</t>
  </si>
  <si>
    <t>&gt;=850</t>
  </si>
  <si>
    <t>Hotová jídla</t>
  </si>
  <si>
    <t>Uzeniny, párky, klobásy, šunky, salámy</t>
  </si>
  <si>
    <t>Vejce</t>
  </si>
  <si>
    <t>Čerstvé produkty</t>
  </si>
  <si>
    <t>Mléčné produky</t>
  </si>
  <si>
    <t>Všechna prosklení musí být řešena dle EN 12150, prosklení a zrcadla musí být bezpečnostním provedení. Prosklení a izolace jednotlivých dílců musí být navržena pro příslušnou klimatickou třídu (25 °C a 60 % relativní vlhkosti) s garancí provozu bez vzniku kondenzace na jednotlivých dodaných aparátech.</t>
  </si>
  <si>
    <t>Regulace otáček ventilátorů:</t>
  </si>
  <si>
    <t>Typ povrchové úpravy lamel:</t>
  </si>
  <si>
    <t>Povrchová úprava aparátu:</t>
  </si>
  <si>
    <t>Izolace odkapní vaničky:</t>
  </si>
  <si>
    <t>Materiál odkapní vaničky:</t>
  </si>
  <si>
    <t>Materiál karosérie aparátu:</t>
  </si>
  <si>
    <t>Materiál potrubních rozvodů (vlásenky):</t>
  </si>
  <si>
    <t>Cu</t>
  </si>
  <si>
    <t>DLE PD</t>
  </si>
  <si>
    <t>Náhradní díly (jednotlivé části, komponenty, regulace, profily atd.) pro nabízené aparáty a jejich příslušenství musí být dostupné u dodavatele nejdéle do pěti pracovních dnů. Všechny nezbytné náhradní díly musí být dostupné po dobu deseti let od uvedení technologie do provozu.</t>
  </si>
  <si>
    <t>Podrobné (detailní) požadavky na návrh aparátů (použité materiály karosérie, požadavky na hlučnost, maximální provozní tlak atd.) jsou součástí zadávací projektové dokumentace. Pro ověření technického návrhu budou před realizací  předloženy datové listy aparátů ke kontrole.</t>
  </si>
  <si>
    <t>Tato karta obsahuje technický popis řešení komory, ventilátorového výparníku (aparátu). Předmětem řešení je vlastní izolovaný box (nebo jeho oprava, včetně příslušenství  Ostatní části cenové nabídky (montáž, automatika, příslušenství atd.)jsou definovány na dalších kartách.</t>
  </si>
  <si>
    <t>$</t>
  </si>
  <si>
    <t>Montáž a uvedení do provozu:</t>
  </si>
  <si>
    <t>Projektová dokumetace (DSP, RDS, DSPS):</t>
  </si>
  <si>
    <t>CENA BEZ DPH</t>
  </si>
  <si>
    <t xml:space="preserve">CELKOVÁ CENA DODÁVKY STROJNÍ ČÁSTI TECHNOLOGIE </t>
  </si>
  <si>
    <t>PLATNOST NABÍDKY:</t>
  </si>
  <si>
    <t>Data pro další listy $</t>
  </si>
  <si>
    <t>Tloušťka stěny izolace PIR/PUR (dle PD):</t>
  </si>
  <si>
    <t>Technické řešení podlahy:</t>
  </si>
  <si>
    <t>Minimální rozteč lamel:</t>
  </si>
  <si>
    <t>Tepelné ztráty technologie komory:</t>
  </si>
  <si>
    <t>Podrobná specifikace komor je součástí projektové dokumentace.</t>
  </si>
  <si>
    <t>LAKOVANÝ PLECH</t>
  </si>
  <si>
    <t>CENA DODÁVKY TECHNOLOGIE KOMORY:</t>
  </si>
  <si>
    <r>
      <t>Chladicí výkon aparátu (výparníku), minimální chladicí výkon (</t>
    </r>
    <r>
      <rPr>
        <b/>
        <sz val="11"/>
        <color theme="1"/>
        <rFont val="Calibri"/>
        <family val="2"/>
        <charset val="238"/>
        <scheme val="minor"/>
      </rPr>
      <t>data pro jeden apará</t>
    </r>
    <r>
      <rPr>
        <sz val="11"/>
        <color theme="1"/>
        <rFont val="Calibri"/>
        <family val="2"/>
        <charset val="238"/>
        <scheme val="minor"/>
      </rPr>
      <t>t):</t>
    </r>
  </si>
  <si>
    <t>Klimatizace strojovny chlazení</t>
  </si>
  <si>
    <t>CEILING LOW</t>
  </si>
  <si>
    <t>Odpadky, VŽP</t>
  </si>
  <si>
    <t>ČÁST:</t>
  </si>
  <si>
    <t>VENKOVNÍ PROSTOR</t>
  </si>
  <si>
    <t>KOMPAKTNÍ VENKOVNÍ ZDROJ</t>
  </si>
  <si>
    <t>KOMPAKTNÍ VENKOVNÍ ZDROJ VČETNĚ CHLADIČE PLYNU</t>
  </si>
  <si>
    <t>Poznámka:</t>
  </si>
  <si>
    <t>Maximální provozní tlak (PS):</t>
  </si>
  <si>
    <t>SDRUŽENÁ VÍCE KOMPRESOROVÁ JEDNOTKA</t>
  </si>
  <si>
    <t>El. příkon paralelního kompresoru(ů) :</t>
  </si>
  <si>
    <t>El. proud paralelního kompresoru(ů) :</t>
  </si>
  <si>
    <t>Tepelný výkon kompresorů:</t>
  </si>
  <si>
    <t>Podrobné požadavky a upřesnění pravidel pro návrh zdroje chladu jsou součástí zadávací projketové dokumentace.</t>
  </si>
  <si>
    <t>Základní vlastnosti zdroje chladu:</t>
  </si>
  <si>
    <t>Minimální návrhové provozní tlaky (PS):</t>
  </si>
  <si>
    <t>32/51/90/120</t>
  </si>
  <si>
    <t>LT 60 /  MT 60 / LI 90 / HP 120</t>
  </si>
  <si>
    <t>DX BOOSTER VYBAVENÝ LP EJEKTOREM</t>
  </si>
  <si>
    <t>DX BOOSTER S PARALELNÍ KOMPRESÍ A HP EJEKTOREM</t>
  </si>
  <si>
    <t>Místnost:</t>
  </si>
  <si>
    <t>Lokalizace chladiče plynu:</t>
  </si>
  <si>
    <t>Integrovaná součást zdroje chladu</t>
  </si>
  <si>
    <t>Elektrické silové napájení distribučního nýbatku:</t>
  </si>
  <si>
    <t>Minimální počet připojených regulátorů dle projektu:</t>
  </si>
  <si>
    <t>Přístupový certifikát VPN, investor:</t>
  </si>
  <si>
    <t>Přístupový certifikát VPN, investor IT:</t>
  </si>
  <si>
    <t>Vytížení MT,  LT, IC části technologie:</t>
  </si>
  <si>
    <t>Sestava teplot a stavů zpětného využití tepla:</t>
  </si>
  <si>
    <t>Součástí dodávky aparátu jsou vždy originální prodloužené nohy o dostatečné délce s ohledem na optimální a energeticky úspornou práci aparátu a jednoduché a bezpečné čištění lamelové plochy aparátu.</t>
  </si>
  <si>
    <t>Dva výměníky zapojené za sebou:</t>
  </si>
  <si>
    <t>Kalorimetrické měření předaného tepla:</t>
  </si>
  <si>
    <t>Integrovaná vnitřní komunikace 0-10V s regulátorem jednotky:</t>
  </si>
  <si>
    <t>OCHRANA LAMEL</t>
  </si>
  <si>
    <t>KAROSÉRIE</t>
  </si>
  <si>
    <t>CENA VÝPARNÍKU(Ů)</t>
  </si>
  <si>
    <r>
      <t xml:space="preserve">Umístění a sestavení distribučního nábytku dle dispozice v PD : 
</t>
    </r>
    <r>
      <rPr>
        <sz val="8"/>
        <color theme="1"/>
        <rFont val="Calibri"/>
        <family val="2"/>
        <charset val="238"/>
        <scheme val="minor"/>
      </rPr>
      <t>(kontrola a nastavení provozních parametrů)</t>
    </r>
  </si>
  <si>
    <t>RAL 7024</t>
  </si>
  <si>
    <t>ŠEDÁ BASIC</t>
  </si>
  <si>
    <t>MĚNA A CENY NABÍDKY</t>
  </si>
  <si>
    <t>5A</t>
  </si>
  <si>
    <t>5B</t>
  </si>
  <si>
    <t>Chladicí okruh:</t>
  </si>
  <si>
    <t>Počet aparátů zapojených v sérii:</t>
  </si>
  <si>
    <t>Primární oběhové čerpadlo s regulací otáček:</t>
  </si>
  <si>
    <t>Elektrický příkon primárního oběhového čerpadla:</t>
  </si>
  <si>
    <t>Elektrický proud primárního oběhového čerpadla:</t>
  </si>
  <si>
    <t>Elektrické napájení oběhového čerpadla:</t>
  </si>
  <si>
    <r>
      <rPr>
        <b/>
        <vertAlign val="superscript"/>
        <sz val="12"/>
        <color theme="1"/>
        <rFont val="Calibri"/>
        <family val="2"/>
        <charset val="238"/>
        <scheme val="minor"/>
      </rPr>
      <t>o</t>
    </r>
    <r>
      <rPr>
        <b/>
        <sz val="12"/>
        <color theme="1"/>
        <rFont val="Calibri"/>
        <family val="2"/>
        <charset val="238"/>
        <scheme val="minor"/>
      </rPr>
      <t>C</t>
    </r>
  </si>
  <si>
    <r>
      <rPr>
        <vertAlign val="superscript"/>
        <sz val="12"/>
        <color theme="1"/>
        <rFont val="Calibri"/>
        <family val="2"/>
        <charset val="238"/>
        <scheme val="minor"/>
      </rPr>
      <t>o</t>
    </r>
    <r>
      <rPr>
        <sz val="12"/>
        <color theme="1"/>
        <rFont val="Calibri"/>
        <family val="2"/>
        <charset val="238"/>
        <scheme val="minor"/>
      </rPr>
      <t>C</t>
    </r>
  </si>
  <si>
    <t>Dodávka distribučního nábytku, včetně dopravy.</t>
  </si>
  <si>
    <t>DOBA OSVĚTLENÍ:</t>
  </si>
  <si>
    <t>HOD</t>
  </si>
  <si>
    <t>+/- 50</t>
  </si>
  <si>
    <t>Vypařovací teplota TK:</t>
  </si>
  <si>
    <t>Sací přehřátí TK:</t>
  </si>
  <si>
    <t>Vypařovací teplota NK:</t>
  </si>
  <si>
    <t>Sací přehřátí NK:</t>
  </si>
  <si>
    <t>Chladicí výkon TK:</t>
  </si>
  <si>
    <t>Elektrický příkon TK:</t>
  </si>
  <si>
    <t>Elektrický proud TK:</t>
  </si>
  <si>
    <t>Chladicí výkon NK:</t>
  </si>
  <si>
    <t>Elektrický příkon NK:</t>
  </si>
  <si>
    <t>Elektrický proud NK:</t>
  </si>
  <si>
    <t>UZENÉ RYBY</t>
  </si>
  <si>
    <t>(DX01)</t>
  </si>
  <si>
    <t>Akustický výkon LwA:</t>
  </si>
  <si>
    <t>dB(A)</t>
  </si>
  <si>
    <t>Mléčné produky, vejce</t>
  </si>
  <si>
    <t/>
  </si>
  <si>
    <t>KORINTHOS 2 VD</t>
  </si>
  <si>
    <t>ARLES H125</t>
  </si>
  <si>
    <t>OSAKA 3 LX AS 100 H203</t>
  </si>
  <si>
    <t>PELICAN 6 P 1E H216 G3</t>
  </si>
  <si>
    <t>MIRADO 64-GS.M1-1</t>
  </si>
  <si>
    <t xml:space="preserve">AMBURGO 110  G6  BT </t>
  </si>
  <si>
    <t>VANTIS SG4-AF.A8 e*cube</t>
  </si>
  <si>
    <t>Uzené ryby</t>
  </si>
  <si>
    <t>Saláty, culinária, chlebíčky</t>
  </si>
  <si>
    <t>Antipasty</t>
  </si>
  <si>
    <t>Hotová jídla s sebou</t>
  </si>
  <si>
    <t>E1</t>
  </si>
  <si>
    <t>Cenové lišty na každou prostorovou polici. 
Na základní polici/dno (po celé délce nábytku).</t>
  </si>
  <si>
    <t>VH Agroprodukt, spol. s r.o.</t>
  </si>
  <si>
    <t xml:space="preserve">Radim Pátek </t>
  </si>
  <si>
    <t>radim.patek@gmail.com</t>
  </si>
  <si>
    <t>+420 606 600 643</t>
  </si>
  <si>
    <t>Na Rybníce 116</t>
  </si>
  <si>
    <t>Hradec Králové, Rusek, 500 03</t>
  </si>
  <si>
    <t>VH AGROPRODUKT</t>
  </si>
  <si>
    <t>50.2525558N, 15.8175425E</t>
  </si>
  <si>
    <t>http://www.vhagroprodukt.cz/kontakt-71/</t>
  </si>
  <si>
    <t>https://mapy.com/cs/turisticka?q=Na%20Rybn%C3%ADce%20116%20Hradec%20Kr%C3%A1lov%C3%A9%2C%20Rusek&amp;source=addr&amp;id=11078534&amp;ds=2&amp;x=15.8475618&amp;y=50.2591452&amp;z=14</t>
  </si>
  <si>
    <t>4.2 2026</t>
  </si>
  <si>
    <t>LT-C.01</t>
  </si>
  <si>
    <t>LT-C.02</t>
  </si>
  <si>
    <t>LT-B.01</t>
  </si>
  <si>
    <t>MT-C.01</t>
  </si>
  <si>
    <t>105</t>
  </si>
  <si>
    <t>106</t>
  </si>
  <si>
    <t>MT-B.01</t>
  </si>
  <si>
    <t>Dodávka sdružené kompresorové jednoteky včetně silové, regulační elektro části, měření elektrického příkonu a odběru</t>
  </si>
  <si>
    <t xml:space="preserve">Dodávka chladiče plynu / kondenzátorů,  EC technologie ventilátorů. </t>
  </si>
  <si>
    <t>A 05</t>
  </si>
  <si>
    <t>A 01</t>
  </si>
  <si>
    <t>Dodávka  výparníků pro chladicí a mrazicí komory.
EC technologie ventilátorů.</t>
  </si>
  <si>
    <t>PRAGA 4 FC 120/207</t>
  </si>
  <si>
    <t>Farmářské produkty (maso, drůbež, sýry, saláty)</t>
  </si>
  <si>
    <t>&gt;=810</t>
  </si>
  <si>
    <t>Cenové lišty na každou vnitřní polici. 
Dále na dno (po celé délce nábytku).</t>
  </si>
  <si>
    <t>FP</t>
  </si>
  <si>
    <t>RI</t>
  </si>
  <si>
    <t>Farmářské produkty na eruro plaletách</t>
  </si>
  <si>
    <t>1x500, 1x600</t>
  </si>
  <si>
    <t>&gt;=920</t>
  </si>
  <si>
    <t>Ukládání produků (dno):</t>
  </si>
  <si>
    <t>EURO paleta</t>
  </si>
  <si>
    <t>2ks</t>
  </si>
  <si>
    <t xml:space="preserve">Cenové lišty na každou vnitřní polici. </t>
  </si>
  <si>
    <t>MT-C.02</t>
  </si>
  <si>
    <t>Mražené potraviny</t>
  </si>
  <si>
    <t>FPV</t>
  </si>
  <si>
    <t>FPH</t>
  </si>
  <si>
    <t>COP (na straně výparníků, celkem):</t>
  </si>
  <si>
    <t>speed</t>
  </si>
  <si>
    <t>LT 40 /  MT 60 / LI 90 / HP 120</t>
  </si>
  <si>
    <t>Teplonosná látka:</t>
  </si>
  <si>
    <t>Max. provozní tlak teplonosné látky:</t>
  </si>
  <si>
    <t>Měrné teplo [c]</t>
  </si>
  <si>
    <t>kJ/kg K</t>
  </si>
  <si>
    <t>Hustota [𝜌]</t>
  </si>
  <si>
    <t>Průtok teplonosné látky:</t>
  </si>
  <si>
    <r>
      <t>m</t>
    </r>
    <r>
      <rPr>
        <i/>
        <vertAlign val="superscript"/>
        <sz val="11"/>
        <color theme="1"/>
        <rFont val="Calibri"/>
        <family val="2"/>
        <charset val="238"/>
        <scheme val="minor"/>
      </rPr>
      <t>3</t>
    </r>
    <r>
      <rPr>
        <i/>
        <sz val="11"/>
        <color theme="1"/>
        <rFont val="Calibri"/>
        <family val="2"/>
        <charset val="238"/>
        <scheme val="minor"/>
      </rPr>
      <t>/s</t>
    </r>
  </si>
  <si>
    <t>Vstupní teplota teplonosné látky:</t>
  </si>
  <si>
    <t>Výstupní teplota teplonosné látky:</t>
  </si>
  <si>
    <r>
      <t>m</t>
    </r>
    <r>
      <rPr>
        <vertAlign val="superscript"/>
        <sz val="11"/>
        <color theme="1"/>
        <rFont val="Calibri"/>
        <family val="2"/>
        <charset val="238"/>
        <scheme val="minor"/>
      </rPr>
      <t>3</t>
    </r>
    <r>
      <rPr>
        <sz val="11"/>
        <color theme="1"/>
        <rFont val="Calibri"/>
        <family val="2"/>
        <scheme val="minor"/>
      </rPr>
      <t>/h</t>
    </r>
  </si>
  <si>
    <t>Tlaková ztráta vodyní smyčky:</t>
  </si>
  <si>
    <t>kPa</t>
  </si>
  <si>
    <t>Tepelný výkon technologie využití odpadního tepla:</t>
  </si>
  <si>
    <t>Podrobné požadavky a upřesnění pravidel pro výpočet tepelného výkonu technologie odvodu odpadního  tepla v nadkritickém 
i podkritickém režimu, jsou součástí zadávací projektové dokumentace.</t>
  </si>
  <si>
    <t>Regulační tlak v HP části technologie při využití odpadního tepla:</t>
  </si>
  <si>
    <t>Minimální využití tepelného výkonu (teplota okolí +5°C):</t>
  </si>
  <si>
    <t>VERTICAL GLASS-DOOR ROLL IN (EUR)</t>
  </si>
  <si>
    <t>PD.318.000.DVZ</t>
  </si>
  <si>
    <t>PRODEJNA</t>
  </si>
  <si>
    <t>ASTANA P  H205</t>
  </si>
  <si>
    <t>VENEZIA 2 MAXI VDA</t>
  </si>
  <si>
    <t>OSAKA 3 LXQ 85 H150</t>
  </si>
  <si>
    <t>PANAMA 3P 080 H203</t>
  </si>
  <si>
    <t xml:space="preserve">AMBURGO 90  G6  BT </t>
  </si>
  <si>
    <t>+/- 30</t>
  </si>
  <si>
    <t>Zadní stěna (pokud je nezbytná):</t>
  </si>
  <si>
    <t>CHLADICÍ OKRUH:</t>
  </si>
  <si>
    <t>DX-01</t>
  </si>
  <si>
    <t>VH.0226</t>
  </si>
  <si>
    <t>Dodávka technologie využití odpadního tepla (dva deskové výměníky, primární oběhové čerpadlo, automatika, uzavírací ventily).</t>
  </si>
  <si>
    <r>
      <t>T</t>
    </r>
    <r>
      <rPr>
        <b/>
        <vertAlign val="subscript"/>
        <sz val="10"/>
        <color theme="0" tint="-0.14999847407452621"/>
        <rFont val="Calibri"/>
        <family val="2"/>
        <scheme val="minor"/>
      </rPr>
      <t>e</t>
    </r>
    <r>
      <rPr>
        <b/>
        <sz val="10"/>
        <color theme="0" tint="-0.14999847407452621"/>
        <rFont val="Calibri"/>
        <family val="2"/>
        <scheme val="minor"/>
      </rPr>
      <t>*Q</t>
    </r>
  </si>
  <si>
    <r>
      <t>T</t>
    </r>
    <r>
      <rPr>
        <b/>
        <vertAlign val="subscript"/>
        <sz val="10"/>
        <color theme="0" tint="-0.14999847407452621"/>
        <rFont val="Calibri"/>
        <family val="2"/>
        <scheme val="minor"/>
      </rPr>
      <t>e</t>
    </r>
  </si>
  <si>
    <t>VERTICAL GLASS-DOOR</t>
  </si>
  <si>
    <t>3L1</t>
  </si>
  <si>
    <t>A 3L1 DX</t>
  </si>
  <si>
    <t>ISLANDS CLOSED WALL-SIDE</t>
  </si>
  <si>
    <t>3M0</t>
  </si>
  <si>
    <t>A 3M0 DX</t>
  </si>
  <si>
    <t>3 L2</t>
  </si>
  <si>
    <t>CEILING LOW.106 EC.ED</t>
  </si>
  <si>
    <t>C 3 L2 DX</t>
  </si>
  <si>
    <t>3 M1</t>
  </si>
  <si>
    <t>CEILING LOW.105 EC.ED</t>
  </si>
  <si>
    <t>C 3 M1 DX</t>
  </si>
  <si>
    <t>DX.R744.BOOSTER.16,3/18,5</t>
  </si>
  <si>
    <t>EXT.GC.62</t>
  </si>
  <si>
    <t>HRT.DX-01.50</t>
  </si>
  <si>
    <t>LONDON 4</t>
  </si>
  <si>
    <t>OSAKA 3 LXQ 85 H165</t>
  </si>
  <si>
    <t>OSAKA 3 LX AS 85 H203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</si>
</sst>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
    <numFmt numFmtId="166" formatCode="#,##0.0\ [$EUR]"/>
    <numFmt numFmtId="167" formatCode="#,##0.000"/>
    <numFmt numFmtId="168" formatCode="#,##0.00\ [$EUR]"/>
    <numFmt numFmtId="169" formatCode="#,##0.0\ &quot;Kč&quot;"/>
    <numFmt numFmtId="170" formatCode="#,##0.000000"/>
  </numFmts>
  <fonts count="88"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vertAlign val="superscript"/>
      <sz val="11"/>
      <color theme="1"/>
      <name val="Calibri"/>
      <family val="2"/>
      <charset val="238"/>
      <scheme val="minor"/>
    </font>
    <font>
      <i/>
      <sz val="11"/>
      <color theme="1"/>
      <name val="Calibri"/>
      <family val="2"/>
      <charset val="238"/>
      <scheme val="minor"/>
    </font>
    <font>
      <sz val="10"/>
      <color theme="1"/>
      <name val="Calibri"/>
      <family val="2"/>
      <scheme val="minor"/>
    </font>
    <font>
      <b/>
      <sz val="12"/>
      <color theme="1"/>
      <name val="Calibri"/>
      <family val="2"/>
      <charset val="238"/>
      <scheme val="minor"/>
    </font>
    <font>
      <sz val="8"/>
      <color theme="1"/>
      <name val="Calibri"/>
      <family val="2"/>
      <charset val="238"/>
      <scheme val="minor"/>
    </font>
    <font>
      <sz val="8"/>
      <color theme="1"/>
      <name val="Calibri"/>
      <family val="2"/>
      <scheme val="minor"/>
    </font>
    <font>
      <i/>
      <vertAlign val="superscript"/>
      <sz val="11"/>
      <color theme="1"/>
      <name val="Calibri"/>
      <family val="2"/>
      <charset val="238"/>
      <scheme val="minor"/>
    </font>
    <font>
      <b/>
      <sz val="10"/>
      <color theme="1"/>
      <name val="Calibri"/>
      <family val="2"/>
      <scheme val="minor"/>
    </font>
    <font>
      <b/>
      <sz val="10"/>
      <color theme="1"/>
      <name val="Calibri"/>
      <family val="2"/>
      <charset val="238"/>
      <scheme val="minor"/>
    </font>
    <font>
      <sz val="10"/>
      <color theme="1"/>
      <name val="Calibri"/>
      <family val="2"/>
      <charset val="238"/>
      <scheme val="minor"/>
    </font>
    <font>
      <vertAlign val="superscript"/>
      <sz val="10"/>
      <color theme="1"/>
      <name val="Calibri"/>
      <family val="2"/>
      <scheme val="minor"/>
    </font>
    <font>
      <b/>
      <vertAlign val="superscript"/>
      <sz val="10"/>
      <color theme="1"/>
      <name val="Calibri"/>
      <family val="2"/>
      <charset val="238"/>
      <scheme val="minor"/>
    </font>
    <font>
      <u/>
      <sz val="11"/>
      <color theme="10"/>
      <name val="Calibri"/>
      <family val="2"/>
      <charset val="238"/>
      <scheme val="minor"/>
    </font>
    <font>
      <b/>
      <vertAlign val="superscript"/>
      <sz val="10"/>
      <color theme="1"/>
      <name val="Calibri"/>
      <family val="2"/>
      <scheme val="minor"/>
    </font>
    <font>
      <b/>
      <sz val="10"/>
      <name val="Arial CE"/>
      <family val="2"/>
      <charset val="238"/>
    </font>
    <font>
      <i/>
      <sz val="10"/>
      <color theme="1"/>
      <name val="Calibri"/>
      <family val="2"/>
      <scheme val="minor"/>
    </font>
    <font>
      <i/>
      <u/>
      <sz val="10"/>
      <color theme="1"/>
      <name val="Calibri"/>
      <family val="2"/>
      <scheme val="minor"/>
    </font>
    <font>
      <b/>
      <i/>
      <sz val="11"/>
      <color theme="1"/>
      <name val="Calibri"/>
      <family val="2"/>
      <charset val="238"/>
      <scheme val="minor"/>
    </font>
    <font>
      <b/>
      <sz val="11"/>
      <color theme="1" tint="4.9989318521683403E-2"/>
      <name val="Calibri"/>
      <family val="2"/>
      <charset val="238"/>
      <scheme val="minor"/>
    </font>
    <font>
      <u/>
      <sz val="11"/>
      <color theme="1"/>
      <name val="Calibri"/>
      <family val="2"/>
      <scheme val="minor"/>
    </font>
    <font>
      <sz val="9"/>
      <color theme="1"/>
      <name val="Calibri"/>
      <family val="2"/>
      <scheme val="minor"/>
    </font>
    <font>
      <sz val="8"/>
      <name val="Calibri"/>
      <family val="2"/>
      <scheme val="minor"/>
    </font>
    <font>
      <sz val="11"/>
      <color theme="0"/>
      <name val="Calibri"/>
      <family val="2"/>
      <scheme val="minor"/>
    </font>
    <font>
      <b/>
      <sz val="11"/>
      <color theme="0"/>
      <name val="Calibri"/>
      <family val="2"/>
      <charset val="238"/>
      <scheme val="minor"/>
    </font>
    <font>
      <b/>
      <sz val="10"/>
      <color theme="0"/>
      <name val="Calibri"/>
      <family val="2"/>
      <charset val="238"/>
      <scheme val="minor"/>
    </font>
    <font>
      <i/>
      <sz val="10"/>
      <color theme="1"/>
      <name val="Calibri"/>
      <family val="2"/>
      <charset val="238"/>
      <scheme val="minor"/>
    </font>
    <font>
      <b/>
      <sz val="28"/>
      <color theme="0"/>
      <name val="Calibri"/>
      <family val="2"/>
      <charset val="238"/>
      <scheme val="minor"/>
    </font>
    <font>
      <b/>
      <sz val="11"/>
      <color theme="0"/>
      <name val="Calibri"/>
      <family val="2"/>
      <scheme val="minor"/>
    </font>
    <font>
      <b/>
      <sz val="11"/>
      <color theme="1"/>
      <name val="Calibri"/>
      <family val="2"/>
      <scheme val="minor"/>
    </font>
    <font>
      <u/>
      <sz val="10"/>
      <color theme="10"/>
      <name val="Calibri"/>
      <family val="2"/>
      <scheme val="minor"/>
    </font>
    <font>
      <sz val="10"/>
      <color theme="6" tint="0.79998168889431442"/>
      <name val="Calibri"/>
      <family val="2"/>
      <scheme val="minor"/>
    </font>
    <font>
      <sz val="10"/>
      <color theme="0"/>
      <name val="Calibri"/>
      <family val="2"/>
      <scheme val="minor"/>
    </font>
    <font>
      <sz val="11"/>
      <color theme="0"/>
      <name val="Calibri"/>
      <family val="2"/>
      <charset val="238"/>
      <scheme val="minor"/>
    </font>
    <font>
      <b/>
      <sz val="10"/>
      <color theme="0"/>
      <name val="Calibri"/>
      <family val="2"/>
      <scheme val="minor"/>
    </font>
    <font>
      <i/>
      <sz val="11"/>
      <color theme="0"/>
      <name val="Calibri"/>
      <family val="2"/>
      <charset val="238"/>
      <scheme val="minor"/>
    </font>
    <font>
      <sz val="10"/>
      <color rgb="FFFF0000"/>
      <name val="Calibri"/>
      <family val="2"/>
      <scheme val="minor"/>
    </font>
    <font>
      <b/>
      <sz val="10"/>
      <color rgb="FFFF0000"/>
      <name val="Calibri"/>
      <family val="2"/>
      <scheme val="minor"/>
    </font>
    <font>
      <sz val="11"/>
      <name val="Calibri"/>
      <family val="2"/>
      <scheme val="minor"/>
    </font>
    <font>
      <u/>
      <sz val="10"/>
      <color theme="10"/>
      <name val="Calibri"/>
      <family val="2"/>
      <charset val="238"/>
      <scheme val="minor"/>
    </font>
    <font>
      <sz val="11"/>
      <color rgb="FFFF0000"/>
      <name val="Calibri"/>
      <family val="2"/>
      <scheme val="minor"/>
    </font>
    <font>
      <sz val="10"/>
      <name val="Times New Roman"/>
      <family val="1"/>
      <charset val="238"/>
    </font>
    <font>
      <vertAlign val="superscript"/>
      <sz val="10"/>
      <name val="Times New Roman"/>
      <family val="1"/>
      <charset val="238"/>
    </font>
    <font>
      <sz val="12"/>
      <color theme="1"/>
      <name val="Calibri"/>
      <family val="2"/>
      <charset val="238"/>
      <scheme val="minor"/>
    </font>
    <font>
      <sz val="11"/>
      <color rgb="FFFF0000"/>
      <name val="Calibri"/>
      <family val="2"/>
      <charset val="238"/>
      <scheme val="minor"/>
    </font>
    <font>
      <sz val="9"/>
      <color indexed="81"/>
      <name val="Tahoma"/>
      <family val="2"/>
      <charset val="238"/>
    </font>
    <font>
      <sz val="10"/>
      <name val="Calibri"/>
      <family val="2"/>
      <scheme val="minor"/>
    </font>
    <font>
      <vertAlign val="superscript"/>
      <sz val="10"/>
      <name val="Calibri"/>
      <family val="2"/>
      <scheme val="minor"/>
    </font>
    <font>
      <i/>
      <u/>
      <sz val="9"/>
      <color theme="1"/>
      <name val="Calibri"/>
      <family val="2"/>
      <scheme val="minor"/>
    </font>
    <font>
      <i/>
      <sz val="9"/>
      <color theme="1"/>
      <name val="Calibri"/>
      <family val="2"/>
      <scheme val="minor"/>
    </font>
    <font>
      <i/>
      <sz val="11"/>
      <color theme="0"/>
      <name val="Calibri"/>
      <family val="2"/>
      <scheme val="minor"/>
    </font>
    <font>
      <b/>
      <sz val="8"/>
      <color theme="0"/>
      <name val="Calibri"/>
      <family val="2"/>
      <scheme val="minor"/>
    </font>
    <font>
      <b/>
      <sz val="12"/>
      <color theme="1"/>
      <name val="Calibri"/>
      <family val="2"/>
      <scheme val="minor"/>
    </font>
    <font>
      <sz val="12"/>
      <color theme="1"/>
      <name val="Calibri"/>
      <family val="2"/>
      <scheme val="minor"/>
    </font>
    <font>
      <b/>
      <vertAlign val="superscript"/>
      <sz val="12"/>
      <color theme="1"/>
      <name val="Calibri"/>
      <family val="2"/>
      <charset val="238"/>
      <scheme val="minor"/>
    </font>
    <font>
      <vertAlign val="superscript"/>
      <sz val="12"/>
      <color theme="1"/>
      <name val="Calibri"/>
      <family val="2"/>
      <charset val="238"/>
      <scheme val="minor"/>
    </font>
    <font>
      <sz val="12"/>
      <color rgb="FFFF0000"/>
      <name val="Calibri"/>
      <family val="2"/>
      <scheme val="minor"/>
    </font>
    <font>
      <b/>
      <sz val="12"/>
      <color rgb="FFFF0000"/>
      <name val="Calibri"/>
      <family val="2"/>
      <scheme val="minor"/>
    </font>
    <font>
      <sz val="9"/>
      <color theme="0"/>
      <name val="Calibri"/>
      <family val="2"/>
      <scheme val="minor"/>
    </font>
    <font>
      <sz val="10"/>
      <color theme="10"/>
      <name val="Calibri"/>
      <family val="2"/>
      <scheme val="minor"/>
    </font>
    <font>
      <sz val="11"/>
      <color rgb="FF00B0F0"/>
      <name val="Calibri"/>
      <family val="2"/>
      <charset val="238"/>
      <scheme val="minor"/>
    </font>
    <font>
      <sz val="10"/>
      <color theme="0" tint="-0.14999847407452621"/>
      <name val="Calibri"/>
      <family val="2"/>
      <scheme val="minor"/>
    </font>
    <font>
      <b/>
      <sz val="10"/>
      <color theme="0" tint="-0.14999847407452621"/>
      <name val="Calibri"/>
      <family val="2"/>
      <scheme val="minor"/>
    </font>
    <font>
      <sz val="11"/>
      <color theme="0" tint="-0.14999847407452621"/>
      <name val="Calibri"/>
      <family val="2"/>
      <scheme val="minor"/>
    </font>
    <font>
      <b/>
      <vertAlign val="subscript"/>
      <sz val="10"/>
      <color theme="0" tint="-0.14999847407452621"/>
      <name val="Calibri"/>
      <family val="2"/>
      <scheme val="minor"/>
    </font>
    <font>
      <b/>
      <sz val="11"/>
      <color theme="0" tint="-0.14999847407452621"/>
      <name val="Calibri"/>
      <family val="2"/>
      <scheme val="minor"/>
    </font>
  </fonts>
  <fills count="32">
    <fill>
      <patternFill patternType="none"/>
    </fill>
    <fill>
      <patternFill patternType="gray125"/>
    </fill>
    <fill>
      <patternFill patternType="solid">
        <fgColor theme="6"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59999389629810485"/>
        <bgColor indexed="64"/>
      </patternFill>
    </fill>
    <fill>
      <patternFill patternType="solid">
        <fgColor theme="4"/>
        <bgColor indexed="64"/>
      </patternFill>
    </fill>
    <fill>
      <patternFill patternType="solid">
        <fgColor rgb="FF92D050"/>
        <bgColor indexed="64"/>
      </patternFill>
    </fill>
    <fill>
      <patternFill patternType="solid">
        <fgColor rgb="FFFFC000"/>
        <bgColor indexed="64"/>
      </patternFill>
    </fill>
    <fill>
      <patternFill patternType="solid">
        <fgColor rgb="FF7030A0"/>
        <bgColor indexed="64"/>
      </patternFill>
    </fill>
    <fill>
      <patternFill patternType="solid">
        <fgColor rgb="FF0070C0"/>
        <bgColor indexed="64"/>
      </patternFill>
    </fill>
    <fill>
      <patternFill patternType="solid">
        <fgColor theme="0" tint="-0.249977111117893"/>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00B050"/>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FFFF99"/>
        <bgColor indexed="64"/>
      </patternFill>
    </fill>
    <fill>
      <patternFill patternType="solid">
        <fgColor rgb="FFFF9999"/>
        <bgColor indexed="64"/>
      </patternFill>
    </fill>
    <fill>
      <patternFill patternType="solid">
        <fgColor theme="8" tint="0.59999389629810485"/>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C8E7B3"/>
        <bgColor indexed="64"/>
      </patternFill>
    </fill>
    <fill>
      <patternFill patternType="solid">
        <fgColor indexed="13"/>
        <bgColor indexed="64"/>
      </patternFill>
    </fill>
    <fill>
      <patternFill patternType="solid">
        <fgColor rgb="FFFB9FE7"/>
        <bgColor indexed="64"/>
      </patternFill>
    </fill>
  </fills>
  <borders count="6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medium">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auto="1"/>
      </left>
      <right/>
      <top style="medium">
        <color indexed="64"/>
      </top>
      <bottom style="hair">
        <color auto="1"/>
      </bottom>
      <diagonal/>
    </border>
    <border>
      <left/>
      <right style="hair">
        <color auto="1"/>
      </right>
      <top style="medium">
        <color indexed="64"/>
      </top>
      <bottom style="hair">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hair">
        <color auto="1"/>
      </left>
      <right/>
      <top style="hair">
        <color auto="1"/>
      </top>
      <bottom style="medium">
        <color indexed="64"/>
      </bottom>
      <diagonal/>
    </border>
    <border>
      <left/>
      <right style="hair">
        <color auto="1"/>
      </right>
      <top style="hair">
        <color auto="1"/>
      </top>
      <bottom style="medium">
        <color indexed="64"/>
      </bottom>
      <diagonal/>
    </border>
    <border>
      <left/>
      <right/>
      <top style="hair">
        <color indexed="64"/>
      </top>
      <bottom style="medium">
        <color indexed="64"/>
      </bottom>
      <diagonal/>
    </border>
    <border>
      <left/>
      <right/>
      <top style="medium">
        <color indexed="64"/>
      </top>
      <bottom style="hair">
        <color indexed="64"/>
      </bottom>
      <diagonal/>
    </border>
    <border>
      <left/>
      <right style="thin">
        <color indexed="64"/>
      </right>
      <top/>
      <bottom style="thin">
        <color indexed="64"/>
      </bottom>
      <diagonal/>
    </border>
    <border>
      <left/>
      <right style="medium">
        <color indexed="64"/>
      </right>
      <top style="hair">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hair">
        <color indexed="64"/>
      </bottom>
      <diagonal/>
    </border>
    <border>
      <left style="hair">
        <color auto="1"/>
      </left>
      <right style="hair">
        <color auto="1"/>
      </right>
      <top style="hair">
        <color auto="1"/>
      </top>
      <bottom/>
      <diagonal/>
    </border>
    <border>
      <left style="hair">
        <color indexed="64"/>
      </left>
      <right/>
      <top/>
      <bottom/>
      <diagonal/>
    </border>
    <border>
      <left style="hair">
        <color auto="1"/>
      </left>
      <right style="hair">
        <color auto="1"/>
      </right>
      <top/>
      <bottom/>
      <diagonal/>
    </border>
    <border>
      <left style="thin">
        <color indexed="64"/>
      </left>
      <right style="thin">
        <color indexed="64"/>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style="thin">
        <color indexed="64"/>
      </right>
      <top style="thin">
        <color theme="4" tint="0.39997558519241921"/>
      </top>
      <bottom style="thin">
        <color theme="4" tint="0.39997558519241921"/>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top style="hair">
        <color auto="1"/>
      </top>
      <bottom style="hair">
        <color auto="1"/>
      </bottom>
      <diagonal/>
    </border>
    <border>
      <left style="hair">
        <color auto="1"/>
      </left>
      <right/>
      <top/>
      <bottom style="hair">
        <color auto="1"/>
      </bottom>
      <diagonal/>
    </border>
    <border>
      <left/>
      <right/>
      <top/>
      <bottom style="hair">
        <color auto="1"/>
      </bottom>
      <diagonal/>
    </border>
    <border>
      <left/>
      <right/>
      <top style="thin">
        <color theme="0"/>
      </top>
      <bottom style="thin">
        <color theme="0"/>
      </bottom>
      <diagonal/>
    </border>
  </borders>
  <cellStyleXfs count="2">
    <xf numFmtId="0" fontId="0" fillId="0" borderId="0"/>
    <xf numFmtId="0" fontId="35" fillId="0" borderId="0" applyNumberFormat="0" applyFill="0" applyBorder="0" applyAlignment="0" applyProtection="0"/>
  </cellStyleXfs>
  <cellXfs count="809">
    <xf numFmtId="0" fontId="0" fillId="0" borderId="0" xfId="0"/>
    <xf numFmtId="0" fontId="0" fillId="0" borderId="0" xfId="0" applyAlignment="1">
      <alignment horizontal="left"/>
    </xf>
    <xf numFmtId="164" fontId="0" fillId="0" borderId="0" xfId="0" applyNumberFormat="1" applyAlignment="1">
      <alignment horizontal="right"/>
    </xf>
    <xf numFmtId="164" fontId="0" fillId="0" borderId="0" xfId="0" applyNumberFormat="1" applyAlignment="1">
      <alignment horizontal="left"/>
    </xf>
    <xf numFmtId="0" fontId="0" fillId="0" borderId="8" xfId="0" applyBorder="1"/>
    <xf numFmtId="164" fontId="24" fillId="0" borderId="0" xfId="0" applyNumberFormat="1" applyFont="1" applyAlignment="1">
      <alignment horizontal="left" vertical="top" wrapText="1"/>
    </xf>
    <xf numFmtId="0" fontId="24" fillId="0" borderId="1" xfId="0" applyFont="1" applyBorder="1" applyAlignment="1">
      <alignment horizontal="left" vertical="top" wrapText="1"/>
    </xf>
    <xf numFmtId="0" fontId="0" fillId="0" borderId="0" xfId="0" applyAlignment="1">
      <alignment horizontal="center" vertical="center"/>
    </xf>
    <xf numFmtId="0" fontId="0" fillId="0" borderId="0" xfId="0" applyAlignment="1">
      <alignment horizontal="left" vertical="center"/>
    </xf>
    <xf numFmtId="0" fontId="24" fillId="0" borderId="0" xfId="0" applyFont="1" applyAlignment="1">
      <alignment horizontal="left" vertical="top" wrapText="1"/>
    </xf>
    <xf numFmtId="0" fontId="0" fillId="0" borderId="0" xfId="0" applyAlignment="1">
      <alignment horizontal="left" vertical="center" indent="1"/>
    </xf>
    <xf numFmtId="164" fontId="0" fillId="4" borderId="2" xfId="0" applyNumberFormat="1" applyFill="1" applyBorder="1" applyAlignment="1" applyProtection="1">
      <alignment horizontal="right"/>
      <protection locked="0"/>
    </xf>
    <xf numFmtId="164" fontId="0" fillId="4" borderId="3" xfId="0" applyNumberFormat="1" applyFill="1" applyBorder="1" applyAlignment="1" applyProtection="1">
      <alignment horizontal="right"/>
      <protection locked="0"/>
    </xf>
    <xf numFmtId="0" fontId="0" fillId="0" borderId="0" xfId="0" applyAlignment="1" applyProtection="1">
      <alignment horizontal="right" vertical="center"/>
      <protection locked="0"/>
    </xf>
    <xf numFmtId="164" fontId="0" fillId="4" borderId="2" xfId="0" applyNumberFormat="1" applyFill="1" applyBorder="1" applyProtection="1">
      <protection locked="0"/>
    </xf>
    <xf numFmtId="0" fontId="0" fillId="4" borderId="2" xfId="0" applyFill="1" applyBorder="1" applyProtection="1">
      <protection locked="0"/>
    </xf>
    <xf numFmtId="3" fontId="0" fillId="4" borderId="10" xfId="0" applyNumberFormat="1" applyFill="1" applyBorder="1" applyProtection="1">
      <protection locked="0"/>
    </xf>
    <xf numFmtId="0" fontId="37" fillId="0" borderId="0" xfId="0" applyFont="1"/>
    <xf numFmtId="0" fontId="25" fillId="0" borderId="0" xfId="0" applyFont="1"/>
    <xf numFmtId="0" fontId="39" fillId="0" borderId="0" xfId="0" applyFont="1"/>
    <xf numFmtId="0" fontId="40" fillId="0" borderId="1" xfId="0" applyFont="1" applyBorder="1" applyAlignment="1">
      <alignment horizontal="left" vertical="top" wrapText="1"/>
    </xf>
    <xf numFmtId="0" fontId="41" fillId="12" borderId="0" xfId="0" applyFont="1" applyFill="1"/>
    <xf numFmtId="0" fontId="43" fillId="0" borderId="0" xfId="0" applyFont="1" applyAlignment="1">
      <alignment horizontal="left" vertical="top" wrapText="1"/>
    </xf>
    <xf numFmtId="0" fontId="43" fillId="11" borderId="0" xfId="0" applyFont="1" applyFill="1" applyAlignment="1">
      <alignment vertical="top" wrapText="1"/>
    </xf>
    <xf numFmtId="164" fontId="42" fillId="0" borderId="0" xfId="0" applyNumberFormat="1" applyFont="1" applyAlignment="1">
      <alignment horizontal="left"/>
    </xf>
    <xf numFmtId="164" fontId="0" fillId="0" borderId="0" xfId="0" applyNumberFormat="1" applyAlignment="1" applyProtection="1">
      <alignment horizontal="right"/>
      <protection locked="0"/>
    </xf>
    <xf numFmtId="0" fontId="0" fillId="4" borderId="2" xfId="0" applyFill="1" applyBorder="1" applyAlignment="1" applyProtection="1">
      <alignment horizontal="right" vertical="center"/>
      <protection locked="0"/>
    </xf>
    <xf numFmtId="0" fontId="0" fillId="0" borderId="0" xfId="0" applyAlignment="1">
      <alignment horizontal="left" vertical="top" wrapText="1"/>
    </xf>
    <xf numFmtId="164" fontId="25" fillId="0" borderId="0" xfId="0" applyNumberFormat="1" applyFont="1" applyAlignment="1">
      <alignment horizontal="right"/>
    </xf>
    <xf numFmtId="0" fontId="22" fillId="0" borderId="1" xfId="0" applyFont="1" applyBorder="1" applyAlignment="1">
      <alignment horizontal="right" vertical="top" wrapText="1"/>
    </xf>
    <xf numFmtId="0" fontId="22" fillId="5" borderId="1" xfId="0" applyFont="1" applyFill="1" applyBorder="1"/>
    <xf numFmtId="49" fontId="0" fillId="0" borderId="0" xfId="0" applyNumberFormat="1" applyAlignment="1">
      <alignment horizontal="center"/>
    </xf>
    <xf numFmtId="164" fontId="22" fillId="23" borderId="12" xfId="0" applyNumberFormat="1" applyFont="1" applyFill="1" applyBorder="1" applyAlignment="1">
      <alignment horizontal="right"/>
    </xf>
    <xf numFmtId="0" fontId="22" fillId="23" borderId="13" xfId="0" applyFont="1" applyFill="1" applyBorder="1"/>
    <xf numFmtId="0" fontId="46" fillId="5" borderId="1" xfId="0" applyFont="1" applyFill="1" applyBorder="1" applyAlignment="1">
      <alignment horizontal="right"/>
    </xf>
    <xf numFmtId="49" fontId="46" fillId="5" borderId="1" xfId="0" applyNumberFormat="1" applyFont="1" applyFill="1" applyBorder="1"/>
    <xf numFmtId="0" fontId="26" fillId="24" borderId="0" xfId="0" applyFont="1" applyFill="1"/>
    <xf numFmtId="0" fontId="0" fillId="24" borderId="0" xfId="0" applyFill="1" applyAlignment="1">
      <alignment horizontal="right"/>
    </xf>
    <xf numFmtId="49" fontId="26" fillId="24" borderId="0" xfId="0" applyNumberFormat="1" applyFont="1" applyFill="1" applyAlignment="1">
      <alignment horizontal="center"/>
    </xf>
    <xf numFmtId="164" fontId="0" fillId="4" borderId="2" xfId="0" applyNumberFormat="1" applyFill="1" applyBorder="1" applyAlignment="1" applyProtection="1">
      <alignment horizontal="right" vertical="center"/>
      <protection locked="0"/>
    </xf>
    <xf numFmtId="0" fontId="0" fillId="0" borderId="0" xfId="0" applyAlignment="1">
      <alignment horizontal="right" indent="1"/>
    </xf>
    <xf numFmtId="0" fontId="0" fillId="23" borderId="12" xfId="0" applyFill="1" applyBorder="1" applyAlignment="1">
      <alignment horizontal="right"/>
    </xf>
    <xf numFmtId="0" fontId="22" fillId="23" borderId="12" xfId="0" applyFont="1" applyFill="1" applyBorder="1" applyAlignment="1">
      <alignment horizontal="right"/>
    </xf>
    <xf numFmtId="0" fontId="0" fillId="9" borderId="0" xfId="0" applyFill="1"/>
    <xf numFmtId="0" fontId="41" fillId="12" borderId="45" xfId="0" applyFont="1" applyFill="1" applyBorder="1"/>
    <xf numFmtId="0" fontId="0" fillId="28" borderId="45" xfId="0" applyFill="1" applyBorder="1" applyAlignment="1">
      <alignment horizontal="left"/>
    </xf>
    <xf numFmtId="0" fontId="0" fillId="0" borderId="45" xfId="0" applyBorder="1" applyAlignment="1">
      <alignment horizontal="left"/>
    </xf>
    <xf numFmtId="0" fontId="50" fillId="27" borderId="46" xfId="0" applyFont="1" applyFill="1" applyBorder="1"/>
    <xf numFmtId="0" fontId="0" fillId="28" borderId="45" xfId="0" applyFill="1" applyBorder="1" applyAlignment="1">
      <alignment horizontal="center"/>
    </xf>
    <xf numFmtId="0" fontId="0" fillId="0" borderId="45" xfId="0" applyBorder="1" applyAlignment="1">
      <alignment horizontal="center"/>
    </xf>
    <xf numFmtId="3" fontId="0" fillId="0" borderId="0" xfId="0" applyNumberFormat="1" applyAlignment="1">
      <alignment horizontal="left"/>
    </xf>
    <xf numFmtId="4" fontId="0" fillId="4" borderId="47" xfId="0" applyNumberFormat="1" applyFill="1" applyBorder="1" applyAlignment="1" applyProtection="1">
      <alignment horizontal="right"/>
      <protection locked="0"/>
    </xf>
    <xf numFmtId="4" fontId="0" fillId="4" borderId="48" xfId="0" applyNumberFormat="1" applyFill="1" applyBorder="1" applyAlignment="1" applyProtection="1">
      <alignment horizontal="right"/>
      <protection locked="0"/>
    </xf>
    <xf numFmtId="164" fontId="0" fillId="4" borderId="47" xfId="0" applyNumberFormat="1" applyFill="1" applyBorder="1" applyAlignment="1" applyProtection="1">
      <alignment horizontal="right"/>
      <protection locked="0"/>
    </xf>
    <xf numFmtId="164" fontId="0" fillId="4" borderId="48" xfId="0" applyNumberFormat="1" applyFill="1" applyBorder="1" applyAlignment="1" applyProtection="1">
      <alignment horizontal="right"/>
      <protection locked="0"/>
    </xf>
    <xf numFmtId="0" fontId="0" fillId="4" borderId="48" xfId="0" applyFill="1" applyBorder="1" applyAlignment="1" applyProtection="1">
      <alignment horizontal="right" vertical="center"/>
      <protection locked="0"/>
    </xf>
    <xf numFmtId="164" fontId="42" fillId="0" borderId="0" xfId="0" quotePrefix="1" applyNumberFormat="1" applyFont="1" applyAlignment="1">
      <alignment horizontal="left"/>
    </xf>
    <xf numFmtId="0" fontId="0" fillId="5" borderId="0" xfId="0" applyFill="1"/>
    <xf numFmtId="164" fontId="13" fillId="4" borderId="47" xfId="0" applyNumberFormat="1" applyFont="1" applyFill="1" applyBorder="1" applyAlignment="1" applyProtection="1">
      <alignment horizontal="right"/>
      <protection locked="0"/>
    </xf>
    <xf numFmtId="3" fontId="0" fillId="4" borderId="47" xfId="0" applyNumberFormat="1" applyFill="1" applyBorder="1" applyAlignment="1" applyProtection="1">
      <alignment horizontal="right"/>
      <protection locked="0"/>
    </xf>
    <xf numFmtId="0" fontId="0" fillId="24" borderId="0" xfId="0" applyFill="1" applyAlignment="1">
      <alignment vertical="center"/>
    </xf>
    <xf numFmtId="164" fontId="13" fillId="4" borderId="48" xfId="0" applyNumberFormat="1" applyFont="1" applyFill="1" applyBorder="1" applyAlignment="1" applyProtection="1">
      <alignment horizontal="right"/>
      <protection locked="0"/>
    </xf>
    <xf numFmtId="164" fontId="0" fillId="5" borderId="0" xfId="0" applyNumberFormat="1" applyFill="1" applyAlignment="1">
      <alignment horizontal="right"/>
    </xf>
    <xf numFmtId="164" fontId="0" fillId="4" borderId="52" xfId="0" applyNumberFormat="1" applyFill="1" applyBorder="1" applyAlignment="1" applyProtection="1">
      <alignment horizontal="right"/>
      <protection locked="0"/>
    </xf>
    <xf numFmtId="0" fontId="75" fillId="0" borderId="0" xfId="0" applyFont="1" applyAlignment="1">
      <alignment horizontal="center" vertical="center"/>
    </xf>
    <xf numFmtId="0" fontId="75" fillId="0" borderId="0" xfId="0" applyFont="1" applyAlignment="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8" fillId="0" borderId="0" xfId="0" applyFont="1" applyAlignment="1">
      <alignment horizontal="center" vertical="center"/>
    </xf>
    <xf numFmtId="0" fontId="62" fillId="0" borderId="0" xfId="0" applyFont="1" applyAlignment="1">
      <alignment horizontal="center" vertical="center"/>
    </xf>
    <xf numFmtId="0" fontId="78" fillId="0" borderId="0" xfId="0" applyFont="1" applyAlignment="1">
      <alignment horizontal="left" vertical="center" indent="1"/>
    </xf>
    <xf numFmtId="0" fontId="79" fillId="0" borderId="20" xfId="0" applyFont="1" applyBorder="1" applyAlignment="1">
      <alignment horizontal="center" vertical="center"/>
    </xf>
    <xf numFmtId="0" fontId="79" fillId="0" borderId="0" xfId="0" applyFont="1" applyAlignment="1">
      <alignment horizontal="center" vertical="center"/>
    </xf>
    <xf numFmtId="0" fontId="78" fillId="0" borderId="0" xfId="0" applyFont="1" applyAlignment="1">
      <alignment horizontal="right" vertical="center"/>
    </xf>
    <xf numFmtId="0" fontId="78" fillId="0" borderId="0" xfId="0" applyFont="1" applyAlignment="1">
      <alignment horizontal="left" vertical="center"/>
    </xf>
    <xf numFmtId="0" fontId="22" fillId="3" borderId="47" xfId="0" applyFont="1" applyFill="1" applyBorder="1" applyAlignment="1" applyProtection="1">
      <alignment horizontal="right" vertical="center"/>
      <protection locked="0"/>
    </xf>
    <xf numFmtId="0" fontId="0" fillId="0" borderId="0" xfId="0" applyAlignment="1">
      <alignment vertical="center"/>
    </xf>
    <xf numFmtId="0" fontId="25" fillId="0" borderId="0" xfId="0" applyFont="1" applyAlignment="1">
      <alignment horizontal="center" vertical="center"/>
    </xf>
    <xf numFmtId="0" fontId="25" fillId="0" borderId="0" xfId="0" applyFont="1" applyAlignment="1">
      <alignment horizontal="left" vertical="center"/>
    </xf>
    <xf numFmtId="0" fontId="25" fillId="0" borderId="0" xfId="0" applyFont="1" applyAlignment="1">
      <alignment horizontal="right" vertical="center"/>
    </xf>
    <xf numFmtId="0" fontId="25" fillId="0" borderId="0" xfId="0" applyFont="1" applyAlignment="1">
      <alignment horizontal="left" vertical="center" indent="1"/>
    </xf>
    <xf numFmtId="0" fontId="61" fillId="0" borderId="0" xfId="1" applyFont="1" applyAlignment="1" applyProtection="1">
      <alignment horizontal="left" vertical="center"/>
    </xf>
    <xf numFmtId="0" fontId="25" fillId="4" borderId="0" xfId="0" applyFont="1" applyFill="1" applyAlignment="1" applyProtection="1">
      <alignment horizontal="right" vertical="center"/>
      <protection locked="0"/>
    </xf>
    <xf numFmtId="0" fontId="50" fillId="20" borderId="0" xfId="0" applyFont="1" applyFill="1" applyAlignment="1">
      <alignment horizontal="center" vertical="center"/>
    </xf>
    <xf numFmtId="0" fontId="30" fillId="0" borderId="0" xfId="0" applyFont="1" applyAlignment="1">
      <alignment horizontal="left" vertical="center" indent="1"/>
    </xf>
    <xf numFmtId="0" fontId="31" fillId="0" borderId="0" xfId="0" applyFont="1" applyAlignment="1">
      <alignment horizontal="left" vertical="center" indent="1"/>
    </xf>
    <xf numFmtId="0" fontId="25" fillId="0" borderId="0" xfId="0" applyFont="1" applyAlignment="1" applyProtection="1">
      <alignment horizontal="left" vertical="center" indent="1"/>
      <protection hidden="1"/>
    </xf>
    <xf numFmtId="0" fontId="45" fillId="20" borderId="0" xfId="0" applyFont="1" applyFill="1" applyAlignment="1">
      <alignment horizontal="center" vertical="center"/>
    </xf>
    <xf numFmtId="0" fontId="50" fillId="10" borderId="0" xfId="0" applyFont="1" applyFill="1" applyAlignment="1">
      <alignment horizontal="center" vertical="center"/>
    </xf>
    <xf numFmtId="0" fontId="50" fillId="10" borderId="0" xfId="0" applyFont="1" applyFill="1" applyAlignment="1">
      <alignment horizontal="left" vertical="center" indent="1"/>
    </xf>
    <xf numFmtId="0" fontId="45" fillId="10" borderId="0" xfId="0" applyFont="1" applyFill="1" applyAlignment="1">
      <alignment horizontal="left" vertical="center" indent="1"/>
    </xf>
    <xf numFmtId="0" fontId="30" fillId="9" borderId="17" xfId="0" applyFont="1" applyFill="1" applyBorder="1" applyAlignment="1">
      <alignment horizontal="center" vertical="center"/>
    </xf>
    <xf numFmtId="0" fontId="30" fillId="9" borderId="17" xfId="0" applyFont="1" applyFill="1" applyBorder="1" applyAlignment="1">
      <alignment horizontal="left" vertical="center" wrapText="1" indent="1"/>
    </xf>
    <xf numFmtId="0" fontId="25" fillId="6" borderId="17" xfId="0" applyFont="1" applyFill="1" applyBorder="1" applyAlignment="1">
      <alignment horizontal="center" vertical="center"/>
    </xf>
    <xf numFmtId="0" fontId="25" fillId="6" borderId="17" xfId="0" applyFont="1" applyFill="1" applyBorder="1" applyAlignment="1">
      <alignment horizontal="left" vertical="center" indent="1"/>
    </xf>
    <xf numFmtId="164" fontId="31" fillId="6" borderId="17" xfId="0" applyNumberFormat="1" applyFont="1" applyFill="1" applyBorder="1" applyAlignment="1">
      <alignment horizontal="right" vertical="center"/>
    </xf>
    <xf numFmtId="164" fontId="31" fillId="6" borderId="17" xfId="0" applyNumberFormat="1" applyFont="1" applyFill="1" applyBorder="1" applyAlignment="1">
      <alignment horizontal="left" vertical="center"/>
    </xf>
    <xf numFmtId="164" fontId="25" fillId="0" borderId="0" xfId="0" applyNumberFormat="1" applyFont="1" applyAlignment="1">
      <alignment horizontal="right" vertical="center"/>
    </xf>
    <xf numFmtId="164" fontId="25" fillId="0" borderId="0" xfId="0" applyNumberFormat="1" applyFont="1" applyAlignment="1">
      <alignment horizontal="left" vertical="center"/>
    </xf>
    <xf numFmtId="0" fontId="30" fillId="0" borderId="17" xfId="0" applyFont="1" applyBorder="1" applyAlignment="1">
      <alignment horizontal="center" vertical="center"/>
    </xf>
    <xf numFmtId="0" fontId="30" fillId="0" borderId="17" xfId="0" applyFont="1" applyBorder="1" applyAlignment="1">
      <alignment horizontal="left" vertical="center" wrapText="1" indent="1"/>
    </xf>
    <xf numFmtId="164" fontId="30" fillId="0" borderId="17" xfId="0" applyNumberFormat="1" applyFont="1" applyBorder="1" applyAlignment="1">
      <alignment horizontal="right" vertical="center" wrapText="1"/>
    </xf>
    <xf numFmtId="164" fontId="30" fillId="0" borderId="17" xfId="0" applyNumberFormat="1" applyFont="1" applyBorder="1" applyAlignment="1">
      <alignment horizontal="left" vertical="center" wrapText="1"/>
    </xf>
    <xf numFmtId="0" fontId="25" fillId="2" borderId="17" xfId="0" applyFont="1" applyFill="1" applyBorder="1" applyAlignment="1">
      <alignment horizontal="center" vertical="center"/>
    </xf>
    <xf numFmtId="0" fontId="25" fillId="2" borderId="17" xfId="0" applyFont="1" applyFill="1" applyBorder="1" applyAlignment="1">
      <alignment horizontal="left" vertical="center" indent="1"/>
    </xf>
    <xf numFmtId="164" fontId="31" fillId="2" borderId="17" xfId="0" applyNumberFormat="1" applyFont="1" applyFill="1" applyBorder="1" applyAlignment="1">
      <alignment horizontal="right" vertical="center"/>
    </xf>
    <xf numFmtId="164" fontId="31" fillId="2" borderId="17" xfId="0" applyNumberFormat="1" applyFont="1" applyFill="1" applyBorder="1" applyAlignment="1">
      <alignment horizontal="left" vertical="center"/>
    </xf>
    <xf numFmtId="0" fontId="25" fillId="0" borderId="17" xfId="0" applyFont="1" applyBorder="1" applyAlignment="1">
      <alignment horizontal="center" vertical="center"/>
    </xf>
    <xf numFmtId="0" fontId="25" fillId="0" borderId="17" xfId="0" applyFont="1" applyBorder="1" applyAlignment="1">
      <alignment horizontal="left" vertical="center" indent="1"/>
    </xf>
    <xf numFmtId="164" fontId="31" fillId="0" borderId="41" xfId="0" applyNumberFormat="1" applyFont="1" applyBorder="1" applyAlignment="1">
      <alignment horizontal="right" vertical="center"/>
    </xf>
    <xf numFmtId="164" fontId="31" fillId="0" borderId="0" xfId="0" applyNumberFormat="1" applyFont="1" applyAlignment="1">
      <alignment horizontal="left" vertical="center"/>
    </xf>
    <xf numFmtId="164" fontId="31" fillId="0" borderId="0" xfId="0" applyNumberFormat="1" applyFont="1" applyAlignment="1">
      <alignment horizontal="right" vertical="center" indent="1"/>
    </xf>
    <xf numFmtId="164" fontId="25" fillId="0" borderId="0" xfId="0" applyNumberFormat="1" applyFont="1" applyAlignment="1">
      <alignment horizontal="center" vertical="center"/>
    </xf>
    <xf numFmtId="164" fontId="31" fillId="2" borderId="20" xfId="0" applyNumberFormat="1" applyFont="1" applyFill="1" applyBorder="1" applyAlignment="1">
      <alignment horizontal="right" vertical="center"/>
    </xf>
    <xf numFmtId="164" fontId="31" fillId="2" borderId="0" xfId="0" applyNumberFormat="1" applyFont="1" applyFill="1" applyAlignment="1">
      <alignment horizontal="left" vertical="center"/>
    </xf>
    <xf numFmtId="164" fontId="31" fillId="5" borderId="0" xfId="0" applyNumberFormat="1" applyFont="1" applyFill="1" applyAlignment="1">
      <alignment horizontal="right" vertical="center" indent="1"/>
    </xf>
    <xf numFmtId="0" fontId="25" fillId="9" borderId="17" xfId="0" applyFont="1" applyFill="1" applyBorder="1" applyAlignment="1">
      <alignment horizontal="center" vertical="center"/>
    </xf>
    <xf numFmtId="0" fontId="25" fillId="9" borderId="17" xfId="0" applyFont="1" applyFill="1" applyBorder="1" applyAlignment="1">
      <alignment horizontal="left" vertical="center" indent="1"/>
    </xf>
    <xf numFmtId="164" fontId="31" fillId="5" borderId="20" xfId="0" applyNumberFormat="1" applyFont="1" applyFill="1" applyBorder="1" applyAlignment="1">
      <alignment horizontal="right" vertical="center"/>
    </xf>
    <xf numFmtId="164" fontId="31" fillId="5" borderId="0" xfId="0" applyNumberFormat="1" applyFont="1" applyFill="1" applyAlignment="1">
      <alignment horizontal="left" vertical="center"/>
    </xf>
    <xf numFmtId="164" fontId="25" fillId="9" borderId="20" xfId="0" applyNumberFormat="1" applyFont="1" applyFill="1" applyBorder="1" applyAlignment="1">
      <alignment horizontal="right" vertical="center"/>
    </xf>
    <xf numFmtId="0" fontId="25" fillId="0" borderId="18" xfId="0" applyFont="1" applyBorder="1" applyAlignment="1">
      <alignment horizontal="left" vertical="center" indent="1"/>
    </xf>
    <xf numFmtId="0" fontId="25" fillId="0" borderId="59" xfId="0" applyFont="1" applyBorder="1" applyAlignment="1">
      <alignment horizontal="left" vertical="center" indent="1"/>
    </xf>
    <xf numFmtId="164" fontId="31" fillId="0" borderId="0" xfId="0" applyNumberFormat="1" applyFont="1" applyAlignment="1">
      <alignment horizontal="right" vertical="center"/>
    </xf>
    <xf numFmtId="164" fontId="31" fillId="9" borderId="43" xfId="0" applyNumberFormat="1" applyFont="1" applyFill="1" applyBorder="1" applyAlignment="1">
      <alignment horizontal="right" vertical="center"/>
    </xf>
    <xf numFmtId="164" fontId="31" fillId="9" borderId="0" xfId="0" applyNumberFormat="1" applyFont="1" applyFill="1" applyAlignment="1">
      <alignment horizontal="left" vertical="center"/>
    </xf>
    <xf numFmtId="164" fontId="31" fillId="24" borderId="20" xfId="0" applyNumberFormat="1" applyFont="1" applyFill="1" applyBorder="1" applyAlignment="1">
      <alignment horizontal="right" vertical="center"/>
    </xf>
    <xf numFmtId="164" fontId="31" fillId="24" borderId="0" xfId="0" applyNumberFormat="1" applyFont="1" applyFill="1" applyAlignment="1">
      <alignment horizontal="left" vertical="center"/>
    </xf>
    <xf numFmtId="166" fontId="25" fillId="0" borderId="0" xfId="0" applyNumberFormat="1" applyFont="1" applyAlignment="1">
      <alignment horizontal="right" vertical="center"/>
    </xf>
    <xf numFmtId="0" fontId="50" fillId="18" borderId="14" xfId="0" applyFont="1" applyFill="1" applyBorder="1" applyAlignment="1">
      <alignment horizontal="center" vertical="center"/>
    </xf>
    <xf numFmtId="0" fontId="30" fillId="9" borderId="17" xfId="0" applyFont="1" applyFill="1" applyBorder="1" applyAlignment="1">
      <alignment horizontal="center" vertical="center" wrapText="1"/>
    </xf>
    <xf numFmtId="0" fontId="30" fillId="0" borderId="17" xfId="0" applyFont="1" applyBorder="1" applyAlignment="1">
      <alignment horizontal="right" vertical="center" wrapText="1"/>
    </xf>
    <xf numFmtId="0" fontId="30" fillId="0" borderId="17" xfId="0" applyFont="1" applyBorder="1" applyAlignment="1">
      <alignment horizontal="left" vertical="center" wrapText="1"/>
    </xf>
    <xf numFmtId="166" fontId="31" fillId="6" borderId="17" xfId="0" applyNumberFormat="1" applyFont="1" applyFill="1" applyBorder="1" applyAlignment="1">
      <alignment horizontal="left" vertical="center"/>
    </xf>
    <xf numFmtId="164" fontId="31" fillId="0" borderId="17" xfId="0" applyNumberFormat="1" applyFont="1" applyBorder="1" applyAlignment="1">
      <alignment horizontal="right" vertical="center"/>
    </xf>
    <xf numFmtId="166" fontId="31" fillId="0" borderId="17" xfId="0" applyNumberFormat="1" applyFont="1" applyBorder="1" applyAlignment="1">
      <alignment horizontal="left" vertical="center"/>
    </xf>
    <xf numFmtId="166" fontId="31" fillId="2" borderId="17" xfId="0" applyNumberFormat="1" applyFont="1" applyFill="1" applyBorder="1" applyAlignment="1">
      <alignment horizontal="left" vertical="center"/>
    </xf>
    <xf numFmtId="164" fontId="25" fillId="0" borderId="17" xfId="0" applyNumberFormat="1" applyFont="1" applyBorder="1" applyAlignment="1">
      <alignment horizontal="left" vertical="center" indent="1"/>
    </xf>
    <xf numFmtId="0" fontId="25" fillId="0" borderId="17" xfId="0" applyFont="1" applyBorder="1" applyAlignment="1">
      <alignment horizontal="left" vertical="center"/>
    </xf>
    <xf numFmtId="166" fontId="31" fillId="0" borderId="17" xfId="0" applyNumberFormat="1" applyFont="1" applyBorder="1" applyAlignment="1">
      <alignment horizontal="right" vertical="center"/>
    </xf>
    <xf numFmtId="164" fontId="31" fillId="24" borderId="17" xfId="0" applyNumberFormat="1" applyFont="1" applyFill="1" applyBorder="1" applyAlignment="1">
      <alignment horizontal="right" vertical="center"/>
    </xf>
    <xf numFmtId="166" fontId="31" fillId="24" borderId="17" xfId="0" applyNumberFormat="1" applyFont="1" applyFill="1" applyBorder="1" applyAlignment="1">
      <alignment horizontal="left" vertical="center"/>
    </xf>
    <xf numFmtId="3" fontId="0" fillId="4" borderId="2" xfId="0" applyNumberFormat="1" applyFill="1" applyBorder="1" applyAlignment="1" applyProtection="1">
      <alignment horizontal="right"/>
      <protection locked="0"/>
    </xf>
    <xf numFmtId="0" fontId="22" fillId="24" borderId="47" xfId="0" applyFont="1" applyFill="1" applyBorder="1" applyAlignment="1" applyProtection="1">
      <alignment horizontal="right" vertical="center"/>
      <protection locked="0"/>
    </xf>
    <xf numFmtId="0" fontId="0" fillId="28" borderId="62" xfId="0" applyFill="1" applyBorder="1"/>
    <xf numFmtId="0" fontId="0" fillId="0" borderId="0" xfId="0" applyAlignment="1">
      <alignment horizontal="right" vertical="center"/>
    </xf>
    <xf numFmtId="164" fontId="38" fillId="0" borderId="0" xfId="0" applyNumberFormat="1" applyFont="1" applyAlignment="1">
      <alignment horizontal="left" vertical="top" wrapText="1"/>
    </xf>
    <xf numFmtId="0" fontId="38" fillId="0" borderId="0" xfId="0" applyFont="1" applyAlignment="1">
      <alignment horizontal="left" vertical="top" wrapText="1"/>
    </xf>
    <xf numFmtId="0" fontId="0" fillId="0" borderId="0" xfId="0" applyAlignment="1">
      <alignment horizontal="right" vertical="top" wrapText="1" indent="1"/>
    </xf>
    <xf numFmtId="0" fontId="0" fillId="0" borderId="0" xfId="0" applyAlignment="1">
      <alignment horizontal="right"/>
    </xf>
    <xf numFmtId="0" fontId="22" fillId="0" borderId="0" xfId="0" applyFont="1"/>
    <xf numFmtId="0" fontId="0" fillId="24" borderId="0" xfId="0" applyFill="1"/>
    <xf numFmtId="0" fontId="0" fillId="24" borderId="1" xfId="0" applyFill="1" applyBorder="1"/>
    <xf numFmtId="0" fontId="22" fillId="23" borderId="11" xfId="0" applyFont="1" applyFill="1" applyBorder="1" applyAlignment="1">
      <alignment horizontal="left"/>
    </xf>
    <xf numFmtId="0" fontId="0" fillId="0" borderId="5" xfId="0" applyBorder="1" applyAlignment="1">
      <alignment horizontal="right"/>
    </xf>
    <xf numFmtId="0" fontId="31" fillId="0" borderId="0" xfId="0" applyFont="1" applyAlignment="1">
      <alignment horizontal="center" vertical="center"/>
    </xf>
    <xf numFmtId="0" fontId="25" fillId="0" borderId="0" xfId="0" applyFont="1" applyAlignment="1">
      <alignment horizontal="left"/>
    </xf>
    <xf numFmtId="0" fontId="25" fillId="10" borderId="0" xfId="0" applyFont="1" applyFill="1" applyAlignment="1">
      <alignment horizontal="center" vertical="center"/>
    </xf>
    <xf numFmtId="0" fontId="25" fillId="10" borderId="0" xfId="0" applyFont="1" applyFill="1" applyAlignment="1">
      <alignment horizontal="left" vertical="center"/>
    </xf>
    <xf numFmtId="0" fontId="47" fillId="18" borderId="0" xfId="0" applyFont="1" applyFill="1" applyAlignment="1">
      <alignment horizontal="center" vertical="center"/>
    </xf>
    <xf numFmtId="0" fontId="25" fillId="18" borderId="0" xfId="0" applyFont="1" applyFill="1" applyAlignment="1">
      <alignment horizontal="center" vertical="center"/>
    </xf>
    <xf numFmtId="0" fontId="25" fillId="18" borderId="0" xfId="0" applyFont="1" applyFill="1" applyAlignment="1">
      <alignment horizontal="left" vertical="center"/>
    </xf>
    <xf numFmtId="0" fontId="47" fillId="17" borderId="0" xfId="0" applyFont="1" applyFill="1" applyAlignment="1">
      <alignment horizontal="center" vertical="center"/>
    </xf>
    <xf numFmtId="0" fontId="31" fillId="0" borderId="0" xfId="0" applyFont="1" applyAlignment="1">
      <alignment horizontal="left" vertical="center"/>
    </xf>
    <xf numFmtId="0" fontId="47" fillId="13" borderId="0" xfId="0" applyFont="1" applyFill="1" applyAlignment="1">
      <alignment horizontal="center" vertical="center"/>
    </xf>
    <xf numFmtId="0" fontId="25" fillId="13" borderId="0" xfId="0" applyFont="1" applyFill="1" applyAlignment="1">
      <alignment horizontal="right" vertical="center"/>
    </xf>
    <xf numFmtId="0" fontId="32" fillId="13" borderId="0" xfId="0" applyFont="1" applyFill="1" applyAlignment="1">
      <alignment horizontal="left" vertical="center" indent="1"/>
    </xf>
    <xf numFmtId="0" fontId="20" fillId="13" borderId="0" xfId="0" applyFont="1" applyFill="1" applyAlignment="1">
      <alignment horizontal="left" vertical="center" indent="1"/>
    </xf>
    <xf numFmtId="0" fontId="0" fillId="13" borderId="0" xfId="0" applyFill="1" applyAlignment="1">
      <alignment horizontal="left" vertical="center" indent="1"/>
    </xf>
    <xf numFmtId="0" fontId="25" fillId="13" borderId="0" xfId="0" applyFont="1" applyFill="1" applyAlignment="1">
      <alignment horizontal="center" vertical="center"/>
    </xf>
    <xf numFmtId="0" fontId="25" fillId="0" borderId="0" xfId="0" applyFont="1" applyAlignment="1">
      <alignment horizontal="right" vertical="center" indent="1"/>
    </xf>
    <xf numFmtId="0" fontId="25" fillId="0" borderId="0" xfId="0" applyFont="1" applyAlignment="1">
      <alignment vertical="center"/>
    </xf>
    <xf numFmtId="0" fontId="47" fillId="14" borderId="0" xfId="0" applyFont="1" applyFill="1" applyAlignment="1">
      <alignment horizontal="center" vertical="center"/>
    </xf>
    <xf numFmtId="0" fontId="25" fillId="14" borderId="0" xfId="0" applyFont="1" applyFill="1" applyAlignment="1">
      <alignment horizontal="center" vertical="center"/>
    </xf>
    <xf numFmtId="0" fontId="25" fillId="14" borderId="0" xfId="0" applyFont="1" applyFill="1" applyAlignment="1">
      <alignment horizontal="left" vertical="center"/>
    </xf>
    <xf numFmtId="0" fontId="0" fillId="14" borderId="0" xfId="0" applyFill="1" applyAlignment="1">
      <alignment horizontal="center" vertical="center" textRotation="90"/>
    </xf>
    <xf numFmtId="0" fontId="47" fillId="15" borderId="0" xfId="0" applyFont="1" applyFill="1" applyAlignment="1">
      <alignment horizontal="center" vertical="center"/>
    </xf>
    <xf numFmtId="0" fontId="25" fillId="15" borderId="0" xfId="0" applyFont="1" applyFill="1" applyAlignment="1">
      <alignment horizontal="center" vertical="center"/>
    </xf>
    <xf numFmtId="0" fontId="25" fillId="15" borderId="0" xfId="0" applyFont="1" applyFill="1" applyAlignment="1">
      <alignment horizontal="left" vertical="center"/>
    </xf>
    <xf numFmtId="0" fontId="46" fillId="15" borderId="0" xfId="0" applyFont="1" applyFill="1" applyAlignment="1">
      <alignment horizontal="center" vertical="center" textRotation="90"/>
    </xf>
    <xf numFmtId="0" fontId="45" fillId="0" borderId="0" xfId="0" applyFont="1" applyAlignment="1">
      <alignment horizontal="left"/>
    </xf>
    <xf numFmtId="0" fontId="58" fillId="0" borderId="0" xfId="0" applyFont="1" applyAlignment="1">
      <alignment horizontal="center" vertical="center"/>
    </xf>
    <xf numFmtId="0" fontId="54" fillId="0" borderId="0" xfId="0" applyFont="1" applyAlignment="1">
      <alignment horizontal="left" vertical="center"/>
    </xf>
    <xf numFmtId="0" fontId="58" fillId="0" borderId="0" xfId="0" applyFont="1" applyAlignment="1">
      <alignment horizontal="left" vertical="center"/>
    </xf>
    <xf numFmtId="0" fontId="25" fillId="0" borderId="0" xfId="0" applyFont="1" applyAlignment="1">
      <alignment horizontal="left" indent="1"/>
    </xf>
    <xf numFmtId="0" fontId="25" fillId="0" borderId="0" xfId="0" applyFont="1" applyAlignment="1">
      <alignment horizontal="right"/>
    </xf>
    <xf numFmtId="0" fontId="31" fillId="0" borderId="0" xfId="0" applyFont="1" applyAlignment="1">
      <alignment horizontal="left" indent="1"/>
    </xf>
    <xf numFmtId="0" fontId="32" fillId="0" borderId="0" xfId="0" applyFont="1" applyAlignment="1">
      <alignment horizontal="left" indent="1"/>
    </xf>
    <xf numFmtId="0" fontId="50" fillId="19" borderId="1" xfId="0" applyFont="1" applyFill="1" applyBorder="1" applyAlignment="1">
      <alignment horizontal="center" vertical="center"/>
    </xf>
    <xf numFmtId="0" fontId="50" fillId="19" borderId="1" xfId="0" applyFont="1" applyFill="1" applyBorder="1" applyAlignment="1">
      <alignment vertical="center"/>
    </xf>
    <xf numFmtId="0" fontId="45" fillId="19" borderId="1" xfId="0" applyFont="1" applyFill="1" applyBorder="1" applyAlignment="1">
      <alignment vertical="center"/>
    </xf>
    <xf numFmtId="0" fontId="0" fillId="10" borderId="0" xfId="0" applyFill="1"/>
    <xf numFmtId="0" fontId="0" fillId="10" borderId="0" xfId="0" applyFill="1" applyAlignment="1">
      <alignment horizontal="right" indent="1"/>
    </xf>
    <xf numFmtId="49" fontId="50" fillId="20" borderId="0" xfId="0" applyNumberFormat="1" applyFont="1" applyFill="1" applyAlignment="1">
      <alignment horizontal="center" vertical="center"/>
    </xf>
    <xf numFmtId="3" fontId="51" fillId="9" borderId="0" xfId="0" applyNumberFormat="1" applyFont="1" applyFill="1" applyAlignment="1">
      <alignment horizontal="right" vertical="center"/>
    </xf>
    <xf numFmtId="0" fontId="22" fillId="9" borderId="0" xfId="0" applyFont="1" applyFill="1" applyAlignment="1">
      <alignment horizontal="left" vertical="center"/>
    </xf>
    <xf numFmtId="169" fontId="73" fillId="0" borderId="0" xfId="0" applyNumberFormat="1" applyFont="1" applyAlignment="1">
      <alignment horizontal="right" vertical="center"/>
    </xf>
    <xf numFmtId="0" fontId="45" fillId="10" borderId="0" xfId="0" applyFont="1" applyFill="1"/>
    <xf numFmtId="0" fontId="0" fillId="10" borderId="0" xfId="0" applyFill="1" applyAlignment="1">
      <alignment horizontal="left" indent="1"/>
    </xf>
    <xf numFmtId="0" fontId="0" fillId="10" borderId="0" xfId="0" applyFill="1" applyAlignment="1">
      <alignment horizontal="right"/>
    </xf>
    <xf numFmtId="0" fontId="54" fillId="0" borderId="0" xfId="0" applyFont="1" applyAlignment="1">
      <alignment horizontal="right" vertical="center"/>
    </xf>
    <xf numFmtId="3" fontId="0" fillId="10" borderId="0" xfId="0" applyNumberFormat="1" applyFill="1" applyAlignment="1">
      <alignment horizontal="right"/>
    </xf>
    <xf numFmtId="0" fontId="53" fillId="0" borderId="0" xfId="0" applyFont="1" applyAlignment="1">
      <alignment horizontal="center" vertical="center"/>
    </xf>
    <xf numFmtId="166" fontId="25" fillId="0" borderId="0" xfId="0" applyNumberFormat="1" applyFont="1" applyAlignment="1">
      <alignment horizontal="center" vertical="center"/>
    </xf>
    <xf numFmtId="169" fontId="47" fillId="0" borderId="0" xfId="0" applyNumberFormat="1" applyFont="1" applyAlignment="1">
      <alignment horizontal="right" vertical="center"/>
    </xf>
    <xf numFmtId="0" fontId="47" fillId="0" borderId="0" xfId="0" applyFont="1" applyAlignment="1">
      <alignment horizontal="center" vertical="center"/>
    </xf>
    <xf numFmtId="166" fontId="59" fillId="0" borderId="0" xfId="0" applyNumberFormat="1" applyFont="1" applyAlignment="1">
      <alignment horizontal="right" vertical="center"/>
    </xf>
    <xf numFmtId="3" fontId="0" fillId="10" borderId="0" xfId="0" applyNumberFormat="1" applyFill="1" applyAlignment="1">
      <alignment horizontal="right" indent="1"/>
    </xf>
    <xf numFmtId="3" fontId="50" fillId="20" borderId="0" xfId="0" applyNumberFormat="1" applyFont="1" applyFill="1" applyAlignment="1">
      <alignment horizontal="right" vertical="center"/>
    </xf>
    <xf numFmtId="0" fontId="50" fillId="20" borderId="8" xfId="0" applyFont="1" applyFill="1" applyBorder="1" applyAlignment="1">
      <alignment horizontal="left" vertical="center"/>
    </xf>
    <xf numFmtId="169" fontId="25" fillId="0" borderId="0" xfId="0" applyNumberFormat="1" applyFont="1" applyAlignment="1">
      <alignment horizontal="right" vertical="center"/>
    </xf>
    <xf numFmtId="49" fontId="50" fillId="16" borderId="0" xfId="0" applyNumberFormat="1" applyFont="1" applyFill="1" applyAlignment="1">
      <alignment horizontal="center" vertical="center"/>
    </xf>
    <xf numFmtId="0" fontId="50" fillId="19" borderId="0" xfId="0" applyFont="1" applyFill="1" applyAlignment="1">
      <alignment horizontal="center" vertical="center"/>
    </xf>
    <xf numFmtId="3" fontId="50" fillId="19" borderId="0" xfId="0" applyNumberFormat="1" applyFont="1" applyFill="1" applyAlignment="1">
      <alignment horizontal="right" vertical="center"/>
    </xf>
    <xf numFmtId="0" fontId="50" fillId="19" borderId="8" xfId="0" applyFont="1" applyFill="1" applyBorder="1" applyAlignment="1">
      <alignment horizontal="left" vertical="center"/>
    </xf>
    <xf numFmtId="166" fontId="56" fillId="0" borderId="0" xfId="0" applyNumberFormat="1" applyFont="1" applyAlignment="1">
      <alignment horizontal="right" vertical="center"/>
    </xf>
    <xf numFmtId="3" fontId="56" fillId="0" borderId="0" xfId="0" applyNumberFormat="1" applyFont="1" applyAlignment="1">
      <alignment horizontal="right" vertical="center"/>
    </xf>
    <xf numFmtId="0" fontId="55" fillId="0" borderId="0" xfId="0" applyFont="1" applyAlignment="1">
      <alignment horizontal="left" vertical="center"/>
    </xf>
    <xf numFmtId="0" fontId="0" fillId="0" borderId="0" xfId="0" applyAlignment="1">
      <alignment horizontal="right" vertical="center" indent="1"/>
    </xf>
    <xf numFmtId="0" fontId="83" fillId="0" borderId="0" xfId="0" applyFont="1" applyAlignment="1">
      <alignment horizontal="right" vertical="center" indent="1"/>
    </xf>
    <xf numFmtId="0" fontId="84" fillId="0" borderId="0" xfId="0" applyFont="1" applyAlignment="1">
      <alignment horizontal="center" vertical="center"/>
    </xf>
    <xf numFmtId="0" fontId="83" fillId="0" borderId="0" xfId="0" applyFont="1" applyAlignment="1">
      <alignment horizontal="left" vertical="center"/>
    </xf>
    <xf numFmtId="0" fontId="85" fillId="0" borderId="0" xfId="0" applyFont="1" applyAlignment="1">
      <alignment horizontal="center" vertical="center"/>
    </xf>
    <xf numFmtId="4" fontId="85" fillId="0" borderId="0" xfId="0" applyNumberFormat="1" applyFont="1" applyAlignment="1">
      <alignment horizontal="center" vertical="center"/>
    </xf>
    <xf numFmtId="0" fontId="43" fillId="0" borderId="0" xfId="0" applyFont="1" applyAlignment="1">
      <alignment horizontal="right" vertical="center"/>
    </xf>
    <xf numFmtId="0" fontId="32" fillId="0" borderId="0" xfId="0" applyFont="1" applyAlignment="1">
      <alignment horizontal="left" vertical="center" indent="1"/>
    </xf>
    <xf numFmtId="0" fontId="43" fillId="0" borderId="0" xfId="0" applyFont="1" applyAlignment="1">
      <alignment horizontal="center" vertical="center"/>
    </xf>
    <xf numFmtId="0" fontId="43" fillId="0" borderId="0" xfId="0" applyFont="1" applyAlignment="1">
      <alignment horizontal="left" vertical="center"/>
    </xf>
    <xf numFmtId="0" fontId="80" fillId="0" borderId="0" xfId="0" applyFont="1" applyAlignment="1">
      <alignment horizontal="center" vertical="center"/>
    </xf>
    <xf numFmtId="0" fontId="85" fillId="0" borderId="0" xfId="0" applyFont="1" applyAlignment="1">
      <alignment horizontal="center" textRotation="90"/>
    </xf>
    <xf numFmtId="0" fontId="83" fillId="0" borderId="0" xfId="0" applyFont="1" applyAlignment="1">
      <alignment horizontal="center" vertical="center"/>
    </xf>
    <xf numFmtId="0" fontId="31" fillId="9" borderId="21" xfId="0" applyFont="1" applyFill="1" applyBorder="1" applyAlignment="1">
      <alignment horizontal="center" vertical="center"/>
    </xf>
    <xf numFmtId="0" fontId="84" fillId="3" borderId="0" xfId="0" applyFont="1" applyFill="1" applyAlignment="1">
      <alignment horizontal="center" vertical="center"/>
    </xf>
    <xf numFmtId="0" fontId="31" fillId="9" borderId="24" xfId="0" applyFont="1" applyFill="1" applyBorder="1" applyAlignment="1">
      <alignment horizontal="center" vertical="center"/>
    </xf>
    <xf numFmtId="0" fontId="30" fillId="9" borderId="25" xfId="0" applyFont="1" applyFill="1" applyBorder="1" applyAlignment="1">
      <alignment horizontal="left" vertical="center" wrapText="1" indent="1"/>
    </xf>
    <xf numFmtId="0" fontId="31" fillId="9" borderId="25" xfId="0" applyFont="1" applyFill="1" applyBorder="1" applyAlignment="1">
      <alignment horizontal="left" vertical="center" wrapText="1" indent="1"/>
    </xf>
    <xf numFmtId="0" fontId="31" fillId="9" borderId="25" xfId="0" applyFont="1" applyFill="1" applyBorder="1" applyAlignment="1">
      <alignment horizontal="center" vertical="center" wrapText="1"/>
    </xf>
    <xf numFmtId="0" fontId="22" fillId="0" borderId="0" xfId="0" applyFont="1" applyAlignment="1">
      <alignment horizontal="center" vertical="center"/>
    </xf>
    <xf numFmtId="0" fontId="22" fillId="0" borderId="0" xfId="0" applyFont="1" applyAlignment="1">
      <alignment horizontal="left" vertical="center" wrapText="1" indent="1"/>
    </xf>
    <xf numFmtId="0" fontId="22" fillId="0" borderId="0" xfId="0" applyFont="1" applyAlignment="1">
      <alignment horizontal="center" vertical="center" wrapText="1"/>
    </xf>
    <xf numFmtId="0" fontId="22" fillId="0" borderId="0" xfId="0" applyFont="1" applyAlignment="1">
      <alignment horizontal="left" vertical="center" wrapText="1"/>
    </xf>
    <xf numFmtId="0" fontId="22" fillId="0" borderId="0" xfId="0" applyFont="1" applyAlignment="1">
      <alignment vertical="center"/>
    </xf>
    <xf numFmtId="0" fontId="87" fillId="0" borderId="0" xfId="0" applyFont="1" applyAlignment="1">
      <alignment vertical="center"/>
    </xf>
    <xf numFmtId="0" fontId="22" fillId="0" borderId="21" xfId="0" applyFont="1" applyBorder="1" applyAlignment="1">
      <alignment horizontal="center" vertical="center"/>
    </xf>
    <xf numFmtId="0" fontId="22" fillId="0" borderId="22" xfId="0" applyFont="1" applyBorder="1" applyAlignment="1">
      <alignment horizontal="left" vertical="center" wrapText="1" indent="1"/>
    </xf>
    <xf numFmtId="0" fontId="22" fillId="0" borderId="22" xfId="0" applyFont="1" applyBorder="1" applyAlignment="1">
      <alignment horizontal="center" vertical="center" wrapText="1"/>
    </xf>
    <xf numFmtId="0" fontId="22" fillId="0" borderId="22" xfId="0" applyFont="1" applyBorder="1" applyAlignment="1">
      <alignment horizontal="left" vertical="center" wrapText="1"/>
    </xf>
    <xf numFmtId="0" fontId="22" fillId="0" borderId="22" xfId="0" applyFont="1" applyBorder="1" applyAlignment="1">
      <alignment vertical="center"/>
    </xf>
    <xf numFmtId="0" fontId="22" fillId="0" borderId="23" xfId="0" applyFont="1" applyBorder="1" applyAlignment="1">
      <alignment vertical="center"/>
    </xf>
    <xf numFmtId="0" fontId="25" fillId="26" borderId="28" xfId="0" applyFont="1" applyFill="1" applyBorder="1" applyAlignment="1">
      <alignment horizontal="center" vertical="center"/>
    </xf>
    <xf numFmtId="0" fontId="25" fillId="26" borderId="17" xfId="0" applyFont="1" applyFill="1" applyBorder="1" applyAlignment="1">
      <alignment horizontal="left" vertical="center" indent="1"/>
    </xf>
    <xf numFmtId="0" fontId="25" fillId="26" borderId="17" xfId="0" applyFont="1" applyFill="1" applyBorder="1" applyAlignment="1">
      <alignment horizontal="center" vertical="center"/>
    </xf>
    <xf numFmtId="4" fontId="25" fillId="26" borderId="17" xfId="0" applyNumberFormat="1" applyFont="1" applyFill="1" applyBorder="1" applyAlignment="1">
      <alignment horizontal="right" vertical="center"/>
    </xf>
    <xf numFmtId="0" fontId="25" fillId="26" borderId="17" xfId="0" applyFont="1" applyFill="1" applyBorder="1" applyAlignment="1">
      <alignment horizontal="left" vertical="center"/>
    </xf>
    <xf numFmtId="165" fontId="25" fillId="26" borderId="17" xfId="0" applyNumberFormat="1" applyFont="1" applyFill="1" applyBorder="1" applyAlignment="1">
      <alignment horizontal="right" vertical="center"/>
    </xf>
    <xf numFmtId="0" fontId="25" fillId="26" borderId="29" xfId="0" applyFont="1" applyFill="1" applyBorder="1" applyAlignment="1">
      <alignment horizontal="left" vertical="center"/>
    </xf>
    <xf numFmtId="167" fontId="83" fillId="6" borderId="0" xfId="0" applyNumberFormat="1" applyFont="1" applyFill="1" applyAlignment="1">
      <alignment horizontal="right" vertical="center"/>
    </xf>
    <xf numFmtId="167" fontId="83" fillId="6" borderId="0" xfId="0" applyNumberFormat="1" applyFont="1" applyFill="1" applyAlignment="1">
      <alignment horizontal="left" vertical="center"/>
    </xf>
    <xf numFmtId="0" fontId="83" fillId="6" borderId="0" xfId="0" applyFont="1" applyFill="1" applyAlignment="1">
      <alignment horizontal="left" vertical="center"/>
    </xf>
    <xf numFmtId="4" fontId="83" fillId="6" borderId="0" xfId="0" applyNumberFormat="1" applyFont="1" applyFill="1" applyAlignment="1">
      <alignment horizontal="center" vertical="center"/>
    </xf>
    <xf numFmtId="0" fontId="83" fillId="6" borderId="0" xfId="0" applyFont="1" applyFill="1" applyAlignment="1">
      <alignment horizontal="center" vertical="center"/>
    </xf>
    <xf numFmtId="4" fontId="83" fillId="0" borderId="0" xfId="0" applyNumberFormat="1" applyFont="1" applyAlignment="1">
      <alignment horizontal="center" vertical="center"/>
    </xf>
    <xf numFmtId="0" fontId="25" fillId="0" borderId="28" xfId="0" applyFont="1" applyBorder="1" applyAlignment="1">
      <alignment horizontal="center" vertical="center"/>
    </xf>
    <xf numFmtId="4" fontId="25" fillId="0" borderId="17" xfId="0" applyNumberFormat="1" applyFont="1" applyBorder="1" applyAlignment="1">
      <alignment horizontal="right" vertical="center"/>
    </xf>
    <xf numFmtId="165" fontId="25" fillId="0" borderId="17" xfId="0" applyNumberFormat="1" applyFont="1" applyBorder="1" applyAlignment="1">
      <alignment horizontal="right" vertical="center"/>
    </xf>
    <xf numFmtId="0" fontId="25" fillId="0" borderId="29" xfId="0" applyFont="1" applyBorder="1" applyAlignment="1">
      <alignment horizontal="left" vertical="center"/>
    </xf>
    <xf numFmtId="167" fontId="83" fillId="10" borderId="0" xfId="0" applyNumberFormat="1" applyFont="1" applyFill="1" applyAlignment="1">
      <alignment horizontal="right" vertical="center"/>
    </xf>
    <xf numFmtId="167" fontId="83" fillId="10" borderId="0" xfId="0" applyNumberFormat="1" applyFont="1" applyFill="1" applyAlignment="1">
      <alignment horizontal="left" vertical="center"/>
    </xf>
    <xf numFmtId="0" fontId="83" fillId="10" borderId="0" xfId="0" applyFont="1" applyFill="1" applyAlignment="1">
      <alignment horizontal="left" vertical="center"/>
    </xf>
    <xf numFmtId="0" fontId="83" fillId="10" borderId="0" xfId="0" applyFont="1" applyFill="1" applyAlignment="1">
      <alignment horizontal="center" vertical="center"/>
    </xf>
    <xf numFmtId="4" fontId="83" fillId="10" borderId="0" xfId="0" applyNumberFormat="1" applyFont="1" applyFill="1" applyAlignment="1">
      <alignment horizontal="center" vertical="center"/>
    </xf>
    <xf numFmtId="0" fontId="25" fillId="6" borderId="28" xfId="0" applyFont="1" applyFill="1" applyBorder="1" applyAlignment="1">
      <alignment horizontal="center" vertical="center"/>
    </xf>
    <xf numFmtId="0" fontId="68" fillId="6" borderId="17" xfId="0" applyFont="1" applyFill="1" applyBorder="1" applyAlignment="1">
      <alignment horizontal="left" vertical="center" indent="1"/>
    </xf>
    <xf numFmtId="0" fontId="68" fillId="6" borderId="17" xfId="0" applyFont="1" applyFill="1" applyBorder="1" applyAlignment="1">
      <alignment horizontal="center" vertical="center"/>
    </xf>
    <xf numFmtId="4" fontId="68" fillId="6" borderId="17" xfId="0" applyNumberFormat="1" applyFont="1" applyFill="1" applyBorder="1" applyAlignment="1">
      <alignment horizontal="right" vertical="center"/>
    </xf>
    <xf numFmtId="0" fontId="68" fillId="6" borderId="17" xfId="0" applyFont="1" applyFill="1" applyBorder="1" applyAlignment="1">
      <alignment horizontal="left" vertical="center"/>
    </xf>
    <xf numFmtId="165" fontId="68" fillId="6" borderId="17" xfId="0" applyNumberFormat="1" applyFont="1" applyFill="1" applyBorder="1" applyAlignment="1">
      <alignment horizontal="right" vertical="center"/>
    </xf>
    <xf numFmtId="0" fontId="68" fillId="6" borderId="29" xfId="0" applyFont="1" applyFill="1" applyBorder="1" applyAlignment="1">
      <alignment horizontal="left" vertical="center"/>
    </xf>
    <xf numFmtId="167" fontId="83" fillId="6" borderId="0" xfId="0" applyNumberFormat="1" applyFont="1" applyFill="1" applyAlignment="1">
      <alignment vertical="center"/>
    </xf>
    <xf numFmtId="0" fontId="25" fillId="22" borderId="28" xfId="0" applyFont="1" applyFill="1" applyBorder="1" applyAlignment="1">
      <alignment horizontal="center" vertical="center"/>
    </xf>
    <xf numFmtId="0" fontId="25" fillId="22" borderId="17" xfId="0" applyFont="1" applyFill="1" applyBorder="1" applyAlignment="1">
      <alignment horizontal="left" vertical="center" indent="1"/>
    </xf>
    <xf numFmtId="0" fontId="25" fillId="22" borderId="17" xfId="0" applyFont="1" applyFill="1" applyBorder="1" applyAlignment="1">
      <alignment horizontal="center" vertical="center"/>
    </xf>
    <xf numFmtId="4" fontId="25" fillId="22" borderId="17" xfId="0" applyNumberFormat="1" applyFont="1" applyFill="1" applyBorder="1" applyAlignment="1">
      <alignment horizontal="right" vertical="center"/>
    </xf>
    <xf numFmtId="0" fontId="25" fillId="22" borderId="17" xfId="0" applyFont="1" applyFill="1" applyBorder="1" applyAlignment="1">
      <alignment horizontal="left" vertical="center"/>
    </xf>
    <xf numFmtId="165" fontId="25" fillId="22" borderId="17" xfId="0" applyNumberFormat="1" applyFont="1" applyFill="1" applyBorder="1" applyAlignment="1">
      <alignment horizontal="right" vertical="center"/>
    </xf>
    <xf numFmtId="0" fontId="25" fillId="22" borderId="29" xfId="0" applyFont="1" applyFill="1" applyBorder="1" applyAlignment="1">
      <alignment horizontal="left" vertical="center"/>
    </xf>
    <xf numFmtId="167" fontId="83" fillId="2" borderId="0" xfId="0" applyNumberFormat="1" applyFont="1" applyFill="1" applyAlignment="1">
      <alignment vertical="center"/>
    </xf>
    <xf numFmtId="0" fontId="83" fillId="2" borderId="0" xfId="0" applyFont="1" applyFill="1" applyAlignment="1">
      <alignment horizontal="left" vertical="center"/>
    </xf>
    <xf numFmtId="4" fontId="83" fillId="2" borderId="0" xfId="0" applyNumberFormat="1" applyFont="1" applyFill="1" applyAlignment="1">
      <alignment horizontal="center" vertical="center"/>
    </xf>
    <xf numFmtId="0" fontId="83" fillId="2" borderId="0" xfId="0" applyFont="1" applyFill="1" applyAlignment="1">
      <alignment horizontal="center" vertical="center"/>
    </xf>
    <xf numFmtId="0" fontId="25" fillId="2" borderId="28" xfId="0" applyFont="1" applyFill="1" applyBorder="1" applyAlignment="1">
      <alignment horizontal="center" vertical="center"/>
    </xf>
    <xf numFmtId="4" fontId="25" fillId="2" borderId="17" xfId="0" applyNumberFormat="1" applyFont="1" applyFill="1" applyBorder="1" applyAlignment="1">
      <alignment horizontal="right" vertical="center"/>
    </xf>
    <xf numFmtId="0" fontId="25" fillId="2" borderId="17" xfId="0" applyFont="1" applyFill="1" applyBorder="1" applyAlignment="1">
      <alignment horizontal="left" vertical="center"/>
    </xf>
    <xf numFmtId="165" fontId="25" fillId="2" borderId="17" xfId="0" applyNumberFormat="1" applyFont="1" applyFill="1" applyBorder="1" applyAlignment="1">
      <alignment horizontal="right" vertical="center"/>
    </xf>
    <xf numFmtId="0" fontId="25" fillId="2" borderId="29" xfId="0" applyFont="1" applyFill="1" applyBorder="1" applyAlignment="1">
      <alignment horizontal="left" vertical="center"/>
    </xf>
    <xf numFmtId="0" fontId="25" fillId="0" borderId="37" xfId="0" applyFont="1" applyBorder="1" applyAlignment="1">
      <alignment horizontal="center" vertical="center"/>
    </xf>
    <xf numFmtId="0" fontId="25" fillId="0" borderId="38" xfId="0" applyFont="1" applyBorder="1" applyAlignment="1">
      <alignment horizontal="left" vertical="center" indent="1"/>
    </xf>
    <xf numFmtId="0" fontId="25" fillId="0" borderId="38" xfId="0" applyFont="1" applyBorder="1" applyAlignment="1">
      <alignment horizontal="center" vertical="center"/>
    </xf>
    <xf numFmtId="4" fontId="25" fillId="0" borderId="38" xfId="0" applyNumberFormat="1" applyFont="1" applyBorder="1" applyAlignment="1">
      <alignment horizontal="right" vertical="center"/>
    </xf>
    <xf numFmtId="0" fontId="25" fillId="0" borderId="38" xfId="0" applyFont="1" applyBorder="1" applyAlignment="1">
      <alignment horizontal="left" vertical="center"/>
    </xf>
    <xf numFmtId="165" fontId="25" fillId="0" borderId="38" xfId="0" applyNumberFormat="1" applyFont="1" applyBorder="1" applyAlignment="1">
      <alignment horizontal="right" vertical="center"/>
    </xf>
    <xf numFmtId="0" fontId="25" fillId="0" borderId="39" xfId="0" applyFont="1" applyBorder="1" applyAlignment="1">
      <alignment horizontal="left" vertical="center"/>
    </xf>
    <xf numFmtId="0" fontId="25" fillId="6" borderId="21" xfId="0" applyFont="1" applyFill="1" applyBorder="1" applyAlignment="1">
      <alignment horizontal="center" vertical="center"/>
    </xf>
    <xf numFmtId="0" fontId="25" fillId="6" borderId="22" xfId="0" applyFont="1" applyFill="1" applyBorder="1" applyAlignment="1">
      <alignment horizontal="left" vertical="center" indent="1"/>
    </xf>
    <xf numFmtId="0" fontId="25" fillId="6" borderId="26" xfId="0" applyFont="1" applyFill="1" applyBorder="1" applyAlignment="1">
      <alignment horizontal="left" vertical="center" indent="1"/>
    </xf>
    <xf numFmtId="0" fontId="25" fillId="6" borderId="22" xfId="0" applyFont="1" applyFill="1" applyBorder="1" applyAlignment="1">
      <alignment horizontal="center" vertical="center"/>
    </xf>
    <xf numFmtId="4" fontId="25" fillId="6" borderId="22" xfId="0" applyNumberFormat="1" applyFont="1" applyFill="1" applyBorder="1" applyAlignment="1">
      <alignment horizontal="right" vertical="center"/>
    </xf>
    <xf numFmtId="165" fontId="25" fillId="6" borderId="26" xfId="0" applyNumberFormat="1" applyFont="1" applyFill="1" applyBorder="1" applyAlignment="1">
      <alignment horizontal="right" vertical="center"/>
    </xf>
    <xf numFmtId="0" fontId="25" fillId="6" borderId="40" xfId="0" applyFont="1" applyFill="1" applyBorder="1" applyAlignment="1">
      <alignment horizontal="left" vertical="center"/>
    </xf>
    <xf numFmtId="4" fontId="83" fillId="0" borderId="0" xfId="0" applyNumberFormat="1" applyFont="1" applyAlignment="1">
      <alignment horizontal="right" vertical="center"/>
    </xf>
    <xf numFmtId="4" fontId="83" fillId="0" borderId="0" xfId="0" applyNumberFormat="1" applyFont="1" applyAlignment="1">
      <alignment vertical="center"/>
    </xf>
    <xf numFmtId="0" fontId="83" fillId="0" borderId="0" xfId="0" applyFont="1" applyAlignment="1">
      <alignment vertical="center"/>
    </xf>
    <xf numFmtId="164" fontId="84" fillId="2" borderId="0" xfId="0" applyNumberFormat="1" applyFont="1" applyFill="1" applyAlignment="1">
      <alignment horizontal="center" vertical="center"/>
    </xf>
    <xf numFmtId="0" fontId="84" fillId="2" borderId="0" xfId="0" applyFont="1" applyFill="1" applyAlignment="1">
      <alignment horizontal="center" vertical="center"/>
    </xf>
    <xf numFmtId="164" fontId="84" fillId="0" borderId="0" xfId="0" applyNumberFormat="1" applyFont="1" applyAlignment="1">
      <alignment horizontal="center" vertical="center"/>
    </xf>
    <xf numFmtId="0" fontId="25" fillId="2" borderId="24" xfId="0" applyFont="1" applyFill="1" applyBorder="1" applyAlignment="1">
      <alignment horizontal="center" vertical="center"/>
    </xf>
    <xf numFmtId="0" fontId="25" fillId="2" borderId="25" xfId="0" applyFont="1" applyFill="1" applyBorder="1" applyAlignment="1">
      <alignment horizontal="left" vertical="center" indent="1"/>
    </xf>
    <xf numFmtId="0" fontId="25" fillId="2" borderId="30" xfId="0" applyFont="1" applyFill="1" applyBorder="1" applyAlignment="1">
      <alignment horizontal="left" vertical="center" indent="1"/>
    </xf>
    <xf numFmtId="0" fontId="25" fillId="2" borderId="25" xfId="0" applyFont="1" applyFill="1" applyBorder="1" applyAlignment="1">
      <alignment horizontal="center" vertical="center"/>
    </xf>
    <xf numFmtId="4" fontId="25" fillId="2" borderId="25" xfId="0" applyNumberFormat="1" applyFont="1" applyFill="1" applyBorder="1" applyAlignment="1">
      <alignment horizontal="right" vertical="center"/>
    </xf>
    <xf numFmtId="165" fontId="25" fillId="2" borderId="30" xfId="0" applyNumberFormat="1" applyFont="1" applyFill="1" applyBorder="1" applyAlignment="1">
      <alignment horizontal="right" vertical="center"/>
    </xf>
    <xf numFmtId="0" fontId="25" fillId="2" borderId="35" xfId="0" applyFont="1" applyFill="1" applyBorder="1" applyAlignment="1">
      <alignment horizontal="left" vertical="center"/>
    </xf>
    <xf numFmtId="4" fontId="84" fillId="0" borderId="0" xfId="0" applyNumberFormat="1" applyFont="1" applyAlignment="1">
      <alignment horizontal="right" vertical="center"/>
    </xf>
    <xf numFmtId="167" fontId="84" fillId="0" borderId="0" xfId="0" applyNumberFormat="1" applyFont="1" applyAlignment="1">
      <alignment horizontal="left" vertical="center"/>
    </xf>
    <xf numFmtId="0" fontId="28" fillId="0" borderId="36" xfId="0" applyFont="1" applyBorder="1" applyAlignment="1">
      <alignment horizontal="center" textRotation="90"/>
    </xf>
    <xf numFmtId="0" fontId="54" fillId="0" borderId="0" xfId="0" applyFont="1" applyAlignment="1">
      <alignment horizontal="center" vertical="center"/>
    </xf>
    <xf numFmtId="0" fontId="0" fillId="21" borderId="0" xfId="0" applyFill="1"/>
    <xf numFmtId="0" fontId="26" fillId="21" borderId="0" xfId="0" applyFont="1" applyFill="1"/>
    <xf numFmtId="0" fontId="0" fillId="21" borderId="0" xfId="0" applyFill="1" applyAlignment="1">
      <alignment horizontal="right"/>
    </xf>
    <xf numFmtId="0" fontId="22" fillId="21" borderId="0" xfId="0" applyFont="1" applyFill="1" applyAlignment="1">
      <alignment horizontal="left"/>
    </xf>
    <xf numFmtId="0" fontId="65" fillId="21" borderId="0" xfId="0" applyFont="1" applyFill="1" applyAlignment="1">
      <alignment horizontal="right"/>
    </xf>
    <xf numFmtId="0" fontId="5" fillId="21" borderId="0" xfId="0" applyFont="1" applyFill="1" applyAlignment="1">
      <alignment horizontal="right"/>
    </xf>
    <xf numFmtId="164" fontId="0" fillId="21" borderId="0" xfId="0" applyNumberFormat="1" applyFill="1" applyAlignment="1">
      <alignment horizontal="right"/>
    </xf>
    <xf numFmtId="0" fontId="5" fillId="21" borderId="0" xfId="0" applyFont="1" applyFill="1" applyAlignment="1">
      <alignment horizontal="center"/>
    </xf>
    <xf numFmtId="0" fontId="5" fillId="21" borderId="0" xfId="0" applyFont="1" applyFill="1"/>
    <xf numFmtId="0" fontId="0" fillId="21" borderId="1" xfId="0" applyFill="1" applyBorder="1"/>
    <xf numFmtId="164" fontId="0" fillId="0" borderId="0" xfId="0" applyNumberFormat="1"/>
    <xf numFmtId="0" fontId="0" fillId="0" borderId="0" xfId="0" quotePrefix="1" applyAlignment="1">
      <alignment horizontal="right"/>
    </xf>
    <xf numFmtId="0" fontId="0" fillId="0" borderId="0" xfId="0" applyAlignment="1">
      <alignment vertical="top"/>
    </xf>
    <xf numFmtId="3" fontId="0" fillId="0" borderId="0" xfId="0" applyNumberFormat="1"/>
    <xf numFmtId="0" fontId="45" fillId="0" borderId="0" xfId="0" applyFont="1"/>
    <xf numFmtId="0" fontId="0" fillId="0" borderId="0" xfId="0" applyAlignment="1">
      <alignment vertical="top" wrapText="1"/>
    </xf>
    <xf numFmtId="3" fontId="0" fillId="0" borderId="0" xfId="0" applyNumberFormat="1" applyAlignment="1">
      <alignment horizontal="right"/>
    </xf>
    <xf numFmtId="49" fontId="0" fillId="0" borderId="0" xfId="0" quotePrefix="1" applyNumberFormat="1" applyAlignment="1">
      <alignment horizontal="right"/>
    </xf>
    <xf numFmtId="164" fontId="0" fillId="0" borderId="0" xfId="0" applyNumberFormat="1" applyAlignment="1">
      <alignment horizontal="center"/>
    </xf>
    <xf numFmtId="0" fontId="0" fillId="0" borderId="0" xfId="0" applyAlignment="1">
      <alignment horizontal="left" vertical="top"/>
    </xf>
    <xf numFmtId="0" fontId="0" fillId="9" borderId="8" xfId="0" applyFill="1" applyBorder="1"/>
    <xf numFmtId="164" fontId="0" fillId="23" borderId="12" xfId="0" applyNumberFormat="1" applyFill="1" applyBorder="1" applyAlignment="1">
      <alignment horizontal="right"/>
    </xf>
    <xf numFmtId="0" fontId="0" fillId="23" borderId="13" xfId="0" applyFill="1" applyBorder="1"/>
    <xf numFmtId="0" fontId="0" fillId="0" borderId="6" xfId="0" applyBorder="1"/>
    <xf numFmtId="0" fontId="22" fillId="23" borderId="11" xfId="0" applyFont="1" applyFill="1" applyBorder="1" applyAlignment="1">
      <alignment horizontal="right"/>
    </xf>
    <xf numFmtId="0" fontId="22" fillId="23" borderId="12" xfId="0" applyFont="1" applyFill="1" applyBorder="1"/>
    <xf numFmtId="167" fontId="24" fillId="0" borderId="0" xfId="0" applyNumberFormat="1" applyFont="1" applyAlignment="1">
      <alignment horizontal="left" vertical="top" wrapText="1"/>
    </xf>
    <xf numFmtId="0" fontId="24" fillId="0" borderId="14" xfId="0" applyFont="1" applyBorder="1" applyAlignment="1">
      <alignment horizontal="right" vertical="top" wrapText="1"/>
    </xf>
    <xf numFmtId="0" fontId="24" fillId="0" borderId="16" xfId="0" applyFont="1" applyBorder="1" applyAlignment="1">
      <alignment horizontal="left" vertical="top" wrapText="1"/>
    </xf>
    <xf numFmtId="164" fontId="57" fillId="0" borderId="0" xfId="0" applyNumberFormat="1" applyFont="1" applyAlignment="1">
      <alignment horizontal="left" vertical="top" wrapText="1"/>
    </xf>
    <xf numFmtId="0" fontId="0" fillId="29" borderId="0" xfId="0" applyFill="1"/>
    <xf numFmtId="0" fontId="26" fillId="29" borderId="0" xfId="0" applyFont="1" applyFill="1"/>
    <xf numFmtId="0" fontId="0" fillId="29" borderId="0" xfId="0" applyFill="1" applyAlignment="1">
      <alignment horizontal="right"/>
    </xf>
    <xf numFmtId="0" fontId="22" fillId="29" borderId="0" xfId="0" applyFont="1" applyFill="1" applyAlignment="1">
      <alignment horizontal="left"/>
    </xf>
    <xf numFmtId="0" fontId="65" fillId="29" borderId="0" xfId="0" applyFont="1" applyFill="1" applyAlignment="1">
      <alignment horizontal="right"/>
    </xf>
    <xf numFmtId="0" fontId="8" fillId="29" borderId="0" xfId="0" applyFont="1" applyFill="1" applyAlignment="1">
      <alignment horizontal="right"/>
    </xf>
    <xf numFmtId="164" fontId="0" fillId="29" borderId="0" xfId="0" applyNumberFormat="1" applyFill="1" applyAlignment="1">
      <alignment horizontal="right"/>
    </xf>
    <xf numFmtId="0" fontId="21" fillId="29" borderId="0" xfId="0" applyFont="1" applyFill="1" applyAlignment="1">
      <alignment horizontal="center"/>
    </xf>
    <xf numFmtId="0" fontId="9" fillId="29" borderId="0" xfId="0" applyFont="1" applyFill="1"/>
    <xf numFmtId="0" fontId="0" fillId="29" borderId="1" xfId="0" applyFill="1" applyBorder="1"/>
    <xf numFmtId="164" fontId="0" fillId="0" borderId="47" xfId="0" applyNumberFormat="1" applyBorder="1" applyAlignment="1" applyProtection="1">
      <alignment horizontal="right"/>
      <protection locked="0"/>
    </xf>
    <xf numFmtId="0" fontId="4" fillId="4" borderId="48" xfId="0" applyFont="1" applyFill="1" applyBorder="1" applyAlignment="1" applyProtection="1">
      <alignment horizontal="right"/>
      <protection locked="0"/>
    </xf>
    <xf numFmtId="164" fontId="0" fillId="4" borderId="48" xfId="0" applyNumberFormat="1" applyFill="1" applyBorder="1" applyAlignment="1" applyProtection="1">
      <alignment horizontal="right" vertical="center"/>
      <protection locked="0"/>
    </xf>
    <xf numFmtId="3" fontId="0" fillId="4" borderId="47" xfId="0" applyNumberFormat="1" applyFill="1" applyBorder="1" applyProtection="1">
      <protection locked="0"/>
    </xf>
    <xf numFmtId="164" fontId="0" fillId="4" borderId="47" xfId="0" applyNumberFormat="1" applyFill="1" applyBorder="1" applyProtection="1">
      <protection locked="0"/>
    </xf>
    <xf numFmtId="0" fontId="63" fillId="30" borderId="0" xfId="0" applyFont="1" applyFill="1" applyAlignment="1">
      <alignment horizontal="center" vertical="center"/>
    </xf>
    <xf numFmtId="0" fontId="63" fillId="0" borderId="0" xfId="0" applyFont="1" applyAlignment="1">
      <alignment horizontal="left" vertical="center"/>
    </xf>
    <xf numFmtId="0" fontId="63" fillId="0" borderId="0" xfId="0" applyFont="1" applyAlignment="1">
      <alignment vertical="center"/>
    </xf>
    <xf numFmtId="0" fontId="63" fillId="0" borderId="0" xfId="0" applyFont="1" applyAlignment="1">
      <alignment horizontal="center" vertical="center"/>
    </xf>
    <xf numFmtId="0" fontId="64" fillId="0" borderId="0" xfId="0" applyFont="1" applyAlignment="1">
      <alignment horizontal="center" vertical="center"/>
    </xf>
    <xf numFmtId="0" fontId="0" fillId="21" borderId="0" xfId="0" applyFill="1" applyAlignment="1">
      <alignment vertical="center"/>
    </xf>
    <xf numFmtId="0" fontId="26" fillId="21" borderId="0" xfId="0" applyFont="1" applyFill="1" applyAlignment="1">
      <alignment vertical="center"/>
    </xf>
    <xf numFmtId="0" fontId="0" fillId="21" borderId="0" xfId="0" applyFill="1" applyAlignment="1">
      <alignment horizontal="right" vertical="center"/>
    </xf>
    <xf numFmtId="49" fontId="26" fillId="21" borderId="0" xfId="0" applyNumberFormat="1" applyFont="1" applyFill="1" applyAlignment="1">
      <alignment horizontal="center" vertical="center"/>
    </xf>
    <xf numFmtId="0" fontId="26" fillId="21" borderId="0" xfId="0" applyFont="1" applyFill="1" applyAlignment="1">
      <alignment horizontal="center" vertical="center"/>
    </xf>
    <xf numFmtId="1" fontId="26" fillId="21" borderId="0" xfId="0" applyNumberFormat="1" applyFont="1" applyFill="1" applyAlignment="1">
      <alignment horizontal="center" vertical="center"/>
    </xf>
    <xf numFmtId="0" fontId="0" fillId="21" borderId="1" xfId="0" applyFill="1" applyBorder="1" applyAlignment="1">
      <alignment vertical="center"/>
    </xf>
    <xf numFmtId="0" fontId="26" fillId="21" borderId="1" xfId="0" applyFont="1" applyFill="1" applyBorder="1" applyAlignment="1">
      <alignment horizontal="left" vertical="center"/>
    </xf>
    <xf numFmtId="0" fontId="4" fillId="21" borderId="1" xfId="0" applyFont="1" applyFill="1" applyBorder="1" applyAlignment="1">
      <alignment horizontal="right" vertical="center"/>
    </xf>
    <xf numFmtId="0" fontId="65" fillId="21" borderId="1" xfId="0" applyFont="1" applyFill="1" applyBorder="1" applyAlignment="1">
      <alignment horizontal="center" vertical="center"/>
    </xf>
    <xf numFmtId="0" fontId="22" fillId="0" borderId="0" xfId="0" applyFont="1" applyAlignment="1">
      <alignment horizontal="center"/>
    </xf>
    <xf numFmtId="0" fontId="0" fillId="0" borderId="48" xfId="0" applyBorder="1" applyAlignment="1">
      <alignment horizontal="right"/>
    </xf>
    <xf numFmtId="0" fontId="4" fillId="0" borderId="0" xfId="0" applyFont="1"/>
    <xf numFmtId="0" fontId="60" fillId="0" borderId="47" xfId="0" applyFont="1" applyBorder="1" applyAlignment="1">
      <alignment horizontal="right"/>
    </xf>
    <xf numFmtId="0" fontId="0" fillId="0" borderId="52" xfId="0" applyBorder="1" applyAlignment="1">
      <alignment horizontal="right"/>
    </xf>
    <xf numFmtId="164" fontId="0" fillId="0" borderId="47" xfId="0" applyNumberFormat="1" applyBorder="1" applyAlignment="1">
      <alignment horizontal="center"/>
    </xf>
    <xf numFmtId="0" fontId="0" fillId="0" borderId="8" xfId="0" applyBorder="1" applyAlignment="1">
      <alignment horizontal="right"/>
    </xf>
    <xf numFmtId="0" fontId="60" fillId="0" borderId="47" xfId="0" applyFont="1" applyBorder="1"/>
    <xf numFmtId="164" fontId="0" fillId="0" borderId="47" xfId="0" applyNumberFormat="1" applyBorder="1" applyAlignment="1">
      <alignment horizontal="right"/>
    </xf>
    <xf numFmtId="0" fontId="0" fillId="0" borderId="47" xfId="0" applyBorder="1"/>
    <xf numFmtId="3" fontId="60" fillId="0" borderId="47" xfId="0" applyNumberFormat="1" applyFont="1" applyBorder="1" applyAlignment="1">
      <alignment horizontal="right"/>
    </xf>
    <xf numFmtId="4" fontId="22" fillId="0" borderId="0" xfId="0" applyNumberFormat="1" applyFont="1" applyAlignment="1">
      <alignment horizontal="right"/>
    </xf>
    <xf numFmtId="164" fontId="0" fillId="0" borderId="48" xfId="0" applyNumberFormat="1" applyBorder="1" applyAlignment="1">
      <alignment horizontal="right"/>
    </xf>
    <xf numFmtId="4" fontId="45" fillId="0" borderId="0" xfId="0" applyNumberFormat="1" applyFont="1" applyAlignment="1">
      <alignment horizontal="center"/>
    </xf>
    <xf numFmtId="4" fontId="4" fillId="0" borderId="0" xfId="0" applyNumberFormat="1" applyFont="1" applyAlignment="1">
      <alignment horizontal="right"/>
    </xf>
    <xf numFmtId="165" fontId="0" fillId="0" borderId="0" xfId="0" applyNumberFormat="1"/>
    <xf numFmtId="165" fontId="60" fillId="0" borderId="47" xfId="0" applyNumberFormat="1" applyFont="1" applyBorder="1"/>
    <xf numFmtId="2" fontId="0" fillId="0" borderId="0" xfId="0" applyNumberFormat="1" applyAlignment="1">
      <alignment horizontal="right" vertical="center"/>
    </xf>
    <xf numFmtId="165" fontId="0" fillId="0" borderId="0" xfId="0" applyNumberFormat="1" applyAlignment="1">
      <alignment horizontal="right" vertical="center"/>
    </xf>
    <xf numFmtId="0" fontId="0" fillId="0" borderId="47" xfId="0" applyBorder="1" applyAlignment="1">
      <alignment horizontal="right" vertical="center"/>
    </xf>
    <xf numFmtId="168" fontId="0" fillId="0" borderId="8" xfId="0" applyNumberFormat="1" applyBorder="1"/>
    <xf numFmtId="168" fontId="0" fillId="23" borderId="13" xfId="0" applyNumberFormat="1" applyFill="1" applyBorder="1"/>
    <xf numFmtId="0" fontId="22" fillId="23" borderId="12" xfId="0" applyFont="1" applyFill="1" applyBorder="1" applyAlignment="1">
      <alignment horizontal="left" indent="2"/>
    </xf>
    <xf numFmtId="168" fontId="22" fillId="23" borderId="13" xfId="0" applyNumberFormat="1" applyFont="1" applyFill="1" applyBorder="1"/>
    <xf numFmtId="0" fontId="0" fillId="0" borderId="0" xfId="0" applyAlignment="1">
      <alignment horizontal="left" indent="2"/>
    </xf>
    <xf numFmtId="0" fontId="22" fillId="24" borderId="11" xfId="0" applyFont="1" applyFill="1" applyBorder="1" applyAlignment="1">
      <alignment horizontal="right"/>
    </xf>
    <xf numFmtId="49" fontId="22" fillId="24" borderId="12" xfId="0" applyNumberFormat="1" applyFont="1" applyFill="1" applyBorder="1" applyAlignment="1">
      <alignment horizontal="left" indent="2"/>
    </xf>
    <xf numFmtId="0" fontId="22" fillId="24" borderId="12" xfId="0" applyFont="1" applyFill="1" applyBorder="1" applyAlignment="1">
      <alignment horizontal="right"/>
    </xf>
    <xf numFmtId="0" fontId="22" fillId="24" borderId="12" xfId="0" applyFont="1" applyFill="1" applyBorder="1" applyAlignment="1">
      <alignment horizontal="right" indent="1"/>
    </xf>
    <xf numFmtId="164" fontId="22" fillId="24" borderId="12" xfId="0" applyNumberFormat="1" applyFont="1" applyFill="1" applyBorder="1" applyAlignment="1">
      <alignment horizontal="right"/>
    </xf>
    <xf numFmtId="168" fontId="22" fillId="24" borderId="13" xfId="0" applyNumberFormat="1" applyFont="1" applyFill="1" applyBorder="1"/>
    <xf numFmtId="0" fontId="70" fillId="0" borderId="0" xfId="0" applyFont="1"/>
    <xf numFmtId="0" fontId="43" fillId="0" borderId="0" xfId="0" applyFont="1"/>
    <xf numFmtId="164" fontId="43" fillId="0" borderId="0" xfId="0" applyNumberFormat="1" applyFont="1" applyAlignment="1">
      <alignment horizontal="right"/>
    </xf>
    <xf numFmtId="49" fontId="22" fillId="0" borderId="1" xfId="0" applyNumberFormat="1" applyFont="1" applyBorder="1" applyAlignment="1">
      <alignment horizontal="right" vertical="top" wrapText="1"/>
    </xf>
    <xf numFmtId="0" fontId="22" fillId="0" borderId="0" xfId="0" applyFont="1" applyAlignment="1">
      <alignment horizontal="right" vertical="top" wrapText="1"/>
    </xf>
    <xf numFmtId="2" fontId="22" fillId="0" borderId="0" xfId="0" applyNumberFormat="1" applyFont="1" applyAlignment="1">
      <alignment horizontal="right" vertical="top" wrapText="1"/>
    </xf>
    <xf numFmtId="0" fontId="24" fillId="0" borderId="0" xfId="0" applyFont="1" applyAlignment="1">
      <alignment horizontal="right" vertical="top" wrapText="1"/>
    </xf>
    <xf numFmtId="2" fontId="24" fillId="0" borderId="0" xfId="0" applyNumberFormat="1" applyFont="1" applyAlignment="1">
      <alignment horizontal="left" vertical="top" wrapText="1"/>
    </xf>
    <xf numFmtId="0" fontId="11" fillId="4" borderId="48" xfId="0" applyFont="1" applyFill="1" applyBorder="1" applyAlignment="1" applyProtection="1">
      <alignment horizontal="right"/>
      <protection locked="0"/>
    </xf>
    <xf numFmtId="0" fontId="0" fillId="22" borderId="0" xfId="0" applyFill="1" applyAlignment="1">
      <alignment vertical="center"/>
    </xf>
    <xf numFmtId="0" fontId="26" fillId="22" borderId="0" xfId="0" applyFont="1" applyFill="1" applyAlignment="1">
      <alignment vertical="center"/>
    </xf>
    <xf numFmtId="0" fontId="0" fillId="22" borderId="0" xfId="0" applyFill="1" applyAlignment="1">
      <alignment horizontal="right" vertical="center"/>
    </xf>
    <xf numFmtId="49" fontId="26" fillId="22" borderId="0" xfId="0" applyNumberFormat="1" applyFont="1" applyFill="1" applyAlignment="1">
      <alignment horizontal="center" vertical="center"/>
    </xf>
    <xf numFmtId="0" fontId="26" fillId="22" borderId="0" xfId="0" applyFont="1" applyFill="1" applyAlignment="1">
      <alignment horizontal="center" vertical="center"/>
    </xf>
    <xf numFmtId="1" fontId="26" fillId="22" borderId="0" xfId="0" applyNumberFormat="1" applyFont="1" applyFill="1" applyAlignment="1">
      <alignment horizontal="center" vertical="center"/>
    </xf>
    <xf numFmtId="0" fontId="0" fillId="22" borderId="1" xfId="0" applyFill="1" applyBorder="1" applyAlignment="1">
      <alignment vertical="center"/>
    </xf>
    <xf numFmtId="0" fontId="26" fillId="22" borderId="1" xfId="0" applyFont="1" applyFill="1" applyBorder="1" applyAlignment="1">
      <alignment horizontal="left" vertical="center"/>
    </xf>
    <xf numFmtId="0" fontId="8" fillId="22" borderId="1" xfId="0" applyFont="1" applyFill="1" applyBorder="1" applyAlignment="1">
      <alignment horizontal="right" vertical="center"/>
    </xf>
    <xf numFmtId="0" fontId="65" fillId="22" borderId="1" xfId="0" applyFont="1" applyFill="1" applyBorder="1" applyAlignment="1">
      <alignment horizontal="center" vertical="center"/>
    </xf>
    <xf numFmtId="0" fontId="10" fillId="0" borderId="0" xfId="0" applyFont="1"/>
    <xf numFmtId="4" fontId="10" fillId="0" borderId="0" xfId="0" applyNumberFormat="1" applyFont="1" applyAlignment="1">
      <alignment horizontal="right"/>
    </xf>
    <xf numFmtId="0" fontId="0" fillId="4" borderId="47" xfId="0" applyFill="1" applyBorder="1" applyProtection="1">
      <protection locked="0"/>
    </xf>
    <xf numFmtId="0" fontId="6" fillId="4" borderId="47" xfId="0" applyFont="1" applyFill="1" applyBorder="1" applyAlignment="1" applyProtection="1">
      <alignment horizontal="right"/>
      <protection locked="0"/>
    </xf>
    <xf numFmtId="0" fontId="14" fillId="4" borderId="47" xfId="0" applyFont="1" applyFill="1" applyBorder="1" applyAlignment="1" applyProtection="1">
      <alignment horizontal="right"/>
      <protection locked="0"/>
    </xf>
    <xf numFmtId="0" fontId="0" fillId="4" borderId="52" xfId="0" applyFill="1" applyBorder="1" applyProtection="1">
      <protection locked="0"/>
    </xf>
    <xf numFmtId="0" fontId="0" fillId="4" borderId="48" xfId="0" applyFill="1" applyBorder="1" applyProtection="1">
      <protection locked="0"/>
    </xf>
    <xf numFmtId="0" fontId="0" fillId="26" borderId="0" xfId="0" applyFill="1" applyAlignment="1">
      <alignment vertical="center"/>
    </xf>
    <xf numFmtId="0" fontId="0" fillId="26" borderId="0" xfId="0" applyFill="1" applyAlignment="1">
      <alignment horizontal="right" vertical="center"/>
    </xf>
    <xf numFmtId="49" fontId="26" fillId="26" borderId="0" xfId="0" applyNumberFormat="1" applyFont="1" applyFill="1" applyAlignment="1">
      <alignment horizontal="center" vertical="center"/>
    </xf>
    <xf numFmtId="0" fontId="26" fillId="26" borderId="0" xfId="0" applyFont="1" applyFill="1" applyAlignment="1">
      <alignment horizontal="center" vertical="center"/>
    </xf>
    <xf numFmtId="0" fontId="26" fillId="26" borderId="0" xfId="0" applyFont="1" applyFill="1" applyAlignment="1">
      <alignment horizontal="right" vertical="center"/>
    </xf>
    <xf numFmtId="0" fontId="26" fillId="26" borderId="0" xfId="0" applyFont="1" applyFill="1" applyAlignment="1">
      <alignment horizontal="left" vertical="center"/>
    </xf>
    <xf numFmtId="0" fontId="17" fillId="26" borderId="0" xfId="0" applyFont="1" applyFill="1" applyAlignment="1">
      <alignment horizontal="left" vertical="center"/>
    </xf>
    <xf numFmtId="0" fontId="0" fillId="26" borderId="1" xfId="0" applyFill="1" applyBorder="1" applyAlignment="1">
      <alignment vertical="center"/>
    </xf>
    <xf numFmtId="0" fontId="0" fillId="26" borderId="1" xfId="0" applyFill="1" applyBorder="1" applyAlignment="1">
      <alignment horizontal="right" vertical="center"/>
    </xf>
    <xf numFmtId="0" fontId="22" fillId="26" borderId="1" xfId="0" applyFont="1" applyFill="1" applyBorder="1" applyAlignment="1">
      <alignment horizontal="center" vertical="center"/>
    </xf>
    <xf numFmtId="0" fontId="17" fillId="0" borderId="0" xfId="0" applyFont="1"/>
    <xf numFmtId="164" fontId="0" fillId="0" borderId="44" xfId="0" applyNumberFormat="1" applyBorder="1" applyAlignment="1">
      <alignment horizontal="right"/>
    </xf>
    <xf numFmtId="0" fontId="16" fillId="0" borderId="0" xfId="0" applyFont="1"/>
    <xf numFmtId="0" fontId="0" fillId="0" borderId="1" xfId="0" applyBorder="1"/>
    <xf numFmtId="4" fontId="0" fillId="0" borderId="0" xfId="0" applyNumberFormat="1" applyAlignment="1">
      <alignment horizontal="right"/>
    </xf>
    <xf numFmtId="0" fontId="17" fillId="0" borderId="0" xfId="0" applyFont="1" applyAlignment="1">
      <alignment horizontal="right" indent="1"/>
    </xf>
    <xf numFmtId="0" fontId="72" fillId="0" borderId="5" xfId="0" applyFont="1" applyBorder="1" applyAlignment="1">
      <alignment horizontal="left" vertical="top" shrinkToFit="1"/>
    </xf>
    <xf numFmtId="164" fontId="24" fillId="0" borderId="0" xfId="0" applyNumberFormat="1" applyFont="1" applyAlignment="1">
      <alignment horizontal="right" vertical="top" wrapText="1"/>
    </xf>
    <xf numFmtId="0" fontId="45" fillId="0" borderId="0" xfId="0" applyFont="1" applyAlignment="1">
      <alignment horizontal="left" vertical="top" shrinkToFit="1"/>
    </xf>
    <xf numFmtId="3" fontId="24" fillId="0" borderId="0" xfId="0" applyNumberFormat="1" applyFont="1" applyAlignment="1">
      <alignment horizontal="right" vertical="top" wrapText="1"/>
    </xf>
    <xf numFmtId="4" fontId="24" fillId="0" borderId="0" xfId="0" applyNumberFormat="1" applyFont="1" applyAlignment="1">
      <alignment horizontal="right" vertical="top" wrapText="1"/>
    </xf>
    <xf numFmtId="4" fontId="24" fillId="0" borderId="0" xfId="0" applyNumberFormat="1" applyFont="1" applyAlignment="1">
      <alignment horizontal="left" vertical="top" wrapText="1"/>
    </xf>
    <xf numFmtId="0" fontId="6" fillId="4" borderId="2" xfId="0" applyFont="1" applyFill="1" applyBorder="1" applyAlignment="1" applyProtection="1">
      <alignment horizontal="right"/>
      <protection locked="0"/>
    </xf>
    <xf numFmtId="0" fontId="0" fillId="14" borderId="0" xfId="0" applyFill="1"/>
    <xf numFmtId="0" fontId="0" fillId="14" borderId="0" xfId="0" applyFill="1" applyAlignment="1">
      <alignment horizontal="right"/>
    </xf>
    <xf numFmtId="49" fontId="26" fillId="14" borderId="0" xfId="0" applyNumberFormat="1" applyFont="1" applyFill="1" applyAlignment="1">
      <alignment horizontal="center"/>
    </xf>
    <xf numFmtId="0" fontId="0" fillId="14" borderId="0" xfId="0" applyFill="1" applyAlignment="1">
      <alignment vertical="top"/>
    </xf>
    <xf numFmtId="0" fontId="26" fillId="14" borderId="0" xfId="0" applyFont="1" applyFill="1" applyAlignment="1">
      <alignment horizontal="center"/>
    </xf>
    <xf numFmtId="0" fontId="65" fillId="14" borderId="0" xfId="0" applyFont="1" applyFill="1" applyAlignment="1">
      <alignment horizontal="right"/>
    </xf>
    <xf numFmtId="0" fontId="65" fillId="14" borderId="0" xfId="0" applyFont="1" applyFill="1" applyAlignment="1">
      <alignment horizontal="left"/>
    </xf>
    <xf numFmtId="0" fontId="17" fillId="14" borderId="0" xfId="0" applyFont="1" applyFill="1" applyAlignment="1">
      <alignment horizontal="left"/>
    </xf>
    <xf numFmtId="0" fontId="0" fillId="14" borderId="1" xfId="0" applyFill="1" applyBorder="1"/>
    <xf numFmtId="0" fontId="17" fillId="0" borderId="0" xfId="0" applyFont="1" applyAlignment="1">
      <alignment horizontal="right"/>
    </xf>
    <xf numFmtId="0" fontId="0" fillId="5" borderId="0" xfId="0" applyFill="1" applyAlignment="1">
      <alignment horizontal="left" vertical="top"/>
    </xf>
    <xf numFmtId="0" fontId="0" fillId="5" borderId="0" xfId="0" applyFill="1" applyAlignment="1">
      <alignment horizontal="right"/>
    </xf>
    <xf numFmtId="0" fontId="0" fillId="5" borderId="0" xfId="0" applyFill="1" applyAlignment="1">
      <alignment horizontal="right" indent="1"/>
    </xf>
    <xf numFmtId="167" fontId="24" fillId="0" borderId="0" xfId="0" applyNumberFormat="1" applyFont="1" applyAlignment="1">
      <alignment horizontal="right" vertical="top" wrapText="1"/>
    </xf>
    <xf numFmtId="0" fontId="22" fillId="24" borderId="0" xfId="0" applyFont="1" applyFill="1" applyAlignment="1">
      <alignment horizontal="center"/>
    </xf>
    <xf numFmtId="0" fontId="18" fillId="0" borderId="0" xfId="0" applyFont="1"/>
    <xf numFmtId="3" fontId="18" fillId="0" borderId="0" xfId="0" applyNumberFormat="1" applyFont="1" applyAlignment="1">
      <alignment horizontal="right"/>
    </xf>
    <xf numFmtId="3" fontId="0" fillId="0" borderId="48" xfId="0" applyNumberFormat="1" applyBorder="1" applyAlignment="1">
      <alignment horizontal="right" vertical="center"/>
    </xf>
    <xf numFmtId="0" fontId="18" fillId="4" borderId="52" xfId="0" applyFont="1" applyFill="1" applyBorder="1" applyAlignment="1" applyProtection="1">
      <alignment horizontal="right"/>
      <protection locked="0"/>
    </xf>
    <xf numFmtId="0" fontId="0" fillId="25" borderId="0" xfId="0" applyFill="1"/>
    <xf numFmtId="0" fontId="0" fillId="25" borderId="0" xfId="0" applyFill="1" applyAlignment="1">
      <alignment horizontal="right"/>
    </xf>
    <xf numFmtId="49" fontId="26" fillId="25" borderId="0" xfId="0" applyNumberFormat="1" applyFont="1" applyFill="1" applyAlignment="1">
      <alignment horizontal="center"/>
    </xf>
    <xf numFmtId="0" fontId="0" fillId="25" borderId="0" xfId="0" applyFill="1" applyAlignment="1">
      <alignment vertical="top"/>
    </xf>
    <xf numFmtId="0" fontId="26" fillId="25" borderId="0" xfId="0" applyFont="1" applyFill="1" applyAlignment="1">
      <alignment horizontal="center"/>
    </xf>
    <xf numFmtId="164" fontId="75" fillId="25" borderId="0" xfId="0" applyNumberFormat="1" applyFont="1" applyFill="1" applyAlignment="1">
      <alignment horizontal="right"/>
    </xf>
    <xf numFmtId="0" fontId="75" fillId="25" borderId="0" xfId="0" applyFont="1" applyFill="1" applyAlignment="1">
      <alignment horizontal="left"/>
    </xf>
    <xf numFmtId="0" fontId="17" fillId="25" borderId="0" xfId="0" applyFont="1" applyFill="1" applyAlignment="1">
      <alignment horizontal="left"/>
    </xf>
    <xf numFmtId="0" fontId="0" fillId="25" borderId="1" xfId="0" applyFill="1" applyBorder="1"/>
    <xf numFmtId="0" fontId="26" fillId="25" borderId="1" xfId="0" applyFont="1" applyFill="1" applyBorder="1"/>
    <xf numFmtId="0" fontId="3" fillId="25" borderId="1" xfId="0" applyFont="1" applyFill="1" applyBorder="1" applyAlignment="1">
      <alignment horizontal="right"/>
    </xf>
    <xf numFmtId="0" fontId="26" fillId="25" borderId="1" xfId="0" applyFont="1" applyFill="1" applyBorder="1" applyAlignment="1">
      <alignment horizontal="center"/>
    </xf>
    <xf numFmtId="0" fontId="3" fillId="0" borderId="0" xfId="0" applyFont="1"/>
    <xf numFmtId="164" fontId="22" fillId="0" borderId="0" xfId="0" applyNumberFormat="1" applyFont="1" applyAlignment="1">
      <alignment horizontal="right"/>
    </xf>
    <xf numFmtId="4" fontId="3" fillId="0" borderId="0" xfId="0" applyNumberFormat="1" applyFont="1" applyAlignment="1">
      <alignment horizontal="right"/>
    </xf>
    <xf numFmtId="0" fontId="3" fillId="0" borderId="0" xfId="0" applyFont="1" applyAlignment="1">
      <alignment horizontal="right" indent="2"/>
    </xf>
    <xf numFmtId="164" fontId="3" fillId="0" borderId="0" xfId="0" applyNumberFormat="1" applyFont="1"/>
    <xf numFmtId="170" fontId="24" fillId="0" borderId="0" xfId="0" applyNumberFormat="1" applyFont="1"/>
    <xf numFmtId="0" fontId="24" fillId="0" borderId="0" xfId="0" applyFont="1"/>
    <xf numFmtId="0" fontId="12" fillId="0" borderId="48" xfId="0" applyFont="1" applyBorder="1" applyAlignment="1">
      <alignment horizontal="right"/>
    </xf>
    <xf numFmtId="164" fontId="32" fillId="0" borderId="0" xfId="0" applyNumberFormat="1" applyFont="1" applyAlignment="1">
      <alignment horizontal="right"/>
    </xf>
    <xf numFmtId="0" fontId="12" fillId="0" borderId="0" xfId="0" applyFont="1" applyAlignment="1">
      <alignment horizontal="right"/>
    </xf>
    <xf numFmtId="164" fontId="82" fillId="4" borderId="47" xfId="0" applyNumberFormat="1" applyFont="1" applyFill="1" applyBorder="1" applyProtection="1">
      <protection locked="0"/>
    </xf>
    <xf numFmtId="164" fontId="66" fillId="4" borderId="52" xfId="0" applyNumberFormat="1" applyFont="1" applyFill="1" applyBorder="1" applyProtection="1">
      <protection locked="0"/>
    </xf>
    <xf numFmtId="0" fontId="6" fillId="4" borderId="48" xfId="0" applyFont="1" applyFill="1" applyBorder="1" applyAlignment="1" applyProtection="1">
      <alignment horizontal="right"/>
      <protection locked="0"/>
    </xf>
    <xf numFmtId="0" fontId="26" fillId="24" borderId="0" xfId="0" applyFont="1" applyFill="1" applyAlignment="1">
      <alignment vertical="center"/>
    </xf>
    <xf numFmtId="0" fontId="0" fillId="24" borderId="0" xfId="0" applyFill="1" applyAlignment="1">
      <alignment horizontal="right" vertical="center"/>
    </xf>
    <xf numFmtId="49" fontId="26" fillId="24" borderId="0" xfId="0" applyNumberFormat="1" applyFont="1" applyFill="1" applyAlignment="1">
      <alignment horizontal="center" vertical="center"/>
    </xf>
    <xf numFmtId="0" fontId="52" fillId="0" borderId="0" xfId="1" applyFont="1" applyFill="1" applyAlignment="1" applyProtection="1">
      <alignment horizontal="left" vertical="center" indent="1"/>
    </xf>
    <xf numFmtId="0" fontId="25" fillId="0" borderId="0" xfId="0" applyFont="1" applyAlignment="1">
      <alignment horizontal="left" vertical="center" indent="1"/>
    </xf>
    <xf numFmtId="0" fontId="25" fillId="0" borderId="0" xfId="0" applyFont="1" applyAlignment="1">
      <alignment horizontal="left" vertical="center"/>
    </xf>
    <xf numFmtId="0" fontId="0" fillId="0" borderId="0" xfId="0" applyAlignment="1">
      <alignment vertical="center"/>
    </xf>
    <xf numFmtId="0" fontId="47" fillId="18" borderId="0" xfId="0" applyFont="1" applyFill="1" applyAlignment="1">
      <alignment horizontal="center" vertical="center" textRotation="90"/>
    </xf>
    <xf numFmtId="0" fontId="46" fillId="18" borderId="0" xfId="0" applyFont="1" applyFill="1" applyAlignment="1">
      <alignment horizontal="center" vertical="center" textRotation="90"/>
    </xf>
    <xf numFmtId="0" fontId="49" fillId="16" borderId="0" xfId="0" applyFont="1" applyFill="1" applyAlignment="1">
      <alignment horizontal="center" vertical="center"/>
    </xf>
    <xf numFmtId="0" fontId="49" fillId="16" borderId="0" xfId="0" applyFont="1" applyFill="1" applyAlignment="1">
      <alignment vertical="center"/>
    </xf>
    <xf numFmtId="0" fontId="35" fillId="0" borderId="0" xfId="1" applyAlignment="1" applyProtection="1">
      <alignment horizontal="left" vertical="center" indent="1"/>
    </xf>
    <xf numFmtId="0" fontId="0" fillId="0" borderId="0" xfId="0" applyAlignment="1">
      <alignment horizontal="center" vertical="center"/>
    </xf>
    <xf numFmtId="49" fontId="25" fillId="0" borderId="0" xfId="0" applyNumberFormat="1" applyFont="1" applyAlignment="1">
      <alignment horizontal="left" vertical="center" indent="1"/>
    </xf>
    <xf numFmtId="0" fontId="52" fillId="0" borderId="0" xfId="1" applyFont="1" applyAlignment="1" applyProtection="1">
      <alignment horizontal="left" vertical="center" indent="1"/>
    </xf>
    <xf numFmtId="0" fontId="48" fillId="0" borderId="1" xfId="0" applyFont="1" applyBorder="1" applyAlignment="1">
      <alignment horizontal="left"/>
    </xf>
    <xf numFmtId="0" fontId="0" fillId="0" borderId="1" xfId="0" applyBorder="1" applyAlignment="1">
      <alignment horizontal="left"/>
    </xf>
    <xf numFmtId="0" fontId="47" fillId="17" borderId="0" xfId="0" applyFont="1" applyFill="1" applyAlignment="1">
      <alignment horizontal="center" vertical="center" textRotation="90"/>
    </xf>
    <xf numFmtId="0" fontId="46" fillId="17" borderId="0" xfId="0" applyFont="1" applyFill="1" applyAlignment="1">
      <alignment horizontal="center" vertical="center" textRotation="90"/>
    </xf>
    <xf numFmtId="0" fontId="0" fillId="17" borderId="0" xfId="0" applyFill="1" applyAlignment="1">
      <alignment horizontal="center" vertical="center"/>
    </xf>
    <xf numFmtId="0" fontId="25" fillId="4" borderId="0" xfId="0" applyFont="1" applyFill="1" applyAlignment="1" applyProtection="1">
      <alignment horizontal="left" vertical="center" indent="1"/>
      <protection locked="0"/>
    </xf>
    <xf numFmtId="49" fontId="25" fillId="4" borderId="0" xfId="0" applyNumberFormat="1" applyFont="1" applyFill="1" applyAlignment="1" applyProtection="1">
      <alignment horizontal="left" vertical="center" indent="1"/>
      <protection locked="0"/>
    </xf>
    <xf numFmtId="0" fontId="81" fillId="4" borderId="0" xfId="1" applyFont="1" applyFill="1" applyAlignment="1" applyProtection="1">
      <alignment horizontal="left" vertical="center" indent="1"/>
      <protection locked="0"/>
    </xf>
    <xf numFmtId="3" fontId="68" fillId="4" borderId="0" xfId="0" applyNumberFormat="1" applyFont="1" applyFill="1" applyAlignment="1" applyProtection="1">
      <alignment horizontal="left" vertical="center" indent="1"/>
      <protection locked="0"/>
    </xf>
    <xf numFmtId="0" fontId="68" fillId="4" borderId="0" xfId="0" applyFont="1" applyFill="1" applyAlignment="1" applyProtection="1">
      <alignment horizontal="left" vertical="center" indent="1"/>
      <protection locked="0"/>
    </xf>
    <xf numFmtId="0" fontId="47" fillId="13" borderId="0" xfId="0" applyFont="1" applyFill="1" applyAlignment="1">
      <alignment horizontal="center" vertical="center" textRotation="90"/>
    </xf>
    <xf numFmtId="0" fontId="46" fillId="13" borderId="0" xfId="0" applyFont="1" applyFill="1" applyAlignment="1">
      <alignment horizontal="center" vertical="center" textRotation="90"/>
    </xf>
    <xf numFmtId="0" fontId="47" fillId="14" borderId="0" xfId="0" applyFont="1" applyFill="1" applyAlignment="1">
      <alignment horizontal="center" vertical="center" textRotation="90"/>
    </xf>
    <xf numFmtId="0" fontId="46" fillId="14" borderId="0" xfId="0" applyFont="1" applyFill="1" applyAlignment="1">
      <alignment horizontal="center" vertical="center" textRotation="90"/>
    </xf>
    <xf numFmtId="0" fontId="0" fillId="14" borderId="0" xfId="0" applyFill="1" applyAlignment="1">
      <alignment horizontal="center" vertical="center" textRotation="90"/>
    </xf>
    <xf numFmtId="0" fontId="47" fillId="15" borderId="0" xfId="0" applyFont="1" applyFill="1" applyAlignment="1">
      <alignment horizontal="center" vertical="center" textRotation="90"/>
    </xf>
    <xf numFmtId="0" fontId="46" fillId="15" borderId="0" xfId="0" applyFont="1" applyFill="1" applyAlignment="1">
      <alignment horizontal="center" vertical="center" textRotation="90"/>
    </xf>
    <xf numFmtId="0" fontId="0" fillId="9" borderId="0" xfId="0" applyFill="1" applyAlignment="1">
      <alignment horizontal="left" vertical="center" wrapText="1" indent="1"/>
    </xf>
    <xf numFmtId="0" fontId="25" fillId="0" borderId="0" xfId="0" applyFont="1" applyAlignment="1">
      <alignment horizontal="left" indent="1"/>
    </xf>
    <xf numFmtId="0" fontId="0" fillId="0" borderId="0" xfId="0" applyAlignment="1">
      <alignment horizontal="left" indent="1"/>
    </xf>
    <xf numFmtId="0" fontId="0" fillId="0" borderId="0" xfId="0" applyAlignment="1">
      <alignment horizontal="left" vertical="center" wrapText="1" indent="1"/>
    </xf>
    <xf numFmtId="0" fontId="0" fillId="9" borderId="0" xfId="0" applyFill="1" applyAlignment="1">
      <alignment horizontal="left" vertical="top" wrapText="1" indent="1"/>
    </xf>
    <xf numFmtId="0" fontId="0" fillId="0" borderId="0" xfId="0" applyAlignment="1">
      <alignment horizontal="left" vertical="top" wrapText="1" indent="1"/>
    </xf>
    <xf numFmtId="0" fontId="50" fillId="19" borderId="1" xfId="0" applyFont="1" applyFill="1" applyBorder="1" applyAlignment="1">
      <alignment horizontal="right" vertical="center" indent="1"/>
    </xf>
    <xf numFmtId="0" fontId="0" fillId="9" borderId="0" xfId="0" applyFill="1" applyAlignment="1">
      <alignment horizontal="left" vertical="center" indent="1"/>
    </xf>
    <xf numFmtId="0" fontId="25" fillId="0" borderId="0" xfId="0" applyFont="1" applyAlignment="1">
      <alignment horizontal="right"/>
    </xf>
    <xf numFmtId="0" fontId="25" fillId="0" borderId="0" xfId="0" applyFont="1" applyAlignment="1">
      <alignment horizontal="center" vertical="center"/>
    </xf>
    <xf numFmtId="0" fontId="25" fillId="0" borderId="1" xfId="0" applyFont="1" applyBorder="1" applyAlignment="1">
      <alignment horizontal="center" vertical="center"/>
    </xf>
    <xf numFmtId="0" fontId="25" fillId="0" borderId="0" xfId="0" applyFont="1"/>
    <xf numFmtId="0" fontId="50" fillId="19" borderId="0" xfId="0" applyFont="1" applyFill="1" applyAlignment="1">
      <alignment horizontal="left" vertical="center"/>
    </xf>
    <xf numFmtId="0" fontId="45" fillId="19" borderId="0" xfId="0" applyFont="1" applyFill="1" applyAlignment="1">
      <alignment horizontal="left" vertical="center"/>
    </xf>
    <xf numFmtId="0" fontId="50" fillId="20" borderId="0" xfId="0" applyFont="1" applyFill="1" applyAlignment="1">
      <alignment horizontal="left" vertical="center" indent="1"/>
    </xf>
    <xf numFmtId="0" fontId="45" fillId="20" borderId="0" xfId="0" applyFont="1" applyFill="1" applyAlignment="1">
      <alignment horizontal="left" vertical="center" indent="1"/>
    </xf>
    <xf numFmtId="0" fontId="30" fillId="0" borderId="0" xfId="0" applyFont="1" applyAlignment="1">
      <alignment horizontal="left" indent="1"/>
    </xf>
    <xf numFmtId="0" fontId="25" fillId="0" borderId="0" xfId="0" applyFont="1" applyAlignment="1">
      <alignment horizontal="right" vertical="center"/>
    </xf>
    <xf numFmtId="0" fontId="46" fillId="19" borderId="0" xfId="0" applyFont="1" applyFill="1" applyAlignment="1">
      <alignment horizontal="center" vertical="center"/>
    </xf>
    <xf numFmtId="0" fontId="0" fillId="0" borderId="0" xfId="0" applyAlignment="1">
      <alignment horizontal="right" vertical="center"/>
    </xf>
    <xf numFmtId="0" fontId="84" fillId="3" borderId="0" xfId="0" applyFont="1" applyFill="1" applyAlignment="1">
      <alignment horizontal="center" vertical="center"/>
    </xf>
    <xf numFmtId="0" fontId="85" fillId="0" borderId="0" xfId="0" applyFont="1" applyAlignment="1">
      <alignment horizontal="center" vertical="center"/>
    </xf>
    <xf numFmtId="0" fontId="31" fillId="9" borderId="30" xfId="0" applyFont="1" applyFill="1" applyBorder="1" applyAlignment="1">
      <alignment horizontal="left" vertical="center" wrapText="1" indent="1"/>
    </xf>
    <xf numFmtId="0" fontId="0" fillId="0" borderId="31" xfId="0" applyBorder="1" applyAlignment="1">
      <alignment horizontal="left" vertical="center" wrapText="1" indent="1"/>
    </xf>
    <xf numFmtId="0" fontId="31" fillId="9" borderId="30" xfId="0" applyFont="1" applyFill="1" applyBorder="1" applyAlignment="1">
      <alignment horizontal="center" vertical="center" wrapText="1"/>
    </xf>
    <xf numFmtId="0" fontId="31" fillId="9" borderId="32" xfId="0" applyFont="1" applyFill="1" applyBorder="1" applyAlignment="1">
      <alignment horizontal="center" vertical="center"/>
    </xf>
    <xf numFmtId="0" fontId="31" fillId="9" borderId="35" xfId="0" applyFont="1" applyFill="1" applyBorder="1" applyAlignment="1">
      <alignment horizontal="center" vertical="center"/>
    </xf>
    <xf numFmtId="0" fontId="84" fillId="8" borderId="0" xfId="0" applyFont="1" applyFill="1" applyAlignment="1">
      <alignment horizontal="center" vertical="center"/>
    </xf>
    <xf numFmtId="0" fontId="83" fillId="8" borderId="0" xfId="0" applyFont="1" applyFill="1" applyAlignment="1">
      <alignment horizontal="center" vertical="center"/>
    </xf>
    <xf numFmtId="0" fontId="25" fillId="26" borderId="18" xfId="0" applyFont="1" applyFill="1" applyBorder="1" applyAlignment="1">
      <alignment horizontal="left" vertical="center" indent="1"/>
    </xf>
    <xf numFmtId="0" fontId="0" fillId="0" borderId="19" xfId="0" applyBorder="1" applyAlignment="1">
      <alignment horizontal="left" vertical="center" indent="1"/>
    </xf>
    <xf numFmtId="0" fontId="68" fillId="6" borderId="18" xfId="0" applyFont="1" applyFill="1" applyBorder="1" applyAlignment="1">
      <alignment horizontal="left" vertical="center" indent="1"/>
    </xf>
    <xf numFmtId="0" fontId="60" fillId="0" borderId="19" xfId="0" applyFont="1" applyBorder="1" applyAlignment="1">
      <alignment horizontal="left" vertical="center" indent="1"/>
    </xf>
    <xf numFmtId="0" fontId="25" fillId="22" borderId="18" xfId="0" applyFont="1" applyFill="1" applyBorder="1" applyAlignment="1">
      <alignment horizontal="left" vertical="center" indent="1"/>
    </xf>
    <xf numFmtId="0" fontId="31" fillId="9" borderId="26" xfId="0" applyFont="1" applyFill="1" applyBorder="1" applyAlignment="1">
      <alignment horizontal="center" vertical="center"/>
    </xf>
    <xf numFmtId="0" fontId="0" fillId="0" borderId="33" xfId="0" applyBorder="1" applyAlignment="1">
      <alignment horizontal="center" vertical="center"/>
    </xf>
    <xf numFmtId="0" fontId="0" fillId="0" borderId="27" xfId="0" applyBorder="1" applyAlignment="1">
      <alignment horizontal="center" vertical="center"/>
    </xf>
    <xf numFmtId="0" fontId="31" fillId="9" borderId="22" xfId="0" applyFont="1" applyFill="1" applyBorder="1" applyAlignment="1">
      <alignment horizontal="center" vertical="center"/>
    </xf>
    <xf numFmtId="0" fontId="31" fillId="9" borderId="23" xfId="0" applyFont="1" applyFill="1" applyBorder="1" applyAlignment="1">
      <alignment horizontal="center" vertical="center"/>
    </xf>
    <xf numFmtId="0" fontId="25" fillId="0" borderId="18" xfId="0" applyFont="1" applyBorder="1" applyAlignment="1">
      <alignment horizontal="left" vertical="center" indent="1"/>
    </xf>
    <xf numFmtId="0" fontId="25" fillId="2" borderId="18" xfId="0" applyFont="1" applyFill="1" applyBorder="1" applyAlignment="1">
      <alignment horizontal="left" vertical="center" indent="1"/>
    </xf>
    <xf numFmtId="0" fontId="25" fillId="6" borderId="26" xfId="0" applyFont="1" applyFill="1" applyBorder="1" applyAlignment="1">
      <alignment horizontal="left" vertical="center" indent="1"/>
    </xf>
    <xf numFmtId="0" fontId="0" fillId="0" borderId="33" xfId="0" applyBorder="1" applyAlignment="1">
      <alignment horizontal="left" vertical="center" indent="1"/>
    </xf>
    <xf numFmtId="0" fontId="0" fillId="0" borderId="27" xfId="0" applyBorder="1" applyAlignment="1">
      <alignment horizontal="left" vertical="center" indent="1"/>
    </xf>
    <xf numFmtId="0" fontId="25" fillId="2" borderId="30" xfId="0" applyFont="1" applyFill="1" applyBorder="1" applyAlignment="1">
      <alignment horizontal="left" vertical="center" indent="1"/>
    </xf>
    <xf numFmtId="0" fontId="0" fillId="0" borderId="32" xfId="0" applyBorder="1" applyAlignment="1">
      <alignment horizontal="left" vertical="center" indent="1"/>
    </xf>
    <xf numFmtId="0" fontId="0" fillId="0" borderId="31" xfId="0" applyBorder="1" applyAlignment="1">
      <alignment horizontal="left" vertical="center" indent="1"/>
    </xf>
    <xf numFmtId="0" fontId="26" fillId="21" borderId="0" xfId="0" applyFont="1" applyFill="1"/>
    <xf numFmtId="0" fontId="0" fillId="21" borderId="0" xfId="0" applyFill="1"/>
    <xf numFmtId="0" fontId="0" fillId="0" borderId="0" xfId="0"/>
    <xf numFmtId="0" fontId="22" fillId="4" borderId="14" xfId="0" applyFont="1" applyFill="1" applyBorder="1" applyProtection="1">
      <protection locked="0"/>
    </xf>
    <xf numFmtId="0" fontId="22" fillId="4" borderId="15" xfId="0" applyFont="1" applyFill="1" applyBorder="1" applyProtection="1">
      <protection locked="0"/>
    </xf>
    <xf numFmtId="0" fontId="22" fillId="4" borderId="16" xfId="0" applyFont="1" applyFill="1" applyBorder="1" applyProtection="1">
      <protection locked="0"/>
    </xf>
    <xf numFmtId="0" fontId="22" fillId="5" borderId="1" xfId="0" applyFont="1" applyFill="1" applyBorder="1"/>
    <xf numFmtId="0" fontId="22" fillId="5" borderId="1" xfId="0" applyFont="1" applyFill="1" applyBorder="1" applyAlignment="1">
      <alignment horizontal="center"/>
    </xf>
    <xf numFmtId="0" fontId="0" fillId="0" borderId="0" xfId="0" applyAlignment="1">
      <alignment horizontal="center"/>
    </xf>
    <xf numFmtId="164" fontId="0" fillId="0" borderId="5" xfId="0" applyNumberFormat="1" applyBorder="1" applyAlignment="1">
      <alignment horizontal="left"/>
    </xf>
    <xf numFmtId="0" fontId="0" fillId="0" borderId="5" xfId="0" applyBorder="1" applyAlignment="1">
      <alignment horizontal="left"/>
    </xf>
    <xf numFmtId="0" fontId="0" fillId="0" borderId="0" xfId="0" applyAlignment="1">
      <alignment horizontal="left"/>
    </xf>
    <xf numFmtId="0" fontId="0" fillId="0" borderId="1" xfId="0" applyBorder="1" applyAlignment="1">
      <alignment horizontal="right"/>
    </xf>
    <xf numFmtId="164" fontId="0" fillId="4" borderId="14" xfId="0" applyNumberFormat="1" applyFill="1" applyBorder="1" applyAlignment="1" applyProtection="1">
      <alignment horizontal="right"/>
      <protection locked="0"/>
    </xf>
    <xf numFmtId="164" fontId="0" fillId="4" borderId="15" xfId="0" applyNumberFormat="1" applyFill="1" applyBorder="1" applyAlignment="1" applyProtection="1">
      <alignment horizontal="right"/>
      <protection locked="0"/>
    </xf>
    <xf numFmtId="164" fontId="0" fillId="4" borderId="16" xfId="0" applyNumberFormat="1" applyFill="1" applyBorder="1" applyAlignment="1" applyProtection="1">
      <alignment horizontal="right"/>
      <protection locked="0"/>
    </xf>
    <xf numFmtId="0" fontId="0" fillId="0" borderId="0" xfId="0" applyAlignment="1">
      <alignment horizontal="right" vertical="top"/>
    </xf>
    <xf numFmtId="0" fontId="0" fillId="0" borderId="0" xfId="0" applyAlignment="1">
      <alignment horizontal="right"/>
    </xf>
    <xf numFmtId="0" fontId="0" fillId="0" borderId="0" xfId="0" applyAlignment="1">
      <alignment vertical="top"/>
    </xf>
    <xf numFmtId="0" fontId="0" fillId="4" borderId="2" xfId="0" applyFill="1" applyBorder="1" applyProtection="1">
      <protection locked="0"/>
    </xf>
    <xf numFmtId="164" fontId="0" fillId="0" borderId="0" xfId="0" applyNumberFormat="1" applyAlignment="1">
      <alignment horizontal="right"/>
    </xf>
    <xf numFmtId="0" fontId="0" fillId="4" borderId="2" xfId="0" applyFill="1" applyBorder="1" applyAlignment="1" applyProtection="1">
      <alignment horizontal="right" vertical="center"/>
      <protection locked="0"/>
    </xf>
    <xf numFmtId="0" fontId="0" fillId="4" borderId="10" xfId="0" applyFill="1" applyBorder="1" applyAlignment="1" applyProtection="1">
      <alignment horizontal="right" vertical="center"/>
      <protection locked="0"/>
    </xf>
    <xf numFmtId="164" fontId="0" fillId="4" borderId="10" xfId="0" applyNumberFormat="1" applyFill="1" applyBorder="1" applyAlignment="1" applyProtection="1">
      <alignment horizontal="right" vertical="center"/>
      <protection locked="0"/>
    </xf>
    <xf numFmtId="164" fontId="0" fillId="4" borderId="3" xfId="0" applyNumberFormat="1" applyFill="1" applyBorder="1" applyAlignment="1" applyProtection="1">
      <alignment horizontal="right" vertical="center"/>
      <protection locked="0"/>
    </xf>
    <xf numFmtId="0" fontId="0" fillId="0" borderId="7" xfId="0" applyBorder="1" applyAlignment="1">
      <alignment vertical="center"/>
    </xf>
    <xf numFmtId="0" fontId="0" fillId="0" borderId="0" xfId="0" applyAlignment="1">
      <alignment vertical="top" wrapText="1"/>
    </xf>
    <xf numFmtId="0" fontId="0" fillId="0" borderId="0" xfId="0" applyAlignment="1">
      <alignment horizontal="left" wrapText="1"/>
    </xf>
    <xf numFmtId="0" fontId="0" fillId="0" borderId="0" xfId="0" applyAlignment="1">
      <alignment horizontal="left" vertical="top"/>
    </xf>
    <xf numFmtId="0" fontId="0" fillId="0" borderId="0" xfId="0" applyAlignment="1">
      <alignment horizontal="right" indent="1"/>
    </xf>
    <xf numFmtId="0" fontId="0" fillId="0" borderId="5" xfId="0" applyBorder="1" applyAlignment="1">
      <alignment horizontal="left" vertical="top"/>
    </xf>
    <xf numFmtId="164" fontId="25" fillId="0" borderId="5" xfId="0" applyNumberFormat="1" applyFont="1" applyBorder="1" applyAlignment="1">
      <alignment horizontal="right" indent="1"/>
    </xf>
    <xf numFmtId="0" fontId="25" fillId="0" borderId="5" xfId="0" applyFont="1" applyBorder="1" applyAlignment="1">
      <alignment horizontal="right" indent="1"/>
    </xf>
    <xf numFmtId="0" fontId="0" fillId="0" borderId="0" xfId="0" applyAlignment="1">
      <alignment horizontal="left" vertical="top" wrapText="1"/>
    </xf>
    <xf numFmtId="164" fontId="25" fillId="0" borderId="0" xfId="0" applyNumberFormat="1" applyFont="1" applyAlignment="1">
      <alignment horizontal="left"/>
    </xf>
    <xf numFmtId="0" fontId="25" fillId="0" borderId="0" xfId="0" applyFont="1" applyAlignment="1">
      <alignment horizontal="left"/>
    </xf>
    <xf numFmtId="0" fontId="0" fillId="0" borderId="0" xfId="0" applyAlignment="1">
      <alignment horizontal="right" vertical="top" wrapText="1" indent="1"/>
    </xf>
    <xf numFmtId="0" fontId="0" fillId="0" borderId="0" xfId="0" applyAlignment="1">
      <alignment horizontal="right" vertical="top" indent="1"/>
    </xf>
    <xf numFmtId="0" fontId="22" fillId="10" borderId="0" xfId="0" applyFont="1" applyFill="1"/>
    <xf numFmtId="0" fontId="0" fillId="10" borderId="0" xfId="0" applyFill="1"/>
    <xf numFmtId="0" fontId="0" fillId="0" borderId="7" xfId="0" applyBorder="1" applyAlignment="1">
      <alignment horizontal="left" vertical="top" wrapText="1"/>
    </xf>
    <xf numFmtId="0" fontId="0" fillId="0" borderId="7" xfId="0" applyBorder="1" applyAlignment="1">
      <alignment horizontal="left" vertical="top"/>
    </xf>
    <xf numFmtId="0" fontId="0" fillId="0" borderId="9" xfId="0" applyBorder="1"/>
    <xf numFmtId="0" fontId="0" fillId="23" borderId="11" xfId="0" applyFill="1" applyBorder="1" applyAlignment="1">
      <alignment horizontal="right"/>
    </xf>
    <xf numFmtId="0" fontId="0" fillId="23" borderId="12" xfId="0" applyFill="1" applyBorder="1" applyAlignment="1">
      <alignment horizontal="right"/>
    </xf>
    <xf numFmtId="0" fontId="0" fillId="0" borderId="4" xfId="0" applyBorder="1" applyAlignment="1">
      <alignment horizontal="left" vertical="top" wrapText="1"/>
    </xf>
    <xf numFmtId="0" fontId="0" fillId="0" borderId="5" xfId="0" applyBorder="1" applyAlignment="1">
      <alignment horizontal="right" indent="1"/>
    </xf>
    <xf numFmtId="0" fontId="24" fillId="0" borderId="0" xfId="0" applyFont="1" applyAlignment="1">
      <alignment horizontal="left" vertical="top" wrapText="1"/>
    </xf>
    <xf numFmtId="0" fontId="22" fillId="23" borderId="12" xfId="0" applyFont="1" applyFill="1" applyBorder="1" applyAlignment="1">
      <alignment horizontal="right"/>
    </xf>
    <xf numFmtId="164" fontId="38" fillId="0" borderId="0" xfId="0" applyNumberFormat="1" applyFont="1" applyAlignment="1">
      <alignment horizontal="justify" vertical="top" wrapText="1"/>
    </xf>
    <xf numFmtId="0" fontId="38" fillId="0" borderId="0" xfId="0" applyFont="1" applyAlignment="1">
      <alignment horizontal="justify" vertical="top" wrapText="1"/>
    </xf>
    <xf numFmtId="164" fontId="38" fillId="0" borderId="0" xfId="0" applyNumberFormat="1" applyFont="1" applyAlignment="1">
      <alignment horizontal="left" vertical="top" wrapText="1"/>
    </xf>
    <xf numFmtId="0" fontId="38" fillId="0" borderId="0" xfId="0" applyFont="1" applyAlignment="1">
      <alignment horizontal="left" vertical="top" wrapText="1"/>
    </xf>
    <xf numFmtId="3" fontId="0" fillId="0" borderId="0" xfId="0" applyNumberFormat="1" applyAlignment="1">
      <alignment vertical="top"/>
    </xf>
    <xf numFmtId="3" fontId="0" fillId="0" borderId="1" xfId="0" applyNumberFormat="1" applyBorder="1" applyAlignment="1">
      <alignment vertical="top"/>
    </xf>
    <xf numFmtId="0" fontId="0" fillId="0" borderId="8" xfId="0" applyBorder="1" applyAlignment="1">
      <alignment vertical="top"/>
    </xf>
    <xf numFmtId="0" fontId="0" fillId="0" borderId="34" xfId="0" applyBorder="1" applyAlignment="1">
      <alignment vertical="top"/>
    </xf>
    <xf numFmtId="0" fontId="0" fillId="4" borderId="2" xfId="0" applyFill="1" applyBorder="1" applyAlignment="1" applyProtection="1">
      <alignment horizontal="right" vertical="top"/>
      <protection locked="0"/>
    </xf>
    <xf numFmtId="0" fontId="0" fillId="4" borderId="10" xfId="0" applyFill="1" applyBorder="1" applyAlignment="1" applyProtection="1">
      <alignment horizontal="right" vertical="top"/>
      <protection locked="0"/>
    </xf>
    <xf numFmtId="0" fontId="43" fillId="0" borderId="0" xfId="0" applyFont="1" applyAlignment="1">
      <alignment horizontal="left" wrapText="1"/>
    </xf>
    <xf numFmtId="164" fontId="0" fillId="0" borderId="47" xfId="0" applyNumberFormat="1" applyBorder="1" applyAlignment="1">
      <alignment horizontal="right"/>
    </xf>
    <xf numFmtId="0" fontId="0" fillId="0" borderId="47" xfId="0" applyBorder="1"/>
    <xf numFmtId="0" fontId="26" fillId="21" borderId="0" xfId="0" applyFont="1" applyFill="1" applyAlignment="1">
      <alignment horizontal="left" vertical="center"/>
    </xf>
    <xf numFmtId="0" fontId="0" fillId="21" borderId="0" xfId="0" applyFill="1" applyAlignment="1">
      <alignment horizontal="left" vertical="center"/>
    </xf>
    <xf numFmtId="0" fontId="4" fillId="21" borderId="0" xfId="0" applyFont="1" applyFill="1" applyAlignment="1">
      <alignment horizontal="left" vertical="center"/>
    </xf>
    <xf numFmtId="0" fontId="0" fillId="0" borderId="49" xfId="0" applyBorder="1" applyAlignment="1">
      <alignment horizontal="left" indent="1"/>
    </xf>
    <xf numFmtId="0" fontId="0" fillId="0" borderId="50" xfId="0" applyBorder="1" applyAlignment="1">
      <alignment horizontal="left" indent="1"/>
    </xf>
    <xf numFmtId="0" fontId="0" fillId="0" borderId="51" xfId="0" applyBorder="1" applyAlignment="1">
      <alignment horizontal="left" indent="1"/>
    </xf>
    <xf numFmtId="0" fontId="0" fillId="0" borderId="8" xfId="0" applyBorder="1" applyAlignment="1">
      <alignment horizontal="right"/>
    </xf>
    <xf numFmtId="0" fontId="60" fillId="0" borderId="0" xfId="0" applyFont="1" applyAlignment="1">
      <alignment horizontal="right" indent="1"/>
    </xf>
    <xf numFmtId="0" fontId="4" fillId="4" borderId="49" xfId="0" applyFont="1" applyFill="1" applyBorder="1" applyAlignment="1" applyProtection="1">
      <alignment horizontal="right"/>
      <protection locked="0"/>
    </xf>
    <xf numFmtId="0" fontId="4" fillId="4" borderId="50" xfId="0" applyFont="1" applyFill="1" applyBorder="1" applyAlignment="1" applyProtection="1">
      <alignment horizontal="right"/>
      <protection locked="0"/>
    </xf>
    <xf numFmtId="0" fontId="4" fillId="4" borderId="51" xfId="0" applyFont="1" applyFill="1" applyBorder="1" applyAlignment="1" applyProtection="1">
      <alignment horizontal="right"/>
      <protection locked="0"/>
    </xf>
    <xf numFmtId="0" fontId="4" fillId="0" borderId="0" xfId="0" applyFont="1" applyAlignment="1">
      <alignment horizontal="left"/>
    </xf>
    <xf numFmtId="0" fontId="0" fillId="0" borderId="8" xfId="0" applyBorder="1" applyAlignment="1">
      <alignment horizontal="left"/>
    </xf>
    <xf numFmtId="0" fontId="4" fillId="0" borderId="0" xfId="0" applyFont="1"/>
    <xf numFmtId="0" fontId="0" fillId="0" borderId="0" xfId="0" applyAlignment="1">
      <alignment horizontal="right" indent="3"/>
    </xf>
    <xf numFmtId="0" fontId="0" fillId="5" borderId="0" xfId="0" applyFill="1"/>
    <xf numFmtId="0" fontId="0" fillId="0" borderId="51" xfId="0" applyBorder="1" applyAlignment="1" applyProtection="1">
      <alignment horizontal="right"/>
      <protection locked="0"/>
    </xf>
    <xf numFmtId="164" fontId="25" fillId="0" borderId="0" xfId="0" applyNumberFormat="1" applyFont="1" applyAlignment="1">
      <alignment horizontal="right" indent="1"/>
    </xf>
    <xf numFmtId="0" fontId="25" fillId="0" borderId="0" xfId="0" applyFont="1" applyAlignment="1">
      <alignment horizontal="right" indent="1"/>
    </xf>
    <xf numFmtId="0" fontId="0" fillId="0" borderId="8" xfId="0" applyBorder="1" applyAlignment="1">
      <alignment horizontal="right" indent="1"/>
    </xf>
    <xf numFmtId="0" fontId="22" fillId="0" borderId="0" xfId="0" applyFont="1" applyAlignment="1">
      <alignment horizontal="left" vertical="top"/>
    </xf>
    <xf numFmtId="0" fontId="22" fillId="0" borderId="0" xfId="0" applyFont="1"/>
    <xf numFmtId="0" fontId="22" fillId="0" borderId="8" xfId="0" applyFont="1" applyBorder="1"/>
    <xf numFmtId="164" fontId="0" fillId="0" borderId="49" xfId="0" applyNumberFormat="1" applyBorder="1" applyAlignment="1">
      <alignment horizontal="right"/>
    </xf>
    <xf numFmtId="0" fontId="0" fillId="0" borderId="50" xfId="0" applyBorder="1"/>
    <xf numFmtId="0" fontId="0" fillId="0" borderId="53" xfId="0" applyBorder="1"/>
    <xf numFmtId="0" fontId="22" fillId="0" borderId="4" xfId="0" applyFont="1" applyBorder="1"/>
    <xf numFmtId="0" fontId="0" fillId="0" borderId="5" xfId="0" applyBorder="1"/>
    <xf numFmtId="0" fontId="0" fillId="0" borderId="6" xfId="0" applyBorder="1"/>
    <xf numFmtId="0" fontId="4" fillId="23" borderId="11" xfId="0" applyFont="1" applyFill="1" applyBorder="1" applyAlignment="1">
      <alignment horizontal="right" indent="1"/>
    </xf>
    <xf numFmtId="0" fontId="4" fillId="23" borderId="12" xfId="0" applyFont="1" applyFill="1" applyBorder="1" applyAlignment="1">
      <alignment horizontal="right" indent="1"/>
    </xf>
    <xf numFmtId="0" fontId="22" fillId="23" borderId="12" xfId="0" applyFont="1" applyFill="1" applyBorder="1" applyAlignment="1">
      <alignment horizontal="right" indent="1"/>
    </xf>
    <xf numFmtId="164" fontId="71" fillId="0" borderId="0" xfId="0" applyNumberFormat="1" applyFont="1" applyAlignment="1">
      <alignment horizontal="justify" vertical="top" wrapText="1"/>
    </xf>
    <xf numFmtId="0" fontId="71" fillId="0" borderId="0" xfId="0" applyFont="1" applyAlignment="1">
      <alignment horizontal="justify" vertical="top" wrapText="1"/>
    </xf>
    <xf numFmtId="0" fontId="26" fillId="29" borderId="0" xfId="0" applyFont="1" applyFill="1"/>
    <xf numFmtId="0" fontId="0" fillId="29" borderId="0" xfId="0" applyFill="1"/>
    <xf numFmtId="0" fontId="10" fillId="23" borderId="11" xfId="0" applyFont="1" applyFill="1" applyBorder="1" applyAlignment="1">
      <alignment horizontal="right" indent="1"/>
    </xf>
    <xf numFmtId="0" fontId="10" fillId="23" borderId="12" xfId="0" applyFont="1" applyFill="1" applyBorder="1" applyAlignment="1">
      <alignment horizontal="right" indent="1"/>
    </xf>
    <xf numFmtId="0" fontId="19" fillId="0" borderId="0" xfId="0" applyFont="1"/>
    <xf numFmtId="0" fontId="8" fillId="0" borderId="0" xfId="0" applyFont="1"/>
    <xf numFmtId="0" fontId="8" fillId="4" borderId="49" xfId="0" applyFont="1" applyFill="1" applyBorder="1" applyAlignment="1" applyProtection="1">
      <alignment horizontal="right"/>
      <protection locked="0"/>
    </xf>
    <xf numFmtId="0" fontId="8" fillId="4" borderId="50" xfId="0" applyFont="1" applyFill="1" applyBorder="1" applyAlignment="1" applyProtection="1">
      <alignment horizontal="right"/>
      <protection locked="0"/>
    </xf>
    <xf numFmtId="0" fontId="8" fillId="4" borderId="51" xfId="0" applyFont="1" applyFill="1" applyBorder="1" applyAlignment="1" applyProtection="1">
      <alignment horizontal="right"/>
      <protection locked="0"/>
    </xf>
    <xf numFmtId="0" fontId="19" fillId="0" borderId="0" xfId="0" applyFont="1" applyAlignment="1">
      <alignment horizontal="left"/>
    </xf>
    <xf numFmtId="0" fontId="26" fillId="22" borderId="0" xfId="0" applyFont="1" applyFill="1" applyAlignment="1">
      <alignment horizontal="left" vertical="center"/>
    </xf>
    <xf numFmtId="0" fontId="0" fillId="22" borderId="0" xfId="0" applyFill="1" applyAlignment="1">
      <alignment horizontal="left" vertical="center"/>
    </xf>
    <xf numFmtId="0" fontId="21" fillId="22" borderId="0" xfId="0" applyFont="1" applyFill="1" applyAlignment="1">
      <alignment horizontal="left" vertical="center"/>
    </xf>
    <xf numFmtId="0" fontId="0" fillId="7" borderId="0" xfId="0" applyFill="1" applyAlignment="1">
      <alignment horizontal="right"/>
    </xf>
    <xf numFmtId="0" fontId="0" fillId="6" borderId="0" xfId="0" applyFill="1" applyAlignment="1">
      <alignment horizontal="right"/>
    </xf>
    <xf numFmtId="0" fontId="0" fillId="2" borderId="0" xfId="0" applyFill="1" applyAlignment="1">
      <alignment horizontal="right"/>
    </xf>
    <xf numFmtId="0" fontId="0" fillId="0" borderId="5" xfId="0" applyBorder="1" applyAlignment="1">
      <alignment vertical="top" wrapText="1"/>
    </xf>
    <xf numFmtId="0" fontId="0" fillId="0" borderId="0" xfId="0" applyAlignment="1">
      <alignment horizontal="right" vertical="top" wrapText="1"/>
    </xf>
    <xf numFmtId="0" fontId="0" fillId="0" borderId="12" xfId="0" applyBorder="1" applyAlignment="1">
      <alignment horizontal="right"/>
    </xf>
    <xf numFmtId="0" fontId="16" fillId="0" borderId="0" xfId="0" applyFont="1" applyAlignment="1">
      <alignment horizontal="right" indent="1"/>
    </xf>
    <xf numFmtId="0" fontId="17" fillId="0" borderId="0" xfId="0" applyFont="1" applyAlignment="1">
      <alignment horizontal="right" indent="1"/>
    </xf>
    <xf numFmtId="0" fontId="0" fillId="23" borderId="0" xfId="0" applyFill="1" applyAlignment="1">
      <alignment horizontal="right"/>
    </xf>
    <xf numFmtId="0" fontId="0" fillId="0" borderId="1" xfId="0" applyBorder="1" applyAlignment="1">
      <alignment vertical="top" wrapText="1"/>
    </xf>
    <xf numFmtId="0" fontId="0" fillId="0" borderId="0" xfId="0" applyAlignment="1">
      <alignment wrapText="1"/>
    </xf>
    <xf numFmtId="0" fontId="7" fillId="4" borderId="49" xfId="0" applyFont="1" applyFill="1" applyBorder="1" applyAlignment="1" applyProtection="1">
      <alignment horizontal="right"/>
      <protection locked="0"/>
    </xf>
    <xf numFmtId="0" fontId="14" fillId="4" borderId="50" xfId="0" applyFont="1" applyFill="1" applyBorder="1" applyAlignment="1" applyProtection="1">
      <alignment horizontal="right"/>
      <protection locked="0"/>
    </xf>
    <xf numFmtId="0" fontId="26" fillId="26" borderId="0" xfId="0" applyFont="1" applyFill="1" applyAlignment="1">
      <alignment vertical="center"/>
    </xf>
    <xf numFmtId="0" fontId="65" fillId="26" borderId="1" xfId="0" applyFont="1" applyFill="1" applyBorder="1" applyAlignment="1">
      <alignment horizontal="left" vertical="center"/>
    </xf>
    <xf numFmtId="0" fontId="0" fillId="26" borderId="0" xfId="0" applyFill="1" applyAlignment="1">
      <alignment vertical="center"/>
    </xf>
    <xf numFmtId="164" fontId="0" fillId="0" borderId="54" xfId="0" applyNumberFormat="1" applyBorder="1" applyAlignment="1">
      <alignment horizontal="right"/>
    </xf>
    <xf numFmtId="0" fontId="0" fillId="0" borderId="55" xfId="0" applyBorder="1"/>
    <xf numFmtId="0" fontId="0" fillId="0" borderId="56" xfId="0" applyBorder="1"/>
    <xf numFmtId="164" fontId="0" fillId="4" borderId="57" xfId="0" applyNumberFormat="1" applyFill="1" applyBorder="1" applyAlignment="1" applyProtection="1">
      <alignment horizontal="right"/>
      <protection locked="0"/>
    </xf>
    <xf numFmtId="0" fontId="0" fillId="0" borderId="58" xfId="0" applyBorder="1" applyProtection="1">
      <protection locked="0"/>
    </xf>
    <xf numFmtId="0" fontId="0" fillId="0" borderId="53" xfId="0" applyBorder="1" applyProtection="1">
      <protection locked="0"/>
    </xf>
    <xf numFmtId="164" fontId="0" fillId="4" borderId="54" xfId="0" applyNumberFormat="1" applyFill="1" applyBorder="1" applyAlignment="1" applyProtection="1">
      <alignment horizontal="right"/>
      <protection locked="0"/>
    </xf>
    <xf numFmtId="0" fontId="0" fillId="4" borderId="55" xfId="0" applyFill="1" applyBorder="1" applyProtection="1">
      <protection locked="0"/>
    </xf>
    <xf numFmtId="0" fontId="0" fillId="4" borderId="56" xfId="0" applyFill="1" applyBorder="1" applyProtection="1">
      <protection locked="0"/>
    </xf>
    <xf numFmtId="164" fontId="0" fillId="4" borderId="47" xfId="0" applyNumberFormat="1" applyFill="1" applyBorder="1" applyAlignment="1" applyProtection="1">
      <alignment horizontal="right"/>
      <protection locked="0"/>
    </xf>
    <xf numFmtId="0" fontId="0" fillId="4" borderId="47" xfId="0" applyFill="1" applyBorder="1" applyProtection="1">
      <protection locked="0"/>
    </xf>
    <xf numFmtId="0" fontId="26" fillId="14" borderId="0" xfId="0" applyFont="1" applyFill="1"/>
    <xf numFmtId="0" fontId="0" fillId="14" borderId="0" xfId="0" applyFill="1"/>
    <xf numFmtId="164" fontId="0" fillId="4" borderId="49" xfId="0" applyNumberFormat="1" applyFill="1" applyBorder="1" applyAlignment="1" applyProtection="1">
      <alignment horizontal="right"/>
      <protection locked="0"/>
    </xf>
    <xf numFmtId="0" fontId="0" fillId="4" borderId="50" xfId="0" applyFill="1" applyBorder="1" applyProtection="1">
      <protection locked="0"/>
    </xf>
    <xf numFmtId="0" fontId="0" fillId="4" borderId="51" xfId="0" applyFill="1" applyBorder="1" applyProtection="1">
      <protection locked="0"/>
    </xf>
    <xf numFmtId="0" fontId="65" fillId="14" borderId="0" xfId="0" applyFont="1" applyFill="1"/>
    <xf numFmtId="164" fontId="65" fillId="14" borderId="1" xfId="0" applyNumberFormat="1" applyFont="1" applyFill="1" applyBorder="1"/>
    <xf numFmtId="0" fontId="0" fillId="23" borderId="0" xfId="0" applyFill="1" applyAlignment="1">
      <alignment vertical="top" wrapText="1"/>
    </xf>
    <xf numFmtId="0" fontId="0" fillId="2" borderId="0" xfId="0" applyFill="1" applyAlignment="1">
      <alignment vertical="top" wrapText="1"/>
    </xf>
    <xf numFmtId="0" fontId="17" fillId="0" borderId="0" xfId="0" applyFont="1" applyAlignment="1">
      <alignment horizontal="right"/>
    </xf>
    <xf numFmtId="0" fontId="17" fillId="0" borderId="0" xfId="0" applyFont="1"/>
    <xf numFmtId="0" fontId="7" fillId="4" borderId="14" xfId="0" applyFont="1" applyFill="1" applyBorder="1" applyAlignment="1" applyProtection="1">
      <alignment horizontal="right"/>
      <protection locked="0"/>
    </xf>
    <xf numFmtId="0" fontId="14" fillId="4" borderId="15" xfId="0" applyFont="1" applyFill="1" applyBorder="1" applyAlignment="1" applyProtection="1">
      <alignment horizontal="right"/>
      <protection locked="0"/>
    </xf>
    <xf numFmtId="0" fontId="0" fillId="0" borderId="16" xfId="0" applyBorder="1" applyAlignment="1" applyProtection="1">
      <alignment horizontal="right"/>
      <protection locked="0"/>
    </xf>
    <xf numFmtId="0" fontId="26" fillId="24" borderId="0" xfId="0" applyFont="1" applyFill="1"/>
    <xf numFmtId="0" fontId="0" fillId="24" borderId="0" xfId="0" applyFill="1"/>
    <xf numFmtId="0" fontId="26" fillId="24" borderId="1" xfId="0" applyFont="1" applyFill="1" applyBorder="1"/>
    <xf numFmtId="0" fontId="0" fillId="24" borderId="0" xfId="0" applyFill="1" applyAlignment="1">
      <alignment vertical="top"/>
    </xf>
    <xf numFmtId="0" fontId="0" fillId="24" borderId="1" xfId="0" applyFill="1" applyBorder="1"/>
    <xf numFmtId="0" fontId="0" fillId="23" borderId="12" xfId="0" applyFill="1" applyBorder="1"/>
    <xf numFmtId="0" fontId="22" fillId="5" borderId="0" xfId="0" applyFont="1" applyFill="1"/>
    <xf numFmtId="0" fontId="18" fillId="0" borderId="0" xfId="0" applyFont="1" applyAlignment="1">
      <alignment horizontal="left"/>
    </xf>
    <xf numFmtId="0" fontId="19" fillId="0" borderId="8" xfId="0" applyFont="1" applyBorder="1" applyAlignment="1">
      <alignment horizontal="left"/>
    </xf>
    <xf numFmtId="0" fontId="18" fillId="0" borderId="0" xfId="0" applyFont="1"/>
    <xf numFmtId="0" fontId="19" fillId="0" borderId="8" xfId="0" applyFont="1" applyBorder="1"/>
    <xf numFmtId="0" fontId="7" fillId="0" borderId="0" xfId="0" applyFont="1"/>
    <xf numFmtId="0" fontId="15" fillId="4" borderId="49" xfId="0" applyFont="1" applyFill="1" applyBorder="1" applyAlignment="1" applyProtection="1">
      <alignment horizontal="right"/>
      <protection locked="0"/>
    </xf>
    <xf numFmtId="0" fontId="0" fillId="0" borderId="50" xfId="0" applyBorder="1" applyAlignment="1" applyProtection="1">
      <alignment horizontal="right"/>
      <protection locked="0"/>
    </xf>
    <xf numFmtId="0" fontId="22" fillId="23" borderId="11" xfId="0" applyFont="1" applyFill="1" applyBorder="1" applyAlignment="1">
      <alignment horizontal="left"/>
    </xf>
    <xf numFmtId="0" fontId="0" fillId="0" borderId="12" xfId="0" applyBorder="1"/>
    <xf numFmtId="0" fontId="0" fillId="0" borderId="5" xfId="0" applyBorder="1" applyAlignment="1">
      <alignment horizontal="right"/>
    </xf>
    <xf numFmtId="0" fontId="74" fillId="25" borderId="0" xfId="0" applyFont="1" applyFill="1"/>
    <xf numFmtId="0" fontId="75" fillId="25" borderId="0" xfId="0" applyFont="1" applyFill="1"/>
    <xf numFmtId="0" fontId="75" fillId="0" borderId="0" xfId="0" applyFont="1"/>
    <xf numFmtId="0" fontId="74" fillId="25" borderId="1" xfId="0" applyFont="1" applyFill="1" applyBorder="1"/>
    <xf numFmtId="0" fontId="3" fillId="0" borderId="0" xfId="0" applyFont="1" applyAlignment="1">
      <alignment horizontal="right"/>
    </xf>
    <xf numFmtId="0" fontId="3" fillId="0" borderId="0" xfId="0" applyFont="1" applyAlignment="1">
      <alignment horizontal="right" indent="2"/>
    </xf>
    <xf numFmtId="0" fontId="0" fillId="0" borderId="0" xfId="0" applyAlignment="1">
      <alignment horizontal="justify" vertical="top" wrapText="1"/>
    </xf>
    <xf numFmtId="0" fontId="0" fillId="0" borderId="0" xfId="0" applyAlignment="1">
      <alignment horizontal="justify" wrapText="1"/>
    </xf>
    <xf numFmtId="0" fontId="2" fillId="4" borderId="49" xfId="0" applyFont="1" applyFill="1" applyBorder="1" applyAlignment="1" applyProtection="1">
      <alignment horizontal="right"/>
      <protection locked="0"/>
    </xf>
    <xf numFmtId="0" fontId="19" fillId="4" borderId="50" xfId="0" applyFont="1" applyFill="1" applyBorder="1" applyAlignment="1" applyProtection="1">
      <alignment horizontal="right"/>
      <protection locked="0"/>
    </xf>
    <xf numFmtId="0" fontId="6" fillId="0" borderId="0" xfId="0" applyFont="1" applyAlignment="1">
      <alignment horizontal="left"/>
    </xf>
    <xf numFmtId="0" fontId="12" fillId="0" borderId="0" xfId="0" applyFont="1" applyAlignment="1">
      <alignment horizontal="right"/>
    </xf>
    <xf numFmtId="0" fontId="7" fillId="0" borderId="0" xfId="0" applyFont="1" applyAlignment="1">
      <alignment horizontal="right"/>
    </xf>
    <xf numFmtId="164" fontId="38" fillId="24" borderId="0" xfId="0" applyNumberFormat="1" applyFont="1" applyFill="1" applyAlignment="1">
      <alignment horizontal="left" vertical="top" wrapText="1"/>
    </xf>
    <xf numFmtId="0" fontId="38" fillId="24" borderId="0" xfId="0" applyFont="1" applyFill="1" applyAlignment="1">
      <alignment horizontal="left" vertical="top" wrapText="1"/>
    </xf>
    <xf numFmtId="0" fontId="26" fillId="24" borderId="0" xfId="0" applyFont="1" applyFill="1" applyAlignment="1">
      <alignment vertical="center"/>
    </xf>
    <xf numFmtId="0" fontId="0" fillId="24" borderId="0" xfId="0" applyFill="1" applyAlignment="1">
      <alignment vertical="center"/>
    </xf>
    <xf numFmtId="0" fontId="0" fillId="24" borderId="1" xfId="0" applyFill="1" applyBorder="1" applyAlignment="1">
      <alignment vertical="center"/>
    </xf>
    <xf numFmtId="0" fontId="26" fillId="24" borderId="1" xfId="0" applyFont="1" applyFill="1" applyBorder="1" applyAlignment="1">
      <alignment vertical="center"/>
    </xf>
    <xf numFmtId="0" fontId="50" fillId="20" borderId="0" xfId="0" applyFont="1" applyFill="1" applyAlignment="1">
      <alignment horizontal="center" vertical="center"/>
    </xf>
    <xf numFmtId="0" fontId="45" fillId="20" borderId="0" xfId="0" applyFont="1" applyFill="1" applyAlignment="1">
      <alignment horizontal="center" vertical="center"/>
    </xf>
    <xf numFmtId="0" fontId="25" fillId="9" borderId="18" xfId="0" applyFont="1" applyFill="1" applyBorder="1" applyAlignment="1">
      <alignment horizontal="left" vertical="center" indent="1"/>
    </xf>
    <xf numFmtId="0" fontId="25" fillId="9" borderId="19" xfId="0" applyFont="1" applyFill="1" applyBorder="1" applyAlignment="1">
      <alignment horizontal="left" vertical="center" indent="1"/>
    </xf>
    <xf numFmtId="0" fontId="25" fillId="2" borderId="17" xfId="0" applyFont="1" applyFill="1" applyBorder="1" applyAlignment="1">
      <alignment horizontal="left" vertical="center" indent="1"/>
    </xf>
    <xf numFmtId="0" fontId="25" fillId="9" borderId="17" xfId="0" applyFont="1" applyFill="1" applyBorder="1" applyAlignment="1">
      <alignment horizontal="left" vertical="center" indent="1"/>
    </xf>
    <xf numFmtId="0" fontId="31" fillId="9" borderId="18" xfId="0" applyFont="1" applyFill="1" applyBorder="1" applyAlignment="1">
      <alignment horizontal="right" vertical="center" wrapText="1" indent="1"/>
    </xf>
    <xf numFmtId="0" fontId="0" fillId="0" borderId="19" xfId="0" applyBorder="1" applyAlignment="1">
      <alignment horizontal="right" vertical="center" wrapText="1" indent="1"/>
    </xf>
    <xf numFmtId="0" fontId="31" fillId="5" borderId="42" xfId="0" applyFont="1" applyFill="1" applyBorder="1" applyAlignment="1">
      <alignment horizontal="right" vertical="center" wrapText="1" indent="1"/>
    </xf>
    <xf numFmtId="0" fontId="0" fillId="0" borderId="0" xfId="0" applyAlignment="1">
      <alignment horizontal="right" vertical="center" wrapText="1" indent="1"/>
    </xf>
    <xf numFmtId="0" fontId="31" fillId="31" borderId="0" xfId="0" applyFont="1" applyFill="1" applyAlignment="1">
      <alignment horizontal="center" vertical="center"/>
    </xf>
    <xf numFmtId="0" fontId="22" fillId="31" borderId="0" xfId="0" applyFont="1" applyFill="1" applyAlignment="1">
      <alignment horizontal="center" vertical="center"/>
    </xf>
    <xf numFmtId="0" fontId="0" fillId="31" borderId="0" xfId="0" applyFill="1" applyAlignment="1">
      <alignment horizontal="center" vertical="center"/>
    </xf>
    <xf numFmtId="0" fontId="31" fillId="0" borderId="0" xfId="0" applyFont="1" applyAlignment="1">
      <alignment horizontal="right" vertical="center"/>
    </xf>
    <xf numFmtId="0" fontId="31" fillId="0" borderId="0" xfId="0" applyFont="1" applyAlignment="1">
      <alignment horizontal="center" vertical="center"/>
    </xf>
    <xf numFmtId="0" fontId="30" fillId="0" borderId="60" xfId="0" applyFont="1" applyBorder="1" applyAlignment="1">
      <alignment horizontal="center" vertical="center"/>
    </xf>
    <xf numFmtId="0" fontId="0" fillId="0" borderId="61" xfId="0" applyBorder="1" applyAlignment="1">
      <alignment vertical="center"/>
    </xf>
    <xf numFmtId="0" fontId="30" fillId="0" borderId="0" xfId="0" applyFont="1" applyAlignment="1">
      <alignment horizontal="left" vertical="center" indent="1"/>
    </xf>
    <xf numFmtId="0" fontId="0" fillId="0" borderId="0" xfId="0" applyAlignment="1">
      <alignment horizontal="left" vertical="center"/>
    </xf>
    <xf numFmtId="0" fontId="31" fillId="0" borderId="0" xfId="0" applyFont="1" applyAlignment="1">
      <alignment horizontal="left" vertical="center" indent="1"/>
    </xf>
    <xf numFmtId="0" fontId="0" fillId="0" borderId="17" xfId="0" applyBorder="1" applyAlignment="1">
      <alignment horizontal="left" vertical="center" indent="1"/>
    </xf>
    <xf numFmtId="0" fontId="30" fillId="9" borderId="17" xfId="0" applyFont="1" applyFill="1" applyBorder="1" applyAlignment="1">
      <alignment horizontal="center" vertical="center" wrapText="1"/>
    </xf>
    <xf numFmtId="0" fontId="0" fillId="0" borderId="17" xfId="0" applyBorder="1" applyAlignment="1">
      <alignment horizontal="center" vertical="center" wrapText="1"/>
    </xf>
    <xf numFmtId="0" fontId="30" fillId="9" borderId="17" xfId="0" applyFont="1" applyFill="1" applyBorder="1" applyAlignment="1">
      <alignment horizontal="right" vertical="center" wrapText="1"/>
    </xf>
    <xf numFmtId="0" fontId="0" fillId="0" borderId="17" xfId="0" applyBorder="1" applyAlignment="1">
      <alignment horizontal="right" vertical="center" wrapText="1"/>
    </xf>
    <xf numFmtId="0" fontId="31" fillId="9" borderId="17" xfId="0" applyFont="1" applyFill="1" applyBorder="1" applyAlignment="1">
      <alignment horizontal="right" vertical="center" wrapText="1"/>
    </xf>
    <xf numFmtId="0" fontId="0" fillId="0" borderId="17" xfId="0" applyBorder="1" applyAlignment="1">
      <alignment vertical="center" wrapText="1"/>
    </xf>
    <xf numFmtId="0" fontId="50" fillId="18" borderId="15" xfId="0" applyFont="1" applyFill="1" applyBorder="1" applyAlignment="1">
      <alignment horizontal="center" vertical="center"/>
    </xf>
    <xf numFmtId="0" fontId="45" fillId="18" borderId="15" xfId="0" applyFont="1" applyFill="1" applyBorder="1" applyAlignment="1">
      <alignment horizontal="center" vertical="center"/>
    </xf>
    <xf numFmtId="0" fontId="0" fillId="0" borderId="16" xfId="0" applyBorder="1" applyAlignment="1">
      <alignment horizontal="center" vertical="center"/>
    </xf>
    <xf numFmtId="166" fontId="31" fillId="9" borderId="17" xfId="0" applyNumberFormat="1" applyFont="1" applyFill="1" applyBorder="1" applyAlignment="1">
      <alignment horizontal="right" vertical="center"/>
    </xf>
    <xf numFmtId="0" fontId="0" fillId="0" borderId="17" xfId="0" applyBorder="1" applyAlignment="1">
      <alignment vertical="center"/>
    </xf>
    <xf numFmtId="0" fontId="25" fillId="9" borderId="59" xfId="0" applyFont="1" applyFill="1" applyBorder="1" applyAlignment="1">
      <alignment horizontal="left" vertical="center" indent="1"/>
    </xf>
    <xf numFmtId="0" fontId="0" fillId="0" borderId="59" xfId="0" applyBorder="1" applyAlignment="1">
      <alignment horizontal="left" vertical="center" indent="1"/>
    </xf>
  </cellXfs>
  <cellStyles count="2">
    <cellStyle name="Hypertextový odkaz" xfId="1" builtinId="8"/>
    <cellStyle name="Normální" xfId="0" builtinId="0"/>
  </cellStyles>
  <dxfs count="73">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numFmt numFmtId="0" formatCode="General"/>
    </dxf>
    <dxf>
      <font>
        <b/>
        <i val="0"/>
        <strike val="0"/>
        <condense val="0"/>
        <extend val="0"/>
        <outline val="0"/>
        <shadow val="0"/>
        <u val="none"/>
        <vertAlign val="baseline"/>
        <sz val="10"/>
        <color auto="1"/>
        <name val="Arial CE"/>
        <scheme val="none"/>
      </font>
    </dxf>
    <dxf>
      <numFmt numFmtId="3" formatCode="#,##0"/>
      <alignment horizontal="left" vertical="bottom" textRotation="0" wrapText="0" indent="0" justifyLastLine="0" shrinkToFit="0" readingOrder="0"/>
    </dxf>
    <dxf>
      <numFmt numFmtId="3" formatCode="#,##0"/>
      <alignment horizontal="left" vertical="bottom" textRotation="0" wrapText="0" indent="0" justifyLastLine="0" shrinkToFit="0" readingOrder="0"/>
    </dxf>
    <dxf>
      <numFmt numFmtId="3" formatCode="#,##0"/>
      <alignment horizontal="left" vertical="bottom" textRotation="0" wrapText="0" indent="0" justifyLastLine="0" shrinkToFit="0" readingOrder="0"/>
    </dxf>
    <dxf>
      <numFmt numFmtId="3" formatCode="#,##0"/>
      <alignment horizontal="left" vertical="bottom" textRotation="0" wrapText="0" indent="0" justifyLastLine="0" shrinkToFit="0" readingOrder="0"/>
    </dxf>
    <dxf>
      <numFmt numFmtId="164" formatCode="#,##0.0"/>
      <alignment horizontal="left" vertical="bottom" textRotation="0" wrapText="0" indent="0" justifyLastLine="0" shrinkToFit="0" readingOrder="0"/>
    </dxf>
    <dxf>
      <alignment horizontal="left" vertical="bottom" textRotation="0" wrapText="0" indent="0" justifyLastLine="0" shrinkToFit="0" readingOrder="0"/>
    </dxf>
    <dxf>
      <numFmt numFmtId="164" formatCode="#,##0.0"/>
      <alignment horizontal="left" vertical="bottom" textRotation="0" wrapText="0" indent="0" justifyLastLine="0" shrinkToFit="0" readingOrder="0"/>
    </dxf>
    <dxf>
      <numFmt numFmtId="164" formatCode="#,##0.0"/>
      <alignment horizontal="left" vertical="bottom" textRotation="0" wrapText="0" indent="0" justifyLastLine="0" shrinkToFit="0" readingOrder="0"/>
    </dxf>
    <dxf>
      <alignment horizontal="left" vertical="bottom" textRotation="0" wrapText="0" indent="0" justifyLastLine="0" shrinkToFit="0" readingOrder="0"/>
    </dxf>
    <dxf>
      <numFmt numFmtId="164" formatCode="#,##0.0"/>
      <alignment horizontal="left" vertical="bottom" textRotation="0" wrapText="0" indent="0" justifyLastLine="0" shrinkToFit="0" readingOrder="0"/>
    </dxf>
    <dxf>
      <alignment horizontal="left" vertical="bottom" textRotation="0" wrapText="0" indent="0" justifyLastLine="0" shrinkToFit="0" readingOrder="0"/>
    </dxf>
    <dxf>
      <numFmt numFmtId="164" formatCode="#,##0.0"/>
      <alignment horizontal="left" vertical="bottom" textRotation="0" wrapText="0" indent="0" justifyLastLine="0" shrinkToFit="0" readingOrder="0"/>
    </dxf>
    <dxf>
      <numFmt numFmtId="164" formatCode="#,##0.0"/>
      <alignment horizontal="left" vertical="bottom" textRotation="0" wrapText="0" indent="0" justifyLastLine="0" shrinkToFit="0" readingOrder="0"/>
    </dxf>
    <dxf>
      <alignment horizontal="left" vertical="bottom" textRotation="0" wrapText="0" indent="0" justifyLastLine="0" shrinkToFit="0" readingOrder="0"/>
    </dxf>
    <dxf>
      <numFmt numFmtId="164" formatCode="#,##0.0"/>
      <alignment horizontal="left" vertical="bottom" textRotation="0" wrapText="0" indent="0" justifyLastLine="0" shrinkToFit="0" readingOrder="0"/>
    </dxf>
    <dxf>
      <alignment horizontal="left" vertical="bottom" textRotation="0" wrapText="0" indent="0" justifyLastLine="0" shrinkToFit="0" readingOrder="0"/>
    </dxf>
    <dxf>
      <numFmt numFmtId="164" formatCode="#,##0.0"/>
      <alignment horizontal="left" vertical="bottom" textRotation="0" wrapText="0" indent="0" justifyLastLine="0" shrinkToFit="0" readingOrder="0"/>
    </dxf>
    <dxf>
      <alignment horizontal="left" vertical="bottom" textRotation="0" wrapText="0" indent="0" justifyLastLine="0" shrinkToFit="0" readingOrder="0"/>
    </dxf>
    <dxf>
      <numFmt numFmtId="30" formatCode="@"/>
      <alignment horizontal="center" vertical="bottom" textRotation="0" wrapText="0" indent="0" justifyLastLine="0" shrinkToFit="0" readingOrder="0"/>
    </dxf>
    <dxf>
      <numFmt numFmtId="30" formatCode="@"/>
      <alignment horizontal="center" vertical="bottom" textRotation="0" wrapText="0" indent="0" justifyLastLine="0" shrinkToFit="0" readingOrder="0"/>
    </dxf>
    <dxf>
      <numFmt numFmtId="164" formatCode="#,##0.0"/>
      <alignment horizontal="left" vertical="bottom" textRotation="0" wrapText="0" indent="0" justifyLastLine="0" shrinkToFit="0" readingOrder="0"/>
    </dxf>
    <dxf>
      <alignment horizontal="left" vertical="bottom" textRotation="0" wrapText="0" indent="0" justifyLastLine="0" shrinkToFit="0" readingOrder="0"/>
    </dxf>
    <dxf>
      <numFmt numFmtId="164" formatCode="#,##0.0"/>
      <alignment horizontal="left" vertical="bottom" textRotation="0" wrapText="0" indent="0" justifyLastLine="0" shrinkToFit="0" readingOrder="0"/>
    </dxf>
    <dxf>
      <alignment horizontal="left" vertical="bottom" textRotation="0" wrapText="0" indent="0" justifyLastLine="0" shrinkToFit="0" readingOrder="0"/>
    </dxf>
    <dxf>
      <numFmt numFmtId="164" formatCode="#,##0.0"/>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alignment horizontal="left" vertical="bottom" textRotation="0" wrapText="0" indent="0" justifyLastLine="0" shrinkToFit="0" readingOrder="0"/>
    </dxf>
    <dxf>
      <font>
        <b val="0"/>
        <i val="0"/>
        <strike val="0"/>
        <condense val="0"/>
        <extend val="0"/>
        <outline val="0"/>
        <shadow val="0"/>
        <u/>
        <vertAlign val="baseline"/>
        <sz val="11"/>
        <color theme="1"/>
        <name val="Calibri"/>
        <family val="2"/>
        <scheme val="minor"/>
      </font>
      <numFmt numFmtId="164" formatCode="#,##0.0"/>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strike val="0"/>
        <outline val="0"/>
        <shadow val="0"/>
        <u val="none"/>
        <vertAlign val="baseline"/>
        <sz val="11"/>
        <color theme="1" tint="4.9989318521683403E-2"/>
        <name val="Calibri"/>
        <family val="2"/>
        <charset val="238"/>
        <scheme val="minor"/>
      </font>
      <fill>
        <patternFill patternType="solid">
          <fgColor indexed="64"/>
          <bgColor theme="4"/>
        </patternFill>
      </fill>
    </dxf>
  </dxfs>
  <tableStyles count="0" defaultTableStyle="TableStyleMedium2" defaultPivotStyle="PivotStyleMedium9"/>
  <colors>
    <mruColors>
      <color rgb="FFFB9FE7"/>
      <color rgb="FFFFFF99"/>
      <color rgb="FFFF9999"/>
      <color rgb="FFC8E7B3"/>
      <color rgb="FFD0CAD0"/>
      <color rgb="FFDAE3B7"/>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5" Type="http://schemas.openxmlformats.org/officeDocument/2006/relationships/image" Target="../media/image21.png"/><Relationship Id="rId4"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4.png"/><Relationship Id="rId1" Type="http://schemas.openxmlformats.org/officeDocument/2006/relationships/image" Target="../media/image25.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7</xdr:col>
      <xdr:colOff>192093</xdr:colOff>
      <xdr:row>27</xdr:row>
      <xdr:rowOff>49698</xdr:rowOff>
    </xdr:from>
    <xdr:to>
      <xdr:col>7</xdr:col>
      <xdr:colOff>1461697</xdr:colOff>
      <xdr:row>29</xdr:row>
      <xdr:rowOff>87384</xdr:rowOff>
    </xdr:to>
    <xdr:pic>
      <xdr:nvPicPr>
        <xdr:cNvPr id="4" name="Obrázek 3">
          <a:extLst>
            <a:ext uri="{FF2B5EF4-FFF2-40B4-BE49-F238E27FC236}">
              <a16:creationId xmlns:a16="http://schemas.microsoft.com/office/drawing/2014/main" id="{B07927EB-50F7-4BFB-BAA9-8E11F28E5AA3}"/>
            </a:ext>
          </a:extLst>
        </xdr:cNvPr>
        <xdr:cNvPicPr>
          <a:picLocks noChangeAspect="1"/>
        </xdr:cNvPicPr>
      </xdr:nvPicPr>
      <xdr:blipFill>
        <a:blip xmlns:r="http://schemas.openxmlformats.org/officeDocument/2006/relationships" r:embed="rId1"/>
        <a:stretch>
          <a:fillRect/>
        </a:stretch>
      </xdr:blipFill>
      <xdr:spPr>
        <a:xfrm>
          <a:off x="4741681" y="4509639"/>
          <a:ext cx="1272144" cy="368932"/>
        </a:xfrm>
        <a:prstGeom prst="rect">
          <a:avLst/>
        </a:prstGeom>
      </xdr:spPr>
    </xdr:pic>
    <xdr:clientData/>
  </xdr:twoCellAnchor>
  <xdr:twoCellAnchor editAs="oneCell">
    <xdr:from>
      <xdr:col>7</xdr:col>
      <xdr:colOff>390006</xdr:colOff>
      <xdr:row>5</xdr:row>
      <xdr:rowOff>53340</xdr:rowOff>
    </xdr:from>
    <xdr:to>
      <xdr:col>7</xdr:col>
      <xdr:colOff>1169670</xdr:colOff>
      <xdr:row>9</xdr:row>
      <xdr:rowOff>26670</xdr:rowOff>
    </xdr:to>
    <xdr:pic>
      <xdr:nvPicPr>
        <xdr:cNvPr id="3" name="Obrázek 2">
          <a:extLst>
            <a:ext uri="{FF2B5EF4-FFF2-40B4-BE49-F238E27FC236}">
              <a16:creationId xmlns:a16="http://schemas.microsoft.com/office/drawing/2014/main" id="{13ECE87D-19A3-2FB3-A17B-843F6566E8EF}"/>
            </a:ext>
          </a:extLst>
        </xdr:cNvPr>
        <xdr:cNvPicPr>
          <a:picLocks noChangeAspect="1"/>
        </xdr:cNvPicPr>
      </xdr:nvPicPr>
      <xdr:blipFill>
        <a:blip xmlns:r="http://schemas.openxmlformats.org/officeDocument/2006/relationships" r:embed="rId2"/>
        <a:stretch>
          <a:fillRect/>
        </a:stretch>
      </xdr:blipFill>
      <xdr:spPr>
        <a:xfrm>
          <a:off x="4855326" y="1371600"/>
          <a:ext cx="775854" cy="609600"/>
        </a:xfrm>
        <a:prstGeom prst="rect">
          <a:avLst/>
        </a:prstGeom>
      </xdr:spPr>
    </xdr:pic>
    <xdr:clientData/>
  </xdr:twoCellAnchor>
  <xdr:twoCellAnchor editAs="oneCell">
    <xdr:from>
      <xdr:col>7</xdr:col>
      <xdr:colOff>411480</xdr:colOff>
      <xdr:row>16</xdr:row>
      <xdr:rowOff>15240</xdr:rowOff>
    </xdr:from>
    <xdr:to>
      <xdr:col>7</xdr:col>
      <xdr:colOff>1187334</xdr:colOff>
      <xdr:row>19</xdr:row>
      <xdr:rowOff>83820</xdr:rowOff>
    </xdr:to>
    <xdr:pic>
      <xdr:nvPicPr>
        <xdr:cNvPr id="8" name="Obrázek 7">
          <a:extLst>
            <a:ext uri="{FF2B5EF4-FFF2-40B4-BE49-F238E27FC236}">
              <a16:creationId xmlns:a16="http://schemas.microsoft.com/office/drawing/2014/main" id="{1B2762E7-18C8-41F0-BC90-AEF384D98C56}"/>
            </a:ext>
          </a:extLst>
        </xdr:cNvPr>
        <xdr:cNvPicPr>
          <a:picLocks noChangeAspect="1"/>
        </xdr:cNvPicPr>
      </xdr:nvPicPr>
      <xdr:blipFill>
        <a:blip xmlns:r="http://schemas.openxmlformats.org/officeDocument/2006/relationships" r:embed="rId2"/>
        <a:stretch>
          <a:fillRect/>
        </a:stretch>
      </xdr:blipFill>
      <xdr:spPr>
        <a:xfrm>
          <a:off x="4876800" y="2994660"/>
          <a:ext cx="775854" cy="609600"/>
        </a:xfrm>
        <a:prstGeom prst="rect">
          <a:avLst/>
        </a:prstGeom>
      </xdr:spPr>
    </xdr:pic>
    <xdr:clientData/>
  </xdr:twoCellAnchor>
  <xdr:twoCellAnchor editAs="oneCell">
    <xdr:from>
      <xdr:col>3</xdr:col>
      <xdr:colOff>114300</xdr:colOff>
      <xdr:row>48</xdr:row>
      <xdr:rowOff>46894</xdr:rowOff>
    </xdr:from>
    <xdr:to>
      <xdr:col>7</xdr:col>
      <xdr:colOff>1447800</xdr:colOff>
      <xdr:row>60</xdr:row>
      <xdr:rowOff>77299</xdr:rowOff>
    </xdr:to>
    <xdr:pic>
      <xdr:nvPicPr>
        <xdr:cNvPr id="9" name="Obrázek 8">
          <a:extLst>
            <a:ext uri="{FF2B5EF4-FFF2-40B4-BE49-F238E27FC236}">
              <a16:creationId xmlns:a16="http://schemas.microsoft.com/office/drawing/2014/main" id="{3DD08182-7928-D287-5796-65A150EEF1E5}"/>
            </a:ext>
          </a:extLst>
        </xdr:cNvPr>
        <xdr:cNvPicPr>
          <a:picLocks noChangeAspect="1"/>
        </xdr:cNvPicPr>
      </xdr:nvPicPr>
      <xdr:blipFill>
        <a:blip xmlns:r="http://schemas.openxmlformats.org/officeDocument/2006/relationships" r:embed="rId3"/>
        <a:stretch>
          <a:fillRect/>
        </a:stretch>
      </xdr:blipFill>
      <xdr:spPr>
        <a:xfrm>
          <a:off x="2263140" y="8314594"/>
          <a:ext cx="3649980" cy="21411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231775</xdr:colOff>
      <xdr:row>14</xdr:row>
      <xdr:rowOff>120651</xdr:rowOff>
    </xdr:from>
    <xdr:to>
      <xdr:col>1</xdr:col>
      <xdr:colOff>2051050</xdr:colOff>
      <xdr:row>20</xdr:row>
      <xdr:rowOff>109635</xdr:rowOff>
    </xdr:to>
    <xdr:grpSp>
      <xdr:nvGrpSpPr>
        <xdr:cNvPr id="5" name="Skupina 4">
          <a:extLst>
            <a:ext uri="{FF2B5EF4-FFF2-40B4-BE49-F238E27FC236}">
              <a16:creationId xmlns:a16="http://schemas.microsoft.com/office/drawing/2014/main" id="{53E09924-89A0-78A8-06A7-F7CB8635A2A8}"/>
            </a:ext>
          </a:extLst>
        </xdr:cNvPr>
        <xdr:cNvGrpSpPr/>
      </xdr:nvGrpSpPr>
      <xdr:grpSpPr>
        <a:xfrm>
          <a:off x="458433" y="2323205"/>
          <a:ext cx="1818005" cy="1041066"/>
          <a:chOff x="454799" y="2310627"/>
          <a:chExt cx="1819275" cy="1057642"/>
        </a:xfrm>
      </xdr:grpSpPr>
      <xdr:pic>
        <xdr:nvPicPr>
          <xdr:cNvPr id="4" name="Obrázek 3">
            <a:extLst>
              <a:ext uri="{FF2B5EF4-FFF2-40B4-BE49-F238E27FC236}">
                <a16:creationId xmlns:a16="http://schemas.microsoft.com/office/drawing/2014/main" id="{AFABE4F4-DEF7-46FE-B945-7D243B71A567}"/>
              </a:ext>
            </a:extLst>
          </xdr:cNvPr>
          <xdr:cNvPicPr>
            <a:picLocks noChangeAspect="1"/>
          </xdr:cNvPicPr>
        </xdr:nvPicPr>
        <xdr:blipFill>
          <a:blip xmlns:r="http://schemas.openxmlformats.org/officeDocument/2006/relationships" r:embed="rId1"/>
          <a:stretch>
            <a:fillRect/>
          </a:stretch>
        </xdr:blipFill>
        <xdr:spPr>
          <a:xfrm>
            <a:off x="454799" y="2310627"/>
            <a:ext cx="1819275" cy="1057642"/>
          </a:xfrm>
          <a:prstGeom prst="rect">
            <a:avLst/>
          </a:prstGeom>
        </xdr:spPr>
      </xdr:pic>
      <xdr:sp macro="" textlink="">
        <xdr:nvSpPr>
          <xdr:cNvPr id="3" name="Obdélník 2">
            <a:extLst>
              <a:ext uri="{FF2B5EF4-FFF2-40B4-BE49-F238E27FC236}">
                <a16:creationId xmlns:a16="http://schemas.microsoft.com/office/drawing/2014/main" id="{35D95DF2-77DA-A33F-CE2C-EE076B659670}"/>
              </a:ext>
            </a:extLst>
          </xdr:cNvPr>
          <xdr:cNvSpPr/>
        </xdr:nvSpPr>
        <xdr:spPr>
          <a:xfrm>
            <a:off x="1406293" y="2803293"/>
            <a:ext cx="105317" cy="55756"/>
          </a:xfrm>
          <a:prstGeom prst="rect">
            <a:avLst/>
          </a:prstGeom>
          <a:solidFill>
            <a:schemeClr val="bg1">
              <a:lumMod val="8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134713</xdr:colOff>
      <xdr:row>8</xdr:row>
      <xdr:rowOff>130629</xdr:rowOff>
    </xdr:from>
    <xdr:to>
      <xdr:col>1</xdr:col>
      <xdr:colOff>754780</xdr:colOff>
      <xdr:row>13</xdr:row>
      <xdr:rowOff>114300</xdr:rowOff>
    </xdr:to>
    <xdr:pic>
      <xdr:nvPicPr>
        <xdr:cNvPr id="9" name="Obrázek 8">
          <a:extLst>
            <a:ext uri="{FF2B5EF4-FFF2-40B4-BE49-F238E27FC236}">
              <a16:creationId xmlns:a16="http://schemas.microsoft.com/office/drawing/2014/main" id="{B9D0F7FD-164C-4DB2-90FE-422C415E970D}"/>
            </a:ext>
          </a:extLst>
        </xdr:cNvPr>
        <xdr:cNvPicPr>
          <a:picLocks noChangeAspect="1"/>
        </xdr:cNvPicPr>
      </xdr:nvPicPr>
      <xdr:blipFill>
        <a:blip xmlns:r="http://schemas.openxmlformats.org/officeDocument/2006/relationships" r:embed="rId1"/>
        <a:stretch>
          <a:fillRect/>
        </a:stretch>
      </xdr:blipFill>
      <xdr:spPr>
        <a:xfrm>
          <a:off x="353788" y="1559379"/>
          <a:ext cx="623877" cy="936171"/>
        </a:xfrm>
        <a:prstGeom prst="rect">
          <a:avLst/>
        </a:prstGeom>
      </xdr:spPr>
    </xdr:pic>
    <xdr:clientData/>
  </xdr:twoCellAnchor>
  <xdr:twoCellAnchor editAs="oneCell">
    <xdr:from>
      <xdr:col>1</xdr:col>
      <xdr:colOff>742950</xdr:colOff>
      <xdr:row>12</xdr:row>
      <xdr:rowOff>114301</xdr:rowOff>
    </xdr:from>
    <xdr:to>
      <xdr:col>1</xdr:col>
      <xdr:colOff>1227287</xdr:colOff>
      <xdr:row>15</xdr:row>
      <xdr:rowOff>76201</xdr:rowOff>
    </xdr:to>
    <xdr:pic>
      <xdr:nvPicPr>
        <xdr:cNvPr id="10" name="Obrázek 9">
          <a:extLst>
            <a:ext uri="{FF2B5EF4-FFF2-40B4-BE49-F238E27FC236}">
              <a16:creationId xmlns:a16="http://schemas.microsoft.com/office/drawing/2014/main" id="{BC112FAA-9DF2-48F6-93C5-F605AB340B4B}"/>
            </a:ext>
          </a:extLst>
        </xdr:cNvPr>
        <xdr:cNvPicPr>
          <a:picLocks noChangeAspect="1"/>
        </xdr:cNvPicPr>
      </xdr:nvPicPr>
      <xdr:blipFill>
        <a:blip xmlns:r="http://schemas.openxmlformats.org/officeDocument/2006/relationships" r:embed="rId2"/>
        <a:stretch>
          <a:fillRect/>
        </a:stretch>
      </xdr:blipFill>
      <xdr:spPr>
        <a:xfrm>
          <a:off x="962025" y="2305051"/>
          <a:ext cx="480527" cy="533400"/>
        </a:xfrm>
        <a:prstGeom prst="rect">
          <a:avLst/>
        </a:prstGeom>
      </xdr:spPr>
    </xdr:pic>
    <xdr:clientData/>
  </xdr:twoCellAnchor>
  <xdr:twoCellAnchor editAs="oneCell">
    <xdr:from>
      <xdr:col>1</xdr:col>
      <xdr:colOff>227240</xdr:colOff>
      <xdr:row>15</xdr:row>
      <xdr:rowOff>112939</xdr:rowOff>
    </xdr:from>
    <xdr:to>
      <xdr:col>1</xdr:col>
      <xdr:colOff>761369</xdr:colOff>
      <xdr:row>18</xdr:row>
      <xdr:rowOff>6806</xdr:rowOff>
    </xdr:to>
    <xdr:pic>
      <xdr:nvPicPr>
        <xdr:cNvPr id="11" name="Obrázek 10">
          <a:extLst>
            <a:ext uri="{FF2B5EF4-FFF2-40B4-BE49-F238E27FC236}">
              <a16:creationId xmlns:a16="http://schemas.microsoft.com/office/drawing/2014/main" id="{1F6D1BF7-4D8B-429D-800F-AF7F2FF66CDC}"/>
            </a:ext>
          </a:extLst>
        </xdr:cNvPr>
        <xdr:cNvPicPr>
          <a:picLocks noChangeAspect="1"/>
        </xdr:cNvPicPr>
      </xdr:nvPicPr>
      <xdr:blipFill>
        <a:blip xmlns:r="http://schemas.openxmlformats.org/officeDocument/2006/relationships" r:embed="rId3"/>
        <a:stretch>
          <a:fillRect/>
        </a:stretch>
      </xdr:blipFill>
      <xdr:spPr>
        <a:xfrm>
          <a:off x="446315" y="2875189"/>
          <a:ext cx="534129" cy="46536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378943</xdr:colOff>
      <xdr:row>10</xdr:row>
      <xdr:rowOff>95177</xdr:rowOff>
    </xdr:from>
    <xdr:to>
      <xdr:col>1</xdr:col>
      <xdr:colOff>1308827</xdr:colOff>
      <xdr:row>15</xdr:row>
      <xdr:rowOff>115633</xdr:rowOff>
    </xdr:to>
    <xdr:pic>
      <xdr:nvPicPr>
        <xdr:cNvPr id="3" name="Obrázek 2">
          <a:extLst>
            <a:ext uri="{FF2B5EF4-FFF2-40B4-BE49-F238E27FC236}">
              <a16:creationId xmlns:a16="http://schemas.microsoft.com/office/drawing/2014/main" id="{884D3EBF-2916-4D52-A698-D8CF63567B7D}"/>
            </a:ext>
          </a:extLst>
        </xdr:cNvPr>
        <xdr:cNvPicPr>
          <a:picLocks noChangeAspect="1"/>
        </xdr:cNvPicPr>
      </xdr:nvPicPr>
      <xdr:blipFill>
        <a:blip xmlns:r="http://schemas.openxmlformats.org/officeDocument/2006/relationships" r:embed="rId1"/>
        <a:stretch>
          <a:fillRect/>
        </a:stretch>
      </xdr:blipFill>
      <xdr:spPr>
        <a:xfrm>
          <a:off x="598018" y="1514402"/>
          <a:ext cx="927344" cy="97295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103416</xdr:colOff>
      <xdr:row>15</xdr:row>
      <xdr:rowOff>66675</xdr:rowOff>
    </xdr:from>
    <xdr:to>
      <xdr:col>1</xdr:col>
      <xdr:colOff>1282082</xdr:colOff>
      <xdr:row>18</xdr:row>
      <xdr:rowOff>93890</xdr:rowOff>
    </xdr:to>
    <xdr:pic>
      <xdr:nvPicPr>
        <xdr:cNvPr id="6" name="Obrázek 5">
          <a:extLst>
            <a:ext uri="{FF2B5EF4-FFF2-40B4-BE49-F238E27FC236}">
              <a16:creationId xmlns:a16="http://schemas.microsoft.com/office/drawing/2014/main" id="{0AC99077-0465-4F6E-B116-AC822CB3C2DD}"/>
            </a:ext>
          </a:extLst>
        </xdr:cNvPr>
        <xdr:cNvPicPr>
          <a:picLocks noChangeAspect="1"/>
        </xdr:cNvPicPr>
      </xdr:nvPicPr>
      <xdr:blipFill>
        <a:blip xmlns:r="http://schemas.openxmlformats.org/officeDocument/2006/relationships" r:embed="rId1"/>
        <a:stretch>
          <a:fillRect/>
        </a:stretch>
      </xdr:blipFill>
      <xdr:spPr>
        <a:xfrm>
          <a:off x="341541" y="2752725"/>
          <a:ext cx="1183924" cy="570140"/>
        </a:xfrm>
        <a:prstGeom prst="rect">
          <a:avLst/>
        </a:prstGeom>
      </xdr:spPr>
    </xdr:pic>
    <xdr:clientData/>
  </xdr:twoCellAnchor>
  <xdr:twoCellAnchor editAs="oneCell">
    <xdr:from>
      <xdr:col>1</xdr:col>
      <xdr:colOff>676278</xdr:colOff>
      <xdr:row>8</xdr:row>
      <xdr:rowOff>140157</xdr:rowOff>
    </xdr:from>
    <xdr:to>
      <xdr:col>1</xdr:col>
      <xdr:colOff>1326516</xdr:colOff>
      <xdr:row>10</xdr:row>
      <xdr:rowOff>160515</xdr:rowOff>
    </xdr:to>
    <xdr:pic>
      <xdr:nvPicPr>
        <xdr:cNvPr id="8" name="Obrázek 7">
          <a:extLst>
            <a:ext uri="{FF2B5EF4-FFF2-40B4-BE49-F238E27FC236}">
              <a16:creationId xmlns:a16="http://schemas.microsoft.com/office/drawing/2014/main" id="{3A1F5578-028A-4B23-BE04-72948F065211}"/>
            </a:ext>
          </a:extLst>
        </xdr:cNvPr>
        <xdr:cNvPicPr>
          <a:picLocks noChangeAspect="1"/>
        </xdr:cNvPicPr>
      </xdr:nvPicPr>
      <xdr:blipFill>
        <a:blip xmlns:r="http://schemas.openxmlformats.org/officeDocument/2006/relationships" r:embed="rId2"/>
        <a:stretch>
          <a:fillRect/>
        </a:stretch>
      </xdr:blipFill>
      <xdr:spPr>
        <a:xfrm>
          <a:off x="895353" y="1568907"/>
          <a:ext cx="647698" cy="396278"/>
        </a:xfrm>
        <a:prstGeom prst="rect">
          <a:avLst/>
        </a:prstGeom>
      </xdr:spPr>
    </xdr:pic>
    <xdr:clientData/>
  </xdr:twoCellAnchor>
  <xdr:twoCellAnchor editAs="oneCell">
    <xdr:from>
      <xdr:col>1</xdr:col>
      <xdr:colOff>96611</xdr:colOff>
      <xdr:row>8</xdr:row>
      <xdr:rowOff>112942</xdr:rowOff>
    </xdr:from>
    <xdr:to>
      <xdr:col>1</xdr:col>
      <xdr:colOff>401804</xdr:colOff>
      <xdr:row>11</xdr:row>
      <xdr:rowOff>127723</xdr:rowOff>
    </xdr:to>
    <xdr:pic>
      <xdr:nvPicPr>
        <xdr:cNvPr id="9" name="Obrázek 8">
          <a:extLst>
            <a:ext uri="{FF2B5EF4-FFF2-40B4-BE49-F238E27FC236}">
              <a16:creationId xmlns:a16="http://schemas.microsoft.com/office/drawing/2014/main" id="{96C7A984-1260-42E9-A24E-E41BC6BFB76E}"/>
            </a:ext>
          </a:extLst>
        </xdr:cNvPr>
        <xdr:cNvPicPr>
          <a:picLocks noChangeAspect="1"/>
        </xdr:cNvPicPr>
      </xdr:nvPicPr>
      <xdr:blipFill>
        <a:blip xmlns:r="http://schemas.openxmlformats.org/officeDocument/2006/relationships" r:embed="rId3"/>
        <a:stretch>
          <a:fillRect/>
        </a:stretch>
      </xdr:blipFill>
      <xdr:spPr>
        <a:xfrm>
          <a:off x="334736" y="1532167"/>
          <a:ext cx="305193" cy="552448"/>
        </a:xfrm>
        <a:prstGeom prst="rect">
          <a:avLst/>
        </a:prstGeom>
      </xdr:spPr>
    </xdr:pic>
    <xdr:clientData/>
  </xdr:twoCellAnchor>
  <xdr:twoCellAnchor editAs="oneCell">
    <xdr:from>
      <xdr:col>1</xdr:col>
      <xdr:colOff>200025</xdr:colOff>
      <xdr:row>12</xdr:row>
      <xdr:rowOff>104776</xdr:rowOff>
    </xdr:from>
    <xdr:to>
      <xdr:col>1</xdr:col>
      <xdr:colOff>709655</xdr:colOff>
      <xdr:row>14</xdr:row>
      <xdr:rowOff>125273</xdr:rowOff>
    </xdr:to>
    <xdr:pic>
      <xdr:nvPicPr>
        <xdr:cNvPr id="10" name="Obrázek 9">
          <a:extLst>
            <a:ext uri="{FF2B5EF4-FFF2-40B4-BE49-F238E27FC236}">
              <a16:creationId xmlns:a16="http://schemas.microsoft.com/office/drawing/2014/main" id="{B7A3CA70-2BEC-4269-983E-A56212FA2BE2}"/>
            </a:ext>
          </a:extLst>
        </xdr:cNvPr>
        <xdr:cNvPicPr>
          <a:picLocks noChangeAspect="1"/>
        </xdr:cNvPicPr>
      </xdr:nvPicPr>
      <xdr:blipFill>
        <a:blip xmlns:r="http://schemas.openxmlformats.org/officeDocument/2006/relationships" r:embed="rId4"/>
        <a:stretch>
          <a:fillRect/>
        </a:stretch>
      </xdr:blipFill>
      <xdr:spPr>
        <a:xfrm>
          <a:off x="438150" y="2247901"/>
          <a:ext cx="514888" cy="380999"/>
        </a:xfrm>
        <a:prstGeom prst="rect">
          <a:avLst/>
        </a:prstGeom>
      </xdr:spPr>
    </xdr:pic>
    <xdr:clientData/>
  </xdr:twoCellAnchor>
  <xdr:twoCellAnchor editAs="oneCell">
    <xdr:from>
      <xdr:col>1</xdr:col>
      <xdr:colOff>809580</xdr:colOff>
      <xdr:row>12</xdr:row>
      <xdr:rowOff>95252</xdr:rowOff>
    </xdr:from>
    <xdr:to>
      <xdr:col>1</xdr:col>
      <xdr:colOff>1385402</xdr:colOff>
      <xdr:row>16</xdr:row>
      <xdr:rowOff>636</xdr:rowOff>
    </xdr:to>
    <xdr:pic>
      <xdr:nvPicPr>
        <xdr:cNvPr id="5" name="Obrázek 4">
          <a:extLst>
            <a:ext uri="{FF2B5EF4-FFF2-40B4-BE49-F238E27FC236}">
              <a16:creationId xmlns:a16="http://schemas.microsoft.com/office/drawing/2014/main" id="{96CEB518-7EA8-40A1-8F60-97B9F1555CF8}"/>
            </a:ext>
          </a:extLst>
        </xdr:cNvPr>
        <xdr:cNvPicPr>
          <a:picLocks noChangeAspect="1"/>
        </xdr:cNvPicPr>
      </xdr:nvPicPr>
      <xdr:blipFill>
        <a:blip xmlns:r="http://schemas.openxmlformats.org/officeDocument/2006/relationships" r:embed="rId5"/>
        <a:stretch>
          <a:fillRect/>
        </a:stretch>
      </xdr:blipFill>
      <xdr:spPr>
        <a:xfrm>
          <a:off x="1028655" y="2286002"/>
          <a:ext cx="577092" cy="65722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55790</xdr:colOff>
      <xdr:row>8</xdr:row>
      <xdr:rowOff>112940</xdr:rowOff>
    </xdr:from>
    <xdr:to>
      <xdr:col>1</xdr:col>
      <xdr:colOff>1233688</xdr:colOff>
      <xdr:row>13</xdr:row>
      <xdr:rowOff>635</xdr:rowOff>
    </xdr:to>
    <xdr:pic>
      <xdr:nvPicPr>
        <xdr:cNvPr id="8" name="Obrázek 7">
          <a:extLst>
            <a:ext uri="{FF2B5EF4-FFF2-40B4-BE49-F238E27FC236}">
              <a16:creationId xmlns:a16="http://schemas.microsoft.com/office/drawing/2014/main" id="{77EE2390-D111-48B8-BD1D-21C893D105DA}"/>
            </a:ext>
          </a:extLst>
        </xdr:cNvPr>
        <xdr:cNvPicPr>
          <a:picLocks noChangeAspect="1"/>
        </xdr:cNvPicPr>
      </xdr:nvPicPr>
      <xdr:blipFill>
        <a:blip xmlns:r="http://schemas.openxmlformats.org/officeDocument/2006/relationships" r:embed="rId1"/>
        <a:stretch>
          <a:fillRect/>
        </a:stretch>
      </xdr:blipFill>
      <xdr:spPr>
        <a:xfrm>
          <a:off x="274865" y="1541690"/>
          <a:ext cx="1176628" cy="83003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317500</xdr:colOff>
      <xdr:row>16</xdr:row>
      <xdr:rowOff>25400</xdr:rowOff>
    </xdr:from>
    <xdr:to>
      <xdr:col>1</xdr:col>
      <xdr:colOff>1200149</xdr:colOff>
      <xdr:row>24</xdr:row>
      <xdr:rowOff>33625</xdr:rowOff>
    </xdr:to>
    <xdr:pic>
      <xdr:nvPicPr>
        <xdr:cNvPr id="2" name="Obrázek 1">
          <a:extLst>
            <a:ext uri="{FF2B5EF4-FFF2-40B4-BE49-F238E27FC236}">
              <a16:creationId xmlns:a16="http://schemas.microsoft.com/office/drawing/2014/main" id="{305B9DAA-B2C5-4408-B769-AF9718CFA892}"/>
            </a:ext>
          </a:extLst>
        </xdr:cNvPr>
        <xdr:cNvPicPr>
          <a:picLocks noChangeAspect="1"/>
        </xdr:cNvPicPr>
      </xdr:nvPicPr>
      <xdr:blipFill>
        <a:blip xmlns:r="http://schemas.openxmlformats.org/officeDocument/2006/relationships" r:embed="rId1"/>
        <a:stretch>
          <a:fillRect/>
        </a:stretch>
      </xdr:blipFill>
      <xdr:spPr>
        <a:xfrm>
          <a:off x="536575" y="2840038"/>
          <a:ext cx="882649" cy="101899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76201</xdr:colOff>
      <xdr:row>9</xdr:row>
      <xdr:rowOff>21771</xdr:rowOff>
    </xdr:from>
    <xdr:to>
      <xdr:col>1</xdr:col>
      <xdr:colOff>1143001</xdr:colOff>
      <xdr:row>14</xdr:row>
      <xdr:rowOff>128467</xdr:rowOff>
    </xdr:to>
    <xdr:pic>
      <xdr:nvPicPr>
        <xdr:cNvPr id="4" name="Obrázek 3">
          <a:extLst>
            <a:ext uri="{FF2B5EF4-FFF2-40B4-BE49-F238E27FC236}">
              <a16:creationId xmlns:a16="http://schemas.microsoft.com/office/drawing/2014/main" id="{E0215FE7-8A31-41C9-B388-54A0038BA356}"/>
            </a:ext>
          </a:extLst>
        </xdr:cNvPr>
        <xdr:cNvPicPr>
          <a:picLocks noChangeAspect="1"/>
        </xdr:cNvPicPr>
      </xdr:nvPicPr>
      <xdr:blipFill>
        <a:blip xmlns:r="http://schemas.openxmlformats.org/officeDocument/2006/relationships" r:embed="rId1"/>
        <a:stretch>
          <a:fillRect/>
        </a:stretch>
      </xdr:blipFill>
      <xdr:spPr>
        <a:xfrm>
          <a:off x="295276" y="1641021"/>
          <a:ext cx="1066800" cy="10566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240846</xdr:colOff>
      <xdr:row>7</xdr:row>
      <xdr:rowOff>140154</xdr:rowOff>
    </xdr:from>
    <xdr:to>
      <xdr:col>1</xdr:col>
      <xdr:colOff>1105653</xdr:colOff>
      <xdr:row>11</xdr:row>
      <xdr:rowOff>106500</xdr:rowOff>
    </xdr:to>
    <xdr:pic>
      <xdr:nvPicPr>
        <xdr:cNvPr id="3" name="Obrázek 2">
          <a:extLst>
            <a:ext uri="{FF2B5EF4-FFF2-40B4-BE49-F238E27FC236}">
              <a16:creationId xmlns:a16="http://schemas.microsoft.com/office/drawing/2014/main" id="{186C0670-B08A-43D4-878D-87969E47D1CC}"/>
            </a:ext>
          </a:extLst>
        </xdr:cNvPr>
        <xdr:cNvPicPr>
          <a:picLocks noChangeAspect="1"/>
        </xdr:cNvPicPr>
      </xdr:nvPicPr>
      <xdr:blipFill>
        <a:blip xmlns:r="http://schemas.openxmlformats.org/officeDocument/2006/relationships" r:embed="rId1"/>
        <a:stretch>
          <a:fillRect/>
        </a:stretch>
      </xdr:blipFill>
      <xdr:spPr>
        <a:xfrm>
          <a:off x="459921" y="1568904"/>
          <a:ext cx="864807" cy="73342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23</xdr:col>
      <xdr:colOff>1694090</xdr:colOff>
      <xdr:row>51</xdr:row>
      <xdr:rowOff>76202</xdr:rowOff>
    </xdr:from>
    <xdr:to>
      <xdr:col>23</xdr:col>
      <xdr:colOff>2660445</xdr:colOff>
      <xdr:row>55</xdr:row>
      <xdr:rowOff>126327</xdr:rowOff>
    </xdr:to>
    <xdr:pic>
      <xdr:nvPicPr>
        <xdr:cNvPr id="2" name="Obrázek 1">
          <a:extLst>
            <a:ext uri="{FF2B5EF4-FFF2-40B4-BE49-F238E27FC236}">
              <a16:creationId xmlns:a16="http://schemas.microsoft.com/office/drawing/2014/main" id="{2A52F2DA-3E02-4A73-880E-D3ADBC7CD688}"/>
            </a:ext>
          </a:extLst>
        </xdr:cNvPr>
        <xdr:cNvPicPr>
          <a:picLocks noChangeAspect="1"/>
        </xdr:cNvPicPr>
      </xdr:nvPicPr>
      <xdr:blipFill>
        <a:blip xmlns:r="http://schemas.openxmlformats.org/officeDocument/2006/relationships" r:embed="rId1"/>
        <a:stretch>
          <a:fillRect/>
        </a:stretch>
      </xdr:blipFill>
      <xdr:spPr>
        <a:xfrm>
          <a:off x="25849490" y="9801227"/>
          <a:ext cx="966355" cy="774025"/>
        </a:xfrm>
        <a:prstGeom prst="rect">
          <a:avLst/>
        </a:prstGeom>
      </xdr:spPr>
    </xdr:pic>
    <xdr:clientData/>
  </xdr:twoCellAnchor>
  <xdr:twoCellAnchor editAs="oneCell">
    <xdr:from>
      <xdr:col>23</xdr:col>
      <xdr:colOff>283029</xdr:colOff>
      <xdr:row>51</xdr:row>
      <xdr:rowOff>76200</xdr:rowOff>
    </xdr:from>
    <xdr:to>
      <xdr:col>23</xdr:col>
      <xdr:colOff>1115115</xdr:colOff>
      <xdr:row>55</xdr:row>
      <xdr:rowOff>138851</xdr:rowOff>
    </xdr:to>
    <xdr:pic>
      <xdr:nvPicPr>
        <xdr:cNvPr id="3" name="Obrázek 2">
          <a:extLst>
            <a:ext uri="{FF2B5EF4-FFF2-40B4-BE49-F238E27FC236}">
              <a16:creationId xmlns:a16="http://schemas.microsoft.com/office/drawing/2014/main" id="{02A94040-C6B4-4E27-8F0C-2AF00FD105DD}"/>
            </a:ext>
          </a:extLst>
        </xdr:cNvPr>
        <xdr:cNvPicPr>
          <a:picLocks noChangeAspect="1"/>
        </xdr:cNvPicPr>
      </xdr:nvPicPr>
      <xdr:blipFill>
        <a:blip xmlns:r="http://schemas.openxmlformats.org/officeDocument/2006/relationships" r:embed="rId2"/>
        <a:stretch>
          <a:fillRect/>
        </a:stretch>
      </xdr:blipFill>
      <xdr:spPr>
        <a:xfrm>
          <a:off x="24438429" y="9801225"/>
          <a:ext cx="832086" cy="786551"/>
        </a:xfrm>
        <a:prstGeom prst="rect">
          <a:avLst/>
        </a:prstGeom>
      </xdr:spPr>
    </xdr:pic>
    <xdr:clientData/>
  </xdr:twoCellAnchor>
  <xdr:twoCellAnchor editAs="oneCell">
    <xdr:from>
      <xdr:col>23</xdr:col>
      <xdr:colOff>3360966</xdr:colOff>
      <xdr:row>51</xdr:row>
      <xdr:rowOff>106135</xdr:rowOff>
    </xdr:from>
    <xdr:to>
      <xdr:col>23</xdr:col>
      <xdr:colOff>4103426</xdr:colOff>
      <xdr:row>55</xdr:row>
      <xdr:rowOff>128464</xdr:rowOff>
    </xdr:to>
    <xdr:pic>
      <xdr:nvPicPr>
        <xdr:cNvPr id="4" name="Obrázek 3">
          <a:extLst>
            <a:ext uri="{FF2B5EF4-FFF2-40B4-BE49-F238E27FC236}">
              <a16:creationId xmlns:a16="http://schemas.microsoft.com/office/drawing/2014/main" id="{1293C20B-BB39-467F-81DA-7736F0FEB923}"/>
            </a:ext>
          </a:extLst>
        </xdr:cNvPr>
        <xdr:cNvPicPr>
          <a:picLocks noChangeAspect="1"/>
        </xdr:cNvPicPr>
      </xdr:nvPicPr>
      <xdr:blipFill>
        <a:blip xmlns:r="http://schemas.openxmlformats.org/officeDocument/2006/relationships" r:embed="rId3"/>
        <a:stretch>
          <a:fillRect/>
        </a:stretch>
      </xdr:blipFill>
      <xdr:spPr>
        <a:xfrm>
          <a:off x="27516366" y="9831160"/>
          <a:ext cx="742460" cy="746229"/>
        </a:xfrm>
        <a:prstGeom prst="rect">
          <a:avLst/>
        </a:prstGeom>
      </xdr:spPr>
    </xdr:pic>
    <xdr:clientData/>
  </xdr:twoCellAnchor>
  <xdr:twoCellAnchor editAs="oneCell">
    <xdr:from>
      <xdr:col>23</xdr:col>
      <xdr:colOff>4657726</xdr:colOff>
      <xdr:row>51</xdr:row>
      <xdr:rowOff>125187</xdr:rowOff>
    </xdr:from>
    <xdr:to>
      <xdr:col>24</xdr:col>
      <xdr:colOff>55246</xdr:colOff>
      <xdr:row>55</xdr:row>
      <xdr:rowOff>141120</xdr:rowOff>
    </xdr:to>
    <xdr:pic>
      <xdr:nvPicPr>
        <xdr:cNvPr id="5" name="Obrázek 4">
          <a:extLst>
            <a:ext uri="{FF2B5EF4-FFF2-40B4-BE49-F238E27FC236}">
              <a16:creationId xmlns:a16="http://schemas.microsoft.com/office/drawing/2014/main" id="{DF2A5582-5555-4E49-BA5D-1F426714C9FD}"/>
            </a:ext>
          </a:extLst>
        </xdr:cNvPr>
        <xdr:cNvPicPr>
          <a:picLocks noChangeAspect="1"/>
        </xdr:cNvPicPr>
      </xdr:nvPicPr>
      <xdr:blipFill>
        <a:blip xmlns:r="http://schemas.openxmlformats.org/officeDocument/2006/relationships" r:embed="rId4"/>
        <a:stretch>
          <a:fillRect/>
        </a:stretch>
      </xdr:blipFill>
      <xdr:spPr>
        <a:xfrm>
          <a:off x="28813126" y="9850212"/>
          <a:ext cx="779145" cy="739833"/>
        </a:xfrm>
        <a:prstGeom prst="rect">
          <a:avLst/>
        </a:prstGeom>
      </xdr:spPr>
    </xdr:pic>
    <xdr:clientData/>
  </xdr:twoCellAnchor>
  <xdr:twoCellAnchor editAs="oneCell">
    <xdr:from>
      <xdr:col>25</xdr:col>
      <xdr:colOff>372837</xdr:colOff>
      <xdr:row>51</xdr:row>
      <xdr:rowOff>131990</xdr:rowOff>
    </xdr:from>
    <xdr:to>
      <xdr:col>25</xdr:col>
      <xdr:colOff>1068827</xdr:colOff>
      <xdr:row>55</xdr:row>
      <xdr:rowOff>163471</xdr:rowOff>
    </xdr:to>
    <xdr:pic>
      <xdr:nvPicPr>
        <xdr:cNvPr id="6" name="Obrázek 5">
          <a:extLst>
            <a:ext uri="{FF2B5EF4-FFF2-40B4-BE49-F238E27FC236}">
              <a16:creationId xmlns:a16="http://schemas.microsoft.com/office/drawing/2014/main" id="{21E694E5-3901-4E93-AE79-143ED2524564}"/>
            </a:ext>
          </a:extLst>
        </xdr:cNvPr>
        <xdr:cNvPicPr>
          <a:picLocks noChangeAspect="1"/>
        </xdr:cNvPicPr>
      </xdr:nvPicPr>
      <xdr:blipFill>
        <a:blip xmlns:r="http://schemas.openxmlformats.org/officeDocument/2006/relationships" r:embed="rId5"/>
        <a:stretch>
          <a:fillRect/>
        </a:stretch>
      </xdr:blipFill>
      <xdr:spPr>
        <a:xfrm>
          <a:off x="30100362" y="9857015"/>
          <a:ext cx="695990" cy="755381"/>
        </a:xfrm>
        <a:prstGeom prst="rect">
          <a:avLst/>
        </a:prstGeom>
      </xdr:spPr>
    </xdr:pic>
    <xdr:clientData/>
  </xdr:twoCellAnchor>
  <xdr:twoCellAnchor editAs="oneCell">
    <xdr:from>
      <xdr:col>25</xdr:col>
      <xdr:colOff>1602921</xdr:colOff>
      <xdr:row>51</xdr:row>
      <xdr:rowOff>134709</xdr:rowOff>
    </xdr:from>
    <xdr:to>
      <xdr:col>26</xdr:col>
      <xdr:colOff>0</xdr:colOff>
      <xdr:row>56</xdr:row>
      <xdr:rowOff>3529</xdr:rowOff>
    </xdr:to>
    <xdr:pic>
      <xdr:nvPicPr>
        <xdr:cNvPr id="7" name="Obrázek 6">
          <a:extLst>
            <a:ext uri="{FF2B5EF4-FFF2-40B4-BE49-F238E27FC236}">
              <a16:creationId xmlns:a16="http://schemas.microsoft.com/office/drawing/2014/main" id="{CB7676F6-0A2E-4CFB-B550-EBA4D0345895}"/>
            </a:ext>
          </a:extLst>
        </xdr:cNvPr>
        <xdr:cNvPicPr>
          <a:picLocks noChangeAspect="1"/>
        </xdr:cNvPicPr>
      </xdr:nvPicPr>
      <xdr:blipFill>
        <a:blip xmlns:r="http://schemas.openxmlformats.org/officeDocument/2006/relationships" r:embed="rId6"/>
        <a:stretch>
          <a:fillRect/>
        </a:stretch>
      </xdr:blipFill>
      <xdr:spPr>
        <a:xfrm>
          <a:off x="31330446" y="9859734"/>
          <a:ext cx="797379" cy="77369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194458</xdr:colOff>
      <xdr:row>2</xdr:row>
      <xdr:rowOff>44174</xdr:rowOff>
    </xdr:from>
    <xdr:to>
      <xdr:col>10</xdr:col>
      <xdr:colOff>222995</xdr:colOff>
      <xdr:row>5</xdr:row>
      <xdr:rowOff>17201</xdr:rowOff>
    </xdr:to>
    <xdr:pic>
      <xdr:nvPicPr>
        <xdr:cNvPr id="4" name="Obrázek 3">
          <a:extLst>
            <a:ext uri="{FF2B5EF4-FFF2-40B4-BE49-F238E27FC236}">
              <a16:creationId xmlns:a16="http://schemas.microsoft.com/office/drawing/2014/main" id="{2D25B0F3-7E39-4B5D-B473-4B7E15C78F3C}"/>
            </a:ext>
          </a:extLst>
        </xdr:cNvPr>
        <xdr:cNvPicPr>
          <a:picLocks noChangeAspect="1"/>
        </xdr:cNvPicPr>
      </xdr:nvPicPr>
      <xdr:blipFill>
        <a:blip xmlns:r="http://schemas.openxmlformats.org/officeDocument/2006/relationships" r:embed="rId1"/>
        <a:stretch>
          <a:fillRect/>
        </a:stretch>
      </xdr:blipFill>
      <xdr:spPr>
        <a:xfrm>
          <a:off x="7643284" y="209826"/>
          <a:ext cx="1734754" cy="503114"/>
        </a:xfrm>
        <a:prstGeom prst="rect">
          <a:avLst/>
        </a:prstGeom>
      </xdr:spPr>
    </xdr:pic>
    <xdr:clientData/>
  </xdr:twoCellAnchor>
  <xdr:twoCellAnchor editAs="oneCell">
    <xdr:from>
      <xdr:col>2</xdr:col>
      <xdr:colOff>66261</xdr:colOff>
      <xdr:row>2</xdr:row>
      <xdr:rowOff>26505</xdr:rowOff>
    </xdr:from>
    <xdr:to>
      <xdr:col>3</xdr:col>
      <xdr:colOff>390939</xdr:colOff>
      <xdr:row>5</xdr:row>
      <xdr:rowOff>4260</xdr:rowOff>
    </xdr:to>
    <xdr:pic>
      <xdr:nvPicPr>
        <xdr:cNvPr id="2" name="Obrázek 1">
          <a:extLst>
            <a:ext uri="{FF2B5EF4-FFF2-40B4-BE49-F238E27FC236}">
              <a16:creationId xmlns:a16="http://schemas.microsoft.com/office/drawing/2014/main" id="{6C605B8D-3C05-482D-B234-FD5C2538F60B}"/>
            </a:ext>
          </a:extLst>
        </xdr:cNvPr>
        <xdr:cNvPicPr>
          <a:picLocks noChangeAspect="1"/>
        </xdr:cNvPicPr>
      </xdr:nvPicPr>
      <xdr:blipFill>
        <a:blip xmlns:r="http://schemas.openxmlformats.org/officeDocument/2006/relationships" r:embed="rId2"/>
        <a:stretch>
          <a:fillRect/>
        </a:stretch>
      </xdr:blipFill>
      <xdr:spPr>
        <a:xfrm>
          <a:off x="278296" y="251792"/>
          <a:ext cx="629478" cy="4945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57150</xdr:colOff>
      <xdr:row>1</xdr:row>
      <xdr:rowOff>57150</xdr:rowOff>
    </xdr:from>
    <xdr:to>
      <xdr:col>2</xdr:col>
      <xdr:colOff>230466</xdr:colOff>
      <xdr:row>4</xdr:row>
      <xdr:rowOff>142254</xdr:rowOff>
    </xdr:to>
    <xdr:pic>
      <xdr:nvPicPr>
        <xdr:cNvPr id="3" name="Obrázek 2">
          <a:extLst>
            <a:ext uri="{FF2B5EF4-FFF2-40B4-BE49-F238E27FC236}">
              <a16:creationId xmlns:a16="http://schemas.microsoft.com/office/drawing/2014/main" id="{D9F9CAE4-372B-4A59-B810-946B147C9779}"/>
            </a:ext>
          </a:extLst>
        </xdr:cNvPr>
        <xdr:cNvPicPr>
          <a:picLocks noChangeAspect="1"/>
        </xdr:cNvPicPr>
      </xdr:nvPicPr>
      <xdr:blipFill>
        <a:blip xmlns:r="http://schemas.openxmlformats.org/officeDocument/2006/relationships" r:embed="rId1"/>
        <a:stretch>
          <a:fillRect/>
        </a:stretch>
      </xdr:blipFill>
      <xdr:spPr>
        <a:xfrm>
          <a:off x="228600" y="222250"/>
          <a:ext cx="605116" cy="61850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13</xdr:col>
      <xdr:colOff>147</xdr:colOff>
      <xdr:row>2</xdr:row>
      <xdr:rowOff>54307</xdr:rowOff>
    </xdr:from>
    <xdr:to>
      <xdr:col>15</xdr:col>
      <xdr:colOff>235325</xdr:colOff>
      <xdr:row>5</xdr:row>
      <xdr:rowOff>29883</xdr:rowOff>
    </xdr:to>
    <xdr:pic>
      <xdr:nvPicPr>
        <xdr:cNvPr id="5" name="Obrázek 4">
          <a:extLst>
            <a:ext uri="{FF2B5EF4-FFF2-40B4-BE49-F238E27FC236}">
              <a16:creationId xmlns:a16="http://schemas.microsoft.com/office/drawing/2014/main" id="{5850AC79-FFBC-48A9-8439-029F4B58D0BE}"/>
            </a:ext>
          </a:extLst>
        </xdr:cNvPr>
        <xdr:cNvPicPr>
          <a:picLocks noChangeAspect="1"/>
        </xdr:cNvPicPr>
      </xdr:nvPicPr>
      <xdr:blipFill>
        <a:blip xmlns:r="http://schemas.openxmlformats.org/officeDocument/2006/relationships" r:embed="rId1"/>
        <a:stretch>
          <a:fillRect/>
        </a:stretch>
      </xdr:blipFill>
      <xdr:spPr>
        <a:xfrm>
          <a:off x="12580618" y="218660"/>
          <a:ext cx="1736766" cy="513458"/>
        </a:xfrm>
        <a:prstGeom prst="rect">
          <a:avLst/>
        </a:prstGeom>
      </xdr:spPr>
    </xdr:pic>
    <xdr:clientData/>
  </xdr:twoCellAnchor>
  <xdr:twoCellAnchor editAs="oneCell">
    <xdr:from>
      <xdr:col>2</xdr:col>
      <xdr:colOff>80682</xdr:colOff>
      <xdr:row>2</xdr:row>
      <xdr:rowOff>80683</xdr:rowOff>
    </xdr:from>
    <xdr:to>
      <xdr:col>3</xdr:col>
      <xdr:colOff>405360</xdr:colOff>
      <xdr:row>5</xdr:row>
      <xdr:rowOff>37390</xdr:rowOff>
    </xdr:to>
    <xdr:pic>
      <xdr:nvPicPr>
        <xdr:cNvPr id="2" name="Obrázek 1">
          <a:extLst>
            <a:ext uri="{FF2B5EF4-FFF2-40B4-BE49-F238E27FC236}">
              <a16:creationId xmlns:a16="http://schemas.microsoft.com/office/drawing/2014/main" id="{2415943D-A37B-4D0A-91F8-31F6E3D4D741}"/>
            </a:ext>
          </a:extLst>
        </xdr:cNvPr>
        <xdr:cNvPicPr>
          <a:picLocks noChangeAspect="1"/>
        </xdr:cNvPicPr>
      </xdr:nvPicPr>
      <xdr:blipFill>
        <a:blip xmlns:r="http://schemas.openxmlformats.org/officeDocument/2006/relationships" r:embed="rId2"/>
        <a:stretch>
          <a:fillRect/>
        </a:stretch>
      </xdr:blipFill>
      <xdr:spPr>
        <a:xfrm>
          <a:off x="295835" y="313765"/>
          <a:ext cx="629478" cy="4945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187828</xdr:colOff>
      <xdr:row>1</xdr:row>
      <xdr:rowOff>37353</xdr:rowOff>
    </xdr:from>
    <xdr:to>
      <xdr:col>13</xdr:col>
      <xdr:colOff>292006</xdr:colOff>
      <xdr:row>5</xdr:row>
      <xdr:rowOff>178024</xdr:rowOff>
    </xdr:to>
    <xdr:pic>
      <xdr:nvPicPr>
        <xdr:cNvPr id="11" name="Obrázek 10">
          <a:extLst>
            <a:ext uri="{FF2B5EF4-FFF2-40B4-BE49-F238E27FC236}">
              <a16:creationId xmlns:a16="http://schemas.microsoft.com/office/drawing/2014/main" id="{8C22D8F5-5B56-407B-90F3-515A9111927C}"/>
            </a:ext>
          </a:extLst>
        </xdr:cNvPr>
        <xdr:cNvPicPr>
          <a:picLocks noChangeAspect="1"/>
        </xdr:cNvPicPr>
      </xdr:nvPicPr>
      <xdr:blipFill>
        <a:blip xmlns:r="http://schemas.openxmlformats.org/officeDocument/2006/relationships" r:embed="rId1"/>
        <a:stretch>
          <a:fillRect/>
        </a:stretch>
      </xdr:blipFill>
      <xdr:spPr>
        <a:xfrm>
          <a:off x="10538328" y="221503"/>
          <a:ext cx="2416848" cy="694391"/>
        </a:xfrm>
        <a:prstGeom prst="rect">
          <a:avLst/>
        </a:prstGeom>
      </xdr:spPr>
    </xdr:pic>
    <xdr:clientData/>
  </xdr:twoCellAnchor>
  <xdr:twoCellAnchor editAs="oneCell">
    <xdr:from>
      <xdr:col>1</xdr:col>
      <xdr:colOff>79829</xdr:colOff>
      <xdr:row>1</xdr:row>
      <xdr:rowOff>67128</xdr:rowOff>
    </xdr:from>
    <xdr:to>
      <xdr:col>2</xdr:col>
      <xdr:colOff>606303</xdr:colOff>
      <xdr:row>5</xdr:row>
      <xdr:rowOff>165100</xdr:rowOff>
    </xdr:to>
    <xdr:pic>
      <xdr:nvPicPr>
        <xdr:cNvPr id="13" name="Obrázek 12">
          <a:extLst>
            <a:ext uri="{FF2B5EF4-FFF2-40B4-BE49-F238E27FC236}">
              <a16:creationId xmlns:a16="http://schemas.microsoft.com/office/drawing/2014/main" id="{7C2C6AF3-DABE-4A03-91A1-788206362B78}"/>
            </a:ext>
          </a:extLst>
        </xdr:cNvPr>
        <xdr:cNvPicPr>
          <a:picLocks noChangeAspect="1"/>
        </xdr:cNvPicPr>
      </xdr:nvPicPr>
      <xdr:blipFill>
        <a:blip xmlns:r="http://schemas.openxmlformats.org/officeDocument/2006/relationships" r:embed="rId2"/>
        <a:stretch>
          <a:fillRect/>
        </a:stretch>
      </xdr:blipFill>
      <xdr:spPr>
        <a:xfrm>
          <a:off x="324758" y="248557"/>
          <a:ext cx="834902" cy="6422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1632858</xdr:colOff>
      <xdr:row>16</xdr:row>
      <xdr:rowOff>326341</xdr:rowOff>
    </xdr:from>
    <xdr:to>
      <xdr:col>6</xdr:col>
      <xdr:colOff>153680</xdr:colOff>
      <xdr:row>16</xdr:row>
      <xdr:rowOff>4501215</xdr:rowOff>
    </xdr:to>
    <xdr:pic>
      <xdr:nvPicPr>
        <xdr:cNvPr id="6" name="Obrázek 5">
          <a:extLst>
            <a:ext uri="{FF2B5EF4-FFF2-40B4-BE49-F238E27FC236}">
              <a16:creationId xmlns:a16="http://schemas.microsoft.com/office/drawing/2014/main" id="{88E52F10-00DC-497F-8545-42571A2FA895}"/>
            </a:ext>
          </a:extLst>
        </xdr:cNvPr>
        <xdr:cNvPicPr>
          <a:picLocks noChangeAspect="1"/>
        </xdr:cNvPicPr>
      </xdr:nvPicPr>
      <xdr:blipFill>
        <a:blip xmlns:r="http://schemas.openxmlformats.org/officeDocument/2006/relationships" r:embed="rId1"/>
        <a:stretch>
          <a:fillRect/>
        </a:stretch>
      </xdr:blipFill>
      <xdr:spPr>
        <a:xfrm>
          <a:off x="1850572" y="2929841"/>
          <a:ext cx="2866037" cy="4174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1016002</xdr:colOff>
      <xdr:row>16</xdr:row>
      <xdr:rowOff>898071</xdr:rowOff>
    </xdr:from>
    <xdr:to>
      <xdr:col>6</xdr:col>
      <xdr:colOff>461857</xdr:colOff>
      <xdr:row>16</xdr:row>
      <xdr:rowOff>4242888</xdr:rowOff>
    </xdr:to>
    <xdr:pic>
      <xdr:nvPicPr>
        <xdr:cNvPr id="4" name="Obrázek 3">
          <a:extLst>
            <a:ext uri="{FF2B5EF4-FFF2-40B4-BE49-F238E27FC236}">
              <a16:creationId xmlns:a16="http://schemas.microsoft.com/office/drawing/2014/main" id="{56B29CA4-AD3D-4D16-577F-0F2802084B62}"/>
            </a:ext>
          </a:extLst>
        </xdr:cNvPr>
        <xdr:cNvPicPr>
          <a:picLocks noChangeAspect="1"/>
        </xdr:cNvPicPr>
      </xdr:nvPicPr>
      <xdr:blipFill>
        <a:blip xmlns:r="http://schemas.openxmlformats.org/officeDocument/2006/relationships" r:embed="rId1"/>
        <a:stretch>
          <a:fillRect/>
        </a:stretch>
      </xdr:blipFill>
      <xdr:spPr>
        <a:xfrm>
          <a:off x="1242788" y="3501571"/>
          <a:ext cx="3965966" cy="33460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633946</xdr:colOff>
      <xdr:row>45</xdr:row>
      <xdr:rowOff>59767</xdr:rowOff>
    </xdr:from>
    <xdr:ext cx="1282186" cy="1360375"/>
    <xdr:pic>
      <xdr:nvPicPr>
        <xdr:cNvPr id="2" name="Obrázek 1">
          <a:extLst>
            <a:ext uri="{FF2B5EF4-FFF2-40B4-BE49-F238E27FC236}">
              <a16:creationId xmlns:a16="http://schemas.microsoft.com/office/drawing/2014/main" id="{322480E7-22E2-4726-B56B-6DADA93A2177}"/>
            </a:ext>
          </a:extLst>
        </xdr:cNvPr>
        <xdr:cNvPicPr>
          <a:picLocks noChangeAspect="1"/>
        </xdr:cNvPicPr>
      </xdr:nvPicPr>
      <xdr:blipFill>
        <a:blip xmlns:r="http://schemas.openxmlformats.org/officeDocument/2006/relationships" r:embed="rId1"/>
        <a:stretch>
          <a:fillRect/>
        </a:stretch>
      </xdr:blipFill>
      <xdr:spPr>
        <a:xfrm>
          <a:off x="1220686" y="8289367"/>
          <a:ext cx="1282186" cy="1360375"/>
        </a:xfrm>
        <a:prstGeom prst="rect">
          <a:avLst/>
        </a:prstGeom>
      </xdr:spPr>
    </xdr:pic>
    <xdr:clientData/>
  </xdr:oneCellAnchor>
  <xdr:oneCellAnchor>
    <xdr:from>
      <xdr:col>1</xdr:col>
      <xdr:colOff>677240</xdr:colOff>
      <xdr:row>62</xdr:row>
      <xdr:rowOff>171823</xdr:rowOff>
    </xdr:from>
    <xdr:ext cx="1234495" cy="1318666"/>
    <xdr:pic>
      <xdr:nvPicPr>
        <xdr:cNvPr id="3" name="Obrázek 2">
          <a:extLst>
            <a:ext uri="{FF2B5EF4-FFF2-40B4-BE49-F238E27FC236}">
              <a16:creationId xmlns:a16="http://schemas.microsoft.com/office/drawing/2014/main" id="{6B318BE7-CE29-40B1-A869-12F03F3910BF}"/>
            </a:ext>
          </a:extLst>
        </xdr:cNvPr>
        <xdr:cNvPicPr>
          <a:picLocks noChangeAspect="1"/>
        </xdr:cNvPicPr>
      </xdr:nvPicPr>
      <xdr:blipFill>
        <a:blip xmlns:r="http://schemas.openxmlformats.org/officeDocument/2006/relationships" r:embed="rId2"/>
        <a:stretch>
          <a:fillRect/>
        </a:stretch>
      </xdr:blipFill>
      <xdr:spPr>
        <a:xfrm>
          <a:off x="1218260" y="11510383"/>
          <a:ext cx="1234495" cy="1318666"/>
        </a:xfrm>
        <a:prstGeom prst="rect">
          <a:avLst/>
        </a:prstGeom>
      </xdr:spPr>
    </xdr:pic>
    <xdr:clientData/>
  </xdr:oneCellAnchor>
  <xdr:oneCellAnchor>
    <xdr:from>
      <xdr:col>1</xdr:col>
      <xdr:colOff>1576294</xdr:colOff>
      <xdr:row>125</xdr:row>
      <xdr:rowOff>65845</xdr:rowOff>
    </xdr:from>
    <xdr:ext cx="812750" cy="848767"/>
    <xdr:pic>
      <xdr:nvPicPr>
        <xdr:cNvPr id="4" name="Obrázek 3">
          <a:extLst>
            <a:ext uri="{FF2B5EF4-FFF2-40B4-BE49-F238E27FC236}">
              <a16:creationId xmlns:a16="http://schemas.microsoft.com/office/drawing/2014/main" id="{B4B184BB-2C78-403D-B288-C7DEDA3BE61B}"/>
            </a:ext>
          </a:extLst>
        </xdr:cNvPr>
        <xdr:cNvPicPr>
          <a:picLocks noChangeAspect="1"/>
        </xdr:cNvPicPr>
      </xdr:nvPicPr>
      <xdr:blipFill>
        <a:blip xmlns:r="http://schemas.openxmlformats.org/officeDocument/2006/relationships" r:embed="rId3"/>
        <a:stretch>
          <a:fillRect/>
        </a:stretch>
      </xdr:blipFill>
      <xdr:spPr>
        <a:xfrm>
          <a:off x="1218154" y="22925845"/>
          <a:ext cx="812750" cy="84876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1180556</xdr:colOff>
      <xdr:row>16</xdr:row>
      <xdr:rowOff>343445</xdr:rowOff>
    </xdr:from>
    <xdr:to>
      <xdr:col>6</xdr:col>
      <xdr:colOff>216444</xdr:colOff>
      <xdr:row>16</xdr:row>
      <xdr:rowOff>4401130</xdr:rowOff>
    </xdr:to>
    <xdr:pic>
      <xdr:nvPicPr>
        <xdr:cNvPr id="7" name="Obrázek 6">
          <a:extLst>
            <a:ext uri="{FF2B5EF4-FFF2-40B4-BE49-F238E27FC236}">
              <a16:creationId xmlns:a16="http://schemas.microsoft.com/office/drawing/2014/main" id="{3B4DC02C-B259-3E77-A424-420A892BF158}"/>
            </a:ext>
          </a:extLst>
        </xdr:cNvPr>
        <xdr:cNvPicPr>
          <a:picLocks noChangeAspect="1"/>
        </xdr:cNvPicPr>
      </xdr:nvPicPr>
      <xdr:blipFill>
        <a:blip xmlns:r="http://schemas.openxmlformats.org/officeDocument/2006/relationships" r:embed="rId1"/>
        <a:stretch>
          <a:fillRect/>
        </a:stretch>
      </xdr:blipFill>
      <xdr:spPr>
        <a:xfrm>
          <a:off x="1407342" y="2946945"/>
          <a:ext cx="3552189" cy="40576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1617980</xdr:colOff>
      <xdr:row>16</xdr:row>
      <xdr:rowOff>229870</xdr:rowOff>
    </xdr:from>
    <xdr:to>
      <xdr:col>6</xdr:col>
      <xdr:colOff>1644</xdr:colOff>
      <xdr:row>16</xdr:row>
      <xdr:rowOff>4579721</xdr:rowOff>
    </xdr:to>
    <xdr:pic>
      <xdr:nvPicPr>
        <xdr:cNvPr id="4" name="Obrázek 3">
          <a:extLst>
            <a:ext uri="{FF2B5EF4-FFF2-40B4-BE49-F238E27FC236}">
              <a16:creationId xmlns:a16="http://schemas.microsoft.com/office/drawing/2014/main" id="{9462F572-A1F6-0ED2-7146-A52590760A2C}"/>
            </a:ext>
          </a:extLst>
        </xdr:cNvPr>
        <xdr:cNvPicPr>
          <a:picLocks noChangeAspect="1"/>
        </xdr:cNvPicPr>
      </xdr:nvPicPr>
      <xdr:blipFill>
        <a:blip xmlns:r="http://schemas.openxmlformats.org/officeDocument/2006/relationships" r:embed="rId1"/>
        <a:stretch>
          <a:fillRect/>
        </a:stretch>
      </xdr:blipFill>
      <xdr:spPr>
        <a:xfrm>
          <a:off x="1840230" y="2852420"/>
          <a:ext cx="2870200" cy="434858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633946</xdr:colOff>
      <xdr:row>45</xdr:row>
      <xdr:rowOff>59767</xdr:rowOff>
    </xdr:from>
    <xdr:to>
      <xdr:col>1</xdr:col>
      <xdr:colOff>1918672</xdr:colOff>
      <xdr:row>52</xdr:row>
      <xdr:rowOff>145243</xdr:rowOff>
    </xdr:to>
    <xdr:pic>
      <xdr:nvPicPr>
        <xdr:cNvPr id="2" name="Obrázek 1">
          <a:extLst>
            <a:ext uri="{FF2B5EF4-FFF2-40B4-BE49-F238E27FC236}">
              <a16:creationId xmlns:a16="http://schemas.microsoft.com/office/drawing/2014/main" id="{C9D15F16-C1B9-4018-848B-C9935090B04E}"/>
            </a:ext>
          </a:extLst>
        </xdr:cNvPr>
        <xdr:cNvPicPr>
          <a:picLocks noChangeAspect="1"/>
        </xdr:cNvPicPr>
      </xdr:nvPicPr>
      <xdr:blipFill>
        <a:blip xmlns:r="http://schemas.openxmlformats.org/officeDocument/2006/relationships" r:embed="rId1"/>
        <a:stretch>
          <a:fillRect/>
        </a:stretch>
      </xdr:blipFill>
      <xdr:spPr>
        <a:xfrm>
          <a:off x="856196" y="3641167"/>
          <a:ext cx="1285996" cy="1350396"/>
        </a:xfrm>
        <a:prstGeom prst="rect">
          <a:avLst/>
        </a:prstGeom>
      </xdr:spPr>
    </xdr:pic>
    <xdr:clientData/>
  </xdr:twoCellAnchor>
  <xdr:twoCellAnchor editAs="oneCell">
    <xdr:from>
      <xdr:col>1</xdr:col>
      <xdr:colOff>677240</xdr:colOff>
      <xdr:row>62</xdr:row>
      <xdr:rowOff>171823</xdr:rowOff>
    </xdr:from>
    <xdr:to>
      <xdr:col>1</xdr:col>
      <xdr:colOff>1913005</xdr:colOff>
      <xdr:row>70</xdr:row>
      <xdr:rowOff>97117</xdr:rowOff>
    </xdr:to>
    <xdr:pic>
      <xdr:nvPicPr>
        <xdr:cNvPr id="3" name="Obrázek 2">
          <a:extLst>
            <a:ext uri="{FF2B5EF4-FFF2-40B4-BE49-F238E27FC236}">
              <a16:creationId xmlns:a16="http://schemas.microsoft.com/office/drawing/2014/main" id="{6B473A5A-7147-42B8-A4B8-7D095F8539CC}"/>
            </a:ext>
          </a:extLst>
        </xdr:cNvPr>
        <xdr:cNvPicPr>
          <a:picLocks noChangeAspect="1"/>
        </xdr:cNvPicPr>
      </xdr:nvPicPr>
      <xdr:blipFill>
        <a:blip xmlns:r="http://schemas.openxmlformats.org/officeDocument/2006/relationships" r:embed="rId2"/>
        <a:stretch>
          <a:fillRect/>
        </a:stretch>
      </xdr:blipFill>
      <xdr:spPr>
        <a:xfrm>
          <a:off x="899490" y="6534523"/>
          <a:ext cx="1230685" cy="1284194"/>
        </a:xfrm>
        <a:prstGeom prst="rect">
          <a:avLst/>
        </a:prstGeom>
      </xdr:spPr>
    </xdr:pic>
    <xdr:clientData/>
  </xdr:twoCellAnchor>
  <xdr:twoCellAnchor editAs="oneCell">
    <xdr:from>
      <xdr:col>1</xdr:col>
      <xdr:colOff>1576294</xdr:colOff>
      <xdr:row>125</xdr:row>
      <xdr:rowOff>65845</xdr:rowOff>
    </xdr:from>
    <xdr:to>
      <xdr:col>1</xdr:col>
      <xdr:colOff>2386504</xdr:colOff>
      <xdr:row>130</xdr:row>
      <xdr:rowOff>121224</xdr:rowOff>
    </xdr:to>
    <xdr:pic>
      <xdr:nvPicPr>
        <xdr:cNvPr id="4" name="Obrázek 3">
          <a:extLst>
            <a:ext uri="{FF2B5EF4-FFF2-40B4-BE49-F238E27FC236}">
              <a16:creationId xmlns:a16="http://schemas.microsoft.com/office/drawing/2014/main" id="{4FEE0876-89E1-4701-BA65-6CBACAD02D9C}"/>
            </a:ext>
          </a:extLst>
        </xdr:cNvPr>
        <xdr:cNvPicPr>
          <a:picLocks noChangeAspect="1"/>
        </xdr:cNvPicPr>
      </xdr:nvPicPr>
      <xdr:blipFill>
        <a:blip xmlns:r="http://schemas.openxmlformats.org/officeDocument/2006/relationships" r:embed="rId3"/>
        <a:stretch>
          <a:fillRect/>
        </a:stretch>
      </xdr:blipFill>
      <xdr:spPr>
        <a:xfrm>
          <a:off x="1798544" y="16556795"/>
          <a:ext cx="808940" cy="8199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8B16049-9198-47BE-996E-1CDDF4BC8E67}" name="tabSkladovaneProdukty" displayName="tabSkladovaneProdukty" ref="F2:F30" totalsRowShown="0" headerRowDxfId="72" dataDxfId="71">
  <autoFilter ref="F2:F30" xr:uid="{06E4785C-5163-41B0-A850-F7ADEE118112}"/>
  <tableColumns count="1">
    <tableColumn id="1" xr3:uid="{3EBA8CC2-CB45-48FB-8B46-27803729474F}" name="Skladované produkty:" dataDxfId="70"/>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B6366DB-7BA4-400D-BBF9-79EA533FF846}" name="tabTeplotniSondy" displayName="tabTeplotniSondy" ref="Z2:Z6" totalsRowShown="0">
  <autoFilter ref="Z2:Z6" xr:uid="{FCA13B26-ECCB-4B65-A698-6BACA6EDAD65}"/>
  <tableColumns count="1">
    <tableColumn id="1" xr3:uid="{487B5F03-6569-411F-B19B-69994766ED42}" name="Teplotní sondy:_x000a_(pro každý díl nábytku)"/>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CE4BFCEB-B6E1-4100-A242-79C073473E6E}" name="tabBocnice" displayName="tabBocnice" ref="AB2:AC10" totalsRowShown="0">
  <autoFilter ref="AB2:AC10" xr:uid="{54921E2A-F40B-4337-8199-FD81DAB80EEB}"/>
  <tableColumns count="2">
    <tableColumn id="1" xr3:uid="{9BF446A9-31C5-4EF9-9CEE-CA33B280851F}" name="Bočnice:"/>
    <tableColumn id="2" xr3:uid="{B987B18E-D61C-4E38-8BE6-E8BEA467F784}" name="Sloupec1" dataDxfId="6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BE2F37C-3782-4589-B8E8-FB50B99EEEFE}" name="tabAnoNe" displayName="tabAnoNe" ref="AE2:AE5" totalsRowShown="0" dataDxfId="67">
  <autoFilter ref="AE2:AE5" xr:uid="{2C7A24FD-6AFF-48F5-A030-33AAF0737585}"/>
  <tableColumns count="1">
    <tableColumn id="1" xr3:uid="{84C01965-44D3-4541-8ED1-35E52B8920DA}" name="ANO/NE" dataDxfId="66"/>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045D88E-092E-43DB-8AD2-EE855CDECC37}" name="tabTeplotniSondy3" displayName="tabTeplotniSondy3" ref="AI2:AI7" totalsRowShown="0">
  <autoFilter ref="AI2:AI7" xr:uid="{8045D88E-092E-43DB-8AD2-EE855CDECC37}"/>
  <tableColumns count="1">
    <tableColumn id="1" xr3:uid="{23E13DF5-EC11-4210-B164-B10DB5A3793A}" name="Komora"/>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CEAE5946-6AEA-496E-8F4F-CCD49CF858F0}" name="tabAnoNe16" displayName="tabAnoNe16" ref="AG2:AG4" totalsRowShown="0" dataDxfId="65">
  <autoFilter ref="AG2:AG4" xr:uid="{CEAE5946-6AEA-496E-8F4F-CCD49CF858F0}"/>
  <tableColumns count="1">
    <tableColumn id="1" xr3:uid="{6C8C6B79-A582-4719-A6E2-F15A705D7424}" name="Produkty" dataDxfId="64"/>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749655D9-D6AA-4FBC-AE10-27B73A7CE06D}" name="tabTeplotniSondy317" displayName="tabTeplotniSondy317" ref="AK2:AK39" totalsRowShown="0">
  <autoFilter ref="AK2:AK39" xr:uid="{749655D9-D6AA-4FBC-AE10-27B73A7CE06D}"/>
  <tableColumns count="1">
    <tableColumn id="1" xr3:uid="{BA104593-CBE8-40E4-8DFB-CD923D4D6213}" name="Použití komory"/>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92C0257C-79F8-4694-919C-491A4A2829B5}" name="tabAnoNe18" displayName="tabAnoNe18" ref="AM2:AM4" totalsRowShown="0" dataDxfId="63">
  <autoFilter ref="AM2:AM4" xr:uid="{92C0257C-79F8-4694-919C-491A4A2829B5}"/>
  <tableColumns count="1">
    <tableColumn id="1" xr3:uid="{496B597D-E825-44B2-8319-51169668DF46}" name="PIR" dataDxfId="62"/>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A5880634-7FAA-4192-8E1D-0C507770E0C8}" name="tabAnoNe1819" displayName="tabAnoNe1819" ref="AO2:AO14" totalsRowShown="0" dataDxfId="61">
  <autoFilter ref="AO2:AO14" xr:uid="{A5880634-7FAA-4192-8E1D-0C507770E0C8}"/>
  <tableColumns count="1">
    <tableColumn id="1" xr3:uid="{9CD75D25-F3CC-460C-9366-AB650F7EDE99}" name="TEPLOTY" dataDxfId="60"/>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231F4644-B058-44D9-A216-83CDA5AD4E1B}" name="tabAnoNe1820" displayName="tabAnoNe1820" ref="AQ2:AQ4" totalsRowShown="0" dataDxfId="59">
  <autoFilter ref="AQ2:AQ4" xr:uid="{231F4644-B058-44D9-A216-83CDA5AD4E1B}"/>
  <tableColumns count="1">
    <tableColumn id="1" xr3:uid="{1BE99B51-AD61-4D0F-943A-7706B0EB1279}" name="ELEKTRO" dataDxfId="58"/>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10350F6F-A925-4FA6-A85B-F4A7EF332D3D}" name="tabAnoNe182021" displayName="tabAnoNe182021" ref="AS2:AS9" totalsRowShown="0" dataDxfId="57">
  <autoFilter ref="AS2:AS9" xr:uid="{10350F6F-A925-4FA6-A85B-F4A7EF332D3D}"/>
  <tableColumns count="1">
    <tableColumn id="1" xr3:uid="{E807332B-46EF-400B-A915-685688991573}" name="ZDROJ CHLADU" dataDxfId="5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0CCB167-8581-44C3-ADB9-E94DC5A56F84}" name="tabElektronickyRegulator" displayName="tabElektronickyRegulator" ref="H2:H6" totalsRowShown="0">
  <autoFilter ref="H2:H6" xr:uid="{D6D353DE-86BD-4D98-ACC3-8AEDBF6536D2}"/>
  <tableColumns count="1">
    <tableColumn id="1" xr3:uid="{EC7F8E1A-68E4-4008-B8A8-CE85A93B8AF7}" name="Elektronický regulátor:"/>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4771B2E-C41C-473E-93BF-ED3B9E6CEF91}" name="tabAnoNe18202122" displayName="tabAnoNe18202122" ref="AU2:AV9" totalsRowShown="0" dataDxfId="55">
  <autoFilter ref="AU2:AV9" xr:uid="{F4771B2E-C41C-473E-93BF-ED3B9E6CEF91}"/>
  <tableColumns count="2">
    <tableColumn id="1" xr3:uid="{48DA77CB-20CC-4678-BC36-0FF20A912279}" name="UMÍSTĚNÍ ZDROJE CHLADU" dataDxfId="54"/>
    <tableColumn id="2" xr3:uid="{2FAD3A5A-3420-4FD0-B576-76F06E7CC8BD}" name="KONCEPT ZDROJE CHLADU" dataDxfId="53"/>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E439B0E-93D5-48B3-AA45-D952409C4837}" name="tabAnoNe1823" displayName="tabAnoNe1823" ref="AW2:AW7" totalsRowShown="0" dataDxfId="52">
  <autoFilter ref="AW2:AW7" xr:uid="{8E439B0E-93D5-48B3-AA45-D952409C4837}"/>
  <tableColumns count="1">
    <tableColumn id="1" xr3:uid="{9D46CD1F-BD66-4C42-AC11-162BAD073BD0}" name="PS" dataDxfId="51"/>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870C60D4-B7ED-487D-86C5-FF70BE11C3E3}" name="tabAnoNe182324" displayName="tabAnoNe182324" ref="AX2:AY7" totalsRowShown="0" dataDxfId="50">
  <autoFilter ref="AX2:AY7" xr:uid="{870C60D4-B7ED-487D-86C5-FF70BE11C3E3}"/>
  <tableColumns count="2">
    <tableColumn id="1" xr3:uid="{6425F900-421A-419D-B03F-3B6F67ABA9EC}" name="KOMPRESORY" dataDxfId="49"/>
    <tableColumn id="2" xr3:uid="{DC26FE8A-9DC2-416D-8A61-5E8899D1CB15}" name="SBĚRAČ" dataDxfId="48"/>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BBB460A9-8402-48FE-9940-1841A92B4132}" name="tabAnoNe25" displayName="tabAnoNe25" ref="AE6:AE8" totalsRowShown="0" dataDxfId="47">
  <autoFilter ref="AE6:AE8" xr:uid="{BBB460A9-8402-48FE-9940-1841A92B4132}"/>
  <tableColumns count="1">
    <tableColumn id="1" xr3:uid="{D9A69AD4-5AAC-45B2-B76F-5F8D640B5ECD}" name="1/0" dataDxfId="46"/>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2C164BC9-5657-4A05-83FF-6834EFE7F7AA}" name="tabAnoNe26" displayName="tabAnoNe26" ref="AE25:AE34" totalsRowShown="0" dataDxfId="45">
  <autoFilter ref="AE25:AE34" xr:uid="{2C164BC9-5657-4A05-83FF-6834EFE7F7AA}"/>
  <tableColumns count="1">
    <tableColumn id="1" xr3:uid="{1ADAB8B4-C9CC-47F2-B6E4-4D16BB2A30AC}" name="ČÍSLA" dataDxfId="44"/>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BABE9B68-64F1-4F83-B2BE-3CFF6B3AAE68}" name="tabElektronickyRegulator27" displayName="tabElektronickyRegulator27" ref="H22:H25" totalsRowShown="0">
  <autoFilter ref="H22:H25" xr:uid="{BABE9B68-64F1-4F83-B2BE-3CFF6B3AAE68}"/>
  <tableColumns count="1">
    <tableColumn id="1" xr3:uid="{CB88B1B8-01E0-4052-B0D1-927BCCC3D038}" name="VIZUALIZACE TEPLOTY"/>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B87630A8-DA28-45C8-833C-786F327F5F8C}" name="tabAnoNe2629" displayName="tabAnoNe2629" ref="AG25:AG34" totalsRowShown="0" dataDxfId="43">
  <autoFilter ref="AG25:AG34" xr:uid="{B87630A8-DA28-45C8-833C-786F327F5F8C}"/>
  <tableColumns count="1">
    <tableColumn id="1" xr3:uid="{91660E0C-71E6-4CC2-B6D9-B40CCDA516DD}" name="PATRA" dataDxfId="42"/>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516496-1BD9-4664-970C-08119B11C359}" name="tabReferencniTyp" displayName="tabReferencniTyp" ref="B2:B409" totalsRowShown="0" headerRowDxfId="41">
  <autoFilter ref="B2:B409" xr:uid="{00516496-1BD9-4664-970C-08119B11C359}"/>
  <tableColumns count="1">
    <tableColumn id="1" xr3:uid="{A28494F0-D338-420A-9BD0-1A292FCFBF7B}" name="Typy DN Arneg" dataDxfId="40"/>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9321023-9947-433E-B217-6A63703E2D71}" name="tabOdtavani" displayName="tabOdtavani" ref="J2:J5" totalsRowShown="0">
  <autoFilter ref="J2:J5" xr:uid="{D4BA6F10-3E75-4B1D-8E5B-B5C8E38DE397}"/>
  <tableColumns count="1">
    <tableColumn id="1" xr3:uid="{577DE005-E06A-4275-91C5-6C8F5A774F05}" name="Odtávání:"/>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52EF698-5137-4C10-8AE9-9CA972F779EC}" name="tabBarvaDistribucnihoNabytku" displayName="tabBarvaDistribucnihoNabytku" ref="L2:M11" totalsRowShown="0">
  <autoFilter ref="L2:M11" xr:uid="{235A62A4-9D32-409E-8508-232295E26920}"/>
  <tableColumns count="2">
    <tableColumn id="1" xr3:uid="{1A090691-5C44-4CE9-B0E4-83A13B07AB74}" name="Barva distribučního nábytku:"/>
    <tableColumn id="2" xr3:uid="{3F5A3114-CA65-499C-85E7-9A8F1CEC2C78}" name="Sloupec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29C1F7E-D92D-404C-B538-AE5A5402B629}" name="tabOsvetleniDN" displayName="tabOsvetleniDN" ref="O2:P11" totalsRowShown="0">
  <autoFilter ref="O2:P11" xr:uid="{9E3E79BF-63EC-4AA6-A9D8-93DB7F6E41FE}"/>
  <tableColumns count="2">
    <tableColumn id="1" xr3:uid="{5BDB8DE6-545B-49ED-9576-EE07CDBEF649}" name="Osvětlení DN a osvětlení polic:"/>
    <tableColumn id="2" xr3:uid="{B7E3E64D-2463-4D32-AA0A-042CBCC5D0BD}" name="Sloupec1" dataDxfId="69"/>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35E65CC-DBA4-4461-978A-45E822A1B994}" name="tabPripojeChlazeni" displayName="tabPripojeChlazeni" ref="R2:R4" totalsRowShown="0">
  <autoFilter ref="R2:R4" xr:uid="{9E6E7CCA-7C82-4C7C-B8B8-00C4A088B306}"/>
  <tableColumns count="1">
    <tableColumn id="1" xr3:uid="{2478C2EB-3574-41AA-9C82-E9A19DFF798B}" name="Přípoje chlazení:"/>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6D2424C-681A-40D6-936B-B808416EA24D}" name="tabZakonceni" displayName="tabZakonceni" ref="T2:T5" totalsRowShown="0">
  <autoFilter ref="T2:T5" xr:uid="{6E9368AB-36B4-4EEC-94BC-2E6FDF3756B2}"/>
  <tableColumns count="1">
    <tableColumn id="1" xr3:uid="{F8197940-C689-4FBA-B64F-685FDCA3B7B1}" name="Zakončení:"/>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1FC6037-C244-4EE2-A8C7-C5316B6CD164}" name="tabPlneniChladiva" displayName="tabPlneniChladiva" ref="V2:V6" totalsRowShown="0">
  <autoFilter ref="V2:V6" xr:uid="{A4552968-7755-4767-978C-DF73658F3FF5}"/>
  <tableColumns count="1">
    <tableColumn id="1" xr3:uid="{765902F4-C928-4589-B88A-F92592CE0554}" name="Plnění chladiva:"/>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37788C3-7C87-4561-A032-3F16CDC064A0}" name="tabZakryti" displayName="tabZakryti" ref="X2:X11" totalsRowShown="0">
  <autoFilter ref="X2:X11" xr:uid="{F5B7C91B-4745-4F39-999C-85B69D455F6A}"/>
  <tableColumns count="1">
    <tableColumn id="1" xr3:uid="{BFC82612-DC0B-4A84-B900-BB945FB214CA}" name="Zakrytí:"/>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adim.patek@gmail.com" TargetMode="External"/><Relationship Id="rId2" Type="http://schemas.openxmlformats.org/officeDocument/2006/relationships/hyperlink" Target="http://www.vhagroprodukt.cz/kontakt-71/" TargetMode="External"/><Relationship Id="rId1" Type="http://schemas.openxmlformats.org/officeDocument/2006/relationships/hyperlink" Target="https://mapy.com/cs/turisticka?q=Na%20Rybn%C3%ADce%20116%20Hradec%20Kr%C3%A1lov%C3%A9%2C%20Rusek&amp;source=addr&amp;id=11078534&amp;ds=2&amp;x=15.8475618&amp;y=50.2591452&amp;z=14"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kopecky@e-cts.cz"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drawing" Target="../drawings/drawing18.xml"/><Relationship Id="rId6" Type="http://schemas.openxmlformats.org/officeDocument/2006/relationships/table" Target="../tables/table5.xml"/><Relationship Id="rId11" Type="http://schemas.openxmlformats.org/officeDocument/2006/relationships/table" Target="../tables/table10.xml"/><Relationship Id="rId24" Type="http://schemas.openxmlformats.org/officeDocument/2006/relationships/table" Target="../tables/table23.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28" Type="http://schemas.openxmlformats.org/officeDocument/2006/relationships/table" Target="../tables/table27.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 Id="rId27" Type="http://schemas.openxmlformats.org/officeDocument/2006/relationships/table" Target="../tables/table2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1">
    <tabColor theme="0" tint="-0.499984740745262"/>
    <pageSetUpPr fitToPage="1"/>
  </sheetPr>
  <dimension ref="B2:N61"/>
  <sheetViews>
    <sheetView tabSelected="1" view="pageBreakPreview" zoomScaleNormal="130" zoomScaleSheetLayoutView="100" workbookViewId="0"/>
  </sheetViews>
  <sheetFormatPr defaultColWidth="9.1015625" defaultRowHeight="12.9" x14ac:dyDescent="0.55000000000000004"/>
  <cols>
    <col min="1" max="2" width="3.1015625" style="77" customWidth="1"/>
    <col min="3" max="3" width="25.1015625" style="77" customWidth="1"/>
    <col min="4" max="4" width="7.5234375" style="78" customWidth="1"/>
    <col min="5" max="6" width="9.1015625" style="77"/>
    <col min="7" max="7" width="8" style="77" customWidth="1"/>
    <col min="8" max="8" width="22.1015625" style="77" customWidth="1"/>
    <col min="9" max="9" width="1.7890625" style="77" customWidth="1"/>
    <col min="10" max="10" width="6.1015625" style="77" customWidth="1"/>
    <col min="11" max="11" width="28.5234375" style="78" customWidth="1"/>
    <col min="12" max="12" width="9.1015625" style="78" customWidth="1"/>
    <col min="13" max="14" width="9.1015625" style="77" customWidth="1"/>
    <col min="15" max="16384" width="9.1015625" style="77"/>
  </cols>
  <sheetData>
    <row r="2" spans="2:12" ht="60" customHeight="1" x14ac:dyDescent="0.55000000000000004">
      <c r="B2" s="519" t="s">
        <v>250</v>
      </c>
      <c r="C2" s="520"/>
      <c r="D2" s="520"/>
      <c r="E2" s="520"/>
      <c r="F2" s="520"/>
      <c r="G2" s="520"/>
      <c r="H2" s="520"/>
      <c r="J2" s="525" t="s">
        <v>814</v>
      </c>
      <c r="K2" s="526"/>
      <c r="L2" s="156"/>
    </row>
    <row r="3" spans="2:12" ht="5.25" customHeight="1" x14ac:dyDescent="0.55000000000000004">
      <c r="B3" s="157"/>
      <c r="C3" s="157"/>
      <c r="D3" s="158"/>
      <c r="E3" s="157"/>
      <c r="F3" s="157"/>
      <c r="G3" s="157"/>
      <c r="H3" s="157"/>
    </row>
    <row r="4" spans="2:12" ht="13" customHeight="1" x14ac:dyDescent="0.55000000000000004">
      <c r="B4" s="159" t="s">
        <v>158</v>
      </c>
      <c r="C4" s="160"/>
      <c r="D4" s="161"/>
      <c r="E4" s="160"/>
      <c r="F4" s="160"/>
      <c r="G4" s="160"/>
      <c r="H4" s="160"/>
      <c r="J4" s="162" t="str">
        <f>B4</f>
        <v>A</v>
      </c>
      <c r="K4" s="163" t="str">
        <f>B5</f>
        <v>INVESTOR</v>
      </c>
    </row>
    <row r="5" spans="2:12" ht="13" customHeight="1" x14ac:dyDescent="0.55000000000000004">
      <c r="B5" s="517" t="s">
        <v>218</v>
      </c>
      <c r="C5" s="79" t="s">
        <v>213</v>
      </c>
      <c r="D5" s="514" t="s">
        <v>906</v>
      </c>
      <c r="E5" s="514"/>
      <c r="F5" s="514"/>
      <c r="G5" s="514"/>
      <c r="H5" s="522"/>
      <c r="J5" s="77">
        <v>1</v>
      </c>
      <c r="K5" s="78" t="str">
        <f t="shared" ref="K5:K10" si="0">D5</f>
        <v>VH Agroprodukt, spol. s r.o.</v>
      </c>
    </row>
    <row r="6" spans="2:12" ht="13" customHeight="1" x14ac:dyDescent="0.55000000000000004">
      <c r="B6" s="518"/>
      <c r="C6" s="79" t="s">
        <v>164</v>
      </c>
      <c r="D6" s="514" t="s">
        <v>910</v>
      </c>
      <c r="E6" s="514"/>
      <c r="F6" s="514"/>
      <c r="G6" s="514"/>
      <c r="H6" s="522"/>
      <c r="J6" s="77">
        <f>J5+1</f>
        <v>2</v>
      </c>
      <c r="K6" s="78" t="str">
        <f t="shared" si="0"/>
        <v>Na Rybníce 116</v>
      </c>
    </row>
    <row r="7" spans="2:12" ht="13" customHeight="1" x14ac:dyDescent="0.55000000000000004">
      <c r="B7" s="518"/>
      <c r="C7" s="79"/>
      <c r="D7" s="514" t="s">
        <v>911</v>
      </c>
      <c r="E7" s="514"/>
      <c r="F7" s="514"/>
      <c r="G7" s="514"/>
      <c r="H7" s="522"/>
      <c r="J7" s="77">
        <f>J6+1</f>
        <v>3</v>
      </c>
      <c r="K7" s="78" t="str">
        <f t="shared" si="0"/>
        <v>Hradec Králové, Rusek, 500 03</v>
      </c>
    </row>
    <row r="8" spans="2:12" ht="13" customHeight="1" x14ac:dyDescent="0.55000000000000004">
      <c r="B8" s="518"/>
      <c r="C8" s="79" t="s">
        <v>215</v>
      </c>
      <c r="D8" s="514" t="s">
        <v>907</v>
      </c>
      <c r="E8" s="514"/>
      <c r="F8" s="514"/>
      <c r="G8" s="514"/>
      <c r="H8" s="522"/>
      <c r="J8" s="77">
        <f>J7+1</f>
        <v>4</v>
      </c>
      <c r="K8" s="78" t="str">
        <f t="shared" si="0"/>
        <v xml:space="preserve">Radim Pátek </v>
      </c>
    </row>
    <row r="9" spans="2:12" ht="13" customHeight="1" x14ac:dyDescent="0.55000000000000004">
      <c r="B9" s="518"/>
      <c r="C9" s="79" t="s">
        <v>216</v>
      </c>
      <c r="D9" s="523" t="s">
        <v>909</v>
      </c>
      <c r="E9" s="523"/>
      <c r="F9" s="523"/>
      <c r="G9" s="523"/>
      <c r="H9" s="522"/>
      <c r="J9" s="77">
        <f>J8+1</f>
        <v>5</v>
      </c>
      <c r="K9" s="78" t="str">
        <f t="shared" si="0"/>
        <v>+420 606 600 643</v>
      </c>
    </row>
    <row r="10" spans="2:12" ht="13" customHeight="1" x14ac:dyDescent="0.55000000000000004">
      <c r="B10" s="518"/>
      <c r="C10" s="79" t="s">
        <v>217</v>
      </c>
      <c r="D10" s="521" t="s">
        <v>908</v>
      </c>
      <c r="E10" s="514"/>
      <c r="F10" s="514"/>
      <c r="G10" s="514"/>
      <c r="H10" s="522"/>
      <c r="J10" s="77">
        <f>J9+1</f>
        <v>6</v>
      </c>
      <c r="K10" s="78" t="str">
        <f t="shared" si="0"/>
        <v>radim.patek@gmail.com</v>
      </c>
    </row>
    <row r="11" spans="2:12" ht="5.25" customHeight="1" x14ac:dyDescent="0.55000000000000004">
      <c r="B11" s="157"/>
      <c r="C11" s="157"/>
      <c r="D11" s="158"/>
      <c r="E11" s="157"/>
      <c r="F11" s="157"/>
      <c r="G11" s="157"/>
      <c r="H11" s="157"/>
    </row>
    <row r="12" spans="2:12" ht="13" customHeight="1" x14ac:dyDescent="0.55000000000000004">
      <c r="B12" s="164" t="s">
        <v>159</v>
      </c>
      <c r="C12" s="165"/>
      <c r="D12" s="166"/>
      <c r="E12" s="167"/>
      <c r="F12" s="167"/>
      <c r="G12" s="168"/>
      <c r="H12" s="169"/>
      <c r="J12" s="164" t="str">
        <f>B12</f>
        <v>B</v>
      </c>
      <c r="K12" s="163" t="str">
        <f>B15</f>
        <v>PROVOZOVNA</v>
      </c>
    </row>
    <row r="13" spans="2:12" ht="13" customHeight="1" x14ac:dyDescent="0.55000000000000004">
      <c r="B13" s="164"/>
      <c r="C13" s="79" t="s">
        <v>161</v>
      </c>
      <c r="D13" s="514" t="s">
        <v>966</v>
      </c>
      <c r="E13" s="514"/>
      <c r="F13" s="514"/>
      <c r="G13" s="514"/>
      <c r="H13" s="522"/>
      <c r="J13" s="77">
        <v>1</v>
      </c>
      <c r="K13" s="78" t="str">
        <f t="shared" ref="K13:K23" si="1">D13</f>
        <v>PD.318.000.DVZ</v>
      </c>
    </row>
    <row r="14" spans="2:12" ht="13" customHeight="1" x14ac:dyDescent="0.55000000000000004">
      <c r="B14" s="164"/>
      <c r="C14" s="79" t="s">
        <v>826</v>
      </c>
      <c r="D14" s="514" t="s">
        <v>967</v>
      </c>
      <c r="E14" s="514"/>
      <c r="F14" s="514"/>
      <c r="G14" s="514"/>
      <c r="H14" s="522"/>
      <c r="J14" s="77">
        <v>2</v>
      </c>
      <c r="K14" s="78" t="str">
        <f t="shared" si="1"/>
        <v>PRODEJNA</v>
      </c>
    </row>
    <row r="15" spans="2:12" ht="13" customHeight="1" x14ac:dyDescent="0.55000000000000004">
      <c r="B15" s="535" t="s">
        <v>219</v>
      </c>
      <c r="C15" s="79" t="s">
        <v>209</v>
      </c>
      <c r="D15" s="514" t="s">
        <v>912</v>
      </c>
      <c r="E15" s="514"/>
      <c r="F15" s="514"/>
      <c r="G15" s="514"/>
      <c r="H15" s="522"/>
      <c r="J15" s="77">
        <v>3</v>
      </c>
      <c r="K15" s="78" t="str">
        <f t="shared" si="1"/>
        <v>VH AGROPRODUKT</v>
      </c>
      <c r="L15" s="78" t="str">
        <f>CONCATENATE(K15,", ",K22)</f>
        <v>VH AGROPRODUKT, 50.2525558N, 15.8175425E</v>
      </c>
    </row>
    <row r="16" spans="2:12" ht="13" customHeight="1" x14ac:dyDescent="0.55000000000000004">
      <c r="B16" s="536"/>
      <c r="C16" s="79" t="s">
        <v>211</v>
      </c>
      <c r="D16" s="80" t="s">
        <v>4</v>
      </c>
      <c r="E16" s="78"/>
      <c r="F16" s="78"/>
      <c r="G16" s="78"/>
      <c r="H16" s="522"/>
      <c r="J16" s="77">
        <v>4</v>
      </c>
      <c r="K16" s="78" t="str">
        <f t="shared" si="1"/>
        <v>-</v>
      </c>
    </row>
    <row r="17" spans="2:12" x14ac:dyDescent="0.55000000000000004">
      <c r="B17" s="536"/>
      <c r="C17" s="79" t="s">
        <v>210</v>
      </c>
      <c r="D17" s="80" t="s">
        <v>933</v>
      </c>
      <c r="E17" s="78"/>
      <c r="F17" s="78"/>
      <c r="G17" s="78"/>
      <c r="H17" s="522"/>
      <c r="J17" s="77" t="s">
        <v>863</v>
      </c>
      <c r="K17" s="78" t="str">
        <f t="shared" si="1"/>
        <v>FP</v>
      </c>
      <c r="L17" s="78" t="str">
        <f>CONCATENATE(K17," A ",K18)</f>
        <v>FP A DX-01</v>
      </c>
    </row>
    <row r="18" spans="2:12" x14ac:dyDescent="0.55000000000000004">
      <c r="B18" s="536"/>
      <c r="C18" s="79" t="s">
        <v>975</v>
      </c>
      <c r="D18" s="80" t="s">
        <v>976</v>
      </c>
      <c r="E18" s="78"/>
      <c r="F18" s="78"/>
      <c r="G18" s="78"/>
      <c r="H18" s="522"/>
      <c r="J18" s="77" t="s">
        <v>864</v>
      </c>
      <c r="K18" s="78" t="str">
        <f t="shared" si="1"/>
        <v>DX-01</v>
      </c>
    </row>
    <row r="19" spans="2:12" ht="14.7" x14ac:dyDescent="0.55000000000000004">
      <c r="B19" s="536"/>
      <c r="C19" s="79" t="s">
        <v>212</v>
      </c>
      <c r="D19" s="80">
        <v>280</v>
      </c>
      <c r="E19" s="78" t="s">
        <v>248</v>
      </c>
      <c r="F19" s="78"/>
      <c r="G19" s="78"/>
      <c r="H19" s="522"/>
      <c r="J19" s="77">
        <v>6</v>
      </c>
      <c r="K19" s="78">
        <f t="shared" si="1"/>
        <v>280</v>
      </c>
    </row>
    <row r="20" spans="2:12" x14ac:dyDescent="0.55000000000000004">
      <c r="B20" s="536"/>
      <c r="C20" s="79" t="s">
        <v>164</v>
      </c>
      <c r="D20" s="514" t="str">
        <f>D6</f>
        <v>Na Rybníce 116</v>
      </c>
      <c r="E20" s="514"/>
      <c r="F20" s="514"/>
      <c r="G20" s="514"/>
      <c r="H20" s="522"/>
      <c r="J20" s="77">
        <v>7</v>
      </c>
      <c r="K20" s="78" t="str">
        <f t="shared" si="1"/>
        <v>Na Rybníce 116</v>
      </c>
    </row>
    <row r="21" spans="2:12" x14ac:dyDescent="0.55000000000000004">
      <c r="B21" s="536"/>
      <c r="C21" s="79"/>
      <c r="D21" s="514" t="str">
        <f>D7</f>
        <v>Hradec Králové, Rusek, 500 03</v>
      </c>
      <c r="E21" s="514"/>
      <c r="F21" s="514"/>
      <c r="G21" s="514"/>
      <c r="H21" s="522"/>
      <c r="J21" s="77">
        <v>8</v>
      </c>
      <c r="K21" s="78" t="str">
        <f t="shared" si="1"/>
        <v>Hradec Králové, Rusek, 500 03</v>
      </c>
      <c r="L21" s="78" t="str">
        <f>CONCATENATE(K21,", ",K20)</f>
        <v>Hradec Králové, Rusek, 500 03, Na Rybníce 116</v>
      </c>
    </row>
    <row r="22" spans="2:12" x14ac:dyDescent="0.55000000000000004">
      <c r="B22" s="536"/>
      <c r="C22" s="79" t="s">
        <v>214</v>
      </c>
      <c r="D22" s="514" t="s">
        <v>913</v>
      </c>
      <c r="E22" s="514"/>
      <c r="F22" s="514"/>
      <c r="G22" s="514"/>
      <c r="H22" s="522"/>
      <c r="J22" s="77">
        <v>9</v>
      </c>
      <c r="K22" s="78" t="str">
        <f>D22</f>
        <v>50.2525558N, 15.8175425E</v>
      </c>
    </row>
    <row r="23" spans="2:12" ht="14.7" x14ac:dyDescent="0.55000000000000004">
      <c r="B23" s="536"/>
      <c r="C23" s="79" t="s">
        <v>639</v>
      </c>
      <c r="D23" s="170">
        <v>36</v>
      </c>
      <c r="E23" s="171" t="s">
        <v>153</v>
      </c>
      <c r="F23" s="80"/>
      <c r="G23" s="80"/>
      <c r="H23" s="522"/>
      <c r="J23" s="77">
        <v>10</v>
      </c>
      <c r="K23" s="78">
        <f t="shared" si="1"/>
        <v>36</v>
      </c>
      <c r="L23" s="78">
        <v>240</v>
      </c>
    </row>
    <row r="24" spans="2:12" ht="5.25" customHeight="1" x14ac:dyDescent="0.55000000000000004">
      <c r="B24" s="157"/>
      <c r="C24" s="157"/>
      <c r="D24" s="158"/>
      <c r="E24" s="157"/>
      <c r="F24" s="157"/>
      <c r="G24" s="157"/>
      <c r="H24" s="157"/>
    </row>
    <row r="25" spans="2:12" x14ac:dyDescent="0.55000000000000004">
      <c r="B25" s="172" t="s">
        <v>160</v>
      </c>
      <c r="C25" s="173"/>
      <c r="D25" s="174"/>
      <c r="E25" s="173"/>
      <c r="F25" s="173"/>
      <c r="G25" s="173"/>
      <c r="H25" s="173"/>
      <c r="J25" s="172" t="s">
        <v>160</v>
      </c>
      <c r="K25" s="163" t="str">
        <f>B26</f>
        <v>DOKUMENTACE</v>
      </c>
    </row>
    <row r="26" spans="2:12" x14ac:dyDescent="0.55000000000000004">
      <c r="B26" s="537" t="s">
        <v>227</v>
      </c>
      <c r="C26" s="79" t="s">
        <v>220</v>
      </c>
      <c r="D26" s="514" t="s">
        <v>221</v>
      </c>
      <c r="E26" s="514"/>
      <c r="F26" s="514"/>
      <c r="G26" s="514"/>
      <c r="H26" s="522"/>
      <c r="J26" s="77">
        <v>1</v>
      </c>
      <c r="K26" s="78" t="str">
        <f t="shared" ref="K26:K32" si="2">D26</f>
        <v>Cooling Technology Solution s.r.o.</v>
      </c>
    </row>
    <row r="27" spans="2:12" x14ac:dyDescent="0.55000000000000004">
      <c r="B27" s="538"/>
      <c r="C27" s="79" t="s">
        <v>163</v>
      </c>
      <c r="D27" s="514" t="s">
        <v>222</v>
      </c>
      <c r="E27" s="514"/>
      <c r="F27" s="514"/>
      <c r="G27" s="514"/>
      <c r="H27" s="522"/>
      <c r="J27" s="77">
        <f t="shared" ref="J27:J33" si="3">J26+1</f>
        <v>2</v>
      </c>
      <c r="K27" s="78" t="s">
        <v>653</v>
      </c>
    </row>
    <row r="28" spans="2:12" x14ac:dyDescent="0.55000000000000004">
      <c r="B28" s="538"/>
      <c r="C28" s="79" t="s">
        <v>216</v>
      </c>
      <c r="D28" s="523" t="s">
        <v>225</v>
      </c>
      <c r="E28" s="523"/>
      <c r="F28" s="523"/>
      <c r="G28" s="523"/>
      <c r="H28" s="522"/>
      <c r="J28" s="77">
        <f t="shared" si="3"/>
        <v>3</v>
      </c>
      <c r="K28" s="78" t="str">
        <f t="shared" si="2"/>
        <v>+420 602 760 367</v>
      </c>
    </row>
    <row r="29" spans="2:12" x14ac:dyDescent="0.55000000000000004">
      <c r="B29" s="538"/>
      <c r="C29" s="79" t="s">
        <v>217</v>
      </c>
      <c r="D29" s="524" t="s">
        <v>226</v>
      </c>
      <c r="E29" s="514"/>
      <c r="F29" s="514"/>
      <c r="G29" s="514"/>
      <c r="H29" s="522"/>
      <c r="J29" s="77">
        <f t="shared" si="3"/>
        <v>4</v>
      </c>
      <c r="K29" s="78" t="str">
        <f t="shared" si="2"/>
        <v>kopecky@e-cts.cz</v>
      </c>
    </row>
    <row r="30" spans="2:12" x14ac:dyDescent="0.55000000000000004">
      <c r="B30" s="538"/>
      <c r="C30" s="79" t="s">
        <v>164</v>
      </c>
      <c r="D30" s="514" t="s">
        <v>223</v>
      </c>
      <c r="E30" s="514"/>
      <c r="F30" s="514"/>
      <c r="G30" s="514"/>
      <c r="H30" s="522"/>
      <c r="J30" s="77">
        <f t="shared" si="3"/>
        <v>5</v>
      </c>
      <c r="K30" s="78" t="str">
        <f t="shared" si="2"/>
        <v>Štítarská 154</v>
      </c>
    </row>
    <row r="31" spans="2:12" x14ac:dyDescent="0.55000000000000004">
      <c r="B31" s="538"/>
      <c r="C31" s="79"/>
      <c r="D31" s="514" t="s">
        <v>224</v>
      </c>
      <c r="E31" s="514"/>
      <c r="F31" s="514"/>
      <c r="G31" s="514"/>
      <c r="H31" s="522"/>
      <c r="J31" s="77">
        <f t="shared" si="3"/>
        <v>6</v>
      </c>
      <c r="K31" s="78" t="str">
        <f t="shared" si="2"/>
        <v>Kolín, 280 02</v>
      </c>
    </row>
    <row r="32" spans="2:12" x14ac:dyDescent="0.55000000000000004">
      <c r="B32" s="539"/>
      <c r="C32" s="79" t="s">
        <v>165</v>
      </c>
      <c r="D32" s="514" t="s">
        <v>916</v>
      </c>
      <c r="E32" s="514"/>
      <c r="F32" s="514"/>
      <c r="G32" s="514"/>
      <c r="H32" s="522"/>
      <c r="J32" s="77">
        <f t="shared" si="3"/>
        <v>7</v>
      </c>
      <c r="K32" s="78" t="str">
        <f t="shared" si="2"/>
        <v>4.2 2026</v>
      </c>
    </row>
    <row r="33" spans="2:12" ht="12.75" customHeight="1" x14ac:dyDescent="0.55000000000000004">
      <c r="B33" s="175"/>
      <c r="C33" s="79" t="s">
        <v>656</v>
      </c>
      <c r="D33" s="514" t="s">
        <v>977</v>
      </c>
      <c r="E33" s="514"/>
      <c r="F33" s="514"/>
      <c r="G33" s="514"/>
      <c r="H33" s="7"/>
      <c r="J33" s="77">
        <f t="shared" si="3"/>
        <v>8</v>
      </c>
      <c r="K33" s="78" t="str">
        <f>D33</f>
        <v>VH.0226</v>
      </c>
    </row>
    <row r="34" spans="2:12" ht="5.25" customHeight="1" x14ac:dyDescent="0.55000000000000004">
      <c r="B34" s="157"/>
      <c r="C34" s="157"/>
      <c r="D34" s="158"/>
      <c r="E34" s="157"/>
      <c r="F34" s="157"/>
      <c r="G34" s="157"/>
      <c r="H34" s="157"/>
    </row>
    <row r="35" spans="2:12" x14ac:dyDescent="0.55000000000000004">
      <c r="B35" s="176" t="s">
        <v>171</v>
      </c>
      <c r="C35" s="177"/>
      <c r="D35" s="178"/>
      <c r="E35" s="177"/>
      <c r="F35" s="177"/>
      <c r="G35" s="177"/>
      <c r="H35" s="177"/>
      <c r="J35" s="176" t="str">
        <f>B35</f>
        <v>D</v>
      </c>
      <c r="K35" s="163" t="str">
        <f>B36</f>
        <v>DODAVATEL</v>
      </c>
    </row>
    <row r="36" spans="2:12" x14ac:dyDescent="0.55000000000000004">
      <c r="B36" s="540" t="s">
        <v>249</v>
      </c>
      <c r="C36" s="79" t="s">
        <v>162</v>
      </c>
      <c r="D36" s="530"/>
      <c r="E36" s="530"/>
      <c r="F36" s="530"/>
      <c r="G36" s="530"/>
      <c r="H36" s="522"/>
      <c r="J36" s="77">
        <v>1</v>
      </c>
      <c r="K36" s="78">
        <f t="shared" ref="K36:K44" si="4">D36</f>
        <v>0</v>
      </c>
      <c r="L36" s="81"/>
    </row>
    <row r="37" spans="2:12" x14ac:dyDescent="0.55000000000000004">
      <c r="B37" s="541"/>
      <c r="C37" s="79" t="s">
        <v>164</v>
      </c>
      <c r="D37" s="530"/>
      <c r="E37" s="530"/>
      <c r="F37" s="530"/>
      <c r="G37" s="530"/>
      <c r="H37" s="522"/>
      <c r="J37" s="77">
        <f t="shared" ref="J37:J44" si="5">J36+1</f>
        <v>2</v>
      </c>
      <c r="K37" s="78">
        <f t="shared" si="4"/>
        <v>0</v>
      </c>
    </row>
    <row r="38" spans="2:12" x14ac:dyDescent="0.55000000000000004">
      <c r="B38" s="541"/>
      <c r="C38" s="79"/>
      <c r="D38" s="530"/>
      <c r="E38" s="530"/>
      <c r="F38" s="530"/>
      <c r="G38" s="530"/>
      <c r="H38" s="522"/>
      <c r="J38" s="77">
        <f t="shared" si="5"/>
        <v>3</v>
      </c>
      <c r="K38" s="78">
        <f t="shared" si="4"/>
        <v>0</v>
      </c>
    </row>
    <row r="39" spans="2:12" x14ac:dyDescent="0.55000000000000004">
      <c r="B39" s="541"/>
      <c r="C39" s="79" t="s">
        <v>163</v>
      </c>
      <c r="D39" s="530"/>
      <c r="E39" s="530"/>
      <c r="F39" s="530"/>
      <c r="G39" s="530"/>
      <c r="H39" s="522"/>
      <c r="J39" s="77">
        <f t="shared" si="5"/>
        <v>4</v>
      </c>
      <c r="K39" s="78">
        <f t="shared" si="4"/>
        <v>0</v>
      </c>
    </row>
    <row r="40" spans="2:12" x14ac:dyDescent="0.55000000000000004">
      <c r="B40" s="541"/>
      <c r="C40" s="79" t="s">
        <v>216</v>
      </c>
      <c r="D40" s="531"/>
      <c r="E40" s="531"/>
      <c r="F40" s="531"/>
      <c r="G40" s="531"/>
      <c r="H40" s="522"/>
      <c r="J40" s="77">
        <f t="shared" si="5"/>
        <v>5</v>
      </c>
      <c r="K40" s="78">
        <f t="shared" si="4"/>
        <v>0</v>
      </c>
    </row>
    <row r="41" spans="2:12" x14ac:dyDescent="0.55000000000000004">
      <c r="B41" s="541"/>
      <c r="C41" s="79" t="s">
        <v>217</v>
      </c>
      <c r="D41" s="532"/>
      <c r="E41" s="530"/>
      <c r="F41" s="530"/>
      <c r="G41" s="530"/>
      <c r="H41" s="522"/>
      <c r="J41" s="77">
        <f t="shared" si="5"/>
        <v>6</v>
      </c>
      <c r="K41" s="78">
        <f t="shared" si="4"/>
        <v>0</v>
      </c>
    </row>
    <row r="42" spans="2:12" x14ac:dyDescent="0.55000000000000004">
      <c r="B42" s="541"/>
      <c r="C42" s="79" t="s">
        <v>165</v>
      </c>
      <c r="D42" s="533"/>
      <c r="E42" s="534"/>
      <c r="F42" s="534"/>
      <c r="G42" s="534"/>
      <c r="H42" s="522"/>
      <c r="J42" s="77">
        <f t="shared" si="5"/>
        <v>7</v>
      </c>
      <c r="K42" s="78">
        <f t="shared" si="4"/>
        <v>0</v>
      </c>
    </row>
    <row r="43" spans="2:12" x14ac:dyDescent="0.55000000000000004">
      <c r="B43" s="179"/>
      <c r="C43" s="79" t="s">
        <v>640</v>
      </c>
      <c r="D43" s="82">
        <v>36</v>
      </c>
      <c r="E43" s="515" t="s">
        <v>252</v>
      </c>
      <c r="F43" s="515"/>
      <c r="G43" s="515"/>
      <c r="H43" s="522"/>
      <c r="J43" s="77">
        <f t="shared" si="5"/>
        <v>8</v>
      </c>
      <c r="K43" s="78">
        <f t="shared" si="4"/>
        <v>36</v>
      </c>
      <c r="L43" s="78" t="str">
        <f>E43</f>
        <v>Měsíců</v>
      </c>
    </row>
    <row r="44" spans="2:12" x14ac:dyDescent="0.55000000000000004">
      <c r="B44" s="179"/>
      <c r="C44" s="79" t="s">
        <v>813</v>
      </c>
      <c r="D44" s="82"/>
      <c r="E44" s="515" t="s">
        <v>252</v>
      </c>
      <c r="F44" s="515"/>
      <c r="G44" s="515"/>
      <c r="H44" s="522"/>
      <c r="J44" s="77">
        <f t="shared" si="5"/>
        <v>9</v>
      </c>
      <c r="K44" s="78">
        <f t="shared" si="4"/>
        <v>0</v>
      </c>
      <c r="L44" s="78" t="str">
        <f>E44</f>
        <v>Měsíců</v>
      </c>
    </row>
    <row r="45" spans="2:12" ht="5.25" customHeight="1" x14ac:dyDescent="0.55000000000000004">
      <c r="B45" s="157"/>
      <c r="C45" s="157"/>
      <c r="D45" s="158"/>
      <c r="E45" s="157"/>
      <c r="F45" s="157"/>
      <c r="G45" s="157"/>
      <c r="H45" s="157"/>
    </row>
    <row r="46" spans="2:12" x14ac:dyDescent="0.55000000000000004">
      <c r="B46" s="162" t="s">
        <v>172</v>
      </c>
      <c r="C46" s="162"/>
      <c r="D46" s="162"/>
      <c r="E46" s="162"/>
      <c r="F46" s="162"/>
      <c r="G46" s="162"/>
      <c r="H46" s="162"/>
      <c r="J46" s="162" t="str">
        <f>B46</f>
        <v>E</v>
      </c>
      <c r="K46" s="163" t="str">
        <f>B47</f>
        <v>POZNÁMKY</v>
      </c>
    </row>
    <row r="47" spans="2:12" x14ac:dyDescent="0.55000000000000004">
      <c r="B47" s="527" t="s">
        <v>251</v>
      </c>
      <c r="C47" s="79" t="s">
        <v>700</v>
      </c>
      <c r="D47" s="513" t="s">
        <v>914</v>
      </c>
      <c r="E47" s="514"/>
      <c r="F47" s="514"/>
      <c r="G47" s="514"/>
      <c r="H47" s="514"/>
      <c r="J47" s="77">
        <v>10</v>
      </c>
      <c r="K47" s="78" t="s">
        <v>659</v>
      </c>
    </row>
    <row r="48" spans="2:12" x14ac:dyDescent="0.55000000000000004">
      <c r="B48" s="528"/>
      <c r="C48" s="79" t="s">
        <v>323</v>
      </c>
      <c r="D48" s="513" t="s">
        <v>915</v>
      </c>
      <c r="E48" s="514"/>
      <c r="F48" s="514"/>
      <c r="G48" s="514"/>
      <c r="H48" s="514"/>
    </row>
    <row r="49" spans="2:14" x14ac:dyDescent="0.55000000000000004">
      <c r="B49" s="528"/>
      <c r="D49" s="515"/>
      <c r="E49" s="516"/>
      <c r="F49" s="516"/>
      <c r="G49" s="516"/>
      <c r="H49" s="516"/>
      <c r="J49" s="162" t="s">
        <v>718</v>
      </c>
      <c r="K49" s="163" t="s">
        <v>862</v>
      </c>
    </row>
    <row r="50" spans="2:14" ht="14.4" x14ac:dyDescent="0.55000000000000004">
      <c r="B50" s="528"/>
      <c r="D50" s="516"/>
      <c r="E50" s="516"/>
      <c r="F50" s="516"/>
      <c r="G50" s="516"/>
      <c r="H50" s="516"/>
      <c r="J50" s="77">
        <v>11</v>
      </c>
      <c r="K50" s="180" t="s">
        <v>95</v>
      </c>
    </row>
    <row r="51" spans="2:14" x14ac:dyDescent="0.55000000000000004">
      <c r="B51" s="528"/>
      <c r="D51" s="516"/>
      <c r="E51" s="516"/>
      <c r="F51" s="516"/>
      <c r="G51" s="516"/>
      <c r="H51" s="516"/>
      <c r="J51" s="181"/>
      <c r="K51" s="182"/>
      <c r="L51" s="183"/>
      <c r="M51" s="181"/>
      <c r="N51" s="81"/>
    </row>
    <row r="52" spans="2:14" x14ac:dyDescent="0.55000000000000004">
      <c r="B52" s="528"/>
      <c r="D52" s="516"/>
      <c r="E52" s="516"/>
      <c r="F52" s="516"/>
      <c r="G52" s="516"/>
      <c r="H52" s="516"/>
      <c r="J52" s="181"/>
      <c r="K52" s="182"/>
      <c r="L52" s="183"/>
      <c r="M52" s="181"/>
    </row>
    <row r="53" spans="2:14" x14ac:dyDescent="0.55000000000000004">
      <c r="B53" s="528"/>
      <c r="D53" s="516"/>
      <c r="E53" s="516"/>
      <c r="F53" s="516"/>
      <c r="G53" s="516"/>
      <c r="H53" s="516"/>
      <c r="J53" s="181"/>
      <c r="K53" s="182"/>
      <c r="L53" s="183"/>
      <c r="M53" s="181"/>
      <c r="N53" s="181"/>
    </row>
    <row r="54" spans="2:14" x14ac:dyDescent="0.55000000000000004">
      <c r="B54" s="529"/>
      <c r="D54" s="516"/>
      <c r="E54" s="516"/>
      <c r="F54" s="516"/>
      <c r="G54" s="516"/>
      <c r="H54" s="516"/>
      <c r="J54" s="181"/>
      <c r="K54" s="182"/>
      <c r="L54" s="183"/>
      <c r="M54" s="181"/>
      <c r="N54" s="181"/>
    </row>
    <row r="55" spans="2:14" x14ac:dyDescent="0.55000000000000004">
      <c r="B55" s="529"/>
      <c r="D55" s="516"/>
      <c r="E55" s="516"/>
      <c r="F55" s="516"/>
      <c r="G55" s="516"/>
      <c r="H55" s="516"/>
      <c r="J55" s="181"/>
      <c r="K55" s="182"/>
      <c r="L55" s="183"/>
      <c r="M55" s="181"/>
      <c r="N55" s="181"/>
    </row>
    <row r="56" spans="2:14" x14ac:dyDescent="0.55000000000000004">
      <c r="B56" s="529"/>
      <c r="D56" s="516"/>
      <c r="E56" s="516"/>
      <c r="F56" s="516"/>
      <c r="G56" s="516"/>
      <c r="H56" s="516"/>
      <c r="J56" s="181"/>
      <c r="K56" s="183"/>
      <c r="L56" s="183"/>
      <c r="M56" s="181"/>
      <c r="N56" s="181"/>
    </row>
    <row r="57" spans="2:14" x14ac:dyDescent="0.55000000000000004">
      <c r="B57" s="529"/>
      <c r="D57" s="516"/>
      <c r="E57" s="516"/>
      <c r="F57" s="516"/>
      <c r="G57" s="516"/>
      <c r="H57" s="516"/>
    </row>
    <row r="58" spans="2:14" x14ac:dyDescent="0.55000000000000004">
      <c r="B58" s="529"/>
      <c r="D58" s="516"/>
      <c r="E58" s="516"/>
      <c r="F58" s="516"/>
      <c r="G58" s="516"/>
      <c r="H58" s="516"/>
    </row>
    <row r="59" spans="2:14" x14ac:dyDescent="0.55000000000000004">
      <c r="B59" s="529"/>
      <c r="D59" s="516"/>
      <c r="E59" s="516"/>
      <c r="F59" s="516"/>
      <c r="G59" s="516"/>
      <c r="H59" s="516"/>
    </row>
    <row r="60" spans="2:14" x14ac:dyDescent="0.55000000000000004">
      <c r="B60" s="529"/>
      <c r="D60" s="516"/>
      <c r="E60" s="516"/>
      <c r="F60" s="516"/>
      <c r="G60" s="516"/>
      <c r="H60" s="516"/>
    </row>
    <row r="61" spans="2:14" x14ac:dyDescent="0.55000000000000004">
      <c r="B61" s="529"/>
      <c r="D61" s="516"/>
      <c r="E61" s="516"/>
      <c r="F61" s="516"/>
      <c r="G61" s="516"/>
      <c r="H61" s="516"/>
    </row>
  </sheetData>
  <sheetProtection algorithmName="SHA-512" hashValue="0gg9p95EG3cR6a51zbUTFDUZ3rLlohigPXnhdKZIlV89jbqXdVUvw1fDfX3ZKZQHNvtpJBjguFs5HYGzht/wtw==" saltValue="9iPxWKdEkqrgBQKPQTZIvA==" spinCount="100000" sheet="1" objects="1" scenarios="1"/>
  <mergeCells count="43">
    <mergeCell ref="D40:G40"/>
    <mergeCell ref="D41:G41"/>
    <mergeCell ref="D42:G42"/>
    <mergeCell ref="B15:B23"/>
    <mergeCell ref="B26:B32"/>
    <mergeCell ref="D37:G37"/>
    <mergeCell ref="D38:G38"/>
    <mergeCell ref="D39:G39"/>
    <mergeCell ref="D22:G22"/>
    <mergeCell ref="D33:G33"/>
    <mergeCell ref="B36:B42"/>
    <mergeCell ref="J2:K2"/>
    <mergeCell ref="B47:B61"/>
    <mergeCell ref="H36:H44"/>
    <mergeCell ref="E43:G43"/>
    <mergeCell ref="H5:H10"/>
    <mergeCell ref="D20:G20"/>
    <mergeCell ref="D21:G21"/>
    <mergeCell ref="D36:G36"/>
    <mergeCell ref="D5:G5"/>
    <mergeCell ref="D6:G6"/>
    <mergeCell ref="D7:G7"/>
    <mergeCell ref="D15:G15"/>
    <mergeCell ref="D8:G8"/>
    <mergeCell ref="D9:G9"/>
    <mergeCell ref="D47:H47"/>
    <mergeCell ref="E44:G44"/>
    <mergeCell ref="D48:H48"/>
    <mergeCell ref="D49:H61"/>
    <mergeCell ref="B5:B10"/>
    <mergeCell ref="B2:H2"/>
    <mergeCell ref="D10:G10"/>
    <mergeCell ref="D26:G26"/>
    <mergeCell ref="H26:H32"/>
    <mergeCell ref="D30:G30"/>
    <mergeCell ref="D31:G31"/>
    <mergeCell ref="D32:G32"/>
    <mergeCell ref="D13:G13"/>
    <mergeCell ref="H13:H23"/>
    <mergeCell ref="D27:G27"/>
    <mergeCell ref="D28:G28"/>
    <mergeCell ref="D29:G29"/>
    <mergeCell ref="D14:G14"/>
  </mergeCells>
  <dataValidations disablePrompts="1" count="1">
    <dataValidation type="list" allowBlank="1" showInputMessage="1" showErrorMessage="1" sqref="K50" xr:uid="{4408C10B-B026-4419-BDDB-2522486EDF6E}">
      <formula1>"EUR,Kč"</formula1>
    </dataValidation>
  </dataValidations>
  <hyperlinks>
    <hyperlink ref="D48" r:id="rId1" xr:uid="{BB83C95A-16F5-4526-9A5B-EA2E778B441A}"/>
    <hyperlink ref="D47" r:id="rId2" xr:uid="{1D968E73-9964-4538-8BB4-3B57853DA1FB}"/>
    <hyperlink ref="D10" r:id="rId3" xr:uid="{D3676763-BC65-42F9-979F-93C78FEB679F}"/>
    <hyperlink ref="D29" r:id="rId4" xr:uid="{79847AEF-16D9-4876-BD22-E5F7B1D24D73}"/>
  </hyperlinks>
  <printOptions horizontalCentered="1"/>
  <pageMargins left="0.98425196850393704" right="0.59055118110236227" top="0.78740157480314965" bottom="0.78740157480314965" header="0.31496062992125984" footer="0.31496062992125984"/>
  <pageSetup paperSize="9" scale="92" orientation="portrait" verticalDpi="300" r:id="rId5"/>
  <headerFooter>
    <oddFooter>&amp;L&amp;F</oddFooter>
  </headerFooter>
  <ignoredErrors>
    <ignoredError sqref="D28" numberStoredAsText="1"/>
    <ignoredError sqref="K12 K35 K25" formula="1"/>
  </ignoredErrors>
  <drawing r:id="rId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D7DAB-8351-433E-A4BC-E326F2F479B1}">
  <sheetPr codeName="List74">
    <tabColor rgb="FF00B0F0"/>
  </sheetPr>
  <dimension ref="A2:H138"/>
  <sheetViews>
    <sheetView view="pageBreakPreview" zoomScale="85" zoomScaleNormal="100" zoomScaleSheetLayoutView="85" workbookViewId="0"/>
  </sheetViews>
  <sheetFormatPr defaultRowHeight="14.4" x14ac:dyDescent="0.55000000000000004"/>
  <cols>
    <col min="1" max="1" width="3.1015625" customWidth="1"/>
    <col min="2" max="2" width="33.5234375" customWidth="1"/>
    <col min="3" max="3" width="12.7890625" customWidth="1"/>
    <col min="4" max="4" width="4.7890625" customWidth="1"/>
    <col min="5" max="5" width="27.3671875" customWidth="1"/>
    <col min="6" max="6" width="1.7890625" customWidth="1"/>
    <col min="7" max="7" width="21.47265625" style="2" customWidth="1"/>
    <col min="8" max="8" width="11.5234375" customWidth="1"/>
  </cols>
  <sheetData>
    <row r="2" spans="2:8" ht="20.25" customHeight="1" x14ac:dyDescent="0.55000000000000004">
      <c r="B2" s="443" t="s">
        <v>263</v>
      </c>
      <c r="C2" s="711" t="s">
        <v>545</v>
      </c>
      <c r="D2" s="713"/>
      <c r="E2" s="713"/>
      <c r="F2" s="713"/>
      <c r="G2" s="444" t="s">
        <v>361</v>
      </c>
      <c r="H2" s="445" t="s">
        <v>927</v>
      </c>
    </row>
    <row r="3" spans="2:8" ht="20.25" customHeight="1" x14ac:dyDescent="0.55000000000000004">
      <c r="B3" s="443"/>
      <c r="C3" s="711" t="s">
        <v>832</v>
      </c>
      <c r="D3" s="516"/>
      <c r="E3" s="516"/>
      <c r="F3" s="516"/>
      <c r="G3" s="444" t="s">
        <v>865</v>
      </c>
      <c r="H3" s="446" t="str">
        <f>DATA!D18</f>
        <v>DX-01</v>
      </c>
    </row>
    <row r="4" spans="2:8" ht="20.25" customHeight="1" x14ac:dyDescent="0.55000000000000004">
      <c r="B4" s="443" t="s">
        <v>553</v>
      </c>
      <c r="C4" s="711" t="s">
        <v>841</v>
      </c>
      <c r="D4" s="711"/>
      <c r="E4" s="711"/>
      <c r="F4" s="711"/>
      <c r="G4" s="711"/>
      <c r="H4" s="711"/>
    </row>
    <row r="5" spans="2:8" ht="20.25" customHeight="1" x14ac:dyDescent="0.55000000000000004">
      <c r="B5" s="443" t="s">
        <v>421</v>
      </c>
      <c r="C5" s="447">
        <f>DATA!K23</f>
        <v>36</v>
      </c>
      <c r="D5" s="448" t="s">
        <v>871</v>
      </c>
      <c r="E5" s="449"/>
      <c r="F5" s="449"/>
      <c r="G5" s="444" t="s">
        <v>50</v>
      </c>
      <c r="H5" s="446" t="s">
        <v>677</v>
      </c>
    </row>
    <row r="6" spans="2:8" ht="20.25" customHeight="1" x14ac:dyDescent="0.55000000000000004">
      <c r="B6" s="450" t="s">
        <v>638</v>
      </c>
      <c r="C6" s="712" t="s">
        <v>993</v>
      </c>
      <c r="D6" s="712"/>
      <c r="E6" s="712"/>
      <c r="F6" s="712"/>
      <c r="G6" s="451" t="s">
        <v>843</v>
      </c>
      <c r="H6" s="452" t="s">
        <v>4</v>
      </c>
    </row>
    <row r="7" spans="2:8" ht="4.5" customHeight="1" x14ac:dyDescent="0.55000000000000004">
      <c r="B7" s="591"/>
      <c r="C7" s="591"/>
      <c r="D7" s="591"/>
      <c r="E7" s="591"/>
      <c r="F7" s="591"/>
      <c r="G7" s="591"/>
      <c r="H7" s="591"/>
    </row>
    <row r="8" spans="2:8" ht="15" customHeight="1" x14ac:dyDescent="0.55000000000000004">
      <c r="B8" t="s">
        <v>26</v>
      </c>
      <c r="C8" s="609" t="s">
        <v>5</v>
      </c>
      <c r="D8" s="591"/>
      <c r="E8" s="591"/>
      <c r="F8" s="591"/>
      <c r="G8" s="591"/>
      <c r="H8" s="180"/>
    </row>
    <row r="9" spans="2:8" ht="15" customHeight="1" thickBot="1" x14ac:dyDescent="0.6">
      <c r="B9" t="s">
        <v>548</v>
      </c>
      <c r="C9" s="723" t="s">
        <v>589</v>
      </c>
      <c r="D9" s="724"/>
      <c r="E9" s="724"/>
      <c r="F9" s="724"/>
      <c r="G9" s="724"/>
      <c r="H9" s="1"/>
    </row>
    <row r="10" spans="2:8" ht="15" customHeight="1" thickTop="1" thickBot="1" x14ac:dyDescent="0.6">
      <c r="B10" t="s">
        <v>588</v>
      </c>
      <c r="C10" s="720" t="s">
        <v>829</v>
      </c>
      <c r="D10" s="721"/>
      <c r="E10" s="721"/>
      <c r="F10" s="721"/>
      <c r="G10" s="722"/>
      <c r="H10" s="1"/>
    </row>
    <row r="11" spans="2:8" ht="15" thickTop="1" thickBot="1" x14ac:dyDescent="0.6">
      <c r="B11" t="s">
        <v>838</v>
      </c>
      <c r="C11" s="714" t="s">
        <v>948</v>
      </c>
      <c r="D11" s="715"/>
      <c r="E11" s="715"/>
      <c r="F11" s="715"/>
      <c r="G11" s="716"/>
      <c r="H11" s="453" t="s">
        <v>428</v>
      </c>
    </row>
    <row r="12" spans="2:8" ht="15" thickTop="1" thickBot="1" x14ac:dyDescent="0.6">
      <c r="B12" t="s">
        <v>830</v>
      </c>
      <c r="C12" s="717"/>
      <c r="D12" s="718"/>
      <c r="E12" s="718"/>
      <c r="F12" s="718"/>
      <c r="G12" s="719"/>
      <c r="H12" s="453"/>
    </row>
    <row r="13" spans="2:8" ht="4.5" customHeight="1" thickTop="1" x14ac:dyDescent="0.55000000000000004">
      <c r="B13" s="591"/>
      <c r="C13" s="591"/>
      <c r="D13" s="591"/>
      <c r="E13" s="591"/>
      <c r="F13" s="591"/>
      <c r="G13" s="591"/>
      <c r="H13" s="591"/>
    </row>
    <row r="14" spans="2:8" x14ac:dyDescent="0.55000000000000004">
      <c r="B14" s="595" t="s">
        <v>547</v>
      </c>
      <c r="C14" s="595"/>
      <c r="D14" s="595"/>
      <c r="E14" s="595"/>
      <c r="F14" s="595"/>
      <c r="G14" s="595"/>
      <c r="H14" s="595"/>
    </row>
    <row r="15" spans="2:8" ht="5.25" customHeight="1" x14ac:dyDescent="0.55000000000000004">
      <c r="B15" s="591"/>
      <c r="C15" s="591"/>
      <c r="D15" s="591"/>
      <c r="E15" s="591"/>
      <c r="F15" s="591"/>
      <c r="G15" s="591"/>
      <c r="H15" s="591"/>
    </row>
    <row r="16" spans="2:8" ht="14.7" thickBot="1" x14ac:dyDescent="0.6">
      <c r="B16" s="617" t="s">
        <v>837</v>
      </c>
      <c r="C16" s="606" t="s">
        <v>28</v>
      </c>
      <c r="D16" s="606"/>
      <c r="E16" s="606"/>
      <c r="G16" s="53"/>
      <c r="H16" t="s">
        <v>275</v>
      </c>
    </row>
    <row r="17" spans="2:8" ht="15" thickTop="1" thickBot="1" x14ac:dyDescent="0.6">
      <c r="B17" s="617"/>
      <c r="C17" s="606" t="s">
        <v>272</v>
      </c>
      <c r="D17" s="606"/>
      <c r="E17" s="606"/>
      <c r="G17" s="53"/>
      <c r="H17" t="str">
        <f>H16</f>
        <v>m</v>
      </c>
    </row>
    <row r="18" spans="2:8" ht="15" thickTop="1" thickBot="1" x14ac:dyDescent="0.6">
      <c r="B18" s="617"/>
      <c r="C18" s="606" t="s">
        <v>41</v>
      </c>
      <c r="D18" s="606"/>
      <c r="E18" s="606"/>
      <c r="G18" s="53"/>
      <c r="H18" t="str">
        <f>H17</f>
        <v>m</v>
      </c>
    </row>
    <row r="19" spans="2:8" ht="15" thickTop="1" thickBot="1" x14ac:dyDescent="0.6">
      <c r="B19" s="617"/>
      <c r="C19" s="606" t="s">
        <v>425</v>
      </c>
      <c r="D19" s="606"/>
      <c r="E19" s="606"/>
      <c r="G19" s="58"/>
      <c r="H19" t="s">
        <v>423</v>
      </c>
    </row>
    <row r="20" spans="2:8" ht="17.25" customHeight="1" thickTop="1" thickBot="1" x14ac:dyDescent="0.6">
      <c r="B20" s="617"/>
      <c r="C20" s="606" t="s">
        <v>426</v>
      </c>
      <c r="D20" s="606"/>
      <c r="E20" s="606"/>
      <c r="G20" s="58"/>
      <c r="H20" t="s">
        <v>424</v>
      </c>
    </row>
    <row r="21" spans="2:8" ht="4.5" customHeight="1" thickTop="1" x14ac:dyDescent="0.55000000000000004">
      <c r="B21" s="617"/>
      <c r="C21" s="149"/>
      <c r="D21" s="149"/>
      <c r="E21" s="149"/>
      <c r="G21" s="454"/>
    </row>
    <row r="22" spans="2:8" ht="14.7" thickBot="1" x14ac:dyDescent="0.6">
      <c r="B22" s="617"/>
      <c r="C22" s="606" t="s">
        <v>427</v>
      </c>
      <c r="D22" s="606"/>
      <c r="E22" s="606"/>
      <c r="G22" s="53"/>
      <c r="H22" t="s">
        <v>550</v>
      </c>
    </row>
    <row r="23" spans="2:8" ht="4.5" customHeight="1" thickTop="1" x14ac:dyDescent="0.55000000000000004">
      <c r="B23" s="591"/>
      <c r="C23" s="591"/>
      <c r="D23" s="591"/>
      <c r="E23" s="591"/>
      <c r="F23" s="591"/>
      <c r="G23" s="591"/>
      <c r="H23" s="591"/>
    </row>
    <row r="24" spans="2:8" x14ac:dyDescent="0.55000000000000004">
      <c r="B24" s="595" t="s">
        <v>551</v>
      </c>
      <c r="C24" s="595"/>
      <c r="D24" s="595"/>
      <c r="E24" s="595"/>
      <c r="F24" s="595"/>
      <c r="G24" s="595"/>
      <c r="H24" s="595"/>
    </row>
    <row r="25" spans="2:8" ht="4.5" customHeight="1" x14ac:dyDescent="0.55000000000000004">
      <c r="B25" s="591"/>
      <c r="C25" s="591"/>
      <c r="D25" s="591"/>
      <c r="E25" s="591"/>
      <c r="F25" s="591"/>
      <c r="G25" s="591"/>
      <c r="H25" s="591"/>
    </row>
    <row r="26" spans="2:8" ht="16.8" thickBot="1" x14ac:dyDescent="0.6">
      <c r="B26" s="615" t="s">
        <v>552</v>
      </c>
      <c r="C26" s="699" t="s">
        <v>877</v>
      </c>
      <c r="D26" s="699"/>
      <c r="E26" s="699"/>
      <c r="G26" s="53"/>
      <c r="H26" s="453" t="s">
        <v>12</v>
      </c>
    </row>
    <row r="27" spans="2:8" ht="15" thickTop="1" thickBot="1" x14ac:dyDescent="0.6">
      <c r="B27" s="615"/>
      <c r="C27" s="699" t="s">
        <v>878</v>
      </c>
      <c r="D27" s="699"/>
      <c r="E27" s="699"/>
      <c r="G27" s="53"/>
      <c r="H27" s="455" t="s">
        <v>437</v>
      </c>
    </row>
    <row r="28" spans="2:8" ht="5.25" customHeight="1" thickTop="1" x14ac:dyDescent="0.55000000000000004">
      <c r="B28" s="615"/>
      <c r="C28" s="606"/>
      <c r="D28" s="591"/>
      <c r="E28" s="591"/>
      <c r="F28" s="591"/>
      <c r="G28" s="591"/>
      <c r="H28" s="591"/>
    </row>
    <row r="29" spans="2:8" ht="16.8" thickBot="1" x14ac:dyDescent="0.6">
      <c r="B29" s="615"/>
      <c r="C29" s="700" t="s">
        <v>879</v>
      </c>
      <c r="D29" s="700"/>
      <c r="E29" s="700"/>
      <c r="G29" s="53"/>
      <c r="H29" s="453" t="s">
        <v>12</v>
      </c>
    </row>
    <row r="30" spans="2:8" ht="15" thickTop="1" thickBot="1" x14ac:dyDescent="0.6">
      <c r="B30" s="615"/>
      <c r="C30" s="700" t="s">
        <v>880</v>
      </c>
      <c r="D30" s="700"/>
      <c r="E30" s="700"/>
      <c r="G30" s="53"/>
      <c r="H30" s="455" t="s">
        <v>437</v>
      </c>
    </row>
    <row r="31" spans="2:8" ht="4.5" customHeight="1" thickTop="1" x14ac:dyDescent="0.55000000000000004">
      <c r="B31" s="615"/>
      <c r="C31" s="601"/>
      <c r="D31" s="601"/>
      <c r="E31" s="601"/>
      <c r="F31" s="601"/>
      <c r="G31" s="601"/>
      <c r="H31" s="601"/>
    </row>
    <row r="32" spans="2:8" ht="16.5" x14ac:dyDescent="0.55000000000000004">
      <c r="B32" s="615"/>
      <c r="C32" s="606" t="str">
        <f>B5</f>
        <v>Návrhová teplota okolí:</v>
      </c>
      <c r="D32" s="606"/>
      <c r="E32" s="606"/>
      <c r="G32" s="2">
        <f>C5</f>
        <v>36</v>
      </c>
      <c r="H32" s="453" t="s">
        <v>12</v>
      </c>
    </row>
    <row r="33" spans="2:8" ht="14.7" thickBot="1" x14ac:dyDescent="0.6">
      <c r="B33" s="615"/>
      <c r="C33" s="706" t="s">
        <v>560</v>
      </c>
      <c r="D33" s="706"/>
      <c r="E33" s="706"/>
      <c r="G33" s="53"/>
      <c r="H33" s="455" t="s">
        <v>428</v>
      </c>
    </row>
    <row r="34" spans="2:8" ht="17.100000000000001" thickTop="1" thickBot="1" x14ac:dyDescent="0.6">
      <c r="B34" s="615"/>
      <c r="C34" s="606" t="s">
        <v>561</v>
      </c>
      <c r="D34" s="606"/>
      <c r="E34" s="606"/>
      <c r="G34" s="53"/>
      <c r="H34" s="453" t="s">
        <v>12</v>
      </c>
    </row>
    <row r="35" spans="2:8" ht="15" thickTop="1" thickBot="1" x14ac:dyDescent="0.6">
      <c r="B35" s="707"/>
      <c r="C35" s="601" t="s">
        <v>562</v>
      </c>
      <c r="D35" s="601"/>
      <c r="E35" s="601"/>
      <c r="F35" s="456"/>
      <c r="G35" s="53"/>
      <c r="H35" s="456" t="s">
        <v>428</v>
      </c>
    </row>
    <row r="36" spans="2:8" ht="5.25" customHeight="1" thickTop="1" x14ac:dyDescent="0.55000000000000004">
      <c r="B36" s="701" t="s">
        <v>565</v>
      </c>
      <c r="C36" s="606"/>
      <c r="D36" s="591"/>
      <c r="E36" s="591"/>
      <c r="F36" s="591"/>
      <c r="G36" s="591"/>
      <c r="H36" s="591"/>
    </row>
    <row r="37" spans="2:8" ht="15" customHeight="1" thickBot="1" x14ac:dyDescent="0.6">
      <c r="B37" s="615"/>
      <c r="C37" s="699" t="s">
        <v>881</v>
      </c>
      <c r="D37" s="699"/>
      <c r="E37" s="699"/>
      <c r="G37" s="51"/>
      <c r="H37" t="s">
        <v>128</v>
      </c>
    </row>
    <row r="38" spans="2:8" ht="15" thickTop="1" thickBot="1" x14ac:dyDescent="0.6">
      <c r="B38" s="615"/>
      <c r="C38" s="699" t="s">
        <v>882</v>
      </c>
      <c r="D38" s="699"/>
      <c r="E38" s="699"/>
      <c r="G38" s="51"/>
      <c r="H38" t="s">
        <v>128</v>
      </c>
    </row>
    <row r="39" spans="2:8" ht="15" thickTop="1" thickBot="1" x14ac:dyDescent="0.6">
      <c r="B39" s="615"/>
      <c r="C39" s="699" t="s">
        <v>883</v>
      </c>
      <c r="D39" s="699"/>
      <c r="E39" s="699"/>
      <c r="G39" s="51"/>
      <c r="H39" t="s">
        <v>158</v>
      </c>
    </row>
    <row r="40" spans="2:8" ht="5.25" customHeight="1" thickTop="1" x14ac:dyDescent="0.55000000000000004">
      <c r="B40" s="615"/>
      <c r="C40" s="606"/>
      <c r="D40" s="591"/>
      <c r="E40" s="591"/>
      <c r="F40" s="591"/>
      <c r="G40" s="591"/>
      <c r="H40" s="591"/>
    </row>
    <row r="41" spans="2:8" ht="14.7" thickBot="1" x14ac:dyDescent="0.6">
      <c r="B41" s="615"/>
      <c r="C41" s="700" t="s">
        <v>884</v>
      </c>
      <c r="D41" s="700"/>
      <c r="E41" s="700"/>
      <c r="G41" s="51"/>
      <c r="H41" t="s">
        <v>128</v>
      </c>
    </row>
    <row r="42" spans="2:8" ht="15" thickTop="1" thickBot="1" x14ac:dyDescent="0.6">
      <c r="B42" s="615"/>
      <c r="C42" s="700" t="s">
        <v>885</v>
      </c>
      <c r="D42" s="700"/>
      <c r="E42" s="700"/>
      <c r="G42" s="51"/>
      <c r="H42" t="s">
        <v>128</v>
      </c>
    </row>
    <row r="43" spans="2:8" ht="15" thickTop="1" thickBot="1" x14ac:dyDescent="0.6">
      <c r="B43" s="615"/>
      <c r="C43" s="700" t="s">
        <v>886</v>
      </c>
      <c r="D43" s="700"/>
      <c r="E43" s="700"/>
      <c r="G43" s="51"/>
      <c r="H43" t="s">
        <v>158</v>
      </c>
    </row>
    <row r="44" spans="2:8" ht="5.25" customHeight="1" thickTop="1" x14ac:dyDescent="0.55000000000000004">
      <c r="B44" s="615"/>
      <c r="C44" s="606"/>
      <c r="D44" s="591"/>
      <c r="E44" s="591"/>
      <c r="F44" s="591"/>
      <c r="G44" s="591"/>
      <c r="H44" s="591"/>
    </row>
    <row r="45" spans="2:8" ht="14.7" thickBot="1" x14ac:dyDescent="0.6">
      <c r="B45" s="615"/>
      <c r="C45" s="706" t="s">
        <v>833</v>
      </c>
      <c r="D45" s="706"/>
      <c r="E45" s="706"/>
      <c r="G45" s="51"/>
      <c r="H45" t="s">
        <v>128</v>
      </c>
    </row>
    <row r="46" spans="2:8" ht="15" thickTop="1" thickBot="1" x14ac:dyDescent="0.6">
      <c r="B46" s="615"/>
      <c r="C46" s="706" t="s">
        <v>834</v>
      </c>
      <c r="D46" s="706"/>
      <c r="E46" s="706"/>
      <c r="G46" s="51"/>
      <c r="H46" t="s">
        <v>158</v>
      </c>
    </row>
    <row r="47" spans="2:8" ht="5.25" customHeight="1" thickTop="1" x14ac:dyDescent="0.55000000000000004">
      <c r="B47" s="615"/>
      <c r="C47" s="606"/>
      <c r="D47" s="591"/>
      <c r="E47" s="591"/>
      <c r="F47" s="591"/>
      <c r="G47" s="591"/>
      <c r="H47" s="591"/>
    </row>
    <row r="48" spans="2:8" ht="14.7" thickBot="1" x14ac:dyDescent="0.6">
      <c r="B48" s="615"/>
      <c r="C48" s="698" t="s">
        <v>629</v>
      </c>
      <c r="D48" s="698"/>
      <c r="E48" s="698"/>
      <c r="G48" s="51"/>
      <c r="H48" t="s">
        <v>128</v>
      </c>
    </row>
    <row r="49" spans="2:8" ht="15" thickTop="1" thickBot="1" x14ac:dyDescent="0.6">
      <c r="B49" s="615"/>
      <c r="C49" s="698" t="s">
        <v>630</v>
      </c>
      <c r="D49" s="698"/>
      <c r="E49" s="698"/>
      <c r="G49" s="51"/>
      <c r="H49" t="s">
        <v>158</v>
      </c>
    </row>
    <row r="50" spans="2:8" ht="14.7" thickTop="1" x14ac:dyDescent="0.55000000000000004">
      <c r="B50" s="615"/>
      <c r="C50" s="606" t="s">
        <v>946</v>
      </c>
      <c r="D50" s="606"/>
      <c r="E50" s="606"/>
      <c r="G50" s="457" t="e">
        <f>(G37+G41)/(G38+G42+G45+G48)</f>
        <v>#DIV/0!</v>
      </c>
      <c r="H50" t="s">
        <v>4</v>
      </c>
    </row>
    <row r="51" spans="2:8" ht="14.7" thickBot="1" x14ac:dyDescent="0.6">
      <c r="B51" s="615"/>
      <c r="C51" s="606" t="s">
        <v>835</v>
      </c>
      <c r="D51" s="606"/>
      <c r="E51" s="606"/>
      <c r="G51" s="51"/>
      <c r="H51" t="s">
        <v>128</v>
      </c>
    </row>
    <row r="52" spans="2:8" ht="17.05" customHeight="1" thickTop="1" x14ac:dyDescent="0.55000000000000004">
      <c r="B52" s="708" t="s">
        <v>836</v>
      </c>
      <c r="C52" s="708"/>
      <c r="D52" s="708"/>
      <c r="E52" s="708"/>
      <c r="F52" s="708"/>
      <c r="G52" s="708"/>
      <c r="H52" s="708"/>
    </row>
    <row r="53" spans="2:8" ht="4.5" customHeight="1" x14ac:dyDescent="0.55000000000000004">
      <c r="B53" s="591"/>
      <c r="C53" s="591"/>
      <c r="D53" s="591"/>
      <c r="E53" s="591"/>
      <c r="F53" s="591"/>
      <c r="G53" s="591"/>
      <c r="H53" s="591"/>
    </row>
    <row r="54" spans="2:8" x14ac:dyDescent="0.55000000000000004">
      <c r="B54" s="595" t="s">
        <v>569</v>
      </c>
      <c r="C54" s="595"/>
      <c r="D54" s="595"/>
      <c r="E54" s="595"/>
      <c r="F54" s="595"/>
      <c r="G54" s="595"/>
      <c r="H54" s="595"/>
    </row>
    <row r="55" spans="2:8" ht="4.5" customHeight="1" x14ac:dyDescent="0.55000000000000004">
      <c r="B55" s="591"/>
      <c r="C55" s="591"/>
      <c r="D55" s="591"/>
      <c r="E55" s="591"/>
      <c r="F55" s="591"/>
      <c r="G55" s="591"/>
      <c r="H55" s="591"/>
    </row>
    <row r="56" spans="2:8" ht="14.7" thickBot="1" x14ac:dyDescent="0.6">
      <c r="B56" s="455" t="s">
        <v>570</v>
      </c>
      <c r="C56" s="709"/>
      <c r="D56" s="710"/>
      <c r="E56" s="710"/>
      <c r="F56" s="710"/>
      <c r="G56" s="667"/>
      <c r="H56" t="s">
        <v>4</v>
      </c>
    </row>
    <row r="57" spans="2:8" ht="15" thickTop="1" thickBot="1" x14ac:dyDescent="0.6">
      <c r="B57" s="694" t="s">
        <v>304</v>
      </c>
      <c r="C57" s="600"/>
      <c r="D57" s="600"/>
      <c r="E57" s="600"/>
      <c r="F57" s="663"/>
      <c r="G57" s="439"/>
      <c r="H57" t="s">
        <v>4</v>
      </c>
    </row>
    <row r="58" spans="2:8" ht="14.7" hidden="1" thickTop="1" x14ac:dyDescent="0.55000000000000004">
      <c r="B58" s="617"/>
      <c r="C58" s="591" t="s">
        <v>122</v>
      </c>
      <c r="D58" s="591"/>
      <c r="E58" s="591"/>
      <c r="F58" s="591"/>
      <c r="G58" s="13" t="e">
        <f>(#REF!/60)*#REF!</f>
        <v>#REF!</v>
      </c>
      <c r="H58" t="s">
        <v>123</v>
      </c>
    </row>
    <row r="59" spans="2:8" ht="14.7" hidden="1" thickTop="1" x14ac:dyDescent="0.55000000000000004">
      <c r="B59" s="617"/>
      <c r="C59" s="591" t="s">
        <v>120</v>
      </c>
      <c r="D59" s="591"/>
      <c r="E59" s="591"/>
      <c r="F59" s="591"/>
      <c r="G59" s="13" t="e">
        <f>((#REF!/60)*#REF!)*(#REF!/1000)</f>
        <v>#REF!</v>
      </c>
      <c r="H59" t="s">
        <v>119</v>
      </c>
    </row>
    <row r="60" spans="2:8" ht="15" thickTop="1" thickBot="1" x14ac:dyDescent="0.6">
      <c r="B60" s="617" t="s">
        <v>571</v>
      </c>
      <c r="C60" s="606" t="s">
        <v>572</v>
      </c>
      <c r="D60" s="606"/>
      <c r="E60" s="606"/>
      <c r="F60" s="40"/>
      <c r="G60" s="440"/>
      <c r="H60" t="s">
        <v>4</v>
      </c>
    </row>
    <row r="61" spans="2:8" ht="15" thickTop="1" thickBot="1" x14ac:dyDescent="0.6">
      <c r="B61" s="617"/>
      <c r="C61" s="606" t="s">
        <v>619</v>
      </c>
      <c r="D61" s="606"/>
      <c r="E61" s="606"/>
      <c r="F61" s="40"/>
      <c r="G61" s="53"/>
      <c r="H61" t="s">
        <v>4</v>
      </c>
    </row>
    <row r="62" spans="2:8" ht="5.25" customHeight="1" thickTop="1" x14ac:dyDescent="0.55000000000000004">
      <c r="B62" s="617"/>
      <c r="C62" s="606"/>
      <c r="D62" s="591"/>
      <c r="E62" s="591"/>
      <c r="F62" s="591"/>
      <c r="G62" s="591"/>
      <c r="H62" s="591"/>
    </row>
    <row r="63" spans="2:8" ht="15" customHeight="1" thickBot="1" x14ac:dyDescent="0.6">
      <c r="B63" s="617"/>
      <c r="C63" s="699" t="s">
        <v>577</v>
      </c>
      <c r="D63" s="606"/>
      <c r="E63" s="606"/>
      <c r="F63" s="40"/>
      <c r="G63" s="59"/>
      <c r="H63" t="s">
        <v>2</v>
      </c>
    </row>
    <row r="64" spans="2:8" ht="15" customHeight="1" thickTop="1" thickBot="1" x14ac:dyDescent="0.6">
      <c r="B64" s="617"/>
      <c r="C64" s="699" t="s">
        <v>579</v>
      </c>
      <c r="D64" s="606"/>
      <c r="E64" s="606"/>
      <c r="F64" s="40"/>
      <c r="G64" s="53"/>
      <c r="H64" t="s">
        <v>947</v>
      </c>
    </row>
    <row r="65" spans="2:8" ht="15" customHeight="1" thickTop="1" x14ac:dyDescent="0.55000000000000004">
      <c r="B65" s="617"/>
      <c r="C65" s="699" t="s">
        <v>580</v>
      </c>
      <c r="D65" s="606"/>
      <c r="E65" s="606"/>
      <c r="F65" s="40"/>
      <c r="G65" s="2" t="s">
        <v>11</v>
      </c>
      <c r="H65" t="s">
        <v>4</v>
      </c>
    </row>
    <row r="66" spans="2:8" ht="15" customHeight="1" thickBot="1" x14ac:dyDescent="0.6">
      <c r="B66" s="617"/>
      <c r="C66" s="699" t="s">
        <v>581</v>
      </c>
      <c r="D66" s="606"/>
      <c r="E66" s="606"/>
      <c r="F66" s="40"/>
      <c r="G66" s="53"/>
      <c r="H66" s="438"/>
    </row>
    <row r="67" spans="2:8" ht="15" customHeight="1" thickTop="1" thickBot="1" x14ac:dyDescent="0.6">
      <c r="B67" s="617"/>
      <c r="C67" s="699" t="s">
        <v>582</v>
      </c>
      <c r="D67" s="606"/>
      <c r="E67" s="606"/>
      <c r="F67" s="40"/>
      <c r="G67" s="53"/>
      <c r="H67" s="441"/>
    </row>
    <row r="68" spans="2:8" ht="5.25" customHeight="1" thickTop="1" x14ac:dyDescent="0.55000000000000004">
      <c r="B68" s="617"/>
      <c r="C68" s="606"/>
      <c r="D68" s="591"/>
      <c r="E68" s="591"/>
      <c r="F68" s="591"/>
      <c r="G68" s="591"/>
      <c r="H68" s="591"/>
    </row>
    <row r="69" spans="2:8" ht="14.7" thickBot="1" x14ac:dyDescent="0.6">
      <c r="B69" s="617"/>
      <c r="C69" s="700" t="s">
        <v>578</v>
      </c>
      <c r="D69" s="606"/>
      <c r="E69" s="606"/>
      <c r="F69" s="40"/>
      <c r="G69" s="59"/>
      <c r="H69" t="s">
        <v>2</v>
      </c>
    </row>
    <row r="70" spans="2:8" ht="15" thickTop="1" thickBot="1" x14ac:dyDescent="0.6">
      <c r="B70" s="617"/>
      <c r="C70" s="700" t="s">
        <v>583</v>
      </c>
      <c r="D70" s="606"/>
      <c r="E70" s="606"/>
      <c r="F70" s="40"/>
      <c r="G70" s="53"/>
      <c r="H70" t="s">
        <v>947</v>
      </c>
    </row>
    <row r="71" spans="2:8" ht="14.7" thickTop="1" x14ac:dyDescent="0.55000000000000004">
      <c r="B71" s="617"/>
      <c r="C71" s="700" t="s">
        <v>584</v>
      </c>
      <c r="D71" s="606"/>
      <c r="E71" s="606"/>
      <c r="F71" s="40"/>
      <c r="G71" s="2" t="s">
        <v>11</v>
      </c>
      <c r="H71" t="s">
        <v>4</v>
      </c>
    </row>
    <row r="72" spans="2:8" ht="14.7" thickBot="1" x14ac:dyDescent="0.6">
      <c r="B72" s="617"/>
      <c r="C72" s="700" t="s">
        <v>585</v>
      </c>
      <c r="D72" s="606"/>
      <c r="E72" s="606"/>
      <c r="F72" s="40"/>
      <c r="G72" s="53"/>
      <c r="H72" s="438"/>
    </row>
    <row r="73" spans="2:8" ht="15" thickTop="1" thickBot="1" x14ac:dyDescent="0.6">
      <c r="B73" s="617"/>
      <c r="C73" s="700" t="s">
        <v>586</v>
      </c>
      <c r="D73" s="606"/>
      <c r="E73" s="606"/>
      <c r="F73" s="40"/>
      <c r="G73" s="53"/>
      <c r="H73" s="442"/>
    </row>
    <row r="74" spans="2:8" ht="15" thickTop="1" thickBot="1" x14ac:dyDescent="0.6">
      <c r="B74" s="617"/>
      <c r="C74" s="700" t="s">
        <v>587</v>
      </c>
      <c r="D74" s="606"/>
      <c r="E74" s="606"/>
      <c r="F74" s="40"/>
      <c r="G74" s="59"/>
      <c r="H74" s="441"/>
    </row>
    <row r="75" spans="2:8" ht="5.25" customHeight="1" thickTop="1" x14ac:dyDescent="0.55000000000000004">
      <c r="B75" s="617"/>
      <c r="C75" s="606"/>
      <c r="D75" s="591"/>
      <c r="E75" s="591"/>
      <c r="F75" s="591"/>
      <c r="G75" s="591"/>
      <c r="H75" s="591"/>
    </row>
    <row r="76" spans="2:8" ht="14.7" thickBot="1" x14ac:dyDescent="0.6">
      <c r="B76" s="617"/>
      <c r="C76" s="706" t="s">
        <v>583</v>
      </c>
      <c r="D76" s="706"/>
      <c r="E76" s="706"/>
      <c r="F76" s="40"/>
      <c r="G76" s="53"/>
      <c r="H76" t="s">
        <v>4</v>
      </c>
    </row>
    <row r="77" spans="2:8" ht="15" customHeight="1" thickTop="1" x14ac:dyDescent="0.55000000000000004">
      <c r="B77" s="617"/>
      <c r="C77" s="706" t="s">
        <v>584</v>
      </c>
      <c r="D77" s="706"/>
      <c r="E77" s="706"/>
      <c r="F77" s="40"/>
      <c r="G77" s="2" t="s">
        <v>11</v>
      </c>
      <c r="H77" t="s">
        <v>4</v>
      </c>
    </row>
    <row r="78" spans="2:8" ht="5.25" customHeight="1" x14ac:dyDescent="0.55000000000000004">
      <c r="B78" s="617"/>
      <c r="C78" s="606"/>
      <c r="D78" s="591"/>
      <c r="E78" s="591"/>
      <c r="F78" s="591"/>
      <c r="G78" s="591"/>
      <c r="H78" s="591"/>
    </row>
    <row r="79" spans="2:8" ht="14.7" thickBot="1" x14ac:dyDescent="0.6">
      <c r="B79" s="617" t="s">
        <v>602</v>
      </c>
      <c r="C79" s="606" t="s">
        <v>596</v>
      </c>
      <c r="D79" s="606"/>
      <c r="E79" s="606"/>
      <c r="F79" s="40"/>
      <c r="G79" s="53"/>
      <c r="H79" t="s">
        <v>453</v>
      </c>
    </row>
    <row r="80" spans="2:8" ht="15" thickTop="1" thickBot="1" x14ac:dyDescent="0.6">
      <c r="B80" s="617"/>
      <c r="C80" s="606" t="s">
        <v>597</v>
      </c>
      <c r="D80" s="606"/>
      <c r="E80" s="606"/>
      <c r="F80" s="40"/>
      <c r="G80" s="53"/>
      <c r="H80" t="s">
        <v>4</v>
      </c>
    </row>
    <row r="81" spans="2:8" ht="4.5" customHeight="1" thickTop="1" x14ac:dyDescent="0.55000000000000004">
      <c r="B81" s="591"/>
      <c r="C81" s="591"/>
      <c r="D81" s="591"/>
      <c r="E81" s="591"/>
      <c r="F81" s="591"/>
      <c r="G81" s="591"/>
      <c r="H81" s="591"/>
    </row>
    <row r="82" spans="2:8" ht="4.5" customHeight="1" x14ac:dyDescent="0.55000000000000004">
      <c r="B82" s="57"/>
      <c r="C82" s="57"/>
      <c r="D82" s="57"/>
      <c r="E82" s="57"/>
      <c r="F82" s="57"/>
      <c r="G82" s="57"/>
      <c r="H82" s="57"/>
    </row>
    <row r="83" spans="2:8" ht="4.5" customHeight="1" x14ac:dyDescent="0.55000000000000004">
      <c r="B83" s="591"/>
      <c r="C83" s="591"/>
      <c r="D83" s="591"/>
      <c r="E83" s="591"/>
      <c r="F83" s="591"/>
      <c r="G83" s="591"/>
      <c r="H83" s="591"/>
    </row>
    <row r="84" spans="2:8" x14ac:dyDescent="0.55000000000000004">
      <c r="B84" s="595" t="s">
        <v>605</v>
      </c>
      <c r="C84" s="595"/>
      <c r="D84" s="595"/>
      <c r="E84" s="595"/>
      <c r="F84" s="595"/>
      <c r="G84" s="595"/>
      <c r="H84" s="595"/>
    </row>
    <row r="85" spans="2:8" ht="5.25" customHeight="1" x14ac:dyDescent="0.55000000000000004">
      <c r="B85" s="591"/>
      <c r="C85" s="591"/>
      <c r="D85" s="591"/>
      <c r="E85" s="591"/>
      <c r="F85" s="591"/>
      <c r="G85" s="591"/>
      <c r="H85" s="591"/>
    </row>
    <row r="86" spans="2:8" x14ac:dyDescent="0.55000000000000004">
      <c r="B86" s="622" t="s">
        <v>609</v>
      </c>
      <c r="C86" s="618" t="s">
        <v>296</v>
      </c>
      <c r="D86" s="618"/>
      <c r="E86" s="618"/>
      <c r="F86" s="40"/>
      <c r="G86" s="2" t="s">
        <v>804</v>
      </c>
      <c r="H86" t="s">
        <v>4</v>
      </c>
    </row>
    <row r="87" spans="2:8" x14ac:dyDescent="0.55000000000000004">
      <c r="B87" s="617"/>
      <c r="C87" s="618" t="s">
        <v>615</v>
      </c>
      <c r="D87" s="618"/>
      <c r="E87" s="618"/>
      <c r="F87" s="40"/>
      <c r="G87" s="2" t="s">
        <v>804</v>
      </c>
      <c r="H87" t="s">
        <v>4</v>
      </c>
    </row>
    <row r="88" spans="2:8" x14ac:dyDescent="0.55000000000000004">
      <c r="B88" s="617"/>
      <c r="C88" s="618" t="s">
        <v>617</v>
      </c>
      <c r="D88" s="618"/>
      <c r="E88" s="618"/>
      <c r="F88" s="40"/>
      <c r="G88" s="2" t="s">
        <v>11</v>
      </c>
      <c r="H88" t="s">
        <v>4</v>
      </c>
    </row>
    <row r="89" spans="2:8" x14ac:dyDescent="0.55000000000000004">
      <c r="B89" s="617"/>
      <c r="C89" s="618" t="s">
        <v>618</v>
      </c>
      <c r="D89" s="618"/>
      <c r="E89" s="618"/>
      <c r="F89" s="40"/>
      <c r="G89" s="2" t="s">
        <v>11</v>
      </c>
      <c r="H89" t="s">
        <v>4</v>
      </c>
    </row>
    <row r="90" spans="2:8" x14ac:dyDescent="0.55000000000000004">
      <c r="B90" s="617"/>
      <c r="C90" s="618" t="s">
        <v>616</v>
      </c>
      <c r="D90" s="618"/>
      <c r="E90" s="618"/>
      <c r="F90" s="40"/>
      <c r="G90" s="2" t="s">
        <v>11</v>
      </c>
      <c r="H90" t="s">
        <v>4</v>
      </c>
    </row>
    <row r="91" spans="2:8" x14ac:dyDescent="0.55000000000000004">
      <c r="B91" s="622" t="s">
        <v>610</v>
      </c>
      <c r="C91" s="704" t="s">
        <v>611</v>
      </c>
      <c r="D91" s="618"/>
      <c r="E91" s="618"/>
      <c r="F91" s="458"/>
      <c r="G91" s="2" t="s">
        <v>11</v>
      </c>
      <c r="H91" t="s">
        <v>4</v>
      </c>
    </row>
    <row r="92" spans="2:8" x14ac:dyDescent="0.55000000000000004">
      <c r="B92" s="622"/>
      <c r="C92" s="705" t="s">
        <v>57</v>
      </c>
      <c r="D92" s="618"/>
      <c r="E92" s="618"/>
      <c r="F92" s="458"/>
      <c r="G92" s="2" t="s">
        <v>11</v>
      </c>
      <c r="H92" t="s">
        <v>4</v>
      </c>
    </row>
    <row r="93" spans="2:8" x14ac:dyDescent="0.55000000000000004">
      <c r="B93" s="622"/>
      <c r="C93" s="618" t="s">
        <v>613</v>
      </c>
      <c r="D93" s="618"/>
      <c r="E93" s="618"/>
      <c r="F93" s="40"/>
      <c r="G93" s="2" t="s">
        <v>11</v>
      </c>
      <c r="H93" t="s">
        <v>4</v>
      </c>
    </row>
    <row r="94" spans="2:8" x14ac:dyDescent="0.55000000000000004">
      <c r="B94" s="622"/>
      <c r="C94" s="618" t="s">
        <v>612</v>
      </c>
      <c r="D94" s="618"/>
      <c r="E94" s="618"/>
      <c r="F94" s="40"/>
      <c r="G94" s="2" t="s">
        <v>11</v>
      </c>
      <c r="H94" t="s">
        <v>4</v>
      </c>
    </row>
    <row r="95" spans="2:8" x14ac:dyDescent="0.55000000000000004">
      <c r="B95" s="622"/>
      <c r="C95" s="618" t="s">
        <v>614</v>
      </c>
      <c r="D95" s="618"/>
      <c r="E95" s="618"/>
      <c r="F95" s="40"/>
      <c r="G95" s="2" t="s">
        <v>11</v>
      </c>
      <c r="H95" t="s">
        <v>4</v>
      </c>
    </row>
    <row r="96" spans="2:8" x14ac:dyDescent="0.55000000000000004">
      <c r="B96" s="622"/>
      <c r="C96" s="618" t="s">
        <v>60</v>
      </c>
      <c r="D96" s="618"/>
      <c r="E96" s="618"/>
      <c r="F96" s="40"/>
      <c r="G96" s="2" t="s">
        <v>11</v>
      </c>
      <c r="H96" t="s">
        <v>4</v>
      </c>
    </row>
    <row r="97" spans="1:8" x14ac:dyDescent="0.55000000000000004">
      <c r="B97" s="617" t="s">
        <v>606</v>
      </c>
      <c r="C97" s="618" t="s">
        <v>607</v>
      </c>
      <c r="D97" s="618"/>
      <c r="E97" s="618"/>
      <c r="F97" s="40"/>
      <c r="G97" s="2" t="s">
        <v>11</v>
      </c>
      <c r="H97" t="s">
        <v>4</v>
      </c>
    </row>
    <row r="98" spans="1:8" x14ac:dyDescent="0.55000000000000004">
      <c r="B98" s="617"/>
      <c r="C98" s="618" t="s">
        <v>608</v>
      </c>
      <c r="D98" s="618"/>
      <c r="E98" s="618"/>
      <c r="F98" s="40"/>
      <c r="G98" s="2" t="s">
        <v>11</v>
      </c>
      <c r="H98" t="s">
        <v>4</v>
      </c>
    </row>
    <row r="99" spans="1:8" ht="4.5" customHeight="1" x14ac:dyDescent="0.55000000000000004">
      <c r="B99" s="591"/>
      <c r="C99" s="591"/>
      <c r="D99" s="591"/>
      <c r="E99" s="591"/>
      <c r="F99" s="591"/>
      <c r="G99" s="591"/>
      <c r="H99" s="591"/>
    </row>
    <row r="100" spans="1:8" x14ac:dyDescent="0.55000000000000004">
      <c r="B100" s="30" t="s">
        <v>104</v>
      </c>
      <c r="C100" s="30"/>
      <c r="D100" s="30"/>
      <c r="E100" s="30"/>
      <c r="F100" s="30"/>
      <c r="G100" s="34" t="str">
        <f>NABÍDKA!B13</f>
        <v>A</v>
      </c>
      <c r="H100" s="35" t="str">
        <f>NABÍDKA!B19</f>
        <v>02</v>
      </c>
    </row>
    <row r="101" spans="1:8" ht="4.5" customHeight="1" x14ac:dyDescent="0.55000000000000004">
      <c r="B101" s="672"/>
      <c r="C101" s="591"/>
      <c r="D101" s="591"/>
      <c r="E101" s="591"/>
      <c r="F101" s="591"/>
      <c r="G101" s="591"/>
      <c r="H101" s="591"/>
    </row>
    <row r="102" spans="1:8" x14ac:dyDescent="0.55000000000000004">
      <c r="B102" s="702" t="s">
        <v>620</v>
      </c>
      <c r="C102" s="606"/>
      <c r="D102" s="606"/>
      <c r="E102" s="606"/>
      <c r="F102" s="40"/>
      <c r="G102" s="14"/>
      <c r="H102" s="43" t="str">
        <f>DATA!$K$50</f>
        <v>Kč</v>
      </c>
    </row>
    <row r="103" spans="1:8" ht="4.5" customHeight="1" thickBot="1" x14ac:dyDescent="0.6">
      <c r="B103" s="591"/>
      <c r="C103" s="591"/>
      <c r="D103" s="591"/>
      <c r="E103" s="591"/>
      <c r="F103" s="591"/>
      <c r="G103" s="591"/>
      <c r="H103" s="591"/>
    </row>
    <row r="104" spans="1:8" ht="14.7" thickBot="1" x14ac:dyDescent="0.6">
      <c r="B104" s="153" t="s">
        <v>460</v>
      </c>
      <c r="C104" s="351"/>
      <c r="D104" s="637" t="s">
        <v>98</v>
      </c>
      <c r="E104" s="703"/>
      <c r="F104" s="42"/>
      <c r="G104" s="32">
        <f>G102</f>
        <v>0</v>
      </c>
      <c r="H104" s="33" t="str">
        <f>H102</f>
        <v>Kč</v>
      </c>
    </row>
    <row r="107" spans="1:8" ht="4.5" customHeight="1" x14ac:dyDescent="0.55000000000000004">
      <c r="B107" s="57"/>
      <c r="C107" s="57"/>
      <c r="D107" s="57"/>
      <c r="E107" s="57"/>
      <c r="F107" s="57"/>
      <c r="G107" s="62"/>
      <c r="H107" s="57"/>
    </row>
    <row r="109" spans="1:8" x14ac:dyDescent="0.55000000000000004">
      <c r="B109" s="19" t="s">
        <v>112</v>
      </c>
      <c r="C109" s="18"/>
      <c r="D109" s="18"/>
      <c r="E109" s="18"/>
      <c r="F109" s="18"/>
      <c r="G109" s="28"/>
      <c r="H109" s="18"/>
    </row>
    <row r="110" spans="1:8" ht="5.25" customHeight="1" x14ac:dyDescent="0.55000000000000004">
      <c r="B110" s="18"/>
      <c r="C110" s="18"/>
      <c r="D110" s="18"/>
      <c r="E110" s="18"/>
      <c r="F110" s="18"/>
      <c r="G110" s="28"/>
      <c r="H110" s="18"/>
    </row>
    <row r="111" spans="1:8" ht="31.5" customHeight="1" x14ac:dyDescent="0.55000000000000004">
      <c r="A111" s="7" t="s">
        <v>182</v>
      </c>
      <c r="B111" s="638" t="str">
        <f>C135</f>
        <v>Náhradní díly (jednotlivé části, kompresory, měniče, regulace, atd.) pro zdroj chladu a jeho příslušenství musí být dostupné u dodavatele nejdéle do pěti pracovních dnů. Všechny nezbytné náhradní díly musí být dostupné po dobu deseti let od uvedení technologie do provozu.</v>
      </c>
      <c r="C111" s="639"/>
      <c r="D111" s="639"/>
      <c r="E111" s="639"/>
      <c r="F111" s="639"/>
      <c r="G111" s="639"/>
      <c r="H111" s="639"/>
    </row>
    <row r="112" spans="1:8" ht="40" customHeight="1" x14ac:dyDescent="0.55000000000000004">
      <c r="A112" s="7"/>
      <c r="B112" s="640"/>
      <c r="C112" s="641"/>
      <c r="D112" s="641"/>
      <c r="E112" s="641"/>
      <c r="F112" s="641"/>
      <c r="G112" s="641"/>
      <c r="H112" s="641"/>
    </row>
    <row r="113" spans="1:8" ht="40" hidden="1" customHeight="1" x14ac:dyDescent="0.55000000000000004">
      <c r="A113" s="7"/>
      <c r="B113" s="640"/>
      <c r="C113" s="641"/>
      <c r="D113" s="641"/>
      <c r="E113" s="641"/>
      <c r="F113" s="641"/>
      <c r="G113" s="641"/>
      <c r="H113" s="641"/>
    </row>
    <row r="114" spans="1:8" ht="7" hidden="1" customHeight="1" x14ac:dyDescent="0.55000000000000004">
      <c r="A114" s="7"/>
      <c r="B114" s="146"/>
      <c r="C114" s="147"/>
      <c r="D114" s="147"/>
      <c r="E114" s="147"/>
      <c r="F114" s="147"/>
      <c r="G114" s="147"/>
      <c r="H114" s="147"/>
    </row>
    <row r="115" spans="1:8" ht="7" hidden="1" customHeight="1" x14ac:dyDescent="0.55000000000000004">
      <c r="A115" s="7"/>
      <c r="B115" s="146"/>
      <c r="C115" s="147"/>
      <c r="D115" s="147"/>
      <c r="E115" s="147"/>
      <c r="F115" s="147"/>
      <c r="G115" s="147"/>
      <c r="H115" s="147"/>
    </row>
    <row r="116" spans="1:8" ht="7" hidden="1" customHeight="1" x14ac:dyDescent="0.55000000000000004">
      <c r="A116" s="7"/>
      <c r="B116" s="146"/>
      <c r="C116" s="147"/>
      <c r="D116" s="147"/>
      <c r="E116" s="147"/>
      <c r="F116" s="147"/>
      <c r="G116" s="147"/>
      <c r="H116" s="147"/>
    </row>
    <row r="117" spans="1:8" ht="7" hidden="1" customHeight="1" x14ac:dyDescent="0.55000000000000004">
      <c r="A117" s="7"/>
      <c r="B117" s="146"/>
      <c r="C117" s="147"/>
      <c r="D117" s="147"/>
      <c r="E117" s="147"/>
      <c r="F117" s="147"/>
      <c r="G117" s="147"/>
      <c r="H117" s="147"/>
    </row>
    <row r="118" spans="1:8" ht="7" hidden="1" customHeight="1" x14ac:dyDescent="0.55000000000000004">
      <c r="A118" s="7"/>
      <c r="B118" s="146"/>
      <c r="C118" s="147"/>
      <c r="D118" s="147"/>
      <c r="E118" s="147"/>
      <c r="F118" s="147"/>
      <c r="G118" s="147"/>
      <c r="H118" s="147"/>
    </row>
    <row r="119" spans="1:8" ht="15" hidden="1" customHeight="1" x14ac:dyDescent="0.55000000000000004">
      <c r="B119" s="20" t="s">
        <v>144</v>
      </c>
      <c r="C119" s="6"/>
      <c r="D119" s="6"/>
      <c r="E119" s="6"/>
      <c r="F119" s="6"/>
      <c r="G119" s="6"/>
      <c r="H119" s="29" t="str">
        <f>H6</f>
        <v>-</v>
      </c>
    </row>
    <row r="120" spans="1:8" ht="15" hidden="1" customHeight="1" x14ac:dyDescent="0.55000000000000004">
      <c r="B120" s="9" t="s">
        <v>632</v>
      </c>
      <c r="C120" s="423">
        <f>C56</f>
        <v>0</v>
      </c>
      <c r="D120" s="9"/>
      <c r="E120" s="9"/>
      <c r="F120" s="9"/>
      <c r="H120" s="459" t="str">
        <f>C6</f>
        <v>DX.R744.BOOSTER.16,3/18,5</v>
      </c>
    </row>
    <row r="121" spans="1:8" ht="15" hidden="1" customHeight="1" x14ac:dyDescent="0.55000000000000004">
      <c r="B121" s="9" t="s">
        <v>633</v>
      </c>
      <c r="C121" s="460">
        <f>G61</f>
        <v>0</v>
      </c>
      <c r="D121" s="9"/>
      <c r="E121" s="9"/>
      <c r="F121" s="9"/>
      <c r="G121" s="461"/>
      <c r="H121" s="461"/>
    </row>
    <row r="122" spans="1:8" ht="15" hidden="1" customHeight="1" x14ac:dyDescent="0.55000000000000004">
      <c r="B122" s="9" t="s">
        <v>622</v>
      </c>
      <c r="C122" s="462">
        <f>G63</f>
        <v>0</v>
      </c>
      <c r="D122" s="9" t="s">
        <v>329</v>
      </c>
      <c r="E122" s="9" t="s">
        <v>279</v>
      </c>
      <c r="F122" s="9"/>
      <c r="G122" s="9"/>
      <c r="H122" s="9"/>
    </row>
    <row r="123" spans="1:8" ht="15" hidden="1" customHeight="1" x14ac:dyDescent="0.55000000000000004">
      <c r="B123" s="9"/>
      <c r="C123" s="462">
        <f>G69</f>
        <v>0</v>
      </c>
      <c r="D123" s="9" t="s">
        <v>330</v>
      </c>
      <c r="E123" s="9" t="s">
        <v>2</v>
      </c>
      <c r="F123" s="9"/>
      <c r="G123" s="9"/>
      <c r="H123" s="9"/>
    </row>
    <row r="124" spans="1:8" ht="15" hidden="1" customHeight="1" x14ac:dyDescent="0.55000000000000004">
      <c r="B124" s="9" t="s">
        <v>563</v>
      </c>
      <c r="C124" s="463">
        <f>G37</f>
        <v>0</v>
      </c>
      <c r="D124" s="9" t="s">
        <v>128</v>
      </c>
      <c r="E124" s="464">
        <f>G38</f>
        <v>0</v>
      </c>
      <c r="F124" s="9"/>
      <c r="G124" s="463" t="e">
        <f>C124/E124</f>
        <v>#DIV/0!</v>
      </c>
      <c r="H124" s="9" t="s">
        <v>637</v>
      </c>
    </row>
    <row r="125" spans="1:8" ht="15" hidden="1" customHeight="1" x14ac:dyDescent="0.55000000000000004">
      <c r="B125" s="9" t="s">
        <v>554</v>
      </c>
      <c r="C125" s="463">
        <f>G26</f>
        <v>0</v>
      </c>
      <c r="D125" s="9" t="s">
        <v>148</v>
      </c>
      <c r="E125" s="9"/>
      <c r="F125" s="9"/>
      <c r="G125" s="9"/>
      <c r="H125" s="9"/>
    </row>
    <row r="126" spans="1:8" ht="15" hidden="1" customHeight="1" x14ac:dyDescent="0.55000000000000004">
      <c r="B126" s="9" t="s">
        <v>564</v>
      </c>
      <c r="C126" s="463">
        <f>G41</f>
        <v>0</v>
      </c>
      <c r="D126" s="9" t="s">
        <v>128</v>
      </c>
      <c r="E126" s="464">
        <f>G42</f>
        <v>0</v>
      </c>
      <c r="F126" s="9"/>
      <c r="G126" s="463" t="e">
        <f>C126/E126</f>
        <v>#DIV/0!</v>
      </c>
      <c r="H126" s="9" t="s">
        <v>637</v>
      </c>
    </row>
    <row r="127" spans="1:8" ht="15" hidden="1" customHeight="1" x14ac:dyDescent="0.55000000000000004">
      <c r="B127" s="9" t="s">
        <v>555</v>
      </c>
      <c r="C127" s="463">
        <f>G29</f>
        <v>0</v>
      </c>
      <c r="D127" s="9" t="s">
        <v>148</v>
      </c>
      <c r="E127" s="9"/>
      <c r="F127" s="9"/>
      <c r="G127" s="9"/>
      <c r="H127" s="9"/>
    </row>
    <row r="128" spans="1:8" ht="15" hidden="1" customHeight="1" x14ac:dyDescent="0.55000000000000004">
      <c r="B128" s="9" t="s">
        <v>623</v>
      </c>
      <c r="C128" s="463">
        <f>G34</f>
        <v>0</v>
      </c>
      <c r="D128" s="9" t="s">
        <v>148</v>
      </c>
      <c r="E128" s="9"/>
      <c r="F128" s="9"/>
      <c r="G128" s="9"/>
      <c r="H128" s="9"/>
    </row>
    <row r="129" spans="1:8" ht="15" hidden="1" customHeight="1" x14ac:dyDescent="0.55000000000000004">
      <c r="B129" s="9" t="s">
        <v>631</v>
      </c>
      <c r="C129" s="463">
        <f>G51</f>
        <v>0</v>
      </c>
      <c r="D129" s="9" t="s">
        <v>128</v>
      </c>
      <c r="E129" s="9"/>
      <c r="F129" s="9"/>
      <c r="G129" s="9"/>
      <c r="H129" s="9"/>
    </row>
    <row r="130" spans="1:8" ht="15" hidden="1" customHeight="1" x14ac:dyDescent="0.55000000000000004">
      <c r="B130" s="9" t="s">
        <v>624</v>
      </c>
      <c r="C130" s="463">
        <f>G38+G42+G48</f>
        <v>0</v>
      </c>
      <c r="D130" s="9" t="s">
        <v>128</v>
      </c>
      <c r="E130" s="9"/>
      <c r="F130" s="9"/>
      <c r="G130" s="9"/>
      <c r="H130" s="9"/>
    </row>
    <row r="131" spans="1:8" ht="15" hidden="1" customHeight="1" x14ac:dyDescent="0.55000000000000004">
      <c r="B131" s="9" t="s">
        <v>625</v>
      </c>
      <c r="C131" s="463">
        <f>G39+G43+G49</f>
        <v>0</v>
      </c>
      <c r="D131" s="9" t="s">
        <v>158</v>
      </c>
      <c r="E131" s="9"/>
      <c r="F131" s="9"/>
      <c r="G131" s="9"/>
      <c r="H131" s="9"/>
    </row>
    <row r="132" spans="1:8" ht="15" hidden="1" customHeight="1" x14ac:dyDescent="0.55000000000000004">
      <c r="B132" s="9" t="s">
        <v>194</v>
      </c>
      <c r="C132" s="463">
        <f>C130*24</f>
        <v>0</v>
      </c>
      <c r="D132" s="636" t="s">
        <v>129</v>
      </c>
      <c r="E132" s="636"/>
      <c r="F132" s="636"/>
      <c r="G132" s="636"/>
      <c r="H132" s="636"/>
    </row>
    <row r="133" spans="1:8" ht="15" hidden="1" customHeight="1" x14ac:dyDescent="0.55000000000000004">
      <c r="B133" s="9" t="s">
        <v>626</v>
      </c>
      <c r="C133" s="463">
        <f>C130*G133</f>
        <v>0</v>
      </c>
      <c r="D133" s="636" t="s">
        <v>628</v>
      </c>
      <c r="E133" s="622"/>
      <c r="F133" s="9"/>
      <c r="G133" s="423">
        <v>4920</v>
      </c>
      <c r="H133" s="9" t="s">
        <v>627</v>
      </c>
    </row>
    <row r="134" spans="1:8" ht="15" hidden="1" customHeight="1" x14ac:dyDescent="0.55000000000000004">
      <c r="B134" s="27"/>
      <c r="C134" s="27"/>
      <c r="D134" s="27"/>
      <c r="E134" s="27"/>
      <c r="F134" s="27"/>
      <c r="G134" s="27"/>
      <c r="H134" s="27"/>
    </row>
    <row r="135" spans="1:8" hidden="1" x14ac:dyDescent="0.55000000000000004">
      <c r="A135" t="s">
        <v>182</v>
      </c>
      <c r="B135" s="4" t="s">
        <v>181</v>
      </c>
      <c r="C135" s="3" t="s">
        <v>621</v>
      </c>
    </row>
    <row r="136" spans="1:8" hidden="1" x14ac:dyDescent="0.55000000000000004">
      <c r="A136" t="s">
        <v>183</v>
      </c>
      <c r="B136" s="4"/>
      <c r="C136" s="3" t="s">
        <v>4</v>
      </c>
    </row>
    <row r="137" spans="1:8" hidden="1" x14ac:dyDescent="0.55000000000000004">
      <c r="A137" t="s">
        <v>184</v>
      </c>
      <c r="B137" s="4"/>
      <c r="C137" s="3" t="s">
        <v>4</v>
      </c>
    </row>
    <row r="138" spans="1:8" hidden="1" x14ac:dyDescent="0.55000000000000004">
      <c r="A138" t="s">
        <v>185</v>
      </c>
      <c r="B138" s="4"/>
      <c r="C138" s="3" t="s">
        <v>4</v>
      </c>
    </row>
  </sheetData>
  <sheetProtection algorithmName="SHA-512" hashValue="NfI9QFtriRqYLSW/Y+JSkMZiQn8DGAgGAWZ5MmGO52AnJWigQpzQU2JnahVIvLMlzS5UdeaCwU9w2VYxCQHjYg==" saltValue="C6k1a2q/JxjsUA9yTKfQsg==" spinCount="100000" sheet="1" objects="1" scenarios="1"/>
  <mergeCells count="113">
    <mergeCell ref="C3:F3"/>
    <mergeCell ref="B23:H23"/>
    <mergeCell ref="B24:H24"/>
    <mergeCell ref="C27:E27"/>
    <mergeCell ref="C30:E30"/>
    <mergeCell ref="B25:H25"/>
    <mergeCell ref="B81:H81"/>
    <mergeCell ref="C6:F6"/>
    <mergeCell ref="C2:F2"/>
    <mergeCell ref="C4:H4"/>
    <mergeCell ref="B7:H7"/>
    <mergeCell ref="C11:G11"/>
    <mergeCell ref="C12:G12"/>
    <mergeCell ref="B13:H13"/>
    <mergeCell ref="B14:H14"/>
    <mergeCell ref="C8:G8"/>
    <mergeCell ref="C10:G10"/>
    <mergeCell ref="C9:G9"/>
    <mergeCell ref="B15:H15"/>
    <mergeCell ref="B16:B22"/>
    <mergeCell ref="C16:E16"/>
    <mergeCell ref="C17:E17"/>
    <mergeCell ref="C18:E18"/>
    <mergeCell ref="C19:E19"/>
    <mergeCell ref="C20:E20"/>
    <mergeCell ref="C22:E22"/>
    <mergeCell ref="B83:H83"/>
    <mergeCell ref="B84:H84"/>
    <mergeCell ref="B26:B35"/>
    <mergeCell ref="C26:E26"/>
    <mergeCell ref="C29:E29"/>
    <mergeCell ref="C32:E32"/>
    <mergeCell ref="C33:E33"/>
    <mergeCell ref="C34:E34"/>
    <mergeCell ref="C35:E35"/>
    <mergeCell ref="B60:B78"/>
    <mergeCell ref="B52:H52"/>
    <mergeCell ref="B53:H53"/>
    <mergeCell ref="B54:H54"/>
    <mergeCell ref="B55:H55"/>
    <mergeCell ref="C56:G56"/>
    <mergeCell ref="C37:E37"/>
    <mergeCell ref="C38:E38"/>
    <mergeCell ref="C50:E50"/>
    <mergeCell ref="C51:E51"/>
    <mergeCell ref="C45:E45"/>
    <mergeCell ref="C46:E46"/>
    <mergeCell ref="C44:H44"/>
    <mergeCell ref="C92:E92"/>
    <mergeCell ref="C93:E93"/>
    <mergeCell ref="B57:F57"/>
    <mergeCell ref="B58:B59"/>
    <mergeCell ref="C58:F58"/>
    <mergeCell ref="C59:F59"/>
    <mergeCell ref="C70:E70"/>
    <mergeCell ref="C71:E71"/>
    <mergeCell ref="C72:E72"/>
    <mergeCell ref="C74:E74"/>
    <mergeCell ref="C73:E73"/>
    <mergeCell ref="C60:E60"/>
    <mergeCell ref="C63:E63"/>
    <mergeCell ref="C64:E64"/>
    <mergeCell ref="C78:H78"/>
    <mergeCell ref="C76:E76"/>
    <mergeCell ref="C77:E77"/>
    <mergeCell ref="D133:E133"/>
    <mergeCell ref="C96:E96"/>
    <mergeCell ref="C97:E97"/>
    <mergeCell ref="C98:E98"/>
    <mergeCell ref="C94:E94"/>
    <mergeCell ref="C95:E95"/>
    <mergeCell ref="C88:E88"/>
    <mergeCell ref="C89:E89"/>
    <mergeCell ref="C79:E79"/>
    <mergeCell ref="C80:E80"/>
    <mergeCell ref="B102:E102"/>
    <mergeCell ref="D104:E104"/>
    <mergeCell ref="C86:E86"/>
    <mergeCell ref="C87:E87"/>
    <mergeCell ref="C90:E90"/>
    <mergeCell ref="C91:E91"/>
    <mergeCell ref="B85:H85"/>
    <mergeCell ref="B86:B90"/>
    <mergeCell ref="B79:B80"/>
    <mergeCell ref="B112:H112"/>
    <mergeCell ref="B113:H113"/>
    <mergeCell ref="D132:H132"/>
    <mergeCell ref="B99:H99"/>
    <mergeCell ref="B101:H101"/>
    <mergeCell ref="B111:H111"/>
    <mergeCell ref="C28:H28"/>
    <mergeCell ref="C31:H31"/>
    <mergeCell ref="C36:H36"/>
    <mergeCell ref="C49:E49"/>
    <mergeCell ref="C47:H47"/>
    <mergeCell ref="C75:H75"/>
    <mergeCell ref="C65:E65"/>
    <mergeCell ref="C66:E66"/>
    <mergeCell ref="C67:E67"/>
    <mergeCell ref="C61:E61"/>
    <mergeCell ref="C62:H62"/>
    <mergeCell ref="C68:H68"/>
    <mergeCell ref="C69:E69"/>
    <mergeCell ref="C39:E39"/>
    <mergeCell ref="C41:E41"/>
    <mergeCell ref="C42:E42"/>
    <mergeCell ref="C43:E43"/>
    <mergeCell ref="C40:H40"/>
    <mergeCell ref="B36:B51"/>
    <mergeCell ref="C48:E48"/>
    <mergeCell ref="B103:H103"/>
    <mergeCell ref="B91:B96"/>
    <mergeCell ref="B97:B98"/>
  </mergeCells>
  <dataValidations count="3">
    <dataValidation type="list" allowBlank="1" showInputMessage="1" showErrorMessage="1" sqref="G86:G87" xr:uid="{C993B120-058B-4C02-BAA5-02D637134548}">
      <formula1>menuElektronickyRegulator</formula1>
    </dataValidation>
    <dataValidation type="list" allowBlank="1" showInputMessage="1" showErrorMessage="1" sqref="H102" xr:uid="{64FBC479-1150-4CA5-935C-20B270C2E41F}">
      <formula1>"EUR,Kč"</formula1>
    </dataValidation>
    <dataValidation type="list" allowBlank="1" showInputMessage="1" showErrorMessage="1" sqref="H66:H67 H72:H74" xr:uid="{AE5DF4D0-FD9E-4ECD-92F0-CF6A3AA9FFD9}">
      <formula1>"(on-off),(speed),(digital),(step)"</formula1>
    </dataValidation>
  </dataValidations>
  <printOptions horizontalCentered="1"/>
  <pageMargins left="0.98425196850393704" right="0.39370078740157483" top="0.55118110236220474" bottom="0.6692913385826772" header="0.31496062992125984" footer="0.31496062992125984"/>
  <pageSetup paperSize="9" scale="72" orientation="portrait" r:id="rId1"/>
  <headerFooter>
    <oddFooter>&amp;L&amp;8&amp;F&amp;R&amp;8&amp;A</oddFooter>
  </headerFooter>
  <rowBreaks count="1" manualBreakCount="1">
    <brk id="82" min="1" max="7" man="1"/>
  </rowBreaks>
  <ignoredErrors>
    <ignoredError sqref="C68:H68 C66:F66 C71:H71 C70:F70 C73:F73 C72:F72 C67:F67 C69:F69 H69" unlockedFormula="1"/>
  </ignoredErrors>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225B58EC-A9E1-4AF3-9815-07233E7CD81E}">
          <x14:formula1>
            <xm:f>M!$AE$3:$AE$4</xm:f>
          </x14:formula1>
          <xm:sqref>G71 G65 G88:G98 G77</xm:sqref>
        </x14:dataValidation>
        <x14:dataValidation type="list" allowBlank="1" showInputMessage="1" showErrorMessage="1" xr:uid="{D8A1D520-59A1-45A3-87D8-99FF3642F189}">
          <x14:formula1>
            <xm:f>M!$AY$3:$AY$5</xm:f>
          </x14:formula1>
          <xm:sqref>G80</xm:sqref>
        </x14:dataValidation>
        <x14:dataValidation type="list" allowBlank="1" showInputMessage="1" showErrorMessage="1" xr:uid="{0BB6B424-4605-420A-94CD-6CB85C985CAF}">
          <x14:formula1>
            <xm:f>M!$AG$26:$AG$34</xm:f>
          </x14:formula1>
          <xm:sqref>H5</xm:sqref>
        </x14:dataValidation>
        <x14:dataValidation type="list" allowBlank="1" showInputMessage="1" showErrorMessage="1" xr:uid="{BD464292-6D23-435E-8DA3-535EEC4CC717}">
          <x14:formula1>
            <xm:f>M!$AU$3:$AU$7</xm:f>
          </x14:formula1>
          <xm:sqref>C9:G9</xm:sqref>
        </x14:dataValidation>
        <x14:dataValidation type="list" allowBlank="1" showInputMessage="1" showErrorMessage="1" xr:uid="{A251D8B9-539F-4D22-A31A-205169089895}">
          <x14:formula1>
            <xm:f>M!$AS$3:$AS$7</xm:f>
          </x14:formula1>
          <xm:sqref>C10:G10</xm:sqref>
        </x14:dataValidation>
        <x14:dataValidation type="list" allowBlank="1" showInputMessage="1" showErrorMessage="1" xr:uid="{4FD94EEA-7CE8-4448-9407-4E331BABA334}">
          <x14:formula1>
            <xm:f>M!$AW$3:$AW$7</xm:f>
          </x14:formula1>
          <xm:sqref>C11:G11</xm:sqref>
        </x14:dataValidation>
        <x14:dataValidation type="list" allowBlank="1" showInputMessage="1" showErrorMessage="1" xr:uid="{5BDCFA1E-1040-4615-9F07-FC9E4C469089}">
          <x14:formula1>
            <xm:f>M!$AV$3:$AV$6</xm:f>
          </x14:formula1>
          <xm:sqref>C4:H4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605DB-C224-417E-B550-E74879E4D43D}">
  <sheetPr codeName="List75">
    <tabColor rgb="FFFFC000"/>
  </sheetPr>
  <dimension ref="A2:H137"/>
  <sheetViews>
    <sheetView view="pageBreakPreview" zoomScale="85" zoomScaleNormal="100" zoomScaleSheetLayoutView="85" workbookViewId="0"/>
  </sheetViews>
  <sheetFormatPr defaultRowHeight="14.4" x14ac:dyDescent="0.55000000000000004"/>
  <cols>
    <col min="1" max="1" width="3.1015625" customWidth="1"/>
    <col min="2" max="2" width="35.5234375" customWidth="1"/>
    <col min="3" max="3" width="10.47265625" customWidth="1"/>
    <col min="4" max="4" width="4.7890625" customWidth="1"/>
    <col min="5" max="5" width="18.5234375" customWidth="1"/>
    <col min="6" max="6" width="1.7890625" customWidth="1"/>
    <col min="7" max="7" width="16.7890625" style="2" customWidth="1"/>
    <col min="8" max="8" width="11.5234375" customWidth="1"/>
  </cols>
  <sheetData>
    <row r="2" spans="2:8" ht="15.6" x14ac:dyDescent="0.6">
      <c r="B2" s="466" t="s">
        <v>263</v>
      </c>
      <c r="C2" s="725" t="s">
        <v>418</v>
      </c>
      <c r="D2" s="726"/>
      <c r="E2" s="726"/>
      <c r="F2" s="726"/>
      <c r="G2" s="467" t="s">
        <v>361</v>
      </c>
      <c r="H2" s="468" t="s">
        <v>546</v>
      </c>
    </row>
    <row r="3" spans="2:8" ht="15.6" x14ac:dyDescent="0.6">
      <c r="B3" s="469"/>
      <c r="C3" s="725" t="s">
        <v>466</v>
      </c>
      <c r="D3" s="591"/>
      <c r="E3" s="591"/>
      <c r="F3" s="466"/>
      <c r="G3" s="467" t="str">
        <f>'A 01'!G3</f>
        <v>Chladicí okruh:</v>
      </c>
      <c r="H3" s="470" t="str">
        <f>DATA!D18</f>
        <v>DX-01</v>
      </c>
    </row>
    <row r="4" spans="2:8" ht="15.6" x14ac:dyDescent="0.6">
      <c r="B4" s="466" t="s">
        <v>419</v>
      </c>
      <c r="C4" s="730" t="str">
        <f>DATA!L15</f>
        <v>VH AGROPRODUKT, 50.2525558N, 15.8175425E</v>
      </c>
      <c r="D4" s="730"/>
      <c r="E4" s="730"/>
      <c r="F4" s="730"/>
      <c r="G4" s="730"/>
      <c r="H4" s="730"/>
    </row>
    <row r="5" spans="2:8" ht="18" x14ac:dyDescent="0.6">
      <c r="B5" s="466" t="s">
        <v>421</v>
      </c>
      <c r="C5" s="471">
        <f>DATA!K23</f>
        <v>36</v>
      </c>
      <c r="D5" s="472" t="s">
        <v>872</v>
      </c>
      <c r="E5" s="473"/>
      <c r="F5" s="473"/>
      <c r="G5" s="467" t="s">
        <v>50</v>
      </c>
      <c r="H5" s="470" t="s">
        <v>677</v>
      </c>
    </row>
    <row r="6" spans="2:8" ht="15.6" x14ac:dyDescent="0.6">
      <c r="B6" s="474" t="s">
        <v>420</v>
      </c>
      <c r="C6" s="731" t="s">
        <v>994</v>
      </c>
      <c r="D6" s="731"/>
      <c r="E6" s="731"/>
      <c r="F6" s="731"/>
      <c r="G6" s="731"/>
      <c r="H6" s="731"/>
    </row>
    <row r="7" spans="2:8" ht="5.25" customHeight="1" x14ac:dyDescent="0.55000000000000004">
      <c r="B7" s="591"/>
      <c r="C7" s="591"/>
      <c r="D7" s="591"/>
      <c r="E7" s="591"/>
      <c r="F7" s="591"/>
      <c r="G7" s="591"/>
      <c r="H7" s="591"/>
    </row>
    <row r="8" spans="2:8" ht="14.7" thickBot="1" x14ac:dyDescent="0.6">
      <c r="B8" t="s">
        <v>831</v>
      </c>
      <c r="C8" s="727">
        <v>120</v>
      </c>
      <c r="D8" s="728"/>
      <c r="E8" s="728"/>
      <c r="F8" s="728"/>
      <c r="G8" s="729"/>
      <c r="H8" s="453" t="s">
        <v>428</v>
      </c>
    </row>
    <row r="9" spans="2:8" ht="14.7" thickTop="1" x14ac:dyDescent="0.55000000000000004">
      <c r="B9" t="s">
        <v>26</v>
      </c>
      <c r="C9" s="609" t="s">
        <v>5</v>
      </c>
      <c r="D9" s="591"/>
      <c r="E9" s="591"/>
      <c r="F9" s="591"/>
      <c r="G9" s="591"/>
      <c r="H9" s="1"/>
    </row>
    <row r="10" spans="2:8" ht="4.5" customHeight="1" x14ac:dyDescent="0.55000000000000004">
      <c r="C10" s="2"/>
      <c r="G10"/>
      <c r="H10" s="1"/>
    </row>
    <row r="11" spans="2:8" ht="14.7" thickBot="1" x14ac:dyDescent="0.6">
      <c r="B11" t="s">
        <v>844</v>
      </c>
      <c r="C11" s="727" t="s">
        <v>845</v>
      </c>
      <c r="D11" s="728"/>
      <c r="E11" s="728"/>
      <c r="F11" s="728"/>
      <c r="G11" s="729"/>
      <c r="H11" s="1"/>
    </row>
    <row r="12" spans="2:8" ht="5.25" customHeight="1" thickTop="1" x14ac:dyDescent="0.55000000000000004">
      <c r="B12" s="591"/>
      <c r="C12" s="591"/>
      <c r="D12" s="591"/>
      <c r="E12" s="591"/>
      <c r="F12" s="591"/>
      <c r="G12" s="591"/>
      <c r="H12" s="591"/>
    </row>
    <row r="13" spans="2:8" x14ac:dyDescent="0.55000000000000004">
      <c r="B13" s="595" t="s">
        <v>462</v>
      </c>
      <c r="C13" s="595"/>
      <c r="D13" s="595"/>
      <c r="E13" s="595"/>
      <c r="F13" s="595"/>
      <c r="G13" s="595"/>
      <c r="H13" s="595"/>
    </row>
    <row r="14" spans="2:8" ht="5.25" customHeight="1" x14ac:dyDescent="0.55000000000000004">
      <c r="B14" s="591"/>
      <c r="C14" s="591"/>
      <c r="D14" s="591"/>
      <c r="E14" s="591"/>
      <c r="F14" s="591"/>
      <c r="G14" s="591"/>
      <c r="H14" s="591"/>
    </row>
    <row r="15" spans="2:8" ht="14.7" thickBot="1" x14ac:dyDescent="0.6">
      <c r="B15" s="606"/>
      <c r="C15" s="606" t="s">
        <v>28</v>
      </c>
      <c r="D15" s="606"/>
      <c r="E15" s="606"/>
      <c r="G15" s="53"/>
      <c r="H15" t="s">
        <v>275</v>
      </c>
    </row>
    <row r="16" spans="2:8" ht="15" thickTop="1" thickBot="1" x14ac:dyDescent="0.6">
      <c r="B16" s="606"/>
      <c r="C16" s="606" t="s">
        <v>272</v>
      </c>
      <c r="D16" s="606"/>
      <c r="E16" s="606"/>
      <c r="G16" s="54"/>
      <c r="H16" t="str">
        <f>H15</f>
        <v>m</v>
      </c>
    </row>
    <row r="17" spans="2:8" ht="15" thickTop="1" thickBot="1" x14ac:dyDescent="0.6">
      <c r="B17" s="606"/>
      <c r="C17" s="606" t="s">
        <v>41</v>
      </c>
      <c r="D17" s="606"/>
      <c r="E17" s="606"/>
      <c r="G17" s="54"/>
      <c r="H17" t="str">
        <f>H16</f>
        <v>m</v>
      </c>
    </row>
    <row r="18" spans="2:8" ht="15" thickTop="1" thickBot="1" x14ac:dyDescent="0.6">
      <c r="B18" s="606"/>
      <c r="C18" s="606" t="s">
        <v>425</v>
      </c>
      <c r="D18" s="606"/>
      <c r="E18" s="606"/>
      <c r="G18" s="61"/>
      <c r="H18" t="s">
        <v>423</v>
      </c>
    </row>
    <row r="19" spans="2:8" ht="17.25" customHeight="1" thickTop="1" thickBot="1" x14ac:dyDescent="0.6">
      <c r="B19" s="606"/>
      <c r="C19" s="606" t="s">
        <v>426</v>
      </c>
      <c r="D19" s="606"/>
      <c r="E19" s="606"/>
      <c r="G19" s="61"/>
      <c r="H19" t="s">
        <v>424</v>
      </c>
    </row>
    <row r="20" spans="2:8" ht="5.25" customHeight="1" thickTop="1" x14ac:dyDescent="0.55000000000000004">
      <c r="B20" s="591"/>
      <c r="C20" s="149"/>
      <c r="D20" s="149"/>
      <c r="E20" s="149"/>
      <c r="G20"/>
    </row>
    <row r="21" spans="2:8" ht="14.7" thickBot="1" x14ac:dyDescent="0.6">
      <c r="B21" s="591"/>
      <c r="C21" s="606" t="s">
        <v>427</v>
      </c>
      <c r="D21" s="606"/>
      <c r="E21" s="606"/>
      <c r="G21" s="53"/>
      <c r="H21" t="s">
        <v>550</v>
      </c>
    </row>
    <row r="22" spans="2:8" ht="5.25" customHeight="1" thickTop="1" x14ac:dyDescent="0.55000000000000004">
      <c r="B22" s="591"/>
      <c r="C22" s="591"/>
      <c r="D22" s="591"/>
      <c r="E22" s="591"/>
      <c r="F22" s="591"/>
      <c r="G22" s="591"/>
      <c r="H22" s="591"/>
    </row>
    <row r="23" spans="2:8" x14ac:dyDescent="0.55000000000000004">
      <c r="B23" s="595" t="s">
        <v>463</v>
      </c>
      <c r="C23" s="595"/>
      <c r="D23" s="595"/>
      <c r="E23" s="595"/>
      <c r="F23" s="595"/>
      <c r="G23" s="595"/>
      <c r="H23" s="595"/>
    </row>
    <row r="24" spans="2:8" ht="4.5" customHeight="1" x14ac:dyDescent="0.55000000000000004">
      <c r="B24" s="150"/>
      <c r="C24" s="150"/>
      <c r="D24" s="150"/>
      <c r="E24" s="150"/>
      <c r="F24" s="150"/>
      <c r="G24" s="150"/>
      <c r="H24" s="150"/>
    </row>
    <row r="25" spans="2:8" x14ac:dyDescent="0.55000000000000004">
      <c r="B25" s="732" t="s">
        <v>603</v>
      </c>
      <c r="C25" s="606" t="s">
        <v>567</v>
      </c>
      <c r="D25" s="606"/>
      <c r="E25" s="606"/>
      <c r="G25" s="2">
        <f>'A 01'!G51</f>
        <v>0</v>
      </c>
      <c r="H25" t="s">
        <v>128</v>
      </c>
    </row>
    <row r="26" spans="2:8" x14ac:dyDescent="0.55000000000000004">
      <c r="B26" s="732"/>
      <c r="C26" s="606" t="s">
        <v>566</v>
      </c>
      <c r="D26" s="606"/>
      <c r="E26" s="606"/>
      <c r="G26" s="2">
        <v>5</v>
      </c>
      <c r="H26" t="s">
        <v>431</v>
      </c>
    </row>
    <row r="27" spans="2:8" x14ac:dyDescent="0.55000000000000004">
      <c r="B27" s="732"/>
      <c r="C27" s="606" t="s">
        <v>568</v>
      </c>
      <c r="D27" s="606"/>
      <c r="E27" s="606"/>
      <c r="G27" s="2">
        <f>G25+((G25/100)*G26)</f>
        <v>0</v>
      </c>
      <c r="H27" t="s">
        <v>128</v>
      </c>
    </row>
    <row r="28" spans="2:8" ht="14.7" thickBot="1" x14ac:dyDescent="0.6">
      <c r="B28" s="732"/>
      <c r="C28" s="606" t="s">
        <v>429</v>
      </c>
      <c r="D28" s="606"/>
      <c r="E28" s="606"/>
      <c r="G28" s="53"/>
      <c r="H28" t="s">
        <v>128</v>
      </c>
    </row>
    <row r="29" spans="2:8" ht="15" thickTop="1" thickBot="1" x14ac:dyDescent="0.6">
      <c r="B29" s="732"/>
      <c r="C29" s="606" t="s">
        <v>430</v>
      </c>
      <c r="D29" s="606"/>
      <c r="E29" s="606"/>
      <c r="G29" s="54"/>
      <c r="H29" t="s">
        <v>431</v>
      </c>
    </row>
    <row r="30" spans="2:8" ht="16.8" thickTop="1" x14ac:dyDescent="0.55000000000000004">
      <c r="B30" s="732"/>
      <c r="C30" s="606" t="s">
        <v>432</v>
      </c>
      <c r="D30" s="606"/>
      <c r="E30" s="606"/>
      <c r="G30" s="2">
        <f>C5</f>
        <v>36</v>
      </c>
      <c r="H30" s="453" t="s">
        <v>12</v>
      </c>
    </row>
    <row r="31" spans="2:8" ht="16.8" thickBot="1" x14ac:dyDescent="0.6">
      <c r="B31" s="732"/>
      <c r="C31" s="606" t="s">
        <v>433</v>
      </c>
      <c r="D31" s="606"/>
      <c r="E31" s="606"/>
      <c r="G31" s="53"/>
      <c r="H31" s="453" t="s">
        <v>12</v>
      </c>
    </row>
    <row r="32" spans="2:8" ht="17.100000000000001" thickTop="1" thickBot="1" x14ac:dyDescent="0.6">
      <c r="B32" s="732"/>
      <c r="C32" s="606" t="s">
        <v>433</v>
      </c>
      <c r="D32" s="606"/>
      <c r="E32" s="606"/>
      <c r="G32" s="54"/>
      <c r="H32" s="453" t="s">
        <v>12</v>
      </c>
    </row>
    <row r="33" spans="2:8" ht="15" thickTop="1" thickBot="1" x14ac:dyDescent="0.6">
      <c r="B33" s="732"/>
      <c r="C33" s="606" t="s">
        <v>434</v>
      </c>
      <c r="D33" s="606"/>
      <c r="E33" s="606"/>
      <c r="G33" s="54"/>
      <c r="H33" t="s">
        <v>275</v>
      </c>
    </row>
    <row r="34" spans="2:8" ht="4.5" customHeight="1" thickTop="1" x14ac:dyDescent="0.55000000000000004">
      <c r="B34" s="341"/>
      <c r="C34" s="149"/>
      <c r="D34" s="149"/>
      <c r="E34" s="149"/>
    </row>
    <row r="35" spans="2:8" ht="14.7" thickBot="1" x14ac:dyDescent="0.6">
      <c r="B35" s="733" t="s">
        <v>604</v>
      </c>
      <c r="C35" s="606" t="s">
        <v>429</v>
      </c>
      <c r="D35" s="606"/>
      <c r="E35" s="606"/>
      <c r="G35" s="53"/>
      <c r="H35" t="s">
        <v>128</v>
      </c>
    </row>
    <row r="36" spans="2:8" ht="15" thickTop="1" thickBot="1" x14ac:dyDescent="0.6">
      <c r="B36" s="733"/>
      <c r="C36" s="606" t="s">
        <v>430</v>
      </c>
      <c r="D36" s="606"/>
      <c r="E36" s="606"/>
      <c r="G36" s="54"/>
      <c r="H36" t="s">
        <v>431</v>
      </c>
    </row>
    <row r="37" spans="2:8" ht="16.8" thickTop="1" x14ac:dyDescent="0.55000000000000004">
      <c r="B37" s="733"/>
      <c r="C37" s="606" t="s">
        <v>432</v>
      </c>
      <c r="D37" s="606"/>
      <c r="E37" s="606"/>
      <c r="G37" s="2">
        <v>5</v>
      </c>
      <c r="H37" s="453" t="s">
        <v>12</v>
      </c>
    </row>
    <row r="38" spans="2:8" ht="16.8" thickBot="1" x14ac:dyDescent="0.6">
      <c r="B38" s="733"/>
      <c r="C38" s="606" t="s">
        <v>435</v>
      </c>
      <c r="D38" s="606"/>
      <c r="E38" s="606"/>
      <c r="G38" s="53"/>
      <c r="H38" s="453" t="s">
        <v>12</v>
      </c>
    </row>
    <row r="39" spans="2:8" ht="15" thickTop="1" thickBot="1" x14ac:dyDescent="0.6">
      <c r="B39" s="733"/>
      <c r="C39" s="606" t="s">
        <v>436</v>
      </c>
      <c r="D39" s="606"/>
      <c r="E39" s="606"/>
      <c r="G39" s="54"/>
      <c r="H39" s="453" t="s">
        <v>437</v>
      </c>
    </row>
    <row r="40" spans="2:8" ht="14.7" thickTop="1" x14ac:dyDescent="0.55000000000000004">
      <c r="B40" s="733"/>
      <c r="C40" s="606" t="s">
        <v>434</v>
      </c>
      <c r="D40" s="606"/>
      <c r="E40" s="606"/>
      <c r="G40" s="2">
        <v>288</v>
      </c>
      <c r="H40" t="s">
        <v>275</v>
      </c>
    </row>
    <row r="41" spans="2:8" x14ac:dyDescent="0.55000000000000004">
      <c r="B41" s="615" t="s">
        <v>443</v>
      </c>
      <c r="C41" s="708"/>
      <c r="D41" s="708"/>
      <c r="E41" s="708"/>
      <c r="F41" s="708"/>
      <c r="G41" s="708"/>
      <c r="H41" s="708"/>
    </row>
    <row r="42" spans="2:8" ht="15" customHeight="1" x14ac:dyDescent="0.55000000000000004">
      <c r="B42" s="615" t="s">
        <v>444</v>
      </c>
      <c r="C42" s="708"/>
      <c r="D42" s="708"/>
      <c r="E42" s="708"/>
      <c r="F42" s="708"/>
      <c r="G42" s="708"/>
      <c r="H42" s="708"/>
    </row>
    <row r="43" spans="2:8" ht="5.25" customHeight="1" x14ac:dyDescent="0.55000000000000004">
      <c r="B43" s="591"/>
      <c r="C43" s="591"/>
      <c r="D43" s="591"/>
      <c r="E43" s="591"/>
      <c r="F43" s="591"/>
      <c r="G43" s="591"/>
      <c r="H43" s="591"/>
    </row>
    <row r="44" spans="2:8" x14ac:dyDescent="0.55000000000000004">
      <c r="B44" s="595" t="s">
        <v>438</v>
      </c>
      <c r="C44" s="595"/>
      <c r="D44" s="595"/>
      <c r="E44" s="595"/>
      <c r="F44" s="595"/>
      <c r="G44" s="595"/>
      <c r="H44" s="595"/>
    </row>
    <row r="45" spans="2:8" ht="5.25" customHeight="1" x14ac:dyDescent="0.55000000000000004">
      <c r="B45" s="591"/>
      <c r="C45" s="591"/>
      <c r="D45" s="591"/>
      <c r="E45" s="591"/>
      <c r="F45" s="591"/>
      <c r="G45" s="591"/>
      <c r="H45" s="591"/>
    </row>
    <row r="46" spans="2:8" x14ac:dyDescent="0.55000000000000004">
      <c r="B46" s="453" t="s">
        <v>439</v>
      </c>
      <c r="C46" s="736"/>
      <c r="D46" s="737"/>
      <c r="E46" s="737"/>
      <c r="F46" s="737"/>
      <c r="G46" s="738"/>
      <c r="H46" t="s">
        <v>4</v>
      </c>
    </row>
    <row r="47" spans="2:8" x14ac:dyDescent="0.55000000000000004">
      <c r="B47" s="694" t="s">
        <v>304</v>
      </c>
      <c r="C47" s="600"/>
      <c r="D47" s="600"/>
      <c r="E47" s="600"/>
      <c r="F47" s="663"/>
      <c r="G47" s="465"/>
      <c r="H47" t="s">
        <v>4</v>
      </c>
    </row>
    <row r="48" spans="2:8" x14ac:dyDescent="0.55000000000000004">
      <c r="B48" s="735" t="s">
        <v>440</v>
      </c>
      <c r="C48" s="591"/>
      <c r="D48" s="591"/>
      <c r="E48" s="591"/>
      <c r="F48" s="591"/>
      <c r="G48" s="145">
        <v>1</v>
      </c>
      <c r="H48" t="s">
        <v>279</v>
      </c>
    </row>
    <row r="49" spans="2:8" hidden="1" x14ac:dyDescent="0.55000000000000004">
      <c r="B49" s="617"/>
      <c r="C49" s="591" t="s">
        <v>122</v>
      </c>
      <c r="D49" s="591"/>
      <c r="E49" s="591"/>
      <c r="F49" s="591"/>
      <c r="G49" s="145" t="e">
        <f>(#REF!/60)*#REF!</f>
        <v>#REF!</v>
      </c>
      <c r="H49" t="s">
        <v>123</v>
      </c>
    </row>
    <row r="50" spans="2:8" hidden="1" x14ac:dyDescent="0.55000000000000004">
      <c r="B50" s="617"/>
      <c r="C50" s="591" t="s">
        <v>120</v>
      </c>
      <c r="D50" s="591"/>
      <c r="E50" s="591"/>
      <c r="F50" s="591"/>
      <c r="G50" s="145" t="e">
        <f>((#REF!/60)*#REF!)*(#REF!/1000)</f>
        <v>#REF!</v>
      </c>
      <c r="H50" t="s">
        <v>119</v>
      </c>
    </row>
    <row r="51" spans="2:8" x14ac:dyDescent="0.55000000000000004">
      <c r="B51" s="617" t="s">
        <v>441</v>
      </c>
      <c r="C51" s="606" t="s">
        <v>280</v>
      </c>
      <c r="D51" s="606"/>
      <c r="E51" s="606"/>
      <c r="F51" s="40"/>
      <c r="G51" s="149" t="s">
        <v>9</v>
      </c>
      <c r="H51" t="s">
        <v>4</v>
      </c>
    </row>
    <row r="52" spans="2:8" x14ac:dyDescent="0.55000000000000004">
      <c r="B52" s="617"/>
      <c r="C52" s="606" t="s">
        <v>449</v>
      </c>
      <c r="D52" s="606"/>
      <c r="E52" s="606"/>
      <c r="F52" s="40"/>
      <c r="G52" s="149" t="s">
        <v>450</v>
      </c>
      <c r="H52" t="s">
        <v>118</v>
      </c>
    </row>
    <row r="53" spans="2:8" x14ac:dyDescent="0.55000000000000004">
      <c r="B53" s="617"/>
      <c r="C53" s="606" t="s">
        <v>442</v>
      </c>
      <c r="D53" s="606"/>
      <c r="E53" s="606"/>
      <c r="F53" s="40"/>
      <c r="G53" s="11"/>
      <c r="H53" t="s">
        <v>2</v>
      </c>
    </row>
    <row r="54" spans="2:8" x14ac:dyDescent="0.55000000000000004">
      <c r="B54" s="617"/>
      <c r="C54" s="606" t="s">
        <v>445</v>
      </c>
      <c r="D54" s="606"/>
      <c r="E54" s="606"/>
      <c r="F54" s="40"/>
      <c r="G54" s="11"/>
      <c r="H54" t="s">
        <v>3</v>
      </c>
    </row>
    <row r="55" spans="2:8" x14ac:dyDescent="0.55000000000000004">
      <c r="B55" s="617"/>
      <c r="C55" s="606" t="s">
        <v>446</v>
      </c>
      <c r="D55" s="606"/>
      <c r="E55" s="606"/>
      <c r="F55" s="40"/>
      <c r="G55" s="11"/>
      <c r="H55" t="s">
        <v>158</v>
      </c>
    </row>
    <row r="56" spans="2:8" x14ac:dyDescent="0.55000000000000004">
      <c r="B56" s="617"/>
      <c r="C56" s="606" t="s">
        <v>488</v>
      </c>
      <c r="D56" s="606"/>
      <c r="E56" s="606"/>
      <c r="F56" s="40"/>
      <c r="G56" s="11"/>
      <c r="H56" t="s">
        <v>489</v>
      </c>
    </row>
    <row r="57" spans="2:8" x14ac:dyDescent="0.55000000000000004">
      <c r="B57" s="617"/>
      <c r="C57" s="606" t="s">
        <v>47</v>
      </c>
      <c r="D57" s="606"/>
      <c r="E57" s="606"/>
      <c r="F57" s="40"/>
      <c r="G57" s="2">
        <f>(G54*G53)/1000</f>
        <v>0</v>
      </c>
      <c r="H57" t="s">
        <v>128</v>
      </c>
    </row>
    <row r="58" spans="2:8" ht="15" hidden="1" customHeight="1" x14ac:dyDescent="0.55000000000000004">
      <c r="B58" s="617"/>
      <c r="C58" s="618" t="s">
        <v>121</v>
      </c>
      <c r="D58" s="618"/>
      <c r="E58" s="618"/>
      <c r="F58" s="618"/>
      <c r="G58" s="145"/>
      <c r="H58" t="s">
        <v>119</v>
      </c>
    </row>
    <row r="59" spans="2:8" x14ac:dyDescent="0.55000000000000004">
      <c r="B59" s="617"/>
      <c r="C59" s="606" t="s">
        <v>447</v>
      </c>
      <c r="D59" s="606"/>
      <c r="E59" s="606"/>
      <c r="F59" s="40"/>
      <c r="G59" s="2">
        <f>G55*G53</f>
        <v>0</v>
      </c>
      <c r="H59" t="s">
        <v>158</v>
      </c>
    </row>
    <row r="60" spans="2:8" x14ac:dyDescent="0.55000000000000004">
      <c r="B60" s="617" t="s">
        <v>448</v>
      </c>
      <c r="C60" s="606" t="s">
        <v>451</v>
      </c>
      <c r="D60" s="606"/>
      <c r="E60" s="606"/>
      <c r="F60" s="40"/>
      <c r="G60" s="11"/>
      <c r="H60" t="s">
        <v>453</v>
      </c>
    </row>
    <row r="61" spans="2:8" x14ac:dyDescent="0.55000000000000004">
      <c r="B61" s="617"/>
      <c r="C61" s="606" t="s">
        <v>452</v>
      </c>
      <c r="D61" s="606"/>
      <c r="E61" s="606"/>
      <c r="F61" s="40"/>
      <c r="G61" s="11"/>
      <c r="H61" t="s">
        <v>1</v>
      </c>
    </row>
    <row r="62" spans="2:8" ht="5.25" customHeight="1" x14ac:dyDescent="0.55000000000000004">
      <c r="B62" s="591"/>
      <c r="C62" s="591"/>
      <c r="D62" s="591"/>
      <c r="E62" s="591"/>
      <c r="F62" s="591"/>
      <c r="G62" s="591"/>
      <c r="H62" s="591"/>
    </row>
    <row r="63" spans="2:8" x14ac:dyDescent="0.55000000000000004">
      <c r="B63" s="595" t="s">
        <v>464</v>
      </c>
      <c r="C63" s="595"/>
      <c r="D63" s="595"/>
      <c r="E63" s="595"/>
      <c r="F63" s="595"/>
      <c r="G63" s="595"/>
      <c r="H63" s="595"/>
    </row>
    <row r="64" spans="2:8" ht="5.25" customHeight="1" x14ac:dyDescent="0.55000000000000004">
      <c r="B64" s="591"/>
      <c r="C64" s="591"/>
      <c r="D64" s="591"/>
      <c r="E64" s="591"/>
      <c r="F64" s="591"/>
      <c r="G64" s="591"/>
      <c r="H64" s="591"/>
    </row>
    <row r="65" spans="2:8" x14ac:dyDescent="0.55000000000000004">
      <c r="B65" s="622" t="s">
        <v>326</v>
      </c>
      <c r="C65" s="606" t="s">
        <v>53</v>
      </c>
      <c r="D65" s="606"/>
      <c r="E65" s="606"/>
      <c r="F65" s="40"/>
      <c r="G65" s="2" t="s">
        <v>10</v>
      </c>
      <c r="H65" t="s">
        <v>4</v>
      </c>
    </row>
    <row r="66" spans="2:8" x14ac:dyDescent="0.55000000000000004">
      <c r="B66" s="617"/>
      <c r="C66" s="606" t="s">
        <v>54</v>
      </c>
      <c r="D66" s="606"/>
      <c r="E66" s="606"/>
      <c r="F66" s="40"/>
      <c r="G66" s="2" t="s">
        <v>11</v>
      </c>
      <c r="H66" t="s">
        <v>4</v>
      </c>
    </row>
    <row r="67" spans="2:8" x14ac:dyDescent="0.55000000000000004">
      <c r="B67" s="617"/>
      <c r="C67" s="606" t="s">
        <v>454</v>
      </c>
      <c r="D67" s="606"/>
      <c r="E67" s="606"/>
      <c r="F67" s="40"/>
      <c r="G67" s="2" t="s">
        <v>11</v>
      </c>
      <c r="H67" t="s">
        <v>4</v>
      </c>
    </row>
    <row r="68" spans="2:8" x14ac:dyDescent="0.55000000000000004">
      <c r="B68" s="622" t="s">
        <v>187</v>
      </c>
      <c r="C68" s="734" t="s">
        <v>456</v>
      </c>
      <c r="D68" s="606"/>
      <c r="E68" s="606"/>
      <c r="F68" s="458"/>
      <c r="G68" s="2" t="s">
        <v>11</v>
      </c>
      <c r="H68" t="s">
        <v>4</v>
      </c>
    </row>
    <row r="69" spans="2:8" x14ac:dyDescent="0.55000000000000004">
      <c r="B69" s="622"/>
      <c r="C69" s="734" t="s">
        <v>57</v>
      </c>
      <c r="D69" s="606"/>
      <c r="E69" s="606"/>
      <c r="F69" s="458"/>
      <c r="G69" s="2" t="s">
        <v>11</v>
      </c>
      <c r="H69" t="s">
        <v>4</v>
      </c>
    </row>
    <row r="70" spans="2:8" x14ac:dyDescent="0.55000000000000004">
      <c r="B70" s="622"/>
      <c r="C70" s="606" t="s">
        <v>455</v>
      </c>
      <c r="D70" s="606"/>
      <c r="E70" s="606"/>
      <c r="F70" s="40"/>
      <c r="G70" s="2" t="s">
        <v>11</v>
      </c>
      <c r="H70" t="s">
        <v>4</v>
      </c>
    </row>
    <row r="71" spans="2:8" x14ac:dyDescent="0.55000000000000004">
      <c r="B71" s="622"/>
      <c r="C71" s="606" t="s">
        <v>60</v>
      </c>
      <c r="D71" s="606"/>
      <c r="E71" s="606"/>
      <c r="F71" s="40"/>
      <c r="G71" s="2" t="s">
        <v>11</v>
      </c>
      <c r="H71" t="s">
        <v>4</v>
      </c>
    </row>
    <row r="72" spans="2:8" x14ac:dyDescent="0.55000000000000004">
      <c r="B72" s="617" t="s">
        <v>457</v>
      </c>
      <c r="C72" s="606" t="s">
        <v>458</v>
      </c>
      <c r="D72" s="606"/>
      <c r="E72" s="606"/>
      <c r="F72" s="40"/>
      <c r="G72" s="2" t="s">
        <v>11</v>
      </c>
      <c r="H72" t="s">
        <v>4</v>
      </c>
    </row>
    <row r="73" spans="2:8" x14ac:dyDescent="0.55000000000000004">
      <c r="B73" s="617"/>
      <c r="C73" s="606" t="s">
        <v>496</v>
      </c>
      <c r="D73" s="606"/>
      <c r="E73" s="606"/>
      <c r="F73" s="40"/>
      <c r="G73" s="2" t="s">
        <v>11</v>
      </c>
      <c r="H73" t="s">
        <v>4</v>
      </c>
    </row>
    <row r="74" spans="2:8" ht="4.5" customHeight="1" x14ac:dyDescent="0.55000000000000004">
      <c r="B74" s="345"/>
      <c r="C74" s="149"/>
      <c r="D74" s="149"/>
      <c r="E74" s="149"/>
      <c r="F74" s="40"/>
    </row>
    <row r="75" spans="2:8" ht="4.5" customHeight="1" x14ac:dyDescent="0.55000000000000004">
      <c r="B75" s="476"/>
      <c r="C75" s="477"/>
      <c r="D75" s="477"/>
      <c r="E75" s="477"/>
      <c r="F75" s="478"/>
      <c r="G75" s="62"/>
      <c r="H75" s="57"/>
    </row>
    <row r="76" spans="2:8" ht="4.5" customHeight="1" x14ac:dyDescent="0.55000000000000004">
      <c r="B76" s="591"/>
      <c r="C76" s="591"/>
      <c r="D76" s="591"/>
      <c r="E76" s="591"/>
      <c r="F76" s="591"/>
      <c r="G76" s="591"/>
      <c r="H76" s="591"/>
    </row>
    <row r="77" spans="2:8" x14ac:dyDescent="0.55000000000000004">
      <c r="B77" s="30" t="s">
        <v>104</v>
      </c>
      <c r="C77" s="30"/>
      <c r="D77" s="30"/>
      <c r="E77" s="30"/>
      <c r="F77" s="30"/>
      <c r="G77" s="34" t="str">
        <f>NABÍDKA!B13</f>
        <v>A</v>
      </c>
      <c r="H77" s="35" t="str">
        <f>NABÍDKA!B19</f>
        <v>02</v>
      </c>
    </row>
    <row r="78" spans="2:8" ht="5.25" customHeight="1" x14ac:dyDescent="0.55000000000000004">
      <c r="B78" s="672"/>
      <c r="C78" s="591"/>
      <c r="D78" s="591"/>
      <c r="E78" s="591"/>
      <c r="F78" s="591"/>
      <c r="G78" s="591"/>
      <c r="H78" s="591"/>
    </row>
    <row r="79" spans="2:8" x14ac:dyDescent="0.55000000000000004">
      <c r="B79" s="702" t="s">
        <v>459</v>
      </c>
      <c r="C79" s="606"/>
      <c r="D79" s="606"/>
      <c r="E79" s="606"/>
      <c r="F79" s="40"/>
      <c r="G79" s="14"/>
      <c r="H79" s="43" t="str">
        <f>DATA!$K$50</f>
        <v>Kč</v>
      </c>
    </row>
    <row r="80" spans="2:8" ht="5.25" customHeight="1" thickBot="1" x14ac:dyDescent="0.6">
      <c r="B80" s="591"/>
      <c r="C80" s="591"/>
      <c r="D80" s="591"/>
      <c r="E80" s="591"/>
      <c r="F80" s="591"/>
      <c r="G80" s="591"/>
      <c r="H80" s="591"/>
    </row>
    <row r="81" spans="1:8" ht="14.7" thickBot="1" x14ac:dyDescent="0.6">
      <c r="B81" s="153" t="s">
        <v>460</v>
      </c>
      <c r="C81" s="351"/>
      <c r="D81" s="637" t="s">
        <v>98</v>
      </c>
      <c r="E81" s="703"/>
      <c r="F81" s="42"/>
      <c r="G81" s="32">
        <f>G79</f>
        <v>0</v>
      </c>
      <c r="H81" s="33" t="str">
        <f>H79</f>
        <v>Kč</v>
      </c>
    </row>
    <row r="84" spans="1:8" ht="4.5" customHeight="1" x14ac:dyDescent="0.55000000000000004">
      <c r="B84" s="57"/>
      <c r="C84" s="57"/>
      <c r="D84" s="57"/>
      <c r="E84" s="57"/>
      <c r="F84" s="57"/>
      <c r="G84" s="62"/>
      <c r="H84" s="57"/>
    </row>
    <row r="86" spans="1:8" x14ac:dyDescent="0.55000000000000004">
      <c r="B86" s="19" t="s">
        <v>112</v>
      </c>
      <c r="C86" s="18"/>
      <c r="D86" s="18"/>
      <c r="E86" s="18"/>
      <c r="F86" s="18"/>
      <c r="G86" s="28"/>
      <c r="H86" s="18"/>
    </row>
    <row r="87" spans="1:8" ht="5.25" customHeight="1" x14ac:dyDescent="0.55000000000000004">
      <c r="B87" s="18"/>
      <c r="C87" s="18"/>
      <c r="D87" s="18"/>
      <c r="E87" s="18"/>
      <c r="F87" s="18"/>
      <c r="G87" s="28"/>
      <c r="H87" s="18"/>
    </row>
    <row r="88" spans="1:8" ht="40" customHeight="1" x14ac:dyDescent="0.55000000000000004">
      <c r="A88" s="7" t="s">
        <v>182</v>
      </c>
      <c r="B88" s="638" t="str">
        <f>C134</f>
        <v>Náhradní díly (jednotlivé části, komponenty, regulace, atd.) pro chladič plynu/kondenzátor a jeho příslušenství musí být dostupné u dodavatele nejdéle do pěti pracovních dnů. Všechny nezbytné náhradní díly musí být dostupné po dobu deseti let od uvedení technologie do provozu.</v>
      </c>
      <c r="C88" s="639"/>
      <c r="D88" s="639"/>
      <c r="E88" s="639"/>
      <c r="F88" s="639"/>
      <c r="G88" s="639"/>
      <c r="H88" s="639"/>
    </row>
    <row r="89" spans="1:8" ht="33.75" customHeight="1" x14ac:dyDescent="0.55000000000000004">
      <c r="A89" s="7" t="s">
        <v>183</v>
      </c>
      <c r="B89" s="638" t="str">
        <f>C135</f>
        <v>Součástí dodávky aparátu jsou vždy originální prodloužené nohy o dostatečné délce s ohledem na optimální a energeticky úspornou práci aparátu a jednoduché a bezpečné čištění lamelové plochy aparátu.</v>
      </c>
      <c r="C89" s="639"/>
      <c r="D89" s="639"/>
      <c r="E89" s="639"/>
      <c r="F89" s="639"/>
      <c r="G89" s="639"/>
      <c r="H89" s="639"/>
    </row>
    <row r="90" spans="1:8" ht="40" customHeight="1" x14ac:dyDescent="0.55000000000000004">
      <c r="A90" s="7"/>
      <c r="B90" s="640"/>
      <c r="C90" s="641"/>
      <c r="D90" s="641"/>
      <c r="E90" s="641"/>
      <c r="F90" s="641"/>
      <c r="G90" s="641"/>
      <c r="H90" s="641"/>
    </row>
    <row r="91" spans="1:8" ht="7" hidden="1" customHeight="1" x14ac:dyDescent="0.55000000000000004">
      <c r="A91" s="7"/>
      <c r="B91" s="146"/>
      <c r="C91" s="147"/>
      <c r="D91" s="147"/>
      <c r="E91" s="147"/>
      <c r="F91" s="147"/>
      <c r="G91" s="147"/>
      <c r="H91" s="147"/>
    </row>
    <row r="92" spans="1:8" ht="7" hidden="1" customHeight="1" x14ac:dyDescent="0.55000000000000004">
      <c r="A92" s="7"/>
      <c r="B92" s="146"/>
      <c r="C92" s="147"/>
      <c r="D92" s="147"/>
      <c r="E92" s="147"/>
      <c r="F92" s="147"/>
      <c r="G92" s="147"/>
      <c r="H92" s="147"/>
    </row>
    <row r="93" spans="1:8" ht="7" hidden="1" customHeight="1" x14ac:dyDescent="0.55000000000000004">
      <c r="A93" s="7"/>
      <c r="B93" s="146"/>
      <c r="C93" s="147"/>
      <c r="D93" s="147"/>
      <c r="E93" s="147"/>
      <c r="F93" s="147"/>
      <c r="G93" s="147"/>
      <c r="H93" s="147"/>
    </row>
    <row r="94" spans="1:8" ht="7" hidden="1" customHeight="1" x14ac:dyDescent="0.55000000000000004">
      <c r="A94" s="7"/>
      <c r="B94" s="146"/>
      <c r="C94" s="147"/>
      <c r="D94" s="147"/>
      <c r="E94" s="147"/>
      <c r="F94" s="147"/>
      <c r="G94" s="147"/>
      <c r="H94" s="147"/>
    </row>
    <row r="95" spans="1:8" ht="7" hidden="1" customHeight="1" x14ac:dyDescent="0.55000000000000004">
      <c r="A95" s="7"/>
      <c r="B95" s="146"/>
      <c r="C95" s="147"/>
      <c r="D95" s="147"/>
      <c r="E95" s="147"/>
      <c r="F95" s="147"/>
      <c r="G95" s="147"/>
      <c r="H95" s="147"/>
    </row>
    <row r="96" spans="1:8" ht="7" hidden="1" customHeight="1" x14ac:dyDescent="0.55000000000000004">
      <c r="A96" s="7"/>
      <c r="B96" s="146"/>
      <c r="C96" s="147"/>
      <c r="D96" s="147"/>
      <c r="E96" s="147"/>
      <c r="F96" s="147"/>
      <c r="G96" s="147"/>
      <c r="H96" s="147"/>
    </row>
    <row r="97" spans="1:8" ht="7" hidden="1" customHeight="1" x14ac:dyDescent="0.55000000000000004">
      <c r="A97" s="7"/>
      <c r="B97" s="146"/>
      <c r="C97" s="147"/>
      <c r="D97" s="147"/>
      <c r="E97" s="147"/>
      <c r="F97" s="147"/>
      <c r="G97" s="147"/>
      <c r="H97" s="147"/>
    </row>
    <row r="98" spans="1:8" ht="7" hidden="1" customHeight="1" x14ac:dyDescent="0.55000000000000004">
      <c r="A98" s="7"/>
      <c r="B98" s="146"/>
      <c r="C98" s="147"/>
      <c r="D98" s="147"/>
      <c r="E98" s="147"/>
      <c r="F98" s="147"/>
      <c r="G98" s="147"/>
      <c r="H98" s="147"/>
    </row>
    <row r="99" spans="1:8" ht="7" hidden="1" customHeight="1" x14ac:dyDescent="0.55000000000000004">
      <c r="A99" s="7"/>
      <c r="B99" s="146"/>
      <c r="C99" s="147"/>
      <c r="D99" s="147"/>
      <c r="E99" s="147"/>
      <c r="F99" s="147"/>
      <c r="G99" s="147"/>
      <c r="H99" s="147"/>
    </row>
    <row r="100" spans="1:8" ht="7" hidden="1" customHeight="1" x14ac:dyDescent="0.55000000000000004">
      <c r="A100" s="7"/>
      <c r="B100" s="146"/>
      <c r="C100" s="147"/>
      <c r="D100" s="147"/>
      <c r="E100" s="147"/>
      <c r="F100" s="147"/>
      <c r="G100" s="147"/>
      <c r="H100" s="147"/>
    </row>
    <row r="101" spans="1:8" ht="7" hidden="1" customHeight="1" x14ac:dyDescent="0.55000000000000004">
      <c r="A101" s="7"/>
      <c r="B101" s="146"/>
      <c r="C101" s="147"/>
      <c r="D101" s="147"/>
      <c r="E101" s="147"/>
      <c r="F101" s="147"/>
      <c r="G101" s="147"/>
      <c r="H101" s="147"/>
    </row>
    <row r="102" spans="1:8" ht="7" hidden="1" customHeight="1" x14ac:dyDescent="0.55000000000000004">
      <c r="A102" s="7"/>
      <c r="B102" s="146"/>
      <c r="C102" s="147"/>
      <c r="D102" s="147"/>
      <c r="E102" s="147"/>
      <c r="F102" s="147"/>
      <c r="G102" s="147"/>
      <c r="H102" s="147"/>
    </row>
    <row r="103" spans="1:8" ht="7" hidden="1" customHeight="1" x14ac:dyDescent="0.55000000000000004">
      <c r="A103" s="7"/>
      <c r="B103" s="146"/>
      <c r="C103" s="147"/>
      <c r="D103" s="147"/>
      <c r="E103" s="147"/>
      <c r="F103" s="147"/>
      <c r="G103" s="147"/>
      <c r="H103" s="147"/>
    </row>
    <row r="104" spans="1:8" ht="7" hidden="1" customHeight="1" x14ac:dyDescent="0.55000000000000004">
      <c r="A104" s="7"/>
      <c r="B104" s="146"/>
      <c r="C104" s="147"/>
      <c r="D104" s="147"/>
      <c r="E104" s="147"/>
      <c r="F104" s="147"/>
      <c r="G104" s="147"/>
      <c r="H104" s="147"/>
    </row>
    <row r="105" spans="1:8" ht="7" hidden="1" customHeight="1" x14ac:dyDescent="0.55000000000000004">
      <c r="A105" s="7"/>
      <c r="B105" s="146"/>
      <c r="C105" s="147"/>
      <c r="D105" s="147"/>
      <c r="E105" s="147"/>
      <c r="F105" s="147"/>
      <c r="G105" s="147"/>
      <c r="H105" s="147"/>
    </row>
    <row r="106" spans="1:8" ht="7" hidden="1" customHeight="1" x14ac:dyDescent="0.55000000000000004">
      <c r="A106" s="7"/>
      <c r="B106" s="146"/>
      <c r="C106" s="147"/>
      <c r="D106" s="147"/>
      <c r="E106" s="147"/>
      <c r="F106" s="147"/>
      <c r="G106" s="147"/>
      <c r="H106" s="147"/>
    </row>
    <row r="107" spans="1:8" ht="7" hidden="1" customHeight="1" x14ac:dyDescent="0.55000000000000004">
      <c r="A107" s="7"/>
      <c r="B107" s="146"/>
      <c r="C107" s="147"/>
      <c r="D107" s="147"/>
      <c r="E107" s="147"/>
      <c r="F107" s="147"/>
      <c r="G107" s="147"/>
      <c r="H107" s="147"/>
    </row>
    <row r="108" spans="1:8" ht="7" hidden="1" customHeight="1" x14ac:dyDescent="0.55000000000000004">
      <c r="A108" s="7"/>
      <c r="B108" s="146"/>
      <c r="C108" s="147"/>
      <c r="D108" s="147"/>
      <c r="E108" s="147"/>
      <c r="F108" s="147"/>
      <c r="G108" s="147"/>
      <c r="H108" s="147"/>
    </row>
    <row r="109" spans="1:8" ht="7" hidden="1" customHeight="1" x14ac:dyDescent="0.55000000000000004">
      <c r="A109" s="7"/>
      <c r="B109" s="146"/>
      <c r="C109" s="147"/>
      <c r="D109" s="147"/>
      <c r="E109" s="147"/>
      <c r="F109" s="147"/>
      <c r="G109" s="147"/>
      <c r="H109" s="147"/>
    </row>
    <row r="110" spans="1:8" ht="7" hidden="1" customHeight="1" x14ac:dyDescent="0.55000000000000004">
      <c r="A110" s="7"/>
      <c r="B110" s="146"/>
      <c r="C110" s="147"/>
      <c r="D110" s="147"/>
      <c r="E110" s="147"/>
      <c r="F110" s="147"/>
      <c r="G110" s="147"/>
      <c r="H110" s="147"/>
    </row>
    <row r="111" spans="1:8" ht="7" hidden="1" customHeight="1" x14ac:dyDescent="0.55000000000000004">
      <c r="A111" s="7"/>
      <c r="B111" s="146"/>
      <c r="C111" s="147"/>
      <c r="D111" s="147"/>
      <c r="E111" s="147"/>
      <c r="F111" s="147"/>
      <c r="G111" s="147"/>
      <c r="H111" s="147"/>
    </row>
    <row r="112" spans="1:8" ht="7" hidden="1" customHeight="1" x14ac:dyDescent="0.55000000000000004">
      <c r="A112" s="7"/>
      <c r="B112" s="146"/>
      <c r="C112" s="147"/>
      <c r="D112" s="147"/>
      <c r="E112" s="147"/>
      <c r="F112" s="147"/>
      <c r="G112" s="147"/>
      <c r="H112" s="147"/>
    </row>
    <row r="113" spans="1:8" ht="7" hidden="1" customHeight="1" x14ac:dyDescent="0.55000000000000004">
      <c r="A113" s="7"/>
      <c r="B113" s="146"/>
      <c r="C113" s="147"/>
      <c r="D113" s="147"/>
      <c r="E113" s="147"/>
      <c r="F113" s="147"/>
      <c r="G113" s="147"/>
      <c r="H113" s="147"/>
    </row>
    <row r="114" spans="1:8" ht="7" hidden="1" customHeight="1" x14ac:dyDescent="0.55000000000000004">
      <c r="A114" s="7"/>
      <c r="B114" s="146"/>
      <c r="C114" s="147"/>
      <c r="D114" s="147"/>
      <c r="E114" s="147"/>
      <c r="F114" s="147"/>
      <c r="G114" s="147"/>
      <c r="H114" s="147"/>
    </row>
    <row r="115" spans="1:8" ht="7" hidden="1" customHeight="1" x14ac:dyDescent="0.55000000000000004">
      <c r="A115" s="7"/>
      <c r="B115" s="146"/>
      <c r="C115" s="147"/>
      <c r="D115" s="147"/>
      <c r="E115" s="147"/>
      <c r="F115" s="147"/>
      <c r="G115" s="147"/>
      <c r="H115" s="147"/>
    </row>
    <row r="116" spans="1:8" ht="7" hidden="1" customHeight="1" x14ac:dyDescent="0.55000000000000004">
      <c r="A116" s="7"/>
      <c r="B116" s="146"/>
      <c r="C116" s="147"/>
      <c r="D116" s="147"/>
      <c r="E116" s="147"/>
      <c r="F116" s="147"/>
      <c r="G116" s="147"/>
      <c r="H116" s="147"/>
    </row>
    <row r="117" spans="1:8" ht="7" hidden="1" customHeight="1" x14ac:dyDescent="0.55000000000000004">
      <c r="A117" s="7"/>
      <c r="B117" s="146"/>
      <c r="C117" s="147"/>
      <c r="D117" s="147"/>
      <c r="E117" s="147"/>
      <c r="F117" s="147"/>
      <c r="G117" s="147"/>
      <c r="H117" s="147"/>
    </row>
    <row r="118" spans="1:8" ht="7" hidden="1" customHeight="1" x14ac:dyDescent="0.55000000000000004">
      <c r="A118" s="7"/>
      <c r="B118" s="146"/>
      <c r="C118" s="147"/>
      <c r="D118" s="147"/>
      <c r="E118" s="147"/>
      <c r="F118" s="147"/>
      <c r="G118" s="147"/>
      <c r="H118" s="147"/>
    </row>
    <row r="119" spans="1:8" ht="7" hidden="1" customHeight="1" x14ac:dyDescent="0.55000000000000004">
      <c r="A119" s="7"/>
      <c r="B119" s="146"/>
      <c r="C119" s="147"/>
      <c r="D119" s="147"/>
      <c r="E119" s="147"/>
      <c r="F119" s="147"/>
      <c r="G119" s="147"/>
      <c r="H119" s="147"/>
    </row>
    <row r="120" spans="1:8" ht="7" hidden="1" customHeight="1" x14ac:dyDescent="0.55000000000000004">
      <c r="A120" s="7"/>
      <c r="B120" s="146"/>
      <c r="C120" s="147"/>
      <c r="D120" s="147"/>
      <c r="E120" s="147"/>
      <c r="F120" s="147"/>
      <c r="G120" s="147"/>
      <c r="H120" s="147"/>
    </row>
    <row r="121" spans="1:8" ht="7" hidden="1" customHeight="1" x14ac:dyDescent="0.55000000000000004">
      <c r="A121" s="7"/>
      <c r="B121" s="146"/>
      <c r="C121" s="147"/>
      <c r="D121" s="147"/>
      <c r="E121" s="147"/>
      <c r="F121" s="147"/>
      <c r="G121" s="147"/>
      <c r="H121" s="147"/>
    </row>
    <row r="122" spans="1:8" ht="15" hidden="1" customHeight="1" x14ac:dyDescent="0.55000000000000004">
      <c r="B122" s="20" t="s">
        <v>144</v>
      </c>
      <c r="C122" s="6"/>
      <c r="D122" s="6"/>
      <c r="E122" s="6"/>
      <c r="F122" s="6"/>
      <c r="G122" s="6"/>
      <c r="H122" s="29" t="str">
        <f>H5</f>
        <v>1NP</v>
      </c>
    </row>
    <row r="123" spans="1:8" ht="15" hidden="1" customHeight="1" x14ac:dyDescent="0.55000000000000004">
      <c r="B123" s="9" t="s">
        <v>634</v>
      </c>
      <c r="C123" s="460">
        <f>C46</f>
        <v>0</v>
      </c>
      <c r="D123" s="9"/>
      <c r="E123" s="9"/>
      <c r="F123" s="9"/>
      <c r="G123" s="9"/>
      <c r="H123" s="423" t="s">
        <v>994</v>
      </c>
    </row>
    <row r="124" spans="1:8" ht="15" hidden="1" customHeight="1" x14ac:dyDescent="0.55000000000000004">
      <c r="B124" s="9" t="s">
        <v>304</v>
      </c>
      <c r="C124" s="423">
        <f>G47</f>
        <v>0</v>
      </c>
      <c r="D124" s="9"/>
      <c r="E124" s="9"/>
      <c r="F124" s="9"/>
      <c r="G124" s="9"/>
      <c r="H124" s="9"/>
    </row>
    <row r="125" spans="1:8" ht="15" hidden="1" customHeight="1" x14ac:dyDescent="0.55000000000000004">
      <c r="B125" s="9" t="s">
        <v>422</v>
      </c>
      <c r="C125" s="423">
        <f>G48</f>
        <v>1</v>
      </c>
      <c r="D125" s="9" t="s">
        <v>2</v>
      </c>
      <c r="E125" s="9"/>
      <c r="F125" s="9"/>
      <c r="G125" s="9"/>
      <c r="H125" s="9"/>
    </row>
    <row r="126" spans="1:8" ht="15" hidden="1" customHeight="1" x14ac:dyDescent="0.55000000000000004">
      <c r="B126" s="9" t="s">
        <v>146</v>
      </c>
      <c r="C126" s="460">
        <f>G21</f>
        <v>0</v>
      </c>
      <c r="D126" s="9" t="s">
        <v>128</v>
      </c>
      <c r="E126" s="9"/>
      <c r="F126" s="9"/>
      <c r="G126" s="9"/>
      <c r="H126" s="9"/>
    </row>
    <row r="127" spans="1:8" ht="15" hidden="1" customHeight="1" x14ac:dyDescent="0.55000000000000004">
      <c r="B127" s="9" t="s">
        <v>147</v>
      </c>
      <c r="C127" s="460">
        <f>C8</f>
        <v>120</v>
      </c>
      <c r="D127" s="9" t="s">
        <v>148</v>
      </c>
      <c r="E127" s="9"/>
      <c r="F127" s="9"/>
      <c r="G127" s="9"/>
      <c r="H127" s="9"/>
    </row>
    <row r="128" spans="1:8" ht="15" hidden="1" customHeight="1" x14ac:dyDescent="0.55000000000000004">
      <c r="B128" s="9" t="s">
        <v>135</v>
      </c>
      <c r="C128" s="479" t="str">
        <f>G51</f>
        <v>EC</v>
      </c>
      <c r="D128" s="9" t="s">
        <v>4</v>
      </c>
      <c r="E128" s="9"/>
      <c r="F128" s="9"/>
      <c r="G128" s="9"/>
      <c r="H128" s="9"/>
    </row>
    <row r="129" spans="1:8" ht="15" hidden="1" customHeight="1" x14ac:dyDescent="0.55000000000000004">
      <c r="B129" s="9" t="s">
        <v>136</v>
      </c>
      <c r="C129" s="460">
        <f>G57</f>
        <v>0</v>
      </c>
      <c r="D129" s="9" t="s">
        <v>128</v>
      </c>
      <c r="E129" s="9"/>
      <c r="F129" s="9"/>
      <c r="G129" s="9"/>
      <c r="H129" s="9"/>
    </row>
    <row r="130" spans="1:8" ht="15" hidden="1" customHeight="1" x14ac:dyDescent="0.55000000000000004">
      <c r="B130" s="9" t="s">
        <v>467</v>
      </c>
      <c r="C130" s="460">
        <v>16</v>
      </c>
      <c r="D130" s="9" t="s">
        <v>123</v>
      </c>
      <c r="E130" s="9"/>
      <c r="F130" s="9"/>
      <c r="G130" s="9"/>
      <c r="H130" s="9"/>
    </row>
    <row r="131" spans="1:8" ht="15" hidden="1" customHeight="1" x14ac:dyDescent="0.55000000000000004">
      <c r="B131" s="9" t="s">
        <v>194</v>
      </c>
      <c r="C131" s="460">
        <f>C129*C130</f>
        <v>0</v>
      </c>
      <c r="D131" s="636" t="s">
        <v>129</v>
      </c>
      <c r="E131" s="622"/>
      <c r="F131" s="9"/>
      <c r="G131" s="423"/>
      <c r="H131" s="9"/>
    </row>
    <row r="132" spans="1:8" ht="15" hidden="1" customHeight="1" x14ac:dyDescent="0.55000000000000004">
      <c r="B132" s="9" t="s">
        <v>626</v>
      </c>
      <c r="C132" s="460">
        <f>C129*G132</f>
        <v>0</v>
      </c>
      <c r="D132" s="636" t="s">
        <v>628</v>
      </c>
      <c r="E132" s="622"/>
      <c r="F132" s="9"/>
      <c r="G132" s="423">
        <f>'A 01'!G133</f>
        <v>4920</v>
      </c>
      <c r="H132" s="9" t="str">
        <f>'A 01'!H133</f>
        <v>hod/rok</v>
      </c>
    </row>
    <row r="133" spans="1:8" ht="15" hidden="1" customHeight="1" x14ac:dyDescent="0.55000000000000004">
      <c r="B133" s="27"/>
      <c r="C133" s="27"/>
      <c r="D133" s="27"/>
      <c r="E133" s="27"/>
      <c r="F133" s="27"/>
      <c r="G133" s="27"/>
      <c r="H133" s="27"/>
    </row>
    <row r="134" spans="1:8" hidden="1" x14ac:dyDescent="0.55000000000000004">
      <c r="A134" t="s">
        <v>182</v>
      </c>
      <c r="B134" s="4" t="s">
        <v>181</v>
      </c>
      <c r="C134" s="3" t="s">
        <v>465</v>
      </c>
    </row>
    <row r="135" spans="1:8" hidden="1" x14ac:dyDescent="0.55000000000000004">
      <c r="A135" t="s">
        <v>183</v>
      </c>
      <c r="B135" s="4"/>
      <c r="C135" s="3" t="s">
        <v>852</v>
      </c>
    </row>
    <row r="136" spans="1:8" hidden="1" x14ac:dyDescent="0.55000000000000004">
      <c r="A136" t="s">
        <v>184</v>
      </c>
      <c r="B136" s="4"/>
      <c r="C136" s="3"/>
    </row>
    <row r="137" spans="1:8" hidden="1" x14ac:dyDescent="0.55000000000000004">
      <c r="A137" t="s">
        <v>185</v>
      </c>
      <c r="B137" s="4"/>
      <c r="C137" s="3"/>
    </row>
  </sheetData>
  <sheetProtection algorithmName="SHA-512" hashValue="klV9qwc2wTKe40BZGfe+WWlFN5DaO40ZbkihzF0FF/FyWlildimwJKX7ZMw9CWbw2g0dSmC7S55ZiznSnBM4wg==" saltValue="jLCiFRt3HS6FpQlrEk0XUg==" spinCount="100000" sheet="1" objects="1" scenarios="1"/>
  <mergeCells count="86">
    <mergeCell ref="D131:E131"/>
    <mergeCell ref="C31:E31"/>
    <mergeCell ref="C32:E32"/>
    <mergeCell ref="B47:F47"/>
    <mergeCell ref="B48:F48"/>
    <mergeCell ref="B49:B50"/>
    <mergeCell ref="C49:F49"/>
    <mergeCell ref="C50:F50"/>
    <mergeCell ref="B43:H43"/>
    <mergeCell ref="B44:H44"/>
    <mergeCell ref="B45:H45"/>
    <mergeCell ref="C46:G46"/>
    <mergeCell ref="B80:H80"/>
    <mergeCell ref="B88:H88"/>
    <mergeCell ref="B89:H89"/>
    <mergeCell ref="B90:H90"/>
    <mergeCell ref="D81:E81"/>
    <mergeCell ref="B76:H76"/>
    <mergeCell ref="B78:H78"/>
    <mergeCell ref="B79:E79"/>
    <mergeCell ref="C51:E51"/>
    <mergeCell ref="C53:E53"/>
    <mergeCell ref="C54:E54"/>
    <mergeCell ref="C55:E55"/>
    <mergeCell ref="C56:E56"/>
    <mergeCell ref="B72:B73"/>
    <mergeCell ref="C68:E68"/>
    <mergeCell ref="C69:E69"/>
    <mergeCell ref="C70:E70"/>
    <mergeCell ref="C71:E71"/>
    <mergeCell ref="C72:E72"/>
    <mergeCell ref="C73:E73"/>
    <mergeCell ref="C38:E38"/>
    <mergeCell ref="C39:E39"/>
    <mergeCell ref="C33:E33"/>
    <mergeCell ref="B41:H41"/>
    <mergeCell ref="B25:B33"/>
    <mergeCell ref="C25:E25"/>
    <mergeCell ref="C29:E29"/>
    <mergeCell ref="C30:E30"/>
    <mergeCell ref="C28:E28"/>
    <mergeCell ref="B35:B40"/>
    <mergeCell ref="C26:E26"/>
    <mergeCell ref="C27:E27"/>
    <mergeCell ref="C2:F2"/>
    <mergeCell ref="C8:G8"/>
    <mergeCell ref="C9:G9"/>
    <mergeCell ref="B12:H12"/>
    <mergeCell ref="B13:H13"/>
    <mergeCell ref="C4:H4"/>
    <mergeCell ref="C6:H6"/>
    <mergeCell ref="B7:H7"/>
    <mergeCell ref="C3:E3"/>
    <mergeCell ref="C11:G11"/>
    <mergeCell ref="C67:E67"/>
    <mergeCell ref="B14:H14"/>
    <mergeCell ref="B15:B21"/>
    <mergeCell ref="C15:E15"/>
    <mergeCell ref="C16:E16"/>
    <mergeCell ref="C17:E17"/>
    <mergeCell ref="C18:E18"/>
    <mergeCell ref="C19:E19"/>
    <mergeCell ref="C21:E21"/>
    <mergeCell ref="B22:H22"/>
    <mergeCell ref="B23:H23"/>
    <mergeCell ref="B42:H42"/>
    <mergeCell ref="C35:E35"/>
    <mergeCell ref="C36:E36"/>
    <mergeCell ref="C37:E37"/>
    <mergeCell ref="C40:E40"/>
    <mergeCell ref="B68:B71"/>
    <mergeCell ref="C57:E57"/>
    <mergeCell ref="D132:E132"/>
    <mergeCell ref="C59:E59"/>
    <mergeCell ref="C60:E60"/>
    <mergeCell ref="C61:E61"/>
    <mergeCell ref="C65:E65"/>
    <mergeCell ref="C66:E66"/>
    <mergeCell ref="B62:H62"/>
    <mergeCell ref="B63:H63"/>
    <mergeCell ref="B51:B59"/>
    <mergeCell ref="C58:F58"/>
    <mergeCell ref="B60:B61"/>
    <mergeCell ref="C52:E52"/>
    <mergeCell ref="B64:H64"/>
    <mergeCell ref="B65:B67"/>
  </mergeCells>
  <dataValidations count="3">
    <dataValidation type="list" allowBlank="1" showInputMessage="1" showErrorMessage="1" sqref="G65" xr:uid="{74F91DE8-B393-4687-B49E-5FC3AF116890}">
      <formula1>menuTeplotniSondy</formula1>
    </dataValidation>
    <dataValidation type="list" allowBlank="1" showInputMessage="1" showErrorMessage="1" sqref="H79" xr:uid="{1FA9A64C-2C81-462D-9140-4287B3F627AE}">
      <formula1>"EUR,Kč"</formula1>
    </dataValidation>
    <dataValidation type="list" allowBlank="1" showInputMessage="1" showErrorMessage="1" sqref="C11:G11" xr:uid="{DD456900-E45B-4106-A7F7-3FE653FFB085}">
      <formula1>"Samostatně stojící ve venkovním prostředí,Integrovaná součást zdroje chladu"</formula1>
    </dataValidation>
  </dataValidations>
  <printOptions horizontalCentered="1"/>
  <pageMargins left="0.98425196850393704" right="0.39370078740157483" top="0.55118110236220474" bottom="0.47244094488188981" header="0.31496062992125984" footer="0.31496062992125984"/>
  <pageSetup paperSize="9" scale="82" orientation="portrait" r:id="rId1"/>
  <headerFooter>
    <oddFooter>&amp;L&amp;8&amp;F&amp;R&amp;8&amp;A</oddFooter>
  </headerFooter>
  <rowBreaks count="1" manualBreakCount="1">
    <brk id="75" min="1" max="7" man="1"/>
  </rowBreaks>
  <ignoredErrors>
    <ignoredError sqref="G57:G59"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33EE137-FDC0-4D37-B234-6EE27CBC0FEF}">
          <x14:formula1>
            <xm:f>M!$AE$3:$AE$4</xm:f>
          </x14:formula1>
          <xm:sqref>G66:G75</xm:sqref>
        </x14:dataValidation>
        <x14:dataValidation type="list" allowBlank="1" showInputMessage="1" showErrorMessage="1" xr:uid="{76709D4C-826A-4A83-BCA6-363D50E4C977}">
          <x14:formula1>
            <xm:f>M!$AG$26:$AG$34</xm:f>
          </x14:formula1>
          <xm:sqref>H5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7D3C1-55C1-41B1-B84F-4019E1842D76}">
  <sheetPr codeName="List76">
    <tabColor rgb="FFFFFF99"/>
  </sheetPr>
  <dimension ref="A2:H67"/>
  <sheetViews>
    <sheetView view="pageBreakPreview" zoomScaleNormal="100" zoomScaleSheetLayoutView="100" workbookViewId="0"/>
  </sheetViews>
  <sheetFormatPr defaultRowHeight="14.4" x14ac:dyDescent="0.55000000000000004"/>
  <cols>
    <col min="1" max="1" width="3.1015625" customWidth="1"/>
    <col min="2" max="2" width="19" customWidth="1"/>
    <col min="3" max="3" width="10.47265625" customWidth="1"/>
    <col min="4" max="4" width="4.7890625" customWidth="1"/>
    <col min="5" max="5" width="26.1015625" customWidth="1"/>
    <col min="6" max="6" width="1.7890625" customWidth="1"/>
    <col min="7" max="7" width="12.1015625" style="2" customWidth="1"/>
    <col min="8" max="8" width="6.1015625" customWidth="1"/>
    <col min="9" max="9" width="9.1015625" customWidth="1"/>
  </cols>
  <sheetData>
    <row r="2" spans="2:8" ht="15.6" x14ac:dyDescent="0.6">
      <c r="B2" s="60" t="s">
        <v>263</v>
      </c>
      <c r="C2" s="739"/>
      <c r="D2" s="740"/>
      <c r="E2" s="36"/>
      <c r="F2" s="36"/>
      <c r="G2" s="37" t="s">
        <v>361</v>
      </c>
      <c r="H2" s="38" t="s">
        <v>461</v>
      </c>
    </row>
    <row r="3" spans="2:8" ht="15.6" x14ac:dyDescent="0.6">
      <c r="B3" s="742"/>
      <c r="C3" s="739" t="s">
        <v>371</v>
      </c>
      <c r="D3" s="739"/>
      <c r="E3" s="739"/>
      <c r="F3" s="739"/>
      <c r="G3" s="739"/>
      <c r="H3" s="739"/>
    </row>
    <row r="4" spans="2:8" ht="15.6" x14ac:dyDescent="0.6">
      <c r="B4" s="742"/>
      <c r="C4" s="739" t="s">
        <v>470</v>
      </c>
      <c r="D4" s="739"/>
      <c r="E4" s="739"/>
      <c r="F4" s="739"/>
      <c r="G4" s="739"/>
      <c r="H4" s="739"/>
    </row>
    <row r="5" spans="2:8" ht="15.6" x14ac:dyDescent="0.6">
      <c r="B5" s="740"/>
      <c r="C5" s="739" t="s">
        <v>471</v>
      </c>
      <c r="D5" s="739"/>
      <c r="E5" s="739"/>
      <c r="F5" s="739"/>
      <c r="G5" s="739"/>
      <c r="H5" s="739"/>
    </row>
    <row r="6" spans="2:8" ht="15.6" x14ac:dyDescent="0.6">
      <c r="B6" s="743"/>
      <c r="C6" s="741" t="s">
        <v>472</v>
      </c>
      <c r="D6" s="741"/>
      <c r="E6" s="741"/>
      <c r="F6" s="741"/>
      <c r="G6" s="741"/>
      <c r="H6" s="741"/>
    </row>
    <row r="7" spans="2:8" ht="5.25" customHeight="1" x14ac:dyDescent="0.55000000000000004">
      <c r="B7" s="591"/>
      <c r="C7" s="591"/>
      <c r="D7" s="591"/>
      <c r="E7" s="591"/>
      <c r="F7" s="591"/>
      <c r="G7" s="591"/>
      <c r="H7" s="591"/>
    </row>
    <row r="8" spans="2:8" ht="15" customHeight="1" x14ac:dyDescent="0.55000000000000004">
      <c r="B8" s="595" t="s">
        <v>341</v>
      </c>
      <c r="C8" s="595"/>
      <c r="D8" s="595"/>
      <c r="E8" s="595"/>
      <c r="F8" s="595"/>
      <c r="G8" s="595"/>
      <c r="H8" s="595"/>
    </row>
    <row r="9" spans="2:8" x14ac:dyDescent="0.55000000000000004">
      <c r="B9" s="606"/>
      <c r="C9" s="606" t="s">
        <v>846</v>
      </c>
      <c r="D9" s="606"/>
      <c r="E9" s="606"/>
      <c r="G9" s="2" t="s">
        <v>11</v>
      </c>
      <c r="H9" t="s">
        <v>4</v>
      </c>
    </row>
    <row r="10" spans="2:8" x14ac:dyDescent="0.55000000000000004">
      <c r="B10" s="606"/>
      <c r="C10" s="606" t="s">
        <v>362</v>
      </c>
      <c r="D10" s="606"/>
      <c r="E10" s="606"/>
      <c r="G10" s="2" t="s">
        <v>11</v>
      </c>
      <c r="H10" t="s">
        <v>4</v>
      </c>
    </row>
    <row r="11" spans="2:8" x14ac:dyDescent="0.55000000000000004">
      <c r="B11" s="606"/>
      <c r="C11" s="606" t="s">
        <v>363</v>
      </c>
      <c r="D11" s="606"/>
      <c r="E11" s="606"/>
      <c r="G11" s="2" t="s">
        <v>11</v>
      </c>
      <c r="H11" t="s">
        <v>4</v>
      </c>
    </row>
    <row r="12" spans="2:8" x14ac:dyDescent="0.55000000000000004">
      <c r="B12" s="606"/>
      <c r="C12" s="606" t="s">
        <v>364</v>
      </c>
      <c r="D12" s="606"/>
      <c r="E12" s="606"/>
      <c r="G12" s="2" t="s">
        <v>11</v>
      </c>
      <c r="H12" t="s">
        <v>4</v>
      </c>
    </row>
    <row r="13" spans="2:8" x14ac:dyDescent="0.55000000000000004">
      <c r="B13" s="606"/>
      <c r="C13" s="606" t="s">
        <v>365</v>
      </c>
      <c r="D13" s="606"/>
      <c r="E13" s="606"/>
      <c r="G13" s="2" t="s">
        <v>11</v>
      </c>
      <c r="H13" t="s">
        <v>4</v>
      </c>
    </row>
    <row r="14" spans="2:8" x14ac:dyDescent="0.55000000000000004">
      <c r="B14" s="606"/>
      <c r="C14" s="606" t="s">
        <v>366</v>
      </c>
      <c r="D14" s="606"/>
      <c r="E14" s="606"/>
      <c r="G14" s="2" t="s">
        <v>11</v>
      </c>
      <c r="H14" t="s">
        <v>4</v>
      </c>
    </row>
    <row r="15" spans="2:8" x14ac:dyDescent="0.55000000000000004">
      <c r="B15" s="606"/>
      <c r="C15" s="606" t="s">
        <v>367</v>
      </c>
      <c r="D15" s="606"/>
      <c r="E15" s="606"/>
      <c r="G15" s="2" t="s">
        <v>11</v>
      </c>
      <c r="H15" t="s">
        <v>4</v>
      </c>
    </row>
    <row r="16" spans="2:8" x14ac:dyDescent="0.55000000000000004">
      <c r="B16" s="606"/>
      <c r="C16" s="606" t="s">
        <v>368</v>
      </c>
      <c r="D16" s="606"/>
      <c r="E16" s="606"/>
      <c r="G16" s="2" t="s">
        <v>11</v>
      </c>
      <c r="H16" t="s">
        <v>4</v>
      </c>
    </row>
    <row r="17" spans="2:8" x14ac:dyDescent="0.55000000000000004">
      <c r="B17" s="606"/>
      <c r="C17" s="606" t="s">
        <v>372</v>
      </c>
      <c r="D17" s="606"/>
      <c r="E17" s="606"/>
      <c r="G17" s="2" t="s">
        <v>11</v>
      </c>
      <c r="H17" t="s">
        <v>4</v>
      </c>
    </row>
    <row r="18" spans="2:8" x14ac:dyDescent="0.55000000000000004">
      <c r="B18" s="606"/>
      <c r="C18" s="606" t="s">
        <v>369</v>
      </c>
      <c r="D18" s="606"/>
      <c r="E18" s="606"/>
      <c r="G18" s="2" t="s">
        <v>11</v>
      </c>
      <c r="H18" t="s">
        <v>4</v>
      </c>
    </row>
    <row r="19" spans="2:8" x14ac:dyDescent="0.55000000000000004">
      <c r="B19" s="591"/>
      <c r="C19" s="606" t="s">
        <v>370</v>
      </c>
      <c r="D19" s="606"/>
      <c r="E19" s="606"/>
      <c r="G19" s="2" t="s">
        <v>11</v>
      </c>
      <c r="H19" t="s">
        <v>4</v>
      </c>
    </row>
    <row r="20" spans="2:8" ht="5.25" customHeight="1" x14ac:dyDescent="0.55000000000000004">
      <c r="B20" s="591"/>
      <c r="C20" s="591"/>
      <c r="D20" s="591"/>
      <c r="E20" s="591"/>
      <c r="F20" s="591"/>
      <c r="G20" s="591"/>
      <c r="H20" s="591"/>
    </row>
    <row r="21" spans="2:8" x14ac:dyDescent="0.55000000000000004">
      <c r="B21" s="30" t="s">
        <v>360</v>
      </c>
      <c r="C21" s="30"/>
      <c r="D21" s="30"/>
      <c r="E21" s="30"/>
      <c r="F21" s="30"/>
      <c r="G21" s="34" t="str">
        <f>NABÍDKA!B13</f>
        <v>A</v>
      </c>
      <c r="H21" s="35" t="str">
        <f>NABÍDKA!B21</f>
        <v>03</v>
      </c>
    </row>
    <row r="22" spans="2:8" ht="5.25" customHeight="1" x14ac:dyDescent="0.55000000000000004">
      <c r="B22" s="672"/>
      <c r="C22" s="591"/>
      <c r="D22" s="591"/>
      <c r="E22" s="591"/>
      <c r="F22" s="591"/>
      <c r="G22" s="591"/>
      <c r="H22" s="591"/>
    </row>
    <row r="23" spans="2:8" x14ac:dyDescent="0.55000000000000004">
      <c r="B23" s="625" t="s">
        <v>652</v>
      </c>
      <c r="C23" s="618"/>
      <c r="D23" s="618"/>
      <c r="E23" s="618"/>
      <c r="F23" s="40"/>
      <c r="G23" s="14"/>
      <c r="H23" s="43" t="str">
        <f>DATA!$K$50</f>
        <v>Kč</v>
      </c>
    </row>
    <row r="24" spans="2:8" ht="5.25" customHeight="1" thickBot="1" x14ac:dyDescent="0.6">
      <c r="B24" s="591"/>
      <c r="C24" s="591"/>
      <c r="D24" s="591"/>
      <c r="E24" s="591"/>
      <c r="F24" s="591"/>
      <c r="G24" s="591"/>
      <c r="H24" s="591"/>
    </row>
    <row r="25" spans="2:8" ht="14.7" thickBot="1" x14ac:dyDescent="0.6">
      <c r="B25" s="153" t="s">
        <v>635</v>
      </c>
      <c r="C25" s="744"/>
      <c r="D25" s="744"/>
      <c r="E25" s="42" t="s">
        <v>98</v>
      </c>
      <c r="F25" s="41"/>
      <c r="G25" s="32">
        <f>G23</f>
        <v>0</v>
      </c>
      <c r="H25" s="33" t="str">
        <f>H23</f>
        <v>Kč</v>
      </c>
    </row>
    <row r="52" spans="1:8" ht="4.5" customHeight="1" x14ac:dyDescent="0.55000000000000004">
      <c r="B52" s="57"/>
      <c r="C52" s="57"/>
      <c r="D52" s="57"/>
      <c r="E52" s="57"/>
      <c r="F52" s="57"/>
      <c r="G52" s="62"/>
      <c r="H52" s="57"/>
    </row>
    <row r="53" spans="1:8" x14ac:dyDescent="0.55000000000000004">
      <c r="B53" s="19" t="s">
        <v>112</v>
      </c>
      <c r="C53" s="18"/>
      <c r="D53" s="18"/>
      <c r="E53" s="18"/>
      <c r="F53" s="18"/>
      <c r="G53" s="28"/>
      <c r="H53" s="18"/>
    </row>
    <row r="54" spans="1:8" ht="5.25" customHeight="1" x14ac:dyDescent="0.55000000000000004">
      <c r="B54" s="18"/>
      <c r="C54" s="18"/>
      <c r="D54" s="18"/>
      <c r="E54" s="18"/>
      <c r="F54" s="18"/>
      <c r="G54" s="28"/>
      <c r="H54" s="18"/>
    </row>
    <row r="55" spans="1:8" ht="40" customHeight="1" x14ac:dyDescent="0.55000000000000004">
      <c r="A55" s="7" t="s">
        <v>182</v>
      </c>
      <c r="B55" s="640" t="str">
        <f>C64</f>
        <v>Podrobná specifikace a popis jednotlivých technologií je součástí zadávací dokumentace a výkresové dokumentace.</v>
      </c>
      <c r="C55" s="641"/>
      <c r="D55" s="641"/>
      <c r="E55" s="641"/>
      <c r="F55" s="641"/>
      <c r="G55" s="641"/>
      <c r="H55" s="641"/>
    </row>
    <row r="56" spans="1:8" ht="40" customHeight="1" x14ac:dyDescent="0.55000000000000004">
      <c r="A56" s="7" t="s">
        <v>183</v>
      </c>
      <c r="B56" s="640"/>
      <c r="C56" s="641"/>
      <c r="D56" s="641"/>
      <c r="E56" s="641"/>
      <c r="F56" s="641"/>
      <c r="G56" s="641"/>
      <c r="H56" s="641"/>
    </row>
    <row r="57" spans="1:8" ht="40" customHeight="1" x14ac:dyDescent="0.55000000000000004">
      <c r="A57" s="7"/>
      <c r="B57" s="640"/>
      <c r="C57" s="641"/>
      <c r="D57" s="641"/>
      <c r="E57" s="641"/>
      <c r="F57" s="641"/>
      <c r="G57" s="641"/>
      <c r="H57" s="641"/>
    </row>
    <row r="58" spans="1:8" ht="15" hidden="1" customHeight="1" x14ac:dyDescent="0.55000000000000004">
      <c r="B58" s="20" t="s">
        <v>144</v>
      </c>
      <c r="C58" s="6"/>
      <c r="D58" s="6"/>
      <c r="E58" s="6"/>
      <c r="F58" s="6"/>
      <c r="G58" s="6"/>
      <c r="H58" s="29"/>
    </row>
    <row r="59" spans="1:8" ht="15" hidden="1" customHeight="1" x14ac:dyDescent="0.55000000000000004">
      <c r="B59" s="9">
        <f>C2</f>
        <v>0</v>
      </c>
      <c r="C59" s="5"/>
      <c r="D59" s="636"/>
      <c r="E59" s="636"/>
      <c r="F59" s="636"/>
      <c r="G59" s="636"/>
      <c r="H59" s="636"/>
    </row>
    <row r="60" spans="1:8" ht="15" hidden="1" customHeight="1" x14ac:dyDescent="0.55000000000000004">
      <c r="B60" s="636" t="str">
        <f>C3</f>
        <v>SILOVÉ ELEKTRICKÉ NAPÁJENÍ PRO DISTRIBUČNÍ</v>
      </c>
      <c r="C60" s="622"/>
      <c r="D60" s="622"/>
      <c r="E60" s="622"/>
      <c r="F60" s="622"/>
      <c r="G60" s="622"/>
      <c r="H60" s="622"/>
    </row>
    <row r="61" spans="1:8" ht="15" hidden="1" customHeight="1" x14ac:dyDescent="0.55000000000000004">
      <c r="B61" s="636" t="str">
        <f>C4</f>
        <v>NÁBYTEK  A CHLAZENÉ KOMORY</v>
      </c>
      <c r="C61" s="622"/>
      <c r="D61" s="622"/>
      <c r="E61" s="622"/>
      <c r="F61" s="622"/>
      <c r="G61" s="622"/>
      <c r="H61" s="622"/>
    </row>
    <row r="62" spans="1:8" ht="15" hidden="1" customHeight="1" x14ac:dyDescent="0.55000000000000004">
      <c r="B62" s="636" t="str">
        <f>C6</f>
        <v>BEZPEČNOSTNÍ PRVKY A TECHNOLOGIE</v>
      </c>
      <c r="C62" s="622"/>
      <c r="D62" s="622"/>
      <c r="E62" s="622"/>
      <c r="F62" s="622"/>
      <c r="G62" s="622"/>
      <c r="H62" s="622"/>
    </row>
    <row r="63" spans="1:8" ht="15" hidden="1" customHeight="1" x14ac:dyDescent="0.55000000000000004">
      <c r="B63" s="27"/>
      <c r="C63" s="27"/>
      <c r="D63" s="27"/>
      <c r="E63" s="27"/>
      <c r="F63" s="27"/>
      <c r="G63" s="27"/>
      <c r="H63" s="27"/>
    </row>
    <row r="64" spans="1:8" hidden="1" x14ac:dyDescent="0.55000000000000004">
      <c r="A64" t="s">
        <v>182</v>
      </c>
      <c r="B64" s="4" t="s">
        <v>181</v>
      </c>
      <c r="C64" s="3" t="s">
        <v>386</v>
      </c>
    </row>
    <row r="65" spans="1:3" hidden="1" x14ac:dyDescent="0.55000000000000004">
      <c r="A65" t="s">
        <v>183</v>
      </c>
      <c r="B65" s="4"/>
      <c r="C65" s="3"/>
    </row>
    <row r="66" spans="1:3" hidden="1" x14ac:dyDescent="0.55000000000000004">
      <c r="A66" t="s">
        <v>184</v>
      </c>
      <c r="B66" s="4"/>
      <c r="C66" s="3"/>
    </row>
    <row r="67" spans="1:3" hidden="1" x14ac:dyDescent="0.55000000000000004">
      <c r="A67" t="s">
        <v>185</v>
      </c>
      <c r="B67" s="4"/>
      <c r="C67" s="3"/>
    </row>
  </sheetData>
  <sheetProtection algorithmName="SHA-512" hashValue="APcgc+++WF8yuHPtxHl+hsFXKBn569iv65oI1yEeCUIKD7sxNNWsCd/2+uOBPKC7vPtOiRbuIcEiSjJ9s6TdEA==" saltValue="JaqADIxDsO9XWxyZ4wgNew==" spinCount="100000" sheet="1" objects="1" scenarios="1"/>
  <mergeCells count="32">
    <mergeCell ref="C25:D25"/>
    <mergeCell ref="B22:H22"/>
    <mergeCell ref="B24:H24"/>
    <mergeCell ref="B23:E23"/>
    <mergeCell ref="B60:H60"/>
    <mergeCell ref="B61:H61"/>
    <mergeCell ref="B62:H62"/>
    <mergeCell ref="B55:H55"/>
    <mergeCell ref="B56:H56"/>
    <mergeCell ref="B57:H57"/>
    <mergeCell ref="D59:H59"/>
    <mergeCell ref="B20:H20"/>
    <mergeCell ref="B8:H8"/>
    <mergeCell ref="B9:B19"/>
    <mergeCell ref="C9:E9"/>
    <mergeCell ref="C10:E10"/>
    <mergeCell ref="C11:E11"/>
    <mergeCell ref="C12:E12"/>
    <mergeCell ref="C13:E13"/>
    <mergeCell ref="C19:E19"/>
    <mergeCell ref="C17:E17"/>
    <mergeCell ref="C14:E14"/>
    <mergeCell ref="C15:E15"/>
    <mergeCell ref="C16:E16"/>
    <mergeCell ref="C18:E18"/>
    <mergeCell ref="C2:D2"/>
    <mergeCell ref="C3:H3"/>
    <mergeCell ref="C4:H4"/>
    <mergeCell ref="C6:H6"/>
    <mergeCell ref="B7:H7"/>
    <mergeCell ref="C5:H5"/>
    <mergeCell ref="B3:B6"/>
  </mergeCells>
  <dataValidations count="1">
    <dataValidation type="list" allowBlank="1" showInputMessage="1" showErrorMessage="1" sqref="H23" xr:uid="{1F715947-5E66-4621-9839-25386F23921B}">
      <formula1>"EUR,Kč"</formula1>
    </dataValidation>
  </dataValidations>
  <printOptions horizontalCentered="1"/>
  <pageMargins left="0.98425196850393704" right="0.39370078740157483" top="0.55118110236220474" bottom="0.47244094488188981" header="0.31496062992125984" footer="0.31496062992125984"/>
  <pageSetup paperSize="9" orientation="portrait" r:id="rId1"/>
  <headerFooter>
    <oddFooter>&amp;L&amp;8&amp;F&amp;R&amp;8&amp;A</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D53C211-8EC8-4BED-85E1-A46CABE0DBCE}">
          <x14:formula1>
            <xm:f>M!$AE$3:$AE$4</xm:f>
          </x14:formula1>
          <xm:sqref>G9:G19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7AFBB-5A39-4B7B-A7A8-2CB58D2546ED}">
  <sheetPr codeName="List77">
    <tabColor rgb="FFFFFF99"/>
  </sheetPr>
  <dimension ref="A2:H86"/>
  <sheetViews>
    <sheetView view="pageBreakPreview" zoomScale="80" zoomScaleNormal="100" zoomScaleSheetLayoutView="80" workbookViewId="0"/>
  </sheetViews>
  <sheetFormatPr defaultRowHeight="14.4" x14ac:dyDescent="0.55000000000000004"/>
  <cols>
    <col min="1" max="1" width="3.1015625" customWidth="1"/>
    <col min="2" max="2" width="25.1015625" customWidth="1"/>
    <col min="3" max="3" width="10.47265625" customWidth="1"/>
    <col min="4" max="4" width="4.7890625" customWidth="1"/>
    <col min="5" max="5" width="27.89453125" customWidth="1"/>
    <col min="6" max="6" width="1.47265625" customWidth="1"/>
    <col min="7" max="7" width="17.7890625" style="2" customWidth="1"/>
    <col min="8" max="8" width="6.1015625" customWidth="1"/>
  </cols>
  <sheetData>
    <row r="2" spans="2:8" ht="17.25" customHeight="1" x14ac:dyDescent="0.6">
      <c r="B2" s="60" t="s">
        <v>263</v>
      </c>
      <c r="C2" s="36"/>
      <c r="D2" s="151"/>
      <c r="E2" s="151"/>
      <c r="F2" s="151"/>
      <c r="G2" s="37" t="s">
        <v>361</v>
      </c>
      <c r="H2" s="38" t="s">
        <v>926</v>
      </c>
    </row>
    <row r="3" spans="2:8" ht="17.25" customHeight="1" x14ac:dyDescent="0.6">
      <c r="B3" s="742"/>
      <c r="C3" s="739" t="s">
        <v>332</v>
      </c>
      <c r="D3" s="740"/>
      <c r="E3" s="740"/>
      <c r="F3" s="740"/>
      <c r="G3" s="36"/>
      <c r="H3" s="36"/>
    </row>
    <row r="4" spans="2:8" ht="17.25" customHeight="1" x14ac:dyDescent="0.6">
      <c r="B4" s="742"/>
      <c r="C4" s="739" t="s">
        <v>469</v>
      </c>
      <c r="D4" s="740"/>
      <c r="E4" s="740"/>
      <c r="F4" s="740"/>
      <c r="G4" s="36"/>
      <c r="H4" s="36"/>
    </row>
    <row r="5" spans="2:8" ht="17.25" customHeight="1" x14ac:dyDescent="0.6">
      <c r="B5" s="151"/>
      <c r="C5" s="739" t="s">
        <v>468</v>
      </c>
      <c r="D5" s="740"/>
      <c r="E5" s="740"/>
      <c r="F5" s="740"/>
      <c r="G5" s="37"/>
      <c r="H5" s="480"/>
    </row>
    <row r="6" spans="2:8" ht="17.25" customHeight="1" x14ac:dyDescent="0.6">
      <c r="B6" s="151"/>
      <c r="C6" s="36"/>
      <c r="D6" s="151"/>
      <c r="E6" s="151"/>
      <c r="F6" s="151"/>
      <c r="G6" s="37"/>
      <c r="H6" s="480"/>
    </row>
    <row r="7" spans="2:8" ht="17.25" customHeight="1" x14ac:dyDescent="0.6">
      <c r="B7" s="152" t="s">
        <v>333</v>
      </c>
      <c r="C7" s="741" t="s">
        <v>4</v>
      </c>
      <c r="D7" s="741"/>
      <c r="E7" s="741"/>
      <c r="F7" s="741"/>
      <c r="G7" s="741"/>
      <c r="H7" s="741"/>
    </row>
    <row r="8" spans="2:8" ht="5.25" customHeight="1" x14ac:dyDescent="0.55000000000000004">
      <c r="B8" s="591"/>
      <c r="C8" s="591"/>
      <c r="D8" s="591"/>
      <c r="E8" s="591"/>
      <c r="F8" s="591"/>
      <c r="G8" s="591"/>
      <c r="H8" s="591"/>
    </row>
    <row r="9" spans="2:8" ht="15" customHeight="1" x14ac:dyDescent="0.55000000000000004">
      <c r="B9" s="595" t="s">
        <v>341</v>
      </c>
      <c r="C9" s="595"/>
      <c r="D9" s="595"/>
      <c r="E9" s="595"/>
      <c r="F9" s="595"/>
      <c r="G9" s="595"/>
      <c r="H9" s="595"/>
    </row>
    <row r="10" spans="2:8" ht="4.5" customHeight="1" x14ac:dyDescent="0.55000000000000004">
      <c r="B10" s="150"/>
      <c r="C10" s="150"/>
      <c r="D10" s="150"/>
      <c r="E10" s="150"/>
      <c r="F10" s="150"/>
      <c r="G10" s="150"/>
      <c r="H10" s="150"/>
    </row>
    <row r="11" spans="2:8" x14ac:dyDescent="0.55000000000000004">
      <c r="B11" s="606"/>
      <c r="C11" s="606" t="s">
        <v>335</v>
      </c>
      <c r="D11" s="606"/>
      <c r="E11" s="606"/>
      <c r="G11" s="2" t="s">
        <v>11</v>
      </c>
      <c r="H11" t="s">
        <v>4</v>
      </c>
    </row>
    <row r="12" spans="2:8" x14ac:dyDescent="0.55000000000000004">
      <c r="B12" s="606"/>
      <c r="C12" s="606" t="s">
        <v>336</v>
      </c>
      <c r="D12" s="606"/>
      <c r="E12" s="606"/>
      <c r="G12" s="2" t="s">
        <v>11</v>
      </c>
      <c r="H12" t="s">
        <v>4</v>
      </c>
    </row>
    <row r="13" spans="2:8" x14ac:dyDescent="0.55000000000000004">
      <c r="B13" s="606"/>
      <c r="C13" s="606" t="s">
        <v>337</v>
      </c>
      <c r="D13" s="606"/>
      <c r="E13" s="606"/>
      <c r="G13" s="2" t="s">
        <v>11</v>
      </c>
      <c r="H13" t="s">
        <v>4</v>
      </c>
    </row>
    <row r="14" spans="2:8" x14ac:dyDescent="0.55000000000000004">
      <c r="B14" s="606"/>
      <c r="C14" s="606" t="s">
        <v>338</v>
      </c>
      <c r="D14" s="606"/>
      <c r="E14" s="606"/>
      <c r="G14" s="2" t="s">
        <v>11</v>
      </c>
      <c r="H14" t="s">
        <v>4</v>
      </c>
    </row>
    <row r="15" spans="2:8" x14ac:dyDescent="0.55000000000000004">
      <c r="B15" s="606"/>
      <c r="C15" s="606" t="s">
        <v>354</v>
      </c>
      <c r="D15" s="606"/>
      <c r="E15" s="606"/>
      <c r="G15" s="2" t="s">
        <v>11</v>
      </c>
      <c r="H15" t="s">
        <v>4</v>
      </c>
    </row>
    <row r="16" spans="2:8" x14ac:dyDescent="0.55000000000000004">
      <c r="B16" s="591"/>
      <c r="C16" s="606" t="s">
        <v>339</v>
      </c>
      <c r="D16" s="606"/>
      <c r="E16" s="606"/>
      <c r="G16" s="2" t="s">
        <v>11</v>
      </c>
      <c r="H16" t="s">
        <v>4</v>
      </c>
    </row>
    <row r="17" spans="2:8" ht="5.25" customHeight="1" x14ac:dyDescent="0.55000000000000004">
      <c r="B17" s="591"/>
      <c r="C17" s="591"/>
      <c r="D17" s="591"/>
      <c r="E17" s="591"/>
      <c r="F17" s="591"/>
      <c r="G17" s="591"/>
      <c r="H17" s="591"/>
    </row>
    <row r="18" spans="2:8" x14ac:dyDescent="0.55000000000000004">
      <c r="B18" s="745" t="s">
        <v>344</v>
      </c>
      <c r="C18" s="745"/>
      <c r="D18" s="745"/>
      <c r="E18" s="745"/>
      <c r="F18" s="745"/>
      <c r="G18" s="745"/>
      <c r="H18" s="745"/>
    </row>
    <row r="19" spans="2:8" ht="5.25" customHeight="1" x14ac:dyDescent="0.55000000000000004">
      <c r="B19" s="591"/>
      <c r="C19" s="591"/>
      <c r="D19" s="591"/>
      <c r="E19" s="591"/>
      <c r="F19" s="591"/>
      <c r="G19" s="591"/>
      <c r="H19" s="591"/>
    </row>
    <row r="20" spans="2:8" ht="14.7" thickBot="1" x14ac:dyDescent="0.6">
      <c r="B20" s="481" t="s">
        <v>355</v>
      </c>
      <c r="C20" s="751"/>
      <c r="D20" s="752"/>
      <c r="E20" s="667"/>
      <c r="G20" s="482">
        <v>1</v>
      </c>
      <c r="H20" t="s">
        <v>279</v>
      </c>
    </row>
    <row r="21" spans="2:8" ht="15" thickTop="1" thickBot="1" x14ac:dyDescent="0.6">
      <c r="B21" s="746" t="s">
        <v>334</v>
      </c>
      <c r="C21" s="694"/>
      <c r="D21" s="694"/>
      <c r="E21" s="694"/>
      <c r="F21" s="747"/>
      <c r="G21" s="484"/>
      <c r="H21" t="s">
        <v>4</v>
      </c>
    </row>
    <row r="22" spans="2:8" ht="15" thickTop="1" thickBot="1" x14ac:dyDescent="0.6">
      <c r="B22" s="750" t="s">
        <v>847</v>
      </c>
      <c r="C22" s="689"/>
      <c r="D22" s="689"/>
      <c r="E22" s="689"/>
      <c r="F22" s="749"/>
      <c r="G22" s="483">
        <v>32</v>
      </c>
      <c r="H22" t="s">
        <v>279</v>
      </c>
    </row>
    <row r="23" spans="2:8" ht="15" thickTop="1" thickBot="1" x14ac:dyDescent="0.6">
      <c r="B23" s="748" t="s">
        <v>340</v>
      </c>
      <c r="C23" s="689"/>
      <c r="D23" s="689"/>
      <c r="E23" s="689"/>
      <c r="F23" s="749"/>
      <c r="G23" s="55"/>
      <c r="H23" t="s">
        <v>279</v>
      </c>
    </row>
    <row r="24" spans="2:8" ht="5.25" customHeight="1" thickTop="1" x14ac:dyDescent="0.55000000000000004">
      <c r="B24" s="748"/>
      <c r="C24" s="591"/>
      <c r="D24" s="591"/>
      <c r="E24" s="591"/>
      <c r="F24" s="591"/>
      <c r="G24" s="591"/>
      <c r="H24" s="591"/>
    </row>
    <row r="25" spans="2:8" x14ac:dyDescent="0.55000000000000004">
      <c r="B25" s="617" t="s">
        <v>342</v>
      </c>
      <c r="C25" s="606" t="s">
        <v>497</v>
      </c>
      <c r="D25" s="606"/>
      <c r="E25" s="606"/>
      <c r="F25" s="40"/>
      <c r="G25" s="2" t="s">
        <v>11</v>
      </c>
      <c r="H25" t="s">
        <v>4</v>
      </c>
    </row>
    <row r="26" spans="2:8" x14ac:dyDescent="0.55000000000000004">
      <c r="B26" s="617"/>
      <c r="C26" s="606" t="s">
        <v>498</v>
      </c>
      <c r="D26" s="606"/>
      <c r="E26" s="606"/>
      <c r="F26" s="40"/>
      <c r="G26" s="2" t="s">
        <v>11</v>
      </c>
      <c r="H26" t="s">
        <v>4</v>
      </c>
    </row>
    <row r="27" spans="2:8" x14ac:dyDescent="0.55000000000000004">
      <c r="B27" s="617"/>
      <c r="C27" s="606" t="s">
        <v>499</v>
      </c>
      <c r="D27" s="606"/>
      <c r="E27" s="606"/>
      <c r="F27" s="40"/>
      <c r="G27" s="2" t="s">
        <v>11</v>
      </c>
      <c r="H27" t="s">
        <v>4</v>
      </c>
    </row>
    <row r="28" spans="2:8" hidden="1" x14ac:dyDescent="0.55000000000000004">
      <c r="B28" s="617"/>
      <c r="C28" s="40" t="s">
        <v>122</v>
      </c>
      <c r="D28" s="40"/>
      <c r="E28" s="40"/>
      <c r="F28" s="40"/>
      <c r="G28" s="145" t="e">
        <f>(#REF!/60)*#REF!</f>
        <v>#REF!</v>
      </c>
      <c r="H28" t="s">
        <v>123</v>
      </c>
    </row>
    <row r="29" spans="2:8" hidden="1" x14ac:dyDescent="0.55000000000000004">
      <c r="B29" s="617"/>
      <c r="C29" s="40" t="s">
        <v>120</v>
      </c>
      <c r="D29" s="40"/>
      <c r="E29" s="40"/>
      <c r="F29" s="40"/>
      <c r="G29" s="145" t="e">
        <f>((#REF!/60)*#REF!)*(G27/1000)</f>
        <v>#REF!</v>
      </c>
      <c r="H29" t="s">
        <v>119</v>
      </c>
    </row>
    <row r="30" spans="2:8" x14ac:dyDescent="0.55000000000000004">
      <c r="B30" s="617" t="s">
        <v>343</v>
      </c>
      <c r="C30" s="606" t="s">
        <v>500</v>
      </c>
      <c r="D30" s="606"/>
      <c r="E30" s="606"/>
      <c r="F30" s="40"/>
      <c r="G30" s="2" t="s">
        <v>11</v>
      </c>
      <c r="H30" t="s">
        <v>4</v>
      </c>
    </row>
    <row r="31" spans="2:8" x14ac:dyDescent="0.55000000000000004">
      <c r="B31" s="617"/>
      <c r="C31" s="606" t="s">
        <v>501</v>
      </c>
      <c r="D31" s="606"/>
      <c r="E31" s="606"/>
      <c r="F31" s="40"/>
      <c r="G31" s="2" t="s">
        <v>11</v>
      </c>
      <c r="H31" t="s">
        <v>4</v>
      </c>
    </row>
    <row r="32" spans="2:8" ht="15" hidden="1" customHeight="1" x14ac:dyDescent="0.55000000000000004">
      <c r="B32" s="617"/>
      <c r="C32" s="40" t="s">
        <v>121</v>
      </c>
      <c r="D32" s="40"/>
      <c r="E32" s="40"/>
      <c r="F32" s="40"/>
      <c r="G32" s="145" t="e">
        <f>G31/1000*G33</f>
        <v>#VALUE!</v>
      </c>
      <c r="H32" t="s">
        <v>119</v>
      </c>
    </row>
    <row r="33" spans="2:8" x14ac:dyDescent="0.55000000000000004">
      <c r="B33" s="617"/>
      <c r="C33" s="606" t="s">
        <v>502</v>
      </c>
      <c r="D33" s="606"/>
      <c r="E33" s="606"/>
      <c r="F33" s="40"/>
      <c r="G33" s="2" t="s">
        <v>11</v>
      </c>
      <c r="H33" t="s">
        <v>4</v>
      </c>
    </row>
    <row r="34" spans="2:8" x14ac:dyDescent="0.55000000000000004">
      <c r="B34" s="617"/>
      <c r="C34" s="606" t="s">
        <v>503</v>
      </c>
      <c r="D34" s="606"/>
      <c r="E34" s="606"/>
      <c r="F34" s="40"/>
      <c r="G34" s="2" t="s">
        <v>11</v>
      </c>
      <c r="H34" t="s">
        <v>4</v>
      </c>
    </row>
    <row r="35" spans="2:8" x14ac:dyDescent="0.55000000000000004">
      <c r="B35" s="617"/>
      <c r="C35" s="606" t="s">
        <v>504</v>
      </c>
      <c r="D35" s="606"/>
      <c r="E35" s="606"/>
      <c r="F35" s="40"/>
      <c r="G35" s="2" t="s">
        <v>11</v>
      </c>
      <c r="H35" t="s">
        <v>4</v>
      </c>
    </row>
    <row r="36" spans="2:8" x14ac:dyDescent="0.55000000000000004">
      <c r="B36" s="617"/>
      <c r="C36" s="606" t="s">
        <v>505</v>
      </c>
      <c r="D36" s="606"/>
      <c r="E36" s="606"/>
      <c r="F36" s="40"/>
      <c r="G36" s="2" t="s">
        <v>11</v>
      </c>
      <c r="H36" t="s">
        <v>4</v>
      </c>
    </row>
    <row r="37" spans="2:8" x14ac:dyDescent="0.55000000000000004">
      <c r="B37" s="617"/>
      <c r="C37" s="606" t="s">
        <v>506</v>
      </c>
      <c r="D37" s="606"/>
      <c r="E37" s="606"/>
      <c r="F37" s="40"/>
      <c r="G37" s="2" t="s">
        <v>11</v>
      </c>
      <c r="H37" t="s">
        <v>4</v>
      </c>
    </row>
    <row r="38" spans="2:8" x14ac:dyDescent="0.55000000000000004">
      <c r="B38" s="617"/>
      <c r="C38" s="606" t="s">
        <v>507</v>
      </c>
      <c r="D38" s="606"/>
      <c r="E38" s="606"/>
      <c r="F38" s="40"/>
      <c r="G38" s="2" t="s">
        <v>11</v>
      </c>
      <c r="H38" t="s">
        <v>4</v>
      </c>
    </row>
    <row r="39" spans="2:8" x14ac:dyDescent="0.55000000000000004">
      <c r="B39" s="617"/>
      <c r="C39" s="606" t="s">
        <v>508</v>
      </c>
      <c r="D39" s="606"/>
      <c r="E39" s="606"/>
      <c r="F39" s="40"/>
      <c r="G39" s="2" t="s">
        <v>11</v>
      </c>
      <c r="H39" t="s">
        <v>4</v>
      </c>
    </row>
    <row r="40" spans="2:8" ht="5.25" customHeight="1" x14ac:dyDescent="0.55000000000000004">
      <c r="B40" s="345"/>
    </row>
    <row r="41" spans="2:8" x14ac:dyDescent="0.55000000000000004">
      <c r="B41" s="607" t="s">
        <v>348</v>
      </c>
      <c r="C41" s="607"/>
      <c r="D41" s="607"/>
      <c r="E41" s="607"/>
      <c r="F41" s="607"/>
      <c r="G41" s="607"/>
      <c r="H41" s="607"/>
    </row>
    <row r="42" spans="2:8" ht="5.25" customHeight="1" x14ac:dyDescent="0.55000000000000004">
      <c r="B42" s="591"/>
      <c r="C42" s="591"/>
      <c r="D42" s="591"/>
      <c r="E42" s="591"/>
      <c r="F42" s="591"/>
      <c r="G42" s="591"/>
      <c r="H42" s="591"/>
    </row>
    <row r="43" spans="2:8" x14ac:dyDescent="0.55000000000000004">
      <c r="B43" s="595" t="s">
        <v>345</v>
      </c>
      <c r="C43" s="595"/>
      <c r="D43" s="595"/>
      <c r="E43" s="595"/>
      <c r="F43" s="595"/>
      <c r="G43" s="595"/>
      <c r="H43" s="595"/>
    </row>
    <row r="44" spans="2:8" ht="5.25" customHeight="1" x14ac:dyDescent="0.55000000000000004">
      <c r="B44" s="591"/>
      <c r="C44" s="591"/>
      <c r="D44" s="591"/>
      <c r="E44" s="591"/>
      <c r="F44" s="591"/>
      <c r="G44" s="591"/>
      <c r="H44" s="591"/>
    </row>
    <row r="45" spans="2:8" x14ac:dyDescent="0.55000000000000004">
      <c r="B45" s="622" t="s">
        <v>346</v>
      </c>
      <c r="C45" s="606" t="s">
        <v>356</v>
      </c>
      <c r="D45" s="606"/>
      <c r="E45" s="606"/>
      <c r="F45" s="149"/>
      <c r="G45" s="2" t="s">
        <v>11</v>
      </c>
      <c r="H45" t="s">
        <v>4</v>
      </c>
    </row>
    <row r="46" spans="2:8" x14ac:dyDescent="0.55000000000000004">
      <c r="B46" s="617"/>
      <c r="C46" s="606" t="s">
        <v>509</v>
      </c>
      <c r="D46" s="606"/>
      <c r="E46" s="606"/>
      <c r="F46" s="149"/>
      <c r="G46" s="2" t="s">
        <v>11</v>
      </c>
      <c r="H46" t="s">
        <v>4</v>
      </c>
    </row>
    <row r="47" spans="2:8" x14ac:dyDescent="0.55000000000000004">
      <c r="B47" s="617"/>
      <c r="C47" s="606" t="s">
        <v>848</v>
      </c>
      <c r="D47" s="606"/>
      <c r="E47" s="606"/>
      <c r="F47" s="149"/>
      <c r="G47" s="2" t="s">
        <v>11</v>
      </c>
      <c r="H47" t="s">
        <v>4</v>
      </c>
    </row>
    <row r="48" spans="2:8" x14ac:dyDescent="0.55000000000000004">
      <c r="B48" s="617"/>
      <c r="C48" s="606" t="s">
        <v>849</v>
      </c>
      <c r="D48" s="606"/>
      <c r="E48" s="606"/>
      <c r="F48" s="149"/>
      <c r="G48" s="2" t="s">
        <v>11</v>
      </c>
      <c r="H48" t="s">
        <v>4</v>
      </c>
    </row>
    <row r="49" spans="2:8" ht="5.25" customHeight="1" x14ac:dyDescent="0.55000000000000004">
      <c r="B49" s="591"/>
      <c r="C49" s="591"/>
      <c r="D49" s="591"/>
      <c r="E49" s="591"/>
      <c r="F49" s="591"/>
      <c r="G49" s="591"/>
      <c r="H49" s="591"/>
    </row>
    <row r="50" spans="2:8" x14ac:dyDescent="0.55000000000000004">
      <c r="B50" s="622" t="s">
        <v>347</v>
      </c>
      <c r="C50" s="606" t="s">
        <v>510</v>
      </c>
      <c r="D50" s="606"/>
      <c r="E50" s="606"/>
      <c r="F50" s="149"/>
      <c r="G50" s="2" t="s">
        <v>11</v>
      </c>
      <c r="H50" t="s">
        <v>4</v>
      </c>
    </row>
    <row r="51" spans="2:8" x14ac:dyDescent="0.55000000000000004">
      <c r="B51" s="622"/>
      <c r="C51" s="606" t="s">
        <v>850</v>
      </c>
      <c r="D51" s="606"/>
      <c r="E51" s="606"/>
      <c r="F51" s="149"/>
      <c r="G51" s="2" t="s">
        <v>11</v>
      </c>
      <c r="H51" t="s">
        <v>4</v>
      </c>
    </row>
    <row r="52" spans="2:8" x14ac:dyDescent="0.55000000000000004">
      <c r="B52" s="622"/>
      <c r="C52" s="606" t="s">
        <v>357</v>
      </c>
      <c r="D52" s="606"/>
      <c r="E52" s="606"/>
      <c r="F52" s="149"/>
      <c r="G52" s="2" t="s">
        <v>11</v>
      </c>
      <c r="H52" t="s">
        <v>4</v>
      </c>
    </row>
    <row r="53" spans="2:8" x14ac:dyDescent="0.55000000000000004">
      <c r="B53" s="622"/>
      <c r="C53" s="606" t="s">
        <v>511</v>
      </c>
      <c r="D53" s="606"/>
      <c r="E53" s="606"/>
      <c r="F53" s="149"/>
      <c r="G53" s="2" t="s">
        <v>11</v>
      </c>
      <c r="H53" t="s">
        <v>4</v>
      </c>
    </row>
    <row r="54" spans="2:8" x14ac:dyDescent="0.55000000000000004">
      <c r="B54" s="622"/>
      <c r="C54" s="606" t="s">
        <v>512</v>
      </c>
      <c r="D54" s="606"/>
      <c r="E54" s="606"/>
      <c r="F54" s="149"/>
      <c r="G54" s="2" t="s">
        <v>11</v>
      </c>
      <c r="H54" t="s">
        <v>4</v>
      </c>
    </row>
    <row r="55" spans="2:8" x14ac:dyDescent="0.55000000000000004">
      <c r="B55" s="622"/>
      <c r="C55" s="606" t="s">
        <v>851</v>
      </c>
      <c r="D55" s="606"/>
      <c r="E55" s="606"/>
      <c r="F55" s="149"/>
      <c r="G55" s="2" t="s">
        <v>11</v>
      </c>
      <c r="H55" t="s">
        <v>4</v>
      </c>
    </row>
    <row r="56" spans="2:8" x14ac:dyDescent="0.55000000000000004">
      <c r="B56" s="27" t="s">
        <v>358</v>
      </c>
      <c r="C56" s="606" t="s">
        <v>514</v>
      </c>
      <c r="D56" s="606"/>
      <c r="E56" s="606"/>
      <c r="F56" s="149"/>
      <c r="G56" s="2" t="s">
        <v>11</v>
      </c>
      <c r="H56" t="s">
        <v>4</v>
      </c>
    </row>
    <row r="57" spans="2:8" x14ac:dyDescent="0.55000000000000004">
      <c r="B57" s="345" t="s">
        <v>349</v>
      </c>
      <c r="C57" s="606" t="s">
        <v>513</v>
      </c>
      <c r="D57" s="606"/>
      <c r="E57" s="606"/>
      <c r="F57" s="149"/>
      <c r="G57" s="2" t="s">
        <v>11</v>
      </c>
      <c r="H57" t="s">
        <v>4</v>
      </c>
    </row>
    <row r="58" spans="2:8" ht="5.25" customHeight="1" x14ac:dyDescent="0.55000000000000004">
      <c r="B58" s="345"/>
    </row>
    <row r="59" spans="2:8" x14ac:dyDescent="0.55000000000000004">
      <c r="B59" s="607" t="s">
        <v>352</v>
      </c>
      <c r="C59" s="607"/>
      <c r="D59" s="607"/>
      <c r="E59" s="607"/>
      <c r="F59" s="607"/>
      <c r="G59" s="607"/>
      <c r="H59" s="607"/>
    </row>
    <row r="60" spans="2:8" ht="15" customHeight="1" x14ac:dyDescent="0.55000000000000004">
      <c r="B60" s="607" t="s">
        <v>353</v>
      </c>
      <c r="C60" s="607"/>
      <c r="D60" s="607"/>
      <c r="E60" s="607"/>
      <c r="F60" s="607"/>
      <c r="G60" s="607"/>
      <c r="H60" s="607"/>
    </row>
    <row r="61" spans="2:8" ht="5.25" customHeight="1" x14ac:dyDescent="0.55000000000000004">
      <c r="B61" s="591"/>
      <c r="C61" s="591"/>
      <c r="D61" s="591"/>
      <c r="E61" s="591"/>
      <c r="F61" s="591"/>
      <c r="G61" s="591"/>
      <c r="H61" s="591"/>
    </row>
    <row r="62" spans="2:8" x14ac:dyDescent="0.55000000000000004">
      <c r="B62" s="30" t="s">
        <v>176</v>
      </c>
      <c r="C62" s="30"/>
      <c r="D62" s="30"/>
      <c r="E62" s="30"/>
      <c r="F62" s="30"/>
      <c r="G62" s="34" t="str">
        <f>NABÍDKA!B13</f>
        <v>A</v>
      </c>
      <c r="H62" s="35" t="str">
        <f>NABÍDKA!B25</f>
        <v>05</v>
      </c>
    </row>
    <row r="63" spans="2:8" ht="5.25" customHeight="1" x14ac:dyDescent="0.55000000000000004">
      <c r="B63" s="672"/>
      <c r="C63" s="591"/>
      <c r="D63" s="591"/>
      <c r="E63" s="591"/>
      <c r="F63" s="591"/>
      <c r="G63" s="591"/>
      <c r="H63" s="591"/>
    </row>
    <row r="64" spans="2:8" x14ac:dyDescent="0.55000000000000004">
      <c r="B64" s="702" t="s">
        <v>350</v>
      </c>
      <c r="C64" s="606"/>
      <c r="D64" s="606"/>
      <c r="E64" s="606"/>
      <c r="F64" s="149"/>
      <c r="G64" s="14"/>
      <c r="H64" s="43" t="str">
        <f>DATA!$K$50</f>
        <v>Kč</v>
      </c>
    </row>
    <row r="65" spans="1:8" ht="14.7" thickBot="1" x14ac:dyDescent="0.6">
      <c r="B65" s="605" t="s">
        <v>359</v>
      </c>
      <c r="C65" s="606"/>
      <c r="D65" s="606"/>
      <c r="E65" s="606"/>
      <c r="F65" s="392"/>
      <c r="G65" s="14"/>
      <c r="H65" t="str">
        <f>H64</f>
        <v>Kč</v>
      </c>
    </row>
    <row r="66" spans="1:8" ht="14.7" thickBot="1" x14ac:dyDescent="0.6">
      <c r="B66" s="456"/>
      <c r="C66" s="632" t="s">
        <v>98</v>
      </c>
      <c r="D66" s="703"/>
      <c r="E66" s="703"/>
      <c r="F66" s="41"/>
      <c r="G66" s="347">
        <f>(G64*G20)+G65</f>
        <v>0</v>
      </c>
      <c r="H66" s="348" t="str">
        <f>H65</f>
        <v>Kč</v>
      </c>
    </row>
    <row r="67" spans="1:8" ht="5.25" customHeight="1" thickBot="1" x14ac:dyDescent="0.6">
      <c r="B67" s="591"/>
      <c r="C67" s="591"/>
      <c r="D67" s="591"/>
      <c r="E67" s="591"/>
      <c r="F67" s="591"/>
      <c r="G67" s="591"/>
      <c r="H67" s="591"/>
    </row>
    <row r="68" spans="1:8" ht="14.7" thickBot="1" x14ac:dyDescent="0.6">
      <c r="B68" s="753" t="s">
        <v>635</v>
      </c>
      <c r="C68" s="754"/>
      <c r="D68" s="754"/>
      <c r="E68" s="42" t="s">
        <v>98</v>
      </c>
      <c r="F68" s="41"/>
      <c r="G68" s="32">
        <f>G66</f>
        <v>0</v>
      </c>
      <c r="H68" s="33" t="str">
        <f>H66</f>
        <v>Kč</v>
      </c>
    </row>
    <row r="70" spans="1:8" ht="4.5" customHeight="1" x14ac:dyDescent="0.55000000000000004">
      <c r="B70" s="57"/>
      <c r="C70" s="57"/>
      <c r="D70" s="57"/>
      <c r="E70" s="57"/>
      <c r="F70" s="57"/>
      <c r="G70" s="62"/>
      <c r="H70" s="57"/>
    </row>
    <row r="72" spans="1:8" x14ac:dyDescent="0.55000000000000004">
      <c r="B72" s="19" t="s">
        <v>112</v>
      </c>
      <c r="C72" s="18"/>
      <c r="D72" s="18"/>
      <c r="E72" s="18"/>
      <c r="F72" s="18"/>
      <c r="G72" s="28"/>
      <c r="H72" s="18"/>
    </row>
    <row r="73" spans="1:8" ht="5.25" customHeight="1" x14ac:dyDescent="0.55000000000000004">
      <c r="B73" s="18"/>
      <c r="C73" s="18"/>
      <c r="D73" s="18"/>
      <c r="E73" s="18"/>
      <c r="F73" s="18"/>
      <c r="G73" s="28"/>
      <c r="H73" s="18"/>
    </row>
    <row r="74" spans="1:8" ht="54" customHeight="1" x14ac:dyDescent="0.55000000000000004">
      <c r="A74" s="7" t="s">
        <v>182</v>
      </c>
      <c r="B74" s="638" t="str">
        <f>C83</f>
        <v>Náhradní díly (nebo alternativní technická náhrada) pro nabízenou technologii monitorování a zabezpečení musí být dostupná u dodavatele nejdéle do pěti pracovních dnů. Všechny nezbytné náhradní díly musí být dostupné po dobu deseti let od uvedení technologie do provozu. Dodavatel zabezpečuje následné softwarové a hartwarové zabezpečení technologie.</v>
      </c>
      <c r="C74" s="639"/>
      <c r="D74" s="639"/>
      <c r="E74" s="639"/>
      <c r="F74" s="639"/>
      <c r="G74" s="639"/>
      <c r="H74" s="639"/>
    </row>
    <row r="75" spans="1:8" ht="40" customHeight="1" x14ac:dyDescent="0.55000000000000004">
      <c r="A75" s="7" t="s">
        <v>183</v>
      </c>
      <c r="B75" s="640"/>
      <c r="C75" s="641"/>
      <c r="D75" s="641"/>
      <c r="E75" s="641"/>
      <c r="F75" s="641"/>
      <c r="G75" s="641"/>
      <c r="H75" s="641"/>
    </row>
    <row r="76" spans="1:8" ht="40" hidden="1" customHeight="1" x14ac:dyDescent="0.55000000000000004">
      <c r="A76" s="7"/>
      <c r="B76" s="640"/>
      <c r="C76" s="641"/>
      <c r="D76" s="641"/>
      <c r="E76" s="641"/>
      <c r="F76" s="641"/>
      <c r="G76" s="641"/>
      <c r="H76" s="641"/>
    </row>
    <row r="77" spans="1:8" ht="15" hidden="1" customHeight="1" x14ac:dyDescent="0.55000000000000004">
      <c r="B77" s="20" t="s">
        <v>144</v>
      </c>
      <c r="C77" s="6"/>
      <c r="D77" s="6"/>
      <c r="E77" s="6"/>
      <c r="F77" s="6"/>
      <c r="G77" s="6"/>
      <c r="H77" s="29"/>
    </row>
    <row r="78" spans="1:8" ht="15" hidden="1" customHeight="1" x14ac:dyDescent="0.55000000000000004">
      <c r="B78" s="9">
        <f>C2</f>
        <v>0</v>
      </c>
      <c r="C78" s="5"/>
      <c r="D78" s="636"/>
      <c r="E78" s="636"/>
      <c r="F78" s="636"/>
      <c r="G78" s="636"/>
      <c r="H78" s="636"/>
    </row>
    <row r="79" spans="1:8" ht="15" hidden="1" customHeight="1" x14ac:dyDescent="0.55000000000000004">
      <c r="B79" s="9" t="str">
        <f>C3</f>
        <v>MONITOROVACÍ A ŘÍDÍCÍ SYSTÉM</v>
      </c>
      <c r="C79" s="9"/>
      <c r="D79" s="9"/>
      <c r="E79" s="9"/>
      <c r="F79" s="9"/>
      <c r="G79" s="9"/>
      <c r="H79" s="9"/>
    </row>
    <row r="80" spans="1:8" ht="15" hidden="1" customHeight="1" x14ac:dyDescent="0.55000000000000004">
      <c r="B80" s="9" t="str">
        <f>C4</f>
        <v>TECHNOLOGIE CHLAZENÍ</v>
      </c>
      <c r="C80" s="9"/>
      <c r="D80" s="9"/>
      <c r="E80" s="9"/>
      <c r="F80" s="9"/>
      <c r="G80" s="9"/>
      <c r="H80" s="9"/>
    </row>
    <row r="81" spans="1:8" ht="15" hidden="1" customHeight="1" x14ac:dyDescent="0.55000000000000004">
      <c r="B81" s="9" t="str">
        <f>C7</f>
        <v>-</v>
      </c>
      <c r="C81" s="9"/>
      <c r="D81" s="9"/>
      <c r="E81" s="9"/>
      <c r="F81" s="9"/>
      <c r="G81" s="9"/>
      <c r="H81" s="9"/>
    </row>
    <row r="82" spans="1:8" ht="15" hidden="1" customHeight="1" x14ac:dyDescent="0.55000000000000004">
      <c r="B82" s="27"/>
      <c r="C82" s="27"/>
      <c r="D82" s="27"/>
      <c r="E82" s="27"/>
      <c r="F82" s="27"/>
      <c r="G82" s="27"/>
      <c r="H82" s="27"/>
    </row>
    <row r="83" spans="1:8" hidden="1" x14ac:dyDescent="0.55000000000000004">
      <c r="A83" t="s">
        <v>182</v>
      </c>
      <c r="B83" s="4" t="s">
        <v>181</v>
      </c>
      <c r="C83" s="3" t="s">
        <v>351</v>
      </c>
    </row>
    <row r="84" spans="1:8" hidden="1" x14ac:dyDescent="0.55000000000000004">
      <c r="A84" t="s">
        <v>183</v>
      </c>
      <c r="B84" s="4"/>
      <c r="C84" s="3"/>
    </row>
    <row r="85" spans="1:8" hidden="1" x14ac:dyDescent="0.55000000000000004">
      <c r="A85" t="s">
        <v>184</v>
      </c>
      <c r="B85" s="4"/>
      <c r="C85" s="3"/>
    </row>
    <row r="86" spans="1:8" hidden="1" x14ac:dyDescent="0.55000000000000004">
      <c r="A86" t="s">
        <v>185</v>
      </c>
      <c r="B86" s="4"/>
      <c r="C86" s="3"/>
    </row>
  </sheetData>
  <sheetProtection algorithmName="SHA-512" hashValue="ssEsN31u0f1vcK94D0CmkXFUf7CTeWOrokMkUA0CSEJQv7epL1LBEnTsC+iI/q8AAo/1m3M/GlWYdNU7xxrIKw==" saltValue="OJ4+TZc0+0UtJDv6Ma9bkw==" spinCount="100000" sheet="1" objects="1" scenarios="1"/>
  <mergeCells count="68">
    <mergeCell ref="B59:H59"/>
    <mergeCell ref="B68:D68"/>
    <mergeCell ref="B9:H9"/>
    <mergeCell ref="B67:H67"/>
    <mergeCell ref="B60:H60"/>
    <mergeCell ref="B50:B55"/>
    <mergeCell ref="C55:E55"/>
    <mergeCell ref="C56:E56"/>
    <mergeCell ref="C57:E57"/>
    <mergeCell ref="B24:H24"/>
    <mergeCell ref="B49:H49"/>
    <mergeCell ref="B25:B29"/>
    <mergeCell ref="C25:E25"/>
    <mergeCell ref="C26:E26"/>
    <mergeCell ref="C27:E27"/>
    <mergeCell ref="B42:H42"/>
    <mergeCell ref="B76:H76"/>
    <mergeCell ref="D78:H78"/>
    <mergeCell ref="B61:H61"/>
    <mergeCell ref="B63:H63"/>
    <mergeCell ref="B64:E64"/>
    <mergeCell ref="B65:E65"/>
    <mergeCell ref="C66:E66"/>
    <mergeCell ref="B74:H74"/>
    <mergeCell ref="B75:H75"/>
    <mergeCell ref="B41:H41"/>
    <mergeCell ref="B30:B39"/>
    <mergeCell ref="C31:E31"/>
    <mergeCell ref="C30:E30"/>
    <mergeCell ref="C33:E33"/>
    <mergeCell ref="C34:E34"/>
    <mergeCell ref="C35:E35"/>
    <mergeCell ref="C36:E36"/>
    <mergeCell ref="C37:E37"/>
    <mergeCell ref="C38:E38"/>
    <mergeCell ref="C39:E39"/>
    <mergeCell ref="B18:H18"/>
    <mergeCell ref="B19:H19"/>
    <mergeCell ref="B21:F21"/>
    <mergeCell ref="B23:F23"/>
    <mergeCell ref="B22:F22"/>
    <mergeCell ref="C20:E20"/>
    <mergeCell ref="B17:H17"/>
    <mergeCell ref="B11:B16"/>
    <mergeCell ref="C11:E11"/>
    <mergeCell ref="C12:E12"/>
    <mergeCell ref="C13:E13"/>
    <mergeCell ref="C14:E14"/>
    <mergeCell ref="C15:E15"/>
    <mergeCell ref="C16:E16"/>
    <mergeCell ref="B8:H8"/>
    <mergeCell ref="B3:B4"/>
    <mergeCell ref="C7:H7"/>
    <mergeCell ref="C3:F3"/>
    <mergeCell ref="C4:F4"/>
    <mergeCell ref="C5:F5"/>
    <mergeCell ref="C45:E45"/>
    <mergeCell ref="C46:E46"/>
    <mergeCell ref="B43:H43"/>
    <mergeCell ref="B44:H44"/>
    <mergeCell ref="B45:B48"/>
    <mergeCell ref="C47:E47"/>
    <mergeCell ref="C48:E48"/>
    <mergeCell ref="C50:E50"/>
    <mergeCell ref="C51:E51"/>
    <mergeCell ref="C52:E52"/>
    <mergeCell ref="C53:E53"/>
    <mergeCell ref="C54:E54"/>
  </mergeCells>
  <dataValidations count="1">
    <dataValidation type="list" allowBlank="1" showInputMessage="1" showErrorMessage="1" sqref="H64" xr:uid="{D13A62C7-C5E7-4A6D-8066-EE1921D6BFDA}">
      <formula1>"EUR,Kč"</formula1>
    </dataValidation>
  </dataValidations>
  <printOptions horizontalCentered="1"/>
  <pageMargins left="0.98425196850393704" right="0.39370078740157483" top="0.55118110236220474" bottom="0.47244094488188981" header="0.31496062992125984" footer="0.31496062992125984"/>
  <pageSetup paperSize="9" scale="81" orientation="portrait" r:id="rId1"/>
  <headerFooter>
    <oddFooter>&amp;L&amp;8&amp;F&amp;R&amp;8&amp;A</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06E61F4-7389-40DF-B79B-3C34C830E806}">
          <x14:formula1>
            <xm:f>M!$AE$3:$AE$4</xm:f>
          </x14:formula1>
          <xm:sqref>G33:G40 G30:G31 G25:G27 G45:G48 G50:G58 G11:G16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6B6E9-9294-4DAA-8124-8D1AEAB1F3E6}">
  <sheetPr codeName="List78">
    <tabColor rgb="FFFFFF99"/>
  </sheetPr>
  <dimension ref="A2:H68"/>
  <sheetViews>
    <sheetView view="pageBreakPreview" zoomScaleNormal="100" zoomScaleSheetLayoutView="100" workbookViewId="0"/>
  </sheetViews>
  <sheetFormatPr defaultRowHeight="14.4" x14ac:dyDescent="0.55000000000000004"/>
  <cols>
    <col min="1" max="1" width="3.1015625" customWidth="1"/>
    <col min="2" max="2" width="22" customWidth="1"/>
    <col min="3" max="3" width="10.47265625" customWidth="1"/>
    <col min="4" max="4" width="4.7890625" customWidth="1"/>
    <col min="5" max="5" width="25" customWidth="1"/>
    <col min="6" max="6" width="1.7890625" customWidth="1"/>
    <col min="7" max="7" width="10.7890625" style="2" customWidth="1"/>
    <col min="8" max="8" width="6.1015625" customWidth="1"/>
  </cols>
  <sheetData>
    <row r="2" spans="2:8" ht="20.25" customHeight="1" x14ac:dyDescent="0.6">
      <c r="B2" s="60" t="s">
        <v>263</v>
      </c>
      <c r="C2" s="739"/>
      <c r="D2" s="740"/>
      <c r="E2" s="36"/>
      <c r="F2" s="36"/>
      <c r="G2" s="37" t="s">
        <v>361</v>
      </c>
      <c r="H2" s="38" t="s">
        <v>331</v>
      </c>
    </row>
    <row r="3" spans="2:8" ht="20.25" customHeight="1" x14ac:dyDescent="0.6">
      <c r="B3" s="742"/>
      <c r="C3" s="739" t="s">
        <v>475</v>
      </c>
      <c r="D3" s="739"/>
      <c r="E3" s="739"/>
      <c r="F3" s="739"/>
      <c r="G3" s="739"/>
      <c r="H3" s="739"/>
    </row>
    <row r="4" spans="2:8" ht="20.25" customHeight="1" x14ac:dyDescent="0.6">
      <c r="B4" s="742"/>
      <c r="C4" s="739" t="s">
        <v>473</v>
      </c>
      <c r="D4" s="739"/>
      <c r="E4" s="739"/>
      <c r="F4" s="739"/>
      <c r="G4" s="739"/>
      <c r="H4" s="739"/>
    </row>
    <row r="5" spans="2:8" ht="20.25" customHeight="1" x14ac:dyDescent="0.6">
      <c r="B5" s="740"/>
      <c r="C5" s="739" t="s">
        <v>474</v>
      </c>
      <c r="D5" s="739"/>
      <c r="E5" s="739"/>
      <c r="F5" s="739"/>
      <c r="G5" s="739"/>
      <c r="H5" s="739"/>
    </row>
    <row r="6" spans="2:8" ht="20.25" customHeight="1" x14ac:dyDescent="0.6">
      <c r="B6" s="743"/>
      <c r="C6" s="741"/>
      <c r="D6" s="741"/>
      <c r="E6" s="741"/>
      <c r="F6" s="741"/>
      <c r="G6" s="741"/>
      <c r="H6" s="741"/>
    </row>
    <row r="7" spans="2:8" ht="5.25" customHeight="1" x14ac:dyDescent="0.55000000000000004">
      <c r="B7" s="591"/>
      <c r="C7" s="591"/>
      <c r="D7" s="591"/>
      <c r="E7" s="591"/>
      <c r="F7" s="591"/>
      <c r="G7" s="591"/>
      <c r="H7" s="591"/>
    </row>
    <row r="8" spans="2:8" ht="15" customHeight="1" x14ac:dyDescent="0.55000000000000004">
      <c r="B8" s="595" t="s">
        <v>341</v>
      </c>
      <c r="C8" s="595"/>
      <c r="D8" s="595"/>
      <c r="E8" s="595"/>
      <c r="F8" s="595"/>
      <c r="G8" s="595"/>
      <c r="H8" s="595"/>
    </row>
    <row r="9" spans="2:8" x14ac:dyDescent="0.55000000000000004">
      <c r="B9" s="606"/>
      <c r="C9" s="755" t="s">
        <v>375</v>
      </c>
      <c r="D9" s="755"/>
      <c r="E9" s="755"/>
      <c r="G9" s="2" t="s">
        <v>11</v>
      </c>
      <c r="H9" t="s">
        <v>4</v>
      </c>
    </row>
    <row r="10" spans="2:8" x14ac:dyDescent="0.55000000000000004">
      <c r="B10" s="606"/>
      <c r="C10" s="606" t="s">
        <v>376</v>
      </c>
      <c r="D10" s="606"/>
      <c r="E10" s="606"/>
      <c r="G10" s="2" t="s">
        <v>11</v>
      </c>
      <c r="H10" t="s">
        <v>4</v>
      </c>
    </row>
    <row r="11" spans="2:8" x14ac:dyDescent="0.55000000000000004">
      <c r="B11" s="606"/>
      <c r="C11" s="606" t="s">
        <v>374</v>
      </c>
      <c r="D11" s="606"/>
      <c r="E11" s="606"/>
      <c r="G11" s="2" t="s">
        <v>11</v>
      </c>
      <c r="H11" t="s">
        <v>4</v>
      </c>
    </row>
    <row r="12" spans="2:8" x14ac:dyDescent="0.55000000000000004">
      <c r="B12" s="606"/>
      <c r="C12" s="606" t="s">
        <v>377</v>
      </c>
      <c r="D12" s="606"/>
      <c r="E12" s="606"/>
      <c r="G12" s="2" t="s">
        <v>11</v>
      </c>
      <c r="H12" t="s">
        <v>4</v>
      </c>
    </row>
    <row r="13" spans="2:8" x14ac:dyDescent="0.55000000000000004">
      <c r="B13" s="606"/>
      <c r="C13" s="606" t="s">
        <v>378</v>
      </c>
      <c r="D13" s="606"/>
      <c r="E13" s="606"/>
      <c r="G13" s="2" t="s">
        <v>11</v>
      </c>
      <c r="H13" t="s">
        <v>4</v>
      </c>
    </row>
    <row r="14" spans="2:8" x14ac:dyDescent="0.55000000000000004">
      <c r="B14" s="606"/>
      <c r="C14" s="606" t="s">
        <v>379</v>
      </c>
      <c r="D14" s="606"/>
      <c r="E14" s="606"/>
      <c r="G14" s="2" t="s">
        <v>11</v>
      </c>
      <c r="H14" t="s">
        <v>4</v>
      </c>
    </row>
    <row r="15" spans="2:8" x14ac:dyDescent="0.55000000000000004">
      <c r="B15" s="606"/>
      <c r="C15" s="606" t="s">
        <v>382</v>
      </c>
      <c r="D15" s="606"/>
      <c r="E15" s="606"/>
      <c r="G15" s="2" t="s">
        <v>11</v>
      </c>
      <c r="H15" t="s">
        <v>4</v>
      </c>
    </row>
    <row r="16" spans="2:8" x14ac:dyDescent="0.55000000000000004">
      <c r="B16" s="606"/>
      <c r="C16" s="606" t="s">
        <v>383</v>
      </c>
      <c r="D16" s="606"/>
      <c r="E16" s="606"/>
      <c r="G16" s="2" t="s">
        <v>11</v>
      </c>
      <c r="H16" t="s">
        <v>4</v>
      </c>
    </row>
    <row r="17" spans="2:8" x14ac:dyDescent="0.55000000000000004">
      <c r="B17" s="606"/>
      <c r="C17" s="606" t="s">
        <v>384</v>
      </c>
      <c r="D17" s="606"/>
      <c r="E17" s="606"/>
      <c r="G17" s="2" t="s">
        <v>11</v>
      </c>
      <c r="H17" t="s">
        <v>4</v>
      </c>
    </row>
    <row r="18" spans="2:8" x14ac:dyDescent="0.55000000000000004">
      <c r="B18" s="606"/>
      <c r="C18" s="606" t="s">
        <v>380</v>
      </c>
      <c r="D18" s="606"/>
      <c r="E18" s="606"/>
      <c r="G18" s="2" t="s">
        <v>11</v>
      </c>
      <c r="H18" t="s">
        <v>4</v>
      </c>
    </row>
    <row r="19" spans="2:8" x14ac:dyDescent="0.55000000000000004">
      <c r="B19" s="591"/>
      <c r="C19" s="606" t="s">
        <v>381</v>
      </c>
      <c r="D19" s="606"/>
      <c r="E19" s="606"/>
      <c r="G19" s="2" t="s">
        <v>11</v>
      </c>
      <c r="H19" t="s">
        <v>4</v>
      </c>
    </row>
    <row r="20" spans="2:8" ht="5.25" customHeight="1" x14ac:dyDescent="0.55000000000000004">
      <c r="B20" s="591"/>
      <c r="C20" s="591"/>
      <c r="D20" s="591"/>
      <c r="E20" s="591"/>
      <c r="F20" s="591"/>
      <c r="G20" s="591"/>
      <c r="H20" s="591"/>
    </row>
    <row r="21" spans="2:8" x14ac:dyDescent="0.55000000000000004">
      <c r="B21" s="30" t="s">
        <v>360</v>
      </c>
      <c r="C21" s="30"/>
      <c r="D21" s="30"/>
      <c r="E21" s="30"/>
      <c r="F21" s="30"/>
      <c r="G21" s="34" t="str">
        <f>NABÍDKA!B13</f>
        <v>A</v>
      </c>
      <c r="H21" s="35" t="str">
        <f>NABÍDKA!B27</f>
        <v>06</v>
      </c>
    </row>
    <row r="22" spans="2:8" ht="5.25" customHeight="1" x14ac:dyDescent="0.55000000000000004">
      <c r="B22" s="672"/>
      <c r="C22" s="591"/>
      <c r="D22" s="591"/>
      <c r="E22" s="591"/>
      <c r="F22" s="591"/>
      <c r="G22" s="591"/>
      <c r="H22" s="591"/>
    </row>
    <row r="23" spans="2:8" x14ac:dyDescent="0.55000000000000004">
      <c r="B23" s="625" t="s">
        <v>385</v>
      </c>
      <c r="C23" s="618"/>
      <c r="D23" s="618"/>
      <c r="E23" s="618"/>
      <c r="F23" s="40"/>
      <c r="G23" s="14"/>
      <c r="H23" s="43" t="str">
        <f>DATA!$K$50</f>
        <v>Kč</v>
      </c>
    </row>
    <row r="24" spans="2:8" ht="5.25" customHeight="1" thickBot="1" x14ac:dyDescent="0.6">
      <c r="B24" s="591"/>
      <c r="C24" s="591"/>
      <c r="D24" s="591"/>
      <c r="E24" s="591"/>
      <c r="F24" s="591"/>
      <c r="G24" s="591"/>
      <c r="H24" s="591"/>
    </row>
    <row r="25" spans="2:8" ht="14.7" thickBot="1" x14ac:dyDescent="0.6">
      <c r="B25" s="753" t="s">
        <v>635</v>
      </c>
      <c r="C25" s="754"/>
      <c r="D25" s="754"/>
      <c r="E25" s="42" t="s">
        <v>98</v>
      </c>
      <c r="F25" s="41"/>
      <c r="G25" s="32">
        <f>G23</f>
        <v>0</v>
      </c>
      <c r="H25" s="33" t="str">
        <f>H23</f>
        <v>Kč</v>
      </c>
    </row>
    <row r="50" spans="1:8" ht="4.5" customHeight="1" x14ac:dyDescent="0.55000000000000004">
      <c r="B50" s="57"/>
      <c r="C50" s="57"/>
      <c r="D50" s="57"/>
      <c r="E50" s="57"/>
      <c r="F50" s="57"/>
      <c r="G50" s="62"/>
      <c r="H50" s="57"/>
    </row>
    <row r="52" spans="1:8" x14ac:dyDescent="0.55000000000000004">
      <c r="B52" s="19" t="s">
        <v>112</v>
      </c>
      <c r="C52" s="18"/>
      <c r="D52" s="18"/>
      <c r="E52" s="18"/>
      <c r="F52" s="18"/>
      <c r="G52" s="28"/>
      <c r="H52" s="18"/>
    </row>
    <row r="53" spans="1:8" ht="5.25" customHeight="1" x14ac:dyDescent="0.55000000000000004">
      <c r="B53" s="18"/>
      <c r="C53" s="18"/>
      <c r="D53" s="18"/>
      <c r="E53" s="18"/>
      <c r="F53" s="18"/>
      <c r="G53" s="28"/>
      <c r="H53" s="18"/>
    </row>
    <row r="54" spans="1:8" ht="40" customHeight="1" x14ac:dyDescent="0.55000000000000004">
      <c r="A54" s="7" t="s">
        <v>182</v>
      </c>
      <c r="B54" s="638" t="str">
        <f>C63</f>
        <v>Podrobná specifikace a popis provozní automatiky a regulačních komponent je součástí zadávací dokumentace a výkresové dokumentace.</v>
      </c>
      <c r="C54" s="639"/>
      <c r="D54" s="639"/>
      <c r="E54" s="639"/>
      <c r="F54" s="639"/>
      <c r="G54" s="639"/>
      <c r="H54" s="639"/>
    </row>
    <row r="55" spans="1:8" ht="40" customHeight="1" x14ac:dyDescent="0.55000000000000004">
      <c r="A55" s="7" t="s">
        <v>183</v>
      </c>
      <c r="B55" s="640"/>
      <c r="C55" s="641"/>
      <c r="D55" s="641"/>
      <c r="E55" s="641"/>
      <c r="F55" s="641"/>
      <c r="G55" s="641"/>
      <c r="H55" s="641"/>
    </row>
    <row r="56" spans="1:8" ht="40" customHeight="1" x14ac:dyDescent="0.55000000000000004">
      <c r="A56" s="7"/>
      <c r="B56" s="640"/>
      <c r="C56" s="641"/>
      <c r="D56" s="641"/>
      <c r="E56" s="641"/>
      <c r="F56" s="641"/>
      <c r="G56" s="641"/>
      <c r="H56" s="641"/>
    </row>
    <row r="57" spans="1:8" ht="15" hidden="1" customHeight="1" x14ac:dyDescent="0.55000000000000004">
      <c r="B57" s="20" t="s">
        <v>144</v>
      </c>
      <c r="C57" s="6"/>
      <c r="D57" s="6"/>
      <c r="E57" s="6"/>
      <c r="F57" s="6"/>
      <c r="G57" s="6"/>
      <c r="H57" s="29"/>
    </row>
    <row r="58" spans="1:8" ht="15" hidden="1" customHeight="1" x14ac:dyDescent="0.55000000000000004">
      <c r="B58" s="9">
        <f>C2</f>
        <v>0</v>
      </c>
      <c r="C58" s="5"/>
      <c r="D58" s="636"/>
      <c r="E58" s="636"/>
      <c r="F58" s="636"/>
      <c r="G58" s="636"/>
      <c r="H58" s="636"/>
    </row>
    <row r="59" spans="1:8" ht="15" hidden="1" customHeight="1" x14ac:dyDescent="0.55000000000000004">
      <c r="B59" s="636" t="str">
        <f>C3</f>
        <v xml:space="preserve">DODÁVKA PROVOZNÍ AUTOMATIKY </v>
      </c>
      <c r="C59" s="622"/>
      <c r="D59" s="622"/>
      <c r="E59" s="622"/>
      <c r="F59" s="622"/>
      <c r="G59" s="622"/>
      <c r="H59" s="622"/>
    </row>
    <row r="60" spans="1:8" ht="15" hidden="1" customHeight="1" x14ac:dyDescent="0.55000000000000004">
      <c r="B60" s="636" t="str">
        <f>C4</f>
        <v>REGULAČNÍCH KOMPONENT</v>
      </c>
      <c r="C60" s="622"/>
      <c r="D60" s="622"/>
      <c r="E60" s="622"/>
      <c r="F60" s="622"/>
      <c r="G60" s="622"/>
      <c r="H60" s="622"/>
    </row>
    <row r="61" spans="1:8" ht="15" hidden="1" customHeight="1" x14ac:dyDescent="0.55000000000000004">
      <c r="B61" s="636">
        <f>C6</f>
        <v>0</v>
      </c>
      <c r="C61" s="622"/>
      <c r="D61" s="622"/>
      <c r="E61" s="622"/>
      <c r="F61" s="622"/>
      <c r="G61" s="622"/>
      <c r="H61" s="622"/>
    </row>
    <row r="62" spans="1:8" ht="15" hidden="1" customHeight="1" x14ac:dyDescent="0.55000000000000004">
      <c r="B62" s="27"/>
      <c r="C62" s="27"/>
      <c r="D62" s="27"/>
      <c r="E62" s="27"/>
      <c r="F62" s="27"/>
      <c r="G62" s="27"/>
      <c r="H62" s="27"/>
    </row>
    <row r="63" spans="1:8" hidden="1" x14ac:dyDescent="0.55000000000000004">
      <c r="A63" t="s">
        <v>182</v>
      </c>
      <c r="B63" s="4" t="s">
        <v>181</v>
      </c>
      <c r="C63" s="3" t="s">
        <v>387</v>
      </c>
    </row>
    <row r="64" spans="1:8" hidden="1" x14ac:dyDescent="0.55000000000000004">
      <c r="A64" t="s">
        <v>183</v>
      </c>
      <c r="B64" s="4"/>
      <c r="C64" s="3"/>
    </row>
    <row r="65" spans="1:3" hidden="1" x14ac:dyDescent="0.55000000000000004">
      <c r="A65" t="s">
        <v>184</v>
      </c>
      <c r="B65" s="4"/>
      <c r="C65" s="3"/>
    </row>
    <row r="66" spans="1:3" hidden="1" x14ac:dyDescent="0.55000000000000004">
      <c r="A66" t="s">
        <v>185</v>
      </c>
      <c r="B66" s="4"/>
      <c r="C66" s="3"/>
    </row>
    <row r="67" spans="1:3" hidden="1" x14ac:dyDescent="0.55000000000000004"/>
    <row r="68" spans="1:3" hidden="1" x14ac:dyDescent="0.55000000000000004"/>
  </sheetData>
  <sheetProtection algorithmName="SHA-512" hashValue="1ed2TE125+09Xih1XEUOGCky21y5jUDX6DsG3z3U7wa6RZnnjUOlQGYUqeQcdccne79tJqKvh51J+75zN7cc0w==" saltValue="CjIVTQK+Ga3rXhfO5ByARg==" spinCount="100000" sheet="1" objects="1" scenarios="1"/>
  <mergeCells count="32">
    <mergeCell ref="B24:H24"/>
    <mergeCell ref="B23:E23"/>
    <mergeCell ref="B59:H59"/>
    <mergeCell ref="B60:H60"/>
    <mergeCell ref="B61:H61"/>
    <mergeCell ref="B25:D25"/>
    <mergeCell ref="B54:H54"/>
    <mergeCell ref="B55:H55"/>
    <mergeCell ref="B56:H56"/>
    <mergeCell ref="D58:H58"/>
    <mergeCell ref="B22:H22"/>
    <mergeCell ref="B7:H7"/>
    <mergeCell ref="B8:H8"/>
    <mergeCell ref="B9:B19"/>
    <mergeCell ref="C9:E9"/>
    <mergeCell ref="C10:E10"/>
    <mergeCell ref="C11:E11"/>
    <mergeCell ref="C12:E12"/>
    <mergeCell ref="C13:E13"/>
    <mergeCell ref="C14:E14"/>
    <mergeCell ref="C15:E15"/>
    <mergeCell ref="C16:E16"/>
    <mergeCell ref="C17:E17"/>
    <mergeCell ref="C18:E18"/>
    <mergeCell ref="C19:E19"/>
    <mergeCell ref="B20:H20"/>
    <mergeCell ref="C2:D2"/>
    <mergeCell ref="B3:B6"/>
    <mergeCell ref="C3:H3"/>
    <mergeCell ref="C4:H4"/>
    <mergeCell ref="C5:H5"/>
    <mergeCell ref="C6:H6"/>
  </mergeCells>
  <dataValidations count="1">
    <dataValidation type="list" allowBlank="1" showInputMessage="1" showErrorMessage="1" sqref="H23" xr:uid="{6219ED21-EB03-4A72-809B-627B5D75980A}">
      <formula1>"EUR,Kč"</formula1>
    </dataValidation>
  </dataValidations>
  <printOptions horizontalCentered="1"/>
  <pageMargins left="0.98425196850393704" right="0.39370078740157483" top="0.55118110236220474" bottom="0.47244094488188981" header="0.31496062992125984" footer="0.31496062992125984"/>
  <pageSetup paperSize="9" scale="99" orientation="portrait" r:id="rId1"/>
  <headerFooter>
    <oddFooter>&amp;L&amp;8&amp;F&amp;R&amp;8&amp;A</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5FEC299-8A84-4AD8-B0ED-DABA127CA29B}">
          <x14:formula1>
            <xm:f>M!$AE$3:$AE$4</xm:f>
          </x14:formula1>
          <xm:sqref>G9:G19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422C2-A4F7-4D8A-AD34-48DE6EE1FEFE}">
  <sheetPr codeName="List79">
    <tabColor rgb="FFFFFF99"/>
  </sheetPr>
  <dimension ref="A2:H67"/>
  <sheetViews>
    <sheetView view="pageBreakPreview" zoomScaleNormal="100" zoomScaleSheetLayoutView="100" workbookViewId="0"/>
  </sheetViews>
  <sheetFormatPr defaultRowHeight="14.4" x14ac:dyDescent="0.55000000000000004"/>
  <cols>
    <col min="1" max="1" width="3.1015625" customWidth="1"/>
    <col min="2" max="2" width="19" customWidth="1"/>
    <col min="3" max="3" width="10.47265625" customWidth="1"/>
    <col min="4" max="4" width="4.7890625" customWidth="1"/>
    <col min="5" max="5" width="29.1015625" customWidth="1"/>
    <col min="6" max="6" width="1.7890625" customWidth="1"/>
    <col min="7" max="7" width="13.7890625" style="2" customWidth="1"/>
    <col min="8" max="8" width="6.1015625" customWidth="1"/>
  </cols>
  <sheetData>
    <row r="2" spans="2:8" ht="20.25" customHeight="1" x14ac:dyDescent="0.6">
      <c r="B2" s="60" t="s">
        <v>263</v>
      </c>
      <c r="C2" s="739"/>
      <c r="D2" s="740"/>
      <c r="E2" s="36"/>
      <c r="F2" s="36"/>
      <c r="G2" s="37" t="s">
        <v>361</v>
      </c>
      <c r="H2" s="38" t="s">
        <v>373</v>
      </c>
    </row>
    <row r="3" spans="2:8" ht="20.25" customHeight="1" x14ac:dyDescent="0.6">
      <c r="B3" s="742"/>
      <c r="C3" s="739" t="s">
        <v>476</v>
      </c>
      <c r="D3" s="591"/>
      <c r="E3" s="591"/>
      <c r="F3" s="36"/>
      <c r="G3" s="36"/>
      <c r="H3" s="36"/>
    </row>
    <row r="4" spans="2:8" ht="20.25" customHeight="1" x14ac:dyDescent="0.6">
      <c r="B4" s="742"/>
      <c r="C4" s="739" t="s">
        <v>477</v>
      </c>
      <c r="D4" s="591"/>
      <c r="E4" s="591"/>
      <c r="F4" s="36"/>
      <c r="G4" s="36"/>
      <c r="H4" s="36"/>
    </row>
    <row r="5" spans="2:8" ht="20.25" customHeight="1" x14ac:dyDescent="0.6">
      <c r="B5" s="740"/>
      <c r="C5" s="739" t="s">
        <v>478</v>
      </c>
      <c r="D5" s="591"/>
      <c r="E5" s="591"/>
      <c r="F5" s="36"/>
      <c r="G5" s="36"/>
      <c r="H5" s="36"/>
    </row>
    <row r="6" spans="2:8" ht="20.25" customHeight="1" x14ac:dyDescent="0.6">
      <c r="B6" s="743"/>
      <c r="C6" s="741"/>
      <c r="D6" s="741"/>
      <c r="E6" s="741"/>
      <c r="F6" s="741"/>
      <c r="G6" s="741"/>
      <c r="H6" s="741"/>
    </row>
    <row r="7" spans="2:8" ht="5.25" customHeight="1" x14ac:dyDescent="0.55000000000000004">
      <c r="B7" s="591"/>
      <c r="C7" s="591"/>
      <c r="D7" s="591"/>
      <c r="E7" s="591"/>
      <c r="F7" s="591"/>
      <c r="G7" s="591"/>
      <c r="H7" s="591"/>
    </row>
    <row r="8" spans="2:8" ht="15" customHeight="1" x14ac:dyDescent="0.55000000000000004">
      <c r="B8" s="595" t="s">
        <v>341</v>
      </c>
      <c r="C8" s="595"/>
      <c r="D8" s="595"/>
      <c r="E8" s="595"/>
      <c r="F8" s="595"/>
      <c r="G8" s="595"/>
      <c r="H8" s="595"/>
    </row>
    <row r="9" spans="2:8" x14ac:dyDescent="0.55000000000000004">
      <c r="B9" s="606"/>
      <c r="C9" s="755" t="s">
        <v>389</v>
      </c>
      <c r="D9" s="755"/>
      <c r="E9" s="755"/>
      <c r="G9" s="2" t="s">
        <v>11</v>
      </c>
      <c r="H9" t="s">
        <v>4</v>
      </c>
    </row>
    <row r="10" spans="2:8" x14ac:dyDescent="0.55000000000000004">
      <c r="B10" s="606"/>
      <c r="C10" s="606" t="s">
        <v>390</v>
      </c>
      <c r="D10" s="606"/>
      <c r="E10" s="606"/>
      <c r="G10" s="2" t="s">
        <v>11</v>
      </c>
      <c r="H10" t="s">
        <v>4</v>
      </c>
    </row>
    <row r="11" spans="2:8" x14ac:dyDescent="0.55000000000000004">
      <c r="B11" s="606"/>
      <c r="C11" s="606" t="s">
        <v>393</v>
      </c>
      <c r="D11" s="606"/>
      <c r="E11" s="606"/>
      <c r="G11" s="2" t="s">
        <v>11</v>
      </c>
      <c r="H11" t="s">
        <v>4</v>
      </c>
    </row>
    <row r="12" spans="2:8" x14ac:dyDescent="0.55000000000000004">
      <c r="B12" s="606"/>
      <c r="C12" s="606" t="s">
        <v>391</v>
      </c>
      <c r="D12" s="606"/>
      <c r="E12" s="606"/>
      <c r="G12" s="2" t="s">
        <v>11</v>
      </c>
      <c r="H12" t="s">
        <v>4</v>
      </c>
    </row>
    <row r="13" spans="2:8" x14ac:dyDescent="0.55000000000000004">
      <c r="B13" s="606"/>
      <c r="C13" s="606" t="s">
        <v>392</v>
      </c>
      <c r="D13" s="606"/>
      <c r="E13" s="606"/>
      <c r="G13" s="2" t="s">
        <v>11</v>
      </c>
      <c r="H13" t="s">
        <v>4</v>
      </c>
    </row>
    <row r="14" spans="2:8" x14ac:dyDescent="0.55000000000000004">
      <c r="B14" s="606"/>
      <c r="C14" s="606" t="s">
        <v>394</v>
      </c>
      <c r="D14" s="606"/>
      <c r="E14" s="606"/>
      <c r="G14" s="2" t="s">
        <v>11</v>
      </c>
      <c r="H14" t="s">
        <v>4</v>
      </c>
    </row>
    <row r="15" spans="2:8" x14ac:dyDescent="0.55000000000000004">
      <c r="B15" s="606"/>
      <c r="C15" s="606" t="s">
        <v>395</v>
      </c>
      <c r="D15" s="606"/>
      <c r="E15" s="606"/>
      <c r="G15" s="2" t="s">
        <v>11</v>
      </c>
      <c r="H15" t="s">
        <v>4</v>
      </c>
    </row>
    <row r="16" spans="2:8" x14ac:dyDescent="0.55000000000000004">
      <c r="B16" s="606"/>
      <c r="C16" s="606" t="s">
        <v>396</v>
      </c>
      <c r="D16" s="606"/>
      <c r="E16" s="606"/>
      <c r="G16" s="2" t="s">
        <v>11</v>
      </c>
      <c r="H16" t="s">
        <v>4</v>
      </c>
    </row>
    <row r="17" spans="2:8" x14ac:dyDescent="0.55000000000000004">
      <c r="B17" s="606"/>
      <c r="C17" s="606" t="s">
        <v>397</v>
      </c>
      <c r="D17" s="606"/>
      <c r="E17" s="606"/>
      <c r="G17" s="2" t="s">
        <v>11</v>
      </c>
      <c r="H17" t="s">
        <v>4</v>
      </c>
    </row>
    <row r="18" spans="2:8" x14ac:dyDescent="0.55000000000000004">
      <c r="B18" s="591"/>
      <c r="C18" s="606" t="s">
        <v>398</v>
      </c>
      <c r="D18" s="606"/>
      <c r="E18" s="606"/>
      <c r="G18" s="2" t="s">
        <v>11</v>
      </c>
      <c r="H18" t="s">
        <v>4</v>
      </c>
    </row>
    <row r="19" spans="2:8" ht="5.25" customHeight="1" x14ac:dyDescent="0.55000000000000004">
      <c r="B19" s="591"/>
      <c r="C19" s="591"/>
      <c r="D19" s="591"/>
      <c r="E19" s="591"/>
      <c r="F19" s="591"/>
      <c r="G19" s="591"/>
      <c r="H19" s="591"/>
    </row>
    <row r="20" spans="2:8" x14ac:dyDescent="0.55000000000000004">
      <c r="B20" s="30" t="s">
        <v>360</v>
      </c>
      <c r="C20" s="30"/>
      <c r="D20" s="30"/>
      <c r="E20" s="30"/>
      <c r="F20" s="30"/>
      <c r="G20" s="34" t="str">
        <f>NABÍDKA!B13</f>
        <v>A</v>
      </c>
      <c r="H20" s="35" t="str">
        <f>NABÍDKA!B29</f>
        <v>07</v>
      </c>
    </row>
    <row r="21" spans="2:8" ht="5.25" customHeight="1" x14ac:dyDescent="0.55000000000000004">
      <c r="B21" s="672"/>
      <c r="C21" s="591"/>
      <c r="D21" s="591"/>
      <c r="E21" s="591"/>
      <c r="F21" s="591"/>
      <c r="G21" s="591"/>
      <c r="H21" s="591"/>
    </row>
    <row r="22" spans="2:8" x14ac:dyDescent="0.55000000000000004">
      <c r="B22" s="625" t="s">
        <v>400</v>
      </c>
      <c r="C22" s="618"/>
      <c r="D22" s="618"/>
      <c r="E22" s="618"/>
      <c r="F22" s="40"/>
      <c r="G22" s="14"/>
      <c r="H22" s="43" t="str">
        <f>DATA!$K$50</f>
        <v>Kč</v>
      </c>
    </row>
    <row r="23" spans="2:8" ht="5.25" customHeight="1" thickBot="1" x14ac:dyDescent="0.6">
      <c r="B23" s="591"/>
      <c r="C23" s="591"/>
      <c r="D23" s="591"/>
      <c r="E23" s="591"/>
      <c r="F23" s="591"/>
      <c r="G23" s="591"/>
      <c r="H23" s="591"/>
    </row>
    <row r="24" spans="2:8" ht="14.7" thickBot="1" x14ac:dyDescent="0.6">
      <c r="B24" s="753" t="s">
        <v>635</v>
      </c>
      <c r="C24" s="754"/>
      <c r="D24" s="754"/>
      <c r="E24" s="42" t="s">
        <v>98</v>
      </c>
      <c r="F24" s="41"/>
      <c r="G24" s="32">
        <f>G22</f>
        <v>0</v>
      </c>
      <c r="H24" s="33" t="str">
        <f>H22</f>
        <v>Kč</v>
      </c>
    </row>
    <row r="50" spans="1:8" ht="4.5" customHeight="1" x14ac:dyDescent="0.55000000000000004">
      <c r="B50" s="57"/>
      <c r="C50" s="57"/>
      <c r="D50" s="57"/>
      <c r="E50" s="57"/>
      <c r="F50" s="57"/>
      <c r="G50" s="62"/>
      <c r="H50" s="57"/>
    </row>
    <row r="52" spans="1:8" x14ac:dyDescent="0.55000000000000004">
      <c r="B52" s="19" t="s">
        <v>112</v>
      </c>
      <c r="C52" s="18"/>
      <c r="D52" s="18"/>
      <c r="E52" s="18"/>
      <c r="F52" s="18"/>
      <c r="G52" s="28"/>
      <c r="H52" s="18"/>
    </row>
    <row r="53" spans="1:8" ht="5.25" customHeight="1" x14ac:dyDescent="0.55000000000000004">
      <c r="B53" s="18"/>
      <c r="C53" s="18"/>
      <c r="D53" s="18"/>
      <c r="E53" s="18"/>
      <c r="F53" s="18"/>
      <c r="G53" s="28"/>
      <c r="H53" s="18"/>
    </row>
    <row r="54" spans="1:8" ht="40" customHeight="1" x14ac:dyDescent="0.55000000000000004">
      <c r="A54" s="7" t="s">
        <v>182</v>
      </c>
      <c r="B54" s="638" t="str">
        <f>C63</f>
        <v>Podrobná specifikace a popis potrubních rozvodů, izolací, vedení kabelů a jejich uložení je součástí zadávací dokumentace a výkresové dokumentace.</v>
      </c>
      <c r="C54" s="639"/>
      <c r="D54" s="639"/>
      <c r="E54" s="639"/>
      <c r="F54" s="639"/>
      <c r="G54" s="639"/>
      <c r="H54" s="639"/>
    </row>
    <row r="55" spans="1:8" ht="40" customHeight="1" x14ac:dyDescent="0.55000000000000004">
      <c r="A55" s="7" t="s">
        <v>183</v>
      </c>
      <c r="B55" s="640"/>
      <c r="C55" s="641"/>
      <c r="D55" s="641"/>
      <c r="E55" s="641"/>
      <c r="F55" s="641"/>
      <c r="G55" s="641"/>
      <c r="H55" s="641"/>
    </row>
    <row r="56" spans="1:8" ht="40" customHeight="1" x14ac:dyDescent="0.55000000000000004">
      <c r="A56" s="7"/>
      <c r="B56" s="640"/>
      <c r="C56" s="641"/>
      <c r="D56" s="641"/>
      <c r="E56" s="641"/>
      <c r="F56" s="641"/>
      <c r="G56" s="641"/>
      <c r="H56" s="641"/>
    </row>
    <row r="57" spans="1:8" ht="15" hidden="1" customHeight="1" x14ac:dyDescent="0.55000000000000004">
      <c r="B57" s="20" t="s">
        <v>144</v>
      </c>
      <c r="C57" s="6"/>
      <c r="D57" s="6"/>
      <c r="E57" s="6"/>
      <c r="F57" s="6"/>
      <c r="G57" s="6"/>
      <c r="H57" s="29"/>
    </row>
    <row r="58" spans="1:8" ht="15" hidden="1" customHeight="1" x14ac:dyDescent="0.55000000000000004">
      <c r="B58" s="9">
        <f>C2</f>
        <v>0</v>
      </c>
      <c r="C58" s="5"/>
      <c r="D58" s="636"/>
      <c r="E58" s="636"/>
      <c r="F58" s="636"/>
      <c r="G58" s="636"/>
      <c r="H58" s="636"/>
    </row>
    <row r="59" spans="1:8" ht="15" hidden="1" customHeight="1" x14ac:dyDescent="0.55000000000000004">
      <c r="B59" s="636" t="str">
        <f>C3</f>
        <v>DODÁVKA POTRUBNÍCH ROZVODU</v>
      </c>
      <c r="C59" s="622"/>
      <c r="D59" s="622"/>
      <c r="E59" s="622"/>
      <c r="F59" s="622"/>
      <c r="G59" s="622"/>
      <c r="H59" s="622"/>
    </row>
    <row r="60" spans="1:8" ht="15" hidden="1" customHeight="1" x14ac:dyDescent="0.55000000000000004">
      <c r="B60" s="636" t="str">
        <f>C4</f>
        <v>KABELOVÝCH LÁVEK, ELEKTRICKÝCH KABELU</v>
      </c>
      <c r="C60" s="622"/>
      <c r="D60" s="622"/>
      <c r="E60" s="622"/>
      <c r="F60" s="622"/>
      <c r="G60" s="622"/>
      <c r="H60" s="622"/>
    </row>
    <row r="61" spans="1:8" ht="15" hidden="1" customHeight="1" x14ac:dyDescent="0.55000000000000004">
      <c r="B61" s="636">
        <f>C6</f>
        <v>0</v>
      </c>
      <c r="C61" s="622"/>
      <c r="D61" s="622"/>
      <c r="E61" s="622"/>
      <c r="F61" s="622"/>
      <c r="G61" s="622"/>
      <c r="H61" s="622"/>
    </row>
    <row r="62" spans="1:8" ht="15" hidden="1" customHeight="1" x14ac:dyDescent="0.55000000000000004">
      <c r="B62" s="27"/>
      <c r="C62" s="27"/>
      <c r="D62" s="27"/>
      <c r="E62" s="27"/>
      <c r="F62" s="27"/>
      <c r="G62" s="27"/>
      <c r="H62" s="27"/>
    </row>
    <row r="63" spans="1:8" hidden="1" x14ac:dyDescent="0.55000000000000004">
      <c r="A63" t="s">
        <v>182</v>
      </c>
      <c r="B63" s="4" t="s">
        <v>181</v>
      </c>
      <c r="C63" s="3" t="s">
        <v>399</v>
      </c>
    </row>
    <row r="64" spans="1:8" hidden="1" x14ac:dyDescent="0.55000000000000004">
      <c r="A64" t="s">
        <v>183</v>
      </c>
      <c r="B64" s="4"/>
      <c r="C64" s="3"/>
    </row>
    <row r="65" spans="1:3" hidden="1" x14ac:dyDescent="0.55000000000000004">
      <c r="A65" t="s">
        <v>184</v>
      </c>
      <c r="B65" s="4"/>
      <c r="C65" s="3"/>
    </row>
    <row r="66" spans="1:3" hidden="1" x14ac:dyDescent="0.55000000000000004">
      <c r="A66" t="s">
        <v>185</v>
      </c>
      <c r="B66" s="4"/>
      <c r="C66" s="3"/>
    </row>
    <row r="67" spans="1:3" hidden="1" x14ac:dyDescent="0.55000000000000004"/>
  </sheetData>
  <sheetProtection algorithmName="SHA-512" hashValue="zgE7lEchwh9SFxklOoAxm71I8fOixqsulBiN/Ed1QH0vNKnlGqjpk5vt892AfzKRw1oqevlnNUx20Yct6UeUuQ==" saltValue="A0X0WbdH/Zn9nuxxgDa7Gg==" spinCount="100000" sheet="1" objects="1" scenarios="1"/>
  <mergeCells count="31">
    <mergeCell ref="B19:H19"/>
    <mergeCell ref="B21:H21"/>
    <mergeCell ref="B61:H61"/>
    <mergeCell ref="B23:H23"/>
    <mergeCell ref="B24:D24"/>
    <mergeCell ref="B54:H54"/>
    <mergeCell ref="B55:H55"/>
    <mergeCell ref="B56:H56"/>
    <mergeCell ref="D58:H58"/>
    <mergeCell ref="B59:H59"/>
    <mergeCell ref="B60:H60"/>
    <mergeCell ref="B22:E22"/>
    <mergeCell ref="B7:H7"/>
    <mergeCell ref="B8:H8"/>
    <mergeCell ref="B9:B18"/>
    <mergeCell ref="C9:E9"/>
    <mergeCell ref="C10:E10"/>
    <mergeCell ref="C11:E11"/>
    <mergeCell ref="C12:E12"/>
    <mergeCell ref="C13:E13"/>
    <mergeCell ref="C14:E14"/>
    <mergeCell ref="C15:E15"/>
    <mergeCell ref="C16:E16"/>
    <mergeCell ref="C17:E17"/>
    <mergeCell ref="C18:E18"/>
    <mergeCell ref="C2:D2"/>
    <mergeCell ref="B3:B6"/>
    <mergeCell ref="C6:H6"/>
    <mergeCell ref="C3:E3"/>
    <mergeCell ref="C4:E4"/>
    <mergeCell ref="C5:E5"/>
  </mergeCells>
  <dataValidations count="1">
    <dataValidation type="list" allowBlank="1" showInputMessage="1" showErrorMessage="1" sqref="H22" xr:uid="{78AAE84D-BA26-4DF7-B5E0-BEB4910EA328}">
      <formula1>"EUR,Kč"</formula1>
    </dataValidation>
  </dataValidations>
  <printOptions horizontalCentered="1"/>
  <pageMargins left="0.98425196850393704" right="0.39370078740157483" top="0.55118110236220474" bottom="0.47244094488188981" header="0.31496062992125984" footer="0.31496062992125984"/>
  <pageSetup paperSize="9" orientation="portrait" r:id="rId1"/>
  <headerFooter>
    <oddFooter>&amp;L&amp;8&amp;F&amp;R&amp;8&amp;A</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4EB20BA-B402-4417-AD07-D6198E4584D8}">
          <x14:formula1>
            <xm:f>M!$AE$3:$AE$4</xm:f>
          </x14:formula1>
          <xm:sqref>G9:G18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5AF78-39E6-4557-8500-EF8ACE269621}">
  <sheetPr>
    <tabColor rgb="FFFF0000"/>
  </sheetPr>
  <dimension ref="A2:H129"/>
  <sheetViews>
    <sheetView view="pageBreakPreview" zoomScale="85" zoomScaleNormal="100" zoomScaleSheetLayoutView="85" workbookViewId="0"/>
  </sheetViews>
  <sheetFormatPr defaultRowHeight="14.4" x14ac:dyDescent="0.55000000000000004"/>
  <cols>
    <col min="1" max="1" width="3.1015625" customWidth="1"/>
    <col min="2" max="2" width="21.5234375" customWidth="1"/>
    <col min="3" max="3" width="10.47265625" customWidth="1"/>
    <col min="4" max="4" width="4.7890625" customWidth="1"/>
    <col min="5" max="5" width="39.7890625" customWidth="1"/>
    <col min="6" max="6" width="1.47265625" customWidth="1"/>
    <col min="7" max="7" width="16.7890625" style="2" customWidth="1"/>
    <col min="8" max="8" width="11" customWidth="1"/>
  </cols>
  <sheetData>
    <row r="2" spans="2:8" ht="20.25" customHeight="1" x14ac:dyDescent="0.6">
      <c r="B2" s="485" t="s">
        <v>263</v>
      </c>
      <c r="C2" s="756" t="s">
        <v>661</v>
      </c>
      <c r="D2" s="757"/>
      <c r="E2" s="757"/>
      <c r="F2" s="757"/>
      <c r="G2" s="486" t="s">
        <v>361</v>
      </c>
      <c r="H2" s="487" t="s">
        <v>388</v>
      </c>
    </row>
    <row r="3" spans="2:8" ht="20.25" customHeight="1" x14ac:dyDescent="0.6">
      <c r="B3" s="488"/>
      <c r="C3" s="756" t="s">
        <v>709</v>
      </c>
      <c r="D3" s="758"/>
      <c r="E3" s="758"/>
      <c r="F3" s="485"/>
      <c r="G3" s="486" t="str">
        <f>'A 01'!G3</f>
        <v>Chladicí okruh:</v>
      </c>
      <c r="H3" s="489" t="str">
        <f>'A 01'!H3</f>
        <v>DX-01</v>
      </c>
    </row>
    <row r="4" spans="2:8" ht="20.25" customHeight="1" x14ac:dyDescent="0.6">
      <c r="B4" s="485" t="s">
        <v>419</v>
      </c>
      <c r="C4" s="757" t="str">
        <f>DATA!K15</f>
        <v>VH AGROPRODUKT</v>
      </c>
      <c r="D4" s="757"/>
      <c r="E4" s="757"/>
      <c r="F4" s="757"/>
      <c r="G4" s="757"/>
      <c r="H4" s="757"/>
    </row>
    <row r="5" spans="2:8" ht="20.25" customHeight="1" x14ac:dyDescent="0.6">
      <c r="B5" s="485" t="s">
        <v>662</v>
      </c>
      <c r="C5" s="490" t="str">
        <f>G18</f>
        <v>VODA</v>
      </c>
      <c r="D5" s="491" t="s">
        <v>727</v>
      </c>
      <c r="E5" s="492"/>
      <c r="F5" s="492"/>
      <c r="G5" s="486" t="s">
        <v>50</v>
      </c>
      <c r="H5" s="489" t="s">
        <v>677</v>
      </c>
    </row>
    <row r="6" spans="2:8" ht="20.25" customHeight="1" x14ac:dyDescent="0.6">
      <c r="B6" s="493" t="s">
        <v>15</v>
      </c>
      <c r="C6" s="759" t="s">
        <v>995</v>
      </c>
      <c r="D6" s="759"/>
      <c r="E6" s="759"/>
      <c r="F6" s="494"/>
      <c r="G6" s="495" t="s">
        <v>843</v>
      </c>
      <c r="H6" s="496">
        <v>107</v>
      </c>
    </row>
    <row r="7" spans="2:8" ht="5.25" customHeight="1" x14ac:dyDescent="0.55000000000000004">
      <c r="B7" s="591"/>
      <c r="C7" s="591"/>
      <c r="D7" s="591"/>
      <c r="E7" s="591"/>
      <c r="F7" s="591"/>
      <c r="G7" s="591"/>
      <c r="H7" s="591"/>
    </row>
    <row r="8" spans="2:8" x14ac:dyDescent="0.55000000000000004">
      <c r="B8" t="s">
        <v>484</v>
      </c>
      <c r="C8" s="609">
        <v>120</v>
      </c>
      <c r="D8" s="591"/>
      <c r="E8" s="591"/>
      <c r="F8" s="591"/>
      <c r="G8" s="591"/>
      <c r="H8" s="453" t="s">
        <v>428</v>
      </c>
    </row>
    <row r="9" spans="2:8" x14ac:dyDescent="0.55000000000000004">
      <c r="B9" t="s">
        <v>26</v>
      </c>
      <c r="C9" s="609" t="s">
        <v>5</v>
      </c>
      <c r="D9" s="591"/>
      <c r="E9" s="591"/>
      <c r="F9" s="591"/>
      <c r="G9" s="591"/>
      <c r="H9" s="1"/>
    </row>
    <row r="10" spans="2:8" ht="5.25" customHeight="1" x14ac:dyDescent="0.55000000000000004">
      <c r="B10" s="591"/>
      <c r="C10" s="591"/>
      <c r="D10" s="591"/>
      <c r="E10" s="591"/>
      <c r="F10" s="591"/>
      <c r="G10" s="591"/>
      <c r="H10" s="591"/>
    </row>
    <row r="11" spans="2:8" x14ac:dyDescent="0.55000000000000004">
      <c r="B11" s="595" t="s">
        <v>483</v>
      </c>
      <c r="C11" s="595"/>
      <c r="D11" s="595"/>
      <c r="E11" s="595"/>
      <c r="F11" s="595"/>
      <c r="G11" s="595"/>
      <c r="H11" s="595"/>
    </row>
    <row r="12" spans="2:8" ht="5.25" customHeight="1" x14ac:dyDescent="0.55000000000000004">
      <c r="B12" s="591"/>
      <c r="C12" s="591"/>
      <c r="D12" s="591"/>
      <c r="E12" s="591"/>
      <c r="F12" s="591"/>
      <c r="G12" s="591"/>
      <c r="H12" s="591"/>
    </row>
    <row r="13" spans="2:8" ht="13.5" customHeight="1" x14ac:dyDescent="0.55000000000000004">
      <c r="B13" s="606"/>
      <c r="C13" s="606" t="s">
        <v>567</v>
      </c>
      <c r="D13" s="606"/>
      <c r="E13" s="606"/>
      <c r="G13" s="2">
        <f>'A 02'!G25</f>
        <v>0</v>
      </c>
      <c r="H13" t="s">
        <v>128</v>
      </c>
    </row>
    <row r="14" spans="2:8" ht="13.5" customHeight="1" x14ac:dyDescent="0.55000000000000004">
      <c r="B14" s="606"/>
      <c r="C14" s="606" t="s">
        <v>964</v>
      </c>
      <c r="D14" s="606"/>
      <c r="E14" s="606"/>
      <c r="G14" s="2">
        <v>50</v>
      </c>
      <c r="H14" t="s">
        <v>431</v>
      </c>
    </row>
    <row r="15" spans="2:8" ht="13.5" customHeight="1" x14ac:dyDescent="0.55000000000000004">
      <c r="B15" s="606"/>
      <c r="C15" s="760" t="s">
        <v>961</v>
      </c>
      <c r="D15" s="760"/>
      <c r="E15" s="760"/>
      <c r="F15" s="497"/>
      <c r="G15" s="498">
        <f>G13/100*G14</f>
        <v>0</v>
      </c>
      <c r="H15" s="497" t="str">
        <f>H13</f>
        <v>kW</v>
      </c>
    </row>
    <row r="16" spans="2:8" ht="13.5" customHeight="1" thickBot="1" x14ac:dyDescent="0.6">
      <c r="B16" s="606"/>
      <c r="C16" s="606" t="s">
        <v>963</v>
      </c>
      <c r="D16" s="606"/>
      <c r="E16" s="606"/>
      <c r="G16" s="53">
        <v>80</v>
      </c>
      <c r="H16" t="s">
        <v>428</v>
      </c>
    </row>
    <row r="17" spans="2:8" ht="5.4" customHeight="1" thickTop="1" x14ac:dyDescent="0.55000000000000004">
      <c r="B17" s="606"/>
      <c r="C17" s="149"/>
      <c r="D17" s="149"/>
      <c r="E17" s="149"/>
    </row>
    <row r="18" spans="2:8" ht="13.5" customHeight="1" x14ac:dyDescent="0.55000000000000004">
      <c r="B18" s="606"/>
      <c r="C18" s="606" t="s">
        <v>949</v>
      </c>
      <c r="D18" s="606"/>
      <c r="E18" s="606"/>
      <c r="G18" s="499" t="s">
        <v>686</v>
      </c>
    </row>
    <row r="19" spans="2:8" ht="13.5" customHeight="1" x14ac:dyDescent="0.55000000000000004">
      <c r="B19" s="606"/>
      <c r="C19" s="606" t="s">
        <v>950</v>
      </c>
      <c r="D19" s="606"/>
      <c r="E19" s="606"/>
      <c r="G19">
        <v>10</v>
      </c>
      <c r="H19" t="s">
        <v>428</v>
      </c>
    </row>
    <row r="20" spans="2:8" ht="13.5" customHeight="1" x14ac:dyDescent="0.55000000000000004">
      <c r="B20" s="606"/>
      <c r="C20" s="761" t="s">
        <v>951</v>
      </c>
      <c r="D20" s="606"/>
      <c r="E20" s="606"/>
      <c r="G20" s="501">
        <f>IF(G18="VODA",4.1868,IF(G18="ETG35%",3.75,))</f>
        <v>4.1867999999999999</v>
      </c>
      <c r="H20" s="497" t="s">
        <v>952</v>
      </c>
    </row>
    <row r="21" spans="2:8" ht="13.5" customHeight="1" x14ac:dyDescent="0.55000000000000004">
      <c r="B21" s="606"/>
      <c r="C21" s="761" t="s">
        <v>953</v>
      </c>
      <c r="D21" s="606"/>
      <c r="E21" s="606"/>
      <c r="G21" s="501">
        <f>IF(G18="VODA",1000,IF(G18="ETG35%",1045,))</f>
        <v>1000</v>
      </c>
      <c r="H21" s="497" t="s">
        <v>767</v>
      </c>
    </row>
    <row r="22" spans="2:8" ht="5.4" customHeight="1" x14ac:dyDescent="0.55000000000000004">
      <c r="B22" s="606"/>
      <c r="C22" s="500"/>
      <c r="D22" s="149"/>
      <c r="E22" s="149"/>
      <c r="G22" s="501"/>
      <c r="H22" s="497"/>
    </row>
    <row r="23" spans="2:8" ht="13.5" hidden="1" customHeight="1" x14ac:dyDescent="0.55000000000000004">
      <c r="B23" s="606"/>
      <c r="C23" s="761" t="s">
        <v>954</v>
      </c>
      <c r="D23" s="606"/>
      <c r="E23" s="606"/>
      <c r="G23" s="502">
        <f>(G15*1000)/(G20*1000)/G21/(G25-G24)</f>
        <v>0</v>
      </c>
      <c r="H23" s="503" t="s">
        <v>955</v>
      </c>
    </row>
    <row r="24" spans="2:8" ht="13.5" customHeight="1" thickBot="1" x14ac:dyDescent="0.6">
      <c r="B24" s="606"/>
      <c r="C24" s="606" t="s">
        <v>956</v>
      </c>
      <c r="D24" s="606"/>
      <c r="E24" s="606"/>
      <c r="G24" s="507">
        <v>38</v>
      </c>
      <c r="H24" t="s">
        <v>727</v>
      </c>
    </row>
    <row r="25" spans="2:8" ht="13.5" customHeight="1" thickTop="1" thickBot="1" x14ac:dyDescent="0.6">
      <c r="B25" s="606"/>
      <c r="C25" s="606" t="s">
        <v>957</v>
      </c>
      <c r="D25" s="606"/>
      <c r="E25" s="606"/>
      <c r="G25" s="508">
        <v>45</v>
      </c>
      <c r="H25" t="s">
        <v>727</v>
      </c>
    </row>
    <row r="26" spans="2:8" ht="13.5" customHeight="1" thickTop="1" x14ac:dyDescent="0.55000000000000004">
      <c r="B26" s="606"/>
      <c r="C26" s="760" t="s">
        <v>954</v>
      </c>
      <c r="D26" s="760"/>
      <c r="E26" s="760"/>
      <c r="F26" s="497"/>
      <c r="G26" s="501">
        <f>G23*3600</f>
        <v>0</v>
      </c>
      <c r="H26" t="s">
        <v>958</v>
      </c>
    </row>
    <row r="27" spans="2:8" ht="13.5" customHeight="1" x14ac:dyDescent="0.55000000000000004">
      <c r="B27" s="606"/>
      <c r="C27" s="606" t="s">
        <v>959</v>
      </c>
      <c r="D27" s="606"/>
      <c r="E27" s="606"/>
      <c r="G27" s="501">
        <v>65</v>
      </c>
      <c r="H27" t="s">
        <v>960</v>
      </c>
    </row>
    <row r="28" spans="2:8" ht="13.5" customHeight="1" x14ac:dyDescent="0.55000000000000004">
      <c r="B28" s="606"/>
      <c r="C28" s="606" t="s">
        <v>853</v>
      </c>
      <c r="D28" s="606"/>
      <c r="E28" s="606"/>
      <c r="G28" s="2" t="s">
        <v>11</v>
      </c>
      <c r="H28" t="s">
        <v>4</v>
      </c>
    </row>
    <row r="29" spans="2:8" ht="5.25" customHeight="1" x14ac:dyDescent="0.55000000000000004">
      <c r="B29" s="591"/>
      <c r="C29" s="591"/>
      <c r="D29" s="591"/>
      <c r="E29" s="591"/>
      <c r="F29" s="591"/>
      <c r="G29" s="591"/>
      <c r="H29" s="591"/>
    </row>
    <row r="30" spans="2:8" x14ac:dyDescent="0.55000000000000004">
      <c r="B30" s="762" t="s">
        <v>962</v>
      </c>
      <c r="C30" s="763"/>
      <c r="D30" s="763"/>
      <c r="E30" s="763"/>
      <c r="F30" s="763"/>
      <c r="G30" s="763"/>
      <c r="H30" s="763"/>
    </row>
    <row r="31" spans="2:8" ht="15" customHeight="1" x14ac:dyDescent="0.55000000000000004">
      <c r="B31" s="763"/>
      <c r="C31" s="763"/>
      <c r="D31" s="763"/>
      <c r="E31" s="763"/>
      <c r="F31" s="763"/>
      <c r="G31" s="763"/>
      <c r="H31" s="763"/>
    </row>
    <row r="32" spans="2:8" ht="5.25" customHeight="1" x14ac:dyDescent="0.55000000000000004">
      <c r="B32" s="591"/>
      <c r="C32" s="591"/>
      <c r="D32" s="591"/>
      <c r="E32" s="591"/>
      <c r="F32" s="591"/>
      <c r="G32" s="591"/>
      <c r="H32" s="591"/>
    </row>
    <row r="33" spans="2:8" x14ac:dyDescent="0.55000000000000004">
      <c r="B33" s="595" t="s">
        <v>485</v>
      </c>
      <c r="C33" s="595"/>
      <c r="D33" s="595"/>
      <c r="E33" s="595"/>
      <c r="F33" s="595"/>
      <c r="G33" s="595"/>
      <c r="H33" s="595"/>
    </row>
    <row r="34" spans="2:8" ht="5.25" customHeight="1" x14ac:dyDescent="0.55000000000000004">
      <c r="B34" s="591"/>
      <c r="C34" s="591"/>
      <c r="D34" s="591"/>
      <c r="E34" s="591"/>
      <c r="F34" s="591"/>
      <c r="G34" s="591"/>
      <c r="H34" s="591"/>
    </row>
    <row r="35" spans="2:8" ht="14.7" thickBot="1" x14ac:dyDescent="0.6">
      <c r="B35" s="453" t="s">
        <v>439</v>
      </c>
      <c r="C35" s="764"/>
      <c r="D35" s="765"/>
      <c r="E35" s="765"/>
      <c r="F35" s="765"/>
      <c r="G35" s="667"/>
      <c r="H35" t="s">
        <v>4</v>
      </c>
    </row>
    <row r="36" spans="2:8" ht="15" thickTop="1" thickBot="1" x14ac:dyDescent="0.6">
      <c r="B36" s="694" t="s">
        <v>304</v>
      </c>
      <c r="C36" s="600"/>
      <c r="D36" s="600"/>
      <c r="E36" s="600"/>
      <c r="F36" s="663"/>
      <c r="G36" s="509"/>
      <c r="H36" t="s">
        <v>4</v>
      </c>
    </row>
    <row r="37" spans="2:8" ht="15" thickTop="1" thickBot="1" x14ac:dyDescent="0.6">
      <c r="B37" s="766" t="s">
        <v>866</v>
      </c>
      <c r="C37" s="600"/>
      <c r="D37" s="600"/>
      <c r="E37" s="600"/>
      <c r="F37" s="663"/>
      <c r="G37" s="504">
        <v>2</v>
      </c>
      <c r="H37" t="s">
        <v>4</v>
      </c>
    </row>
    <row r="38" spans="2:8" ht="5.25" customHeight="1" thickTop="1" x14ac:dyDescent="0.55000000000000004">
      <c r="B38" s="735"/>
      <c r="C38" s="591"/>
      <c r="D38" s="591"/>
      <c r="E38" s="591"/>
      <c r="F38" s="591"/>
      <c r="G38" s="145"/>
    </row>
    <row r="39" spans="2:8" hidden="1" x14ac:dyDescent="0.55000000000000004">
      <c r="B39" s="617"/>
      <c r="C39" s="591" t="s">
        <v>122</v>
      </c>
      <c r="D39" s="591"/>
      <c r="E39" s="591"/>
      <c r="F39" s="591"/>
      <c r="G39" s="145" t="e">
        <f>(#REF!/60)*#REF!</f>
        <v>#REF!</v>
      </c>
      <c r="H39" t="s">
        <v>123</v>
      </c>
    </row>
    <row r="40" spans="2:8" hidden="1" x14ac:dyDescent="0.55000000000000004">
      <c r="B40" s="617"/>
      <c r="C40" s="591" t="s">
        <v>120</v>
      </c>
      <c r="D40" s="591"/>
      <c r="E40" s="591"/>
      <c r="F40" s="591"/>
      <c r="G40" s="145" t="e">
        <f>((#REF!/60)*#REF!)*(#REF!/1000)</f>
        <v>#REF!</v>
      </c>
      <c r="H40" t="s">
        <v>119</v>
      </c>
    </row>
    <row r="41" spans="2:8" x14ac:dyDescent="0.55000000000000004">
      <c r="B41" s="622" t="s">
        <v>663</v>
      </c>
      <c r="C41" s="606" t="s">
        <v>486</v>
      </c>
      <c r="D41" s="606"/>
      <c r="E41" s="606"/>
      <c r="F41" s="149"/>
      <c r="G41" s="2" t="s">
        <v>11</v>
      </c>
      <c r="H41" t="s">
        <v>4</v>
      </c>
    </row>
    <row r="42" spans="2:8" x14ac:dyDescent="0.55000000000000004">
      <c r="B42" s="622"/>
      <c r="C42" s="606" t="s">
        <v>673</v>
      </c>
      <c r="D42" s="606"/>
      <c r="E42" s="606"/>
      <c r="F42" s="149"/>
      <c r="G42" s="505" t="s">
        <v>590</v>
      </c>
      <c r="H42" t="s">
        <v>4</v>
      </c>
    </row>
    <row r="43" spans="2:8" x14ac:dyDescent="0.55000000000000004">
      <c r="B43" s="622"/>
      <c r="C43" s="606" t="s">
        <v>867</v>
      </c>
      <c r="D43" s="606"/>
      <c r="E43" s="606"/>
      <c r="F43" s="149"/>
      <c r="G43" s="506" t="s">
        <v>11</v>
      </c>
      <c r="H43" t="s">
        <v>4</v>
      </c>
    </row>
    <row r="44" spans="2:8" ht="14.7" thickBot="1" x14ac:dyDescent="0.6">
      <c r="B44" s="622"/>
      <c r="C44" s="606" t="s">
        <v>868</v>
      </c>
      <c r="D44" s="606"/>
      <c r="E44" s="606"/>
      <c r="F44" s="149"/>
      <c r="G44" s="53"/>
      <c r="H44" t="s">
        <v>3</v>
      </c>
    </row>
    <row r="45" spans="2:8" ht="15" thickTop="1" thickBot="1" x14ac:dyDescent="0.6">
      <c r="B45" s="622"/>
      <c r="C45" s="606" t="s">
        <v>869</v>
      </c>
      <c r="D45" s="606"/>
      <c r="E45" s="606"/>
      <c r="F45" s="149"/>
      <c r="G45" s="63"/>
      <c r="H45" t="s">
        <v>158</v>
      </c>
    </row>
    <row r="46" spans="2:8" ht="14.7" thickTop="1" x14ac:dyDescent="0.55000000000000004">
      <c r="B46" s="622"/>
      <c r="C46" s="606" t="s">
        <v>870</v>
      </c>
      <c r="D46" s="606"/>
      <c r="E46" s="606"/>
      <c r="F46" s="149"/>
      <c r="G46" s="12"/>
      <c r="H46" t="s">
        <v>489</v>
      </c>
    </row>
    <row r="47" spans="2:8" x14ac:dyDescent="0.55000000000000004">
      <c r="B47" s="622"/>
      <c r="C47" s="606" t="s">
        <v>492</v>
      </c>
      <c r="D47" s="606"/>
      <c r="E47" s="606"/>
      <c r="F47" s="149"/>
      <c r="G47" s="2" t="s">
        <v>11</v>
      </c>
      <c r="H47" t="s">
        <v>4</v>
      </c>
    </row>
    <row r="48" spans="2:8" ht="15" hidden="1" customHeight="1" x14ac:dyDescent="0.55000000000000004">
      <c r="B48" s="622"/>
      <c r="C48" s="149" t="s">
        <v>121</v>
      </c>
      <c r="D48" s="149"/>
      <c r="E48" s="149"/>
      <c r="F48" s="149"/>
      <c r="G48" s="145"/>
      <c r="H48" t="s">
        <v>119</v>
      </c>
    </row>
    <row r="49" spans="2:8" ht="15" customHeight="1" x14ac:dyDescent="0.55000000000000004">
      <c r="B49" s="622"/>
      <c r="C49" s="606" t="s">
        <v>668</v>
      </c>
      <c r="D49" s="606"/>
      <c r="E49" s="606"/>
      <c r="F49" s="149"/>
      <c r="G49" s="2" t="s">
        <v>11</v>
      </c>
      <c r="H49" t="s">
        <v>4</v>
      </c>
    </row>
    <row r="50" spans="2:8" x14ac:dyDescent="0.55000000000000004">
      <c r="B50" s="622"/>
      <c r="C50" s="606" t="s">
        <v>669</v>
      </c>
      <c r="D50" s="606"/>
      <c r="E50" s="606"/>
      <c r="F50" s="149"/>
      <c r="G50" s="2" t="s">
        <v>11</v>
      </c>
      <c r="H50" t="s">
        <v>4</v>
      </c>
    </row>
    <row r="51" spans="2:8" ht="5.25" customHeight="1" x14ac:dyDescent="0.55000000000000004">
      <c r="B51" s="591"/>
      <c r="C51" s="591"/>
      <c r="D51" s="591"/>
      <c r="E51" s="591"/>
      <c r="F51" s="591"/>
      <c r="G51" s="591"/>
      <c r="H51" s="591"/>
    </row>
    <row r="52" spans="2:8" x14ac:dyDescent="0.55000000000000004">
      <c r="B52" s="595" t="s">
        <v>493</v>
      </c>
      <c r="C52" s="595"/>
      <c r="D52" s="595"/>
      <c r="E52" s="595"/>
      <c r="F52" s="595"/>
      <c r="G52" s="595"/>
      <c r="H52" s="595"/>
    </row>
    <row r="53" spans="2:8" ht="5.25" customHeight="1" x14ac:dyDescent="0.55000000000000004">
      <c r="B53" s="591"/>
      <c r="C53" s="591"/>
      <c r="D53" s="591"/>
      <c r="E53" s="591"/>
      <c r="F53" s="591"/>
      <c r="G53" s="591"/>
      <c r="H53" s="591"/>
    </row>
    <row r="54" spans="2:8" x14ac:dyDescent="0.55000000000000004">
      <c r="B54" s="622" t="s">
        <v>326</v>
      </c>
      <c r="C54" s="606" t="s">
        <v>53</v>
      </c>
      <c r="D54" s="606"/>
      <c r="E54" s="606"/>
      <c r="F54" s="149"/>
      <c r="G54" s="2" t="s">
        <v>10</v>
      </c>
      <c r="H54" t="s">
        <v>4</v>
      </c>
    </row>
    <row r="55" spans="2:8" x14ac:dyDescent="0.55000000000000004">
      <c r="B55" s="617"/>
      <c r="C55" s="606" t="s">
        <v>664</v>
      </c>
      <c r="D55" s="606"/>
      <c r="E55" s="606"/>
      <c r="F55" s="149"/>
      <c r="G55" s="2" t="s">
        <v>11</v>
      </c>
      <c r="H55" t="s">
        <v>4</v>
      </c>
    </row>
    <row r="56" spans="2:8" x14ac:dyDescent="0.55000000000000004">
      <c r="B56" s="617"/>
      <c r="C56" s="606" t="s">
        <v>665</v>
      </c>
      <c r="D56" s="606"/>
      <c r="E56" s="606"/>
      <c r="F56" s="149"/>
      <c r="G56" s="2" t="s">
        <v>11</v>
      </c>
      <c r="H56" t="s">
        <v>4</v>
      </c>
    </row>
    <row r="57" spans="2:8" x14ac:dyDescent="0.55000000000000004">
      <c r="B57" s="622" t="s">
        <v>187</v>
      </c>
      <c r="C57" s="767" t="s">
        <v>494</v>
      </c>
      <c r="D57" s="606"/>
      <c r="E57" s="606"/>
      <c r="F57" s="475"/>
      <c r="G57" s="2" t="s">
        <v>11</v>
      </c>
      <c r="H57" t="s">
        <v>4</v>
      </c>
    </row>
    <row r="58" spans="2:8" x14ac:dyDescent="0.55000000000000004">
      <c r="B58" s="622"/>
      <c r="C58" s="767" t="s">
        <v>666</v>
      </c>
      <c r="D58" s="606"/>
      <c r="E58" s="606"/>
      <c r="F58" s="475"/>
      <c r="G58" s="2" t="s">
        <v>11</v>
      </c>
      <c r="H58" t="s">
        <v>4</v>
      </c>
    </row>
    <row r="59" spans="2:8" x14ac:dyDescent="0.55000000000000004">
      <c r="B59" s="622"/>
      <c r="C59" s="767" t="s">
        <v>671</v>
      </c>
      <c r="D59" s="606"/>
      <c r="E59" s="606"/>
      <c r="F59" s="475"/>
      <c r="G59" s="2" t="s">
        <v>11</v>
      </c>
      <c r="H59" t="s">
        <v>4</v>
      </c>
    </row>
    <row r="60" spans="2:8" x14ac:dyDescent="0.55000000000000004">
      <c r="B60" s="622"/>
      <c r="C60" s="768" t="s">
        <v>855</v>
      </c>
      <c r="D60" s="606"/>
      <c r="E60" s="606"/>
      <c r="F60" s="475"/>
      <c r="G60" s="2" t="s">
        <v>11</v>
      </c>
      <c r="H60" t="s">
        <v>4</v>
      </c>
    </row>
    <row r="61" spans="2:8" x14ac:dyDescent="0.55000000000000004">
      <c r="B61" s="622"/>
      <c r="C61" s="767" t="s">
        <v>670</v>
      </c>
      <c r="D61" s="606"/>
      <c r="E61" s="606"/>
      <c r="F61" s="475"/>
      <c r="G61" s="2" t="s">
        <v>11</v>
      </c>
      <c r="H61" t="s">
        <v>4</v>
      </c>
    </row>
    <row r="62" spans="2:8" x14ac:dyDescent="0.55000000000000004">
      <c r="B62" s="622"/>
      <c r="C62" s="606" t="s">
        <v>672</v>
      </c>
      <c r="D62" s="606"/>
      <c r="E62" s="606"/>
      <c r="F62" s="149"/>
      <c r="G62" s="2" t="s">
        <v>11</v>
      </c>
      <c r="H62" t="s">
        <v>4</v>
      </c>
    </row>
    <row r="63" spans="2:8" x14ac:dyDescent="0.55000000000000004">
      <c r="B63" s="617" t="s">
        <v>97</v>
      </c>
      <c r="C63" s="606" t="s">
        <v>495</v>
      </c>
      <c r="D63" s="606"/>
      <c r="E63" s="606"/>
      <c r="F63" s="149"/>
      <c r="G63" s="2" t="s">
        <v>11</v>
      </c>
      <c r="H63" t="s">
        <v>4</v>
      </c>
    </row>
    <row r="64" spans="2:8" x14ac:dyDescent="0.55000000000000004">
      <c r="B64" s="617"/>
      <c r="C64" s="606" t="s">
        <v>667</v>
      </c>
      <c r="D64" s="606"/>
      <c r="E64" s="606"/>
      <c r="F64" s="149"/>
      <c r="G64" s="2" t="s">
        <v>11</v>
      </c>
      <c r="H64" t="s">
        <v>4</v>
      </c>
    </row>
    <row r="65" spans="1:8" x14ac:dyDescent="0.55000000000000004">
      <c r="B65" s="617"/>
      <c r="C65" s="606" t="s">
        <v>854</v>
      </c>
      <c r="D65" s="606"/>
      <c r="E65" s="606"/>
      <c r="F65" s="149"/>
      <c r="G65" s="2" t="s">
        <v>11</v>
      </c>
      <c r="H65" t="s">
        <v>4</v>
      </c>
    </row>
    <row r="66" spans="1:8" ht="5.25" customHeight="1" x14ac:dyDescent="0.55000000000000004">
      <c r="B66" s="591"/>
      <c r="C66" s="591"/>
      <c r="D66" s="591"/>
      <c r="E66" s="591"/>
      <c r="F66" s="591"/>
      <c r="G66" s="591"/>
      <c r="H66" s="591"/>
    </row>
    <row r="67" spans="1:8" x14ac:dyDescent="0.55000000000000004">
      <c r="B67" s="30" t="s">
        <v>104</v>
      </c>
      <c r="C67" s="30"/>
      <c r="D67" s="30"/>
      <c r="E67" s="30"/>
      <c r="F67" s="30"/>
      <c r="G67" s="34" t="str">
        <f>NABÍDKA!B13</f>
        <v>A</v>
      </c>
      <c r="H67" s="35" t="str">
        <f>NABÍDKA!B31</f>
        <v>08</v>
      </c>
    </row>
    <row r="68" spans="1:8" ht="5.25" customHeight="1" x14ac:dyDescent="0.55000000000000004">
      <c r="B68" s="672"/>
      <c r="C68" s="591"/>
      <c r="D68" s="591"/>
      <c r="E68" s="591"/>
      <c r="F68" s="591"/>
      <c r="G68" s="591"/>
      <c r="H68" s="591"/>
    </row>
    <row r="69" spans="1:8" x14ac:dyDescent="0.55000000000000004">
      <c r="B69" s="702" t="s">
        <v>676</v>
      </c>
      <c r="C69" s="606"/>
      <c r="D69" s="606"/>
      <c r="E69" s="606"/>
      <c r="F69" s="149"/>
      <c r="G69" s="14"/>
      <c r="H69" s="43" t="str">
        <f>DATA!$K$50</f>
        <v>Kč</v>
      </c>
    </row>
    <row r="70" spans="1:8" ht="5.25" customHeight="1" thickBot="1" x14ac:dyDescent="0.6">
      <c r="B70" s="591"/>
      <c r="C70" s="591"/>
      <c r="D70" s="591"/>
      <c r="E70" s="591"/>
      <c r="F70" s="591"/>
      <c r="G70" s="591"/>
      <c r="H70" s="591"/>
    </row>
    <row r="71" spans="1:8" ht="14.7" thickBot="1" x14ac:dyDescent="0.6">
      <c r="B71" s="153" t="s">
        <v>460</v>
      </c>
      <c r="C71" s="351"/>
      <c r="D71" s="637" t="s">
        <v>98</v>
      </c>
      <c r="E71" s="703"/>
      <c r="F71" s="42"/>
      <c r="G71" s="32">
        <f>G69*G37</f>
        <v>0</v>
      </c>
      <c r="H71" s="33" t="str">
        <f>H69</f>
        <v>Kč</v>
      </c>
    </row>
    <row r="73" spans="1:8" ht="4.5" customHeight="1" x14ac:dyDescent="0.55000000000000004">
      <c r="B73" s="57"/>
      <c r="C73" s="57"/>
      <c r="D73" s="57"/>
      <c r="E73" s="57"/>
      <c r="F73" s="57"/>
      <c r="G73" s="62"/>
      <c r="H73" s="57"/>
    </row>
    <row r="75" spans="1:8" x14ac:dyDescent="0.55000000000000004">
      <c r="B75" s="19" t="s">
        <v>112</v>
      </c>
      <c r="C75" s="18"/>
      <c r="D75" s="18"/>
      <c r="E75" s="18"/>
      <c r="F75" s="18"/>
      <c r="G75" s="28"/>
      <c r="H75" s="18"/>
    </row>
    <row r="76" spans="1:8" ht="5.25" customHeight="1" x14ac:dyDescent="0.55000000000000004">
      <c r="B76" s="18"/>
      <c r="C76" s="18"/>
      <c r="D76" s="18"/>
      <c r="E76" s="18"/>
      <c r="F76" s="18"/>
      <c r="G76" s="28"/>
      <c r="H76" s="18"/>
    </row>
    <row r="77" spans="1:8" ht="40" customHeight="1" x14ac:dyDescent="0.55000000000000004">
      <c r="A77" s="7" t="s">
        <v>182</v>
      </c>
      <c r="B77" s="638" t="str">
        <f>C126</f>
        <v>Náhradní díly (jednotlivé části, komponenty, regulace, atd.) pro technologii rekuperace a její příslušenství musí být dostupné u dodavatele nejdéle do patnácti pracovních dnů. Všechny nezbytné náhradní díly musí být dostupné po dobu deseti let od uvedení technologie do provozu.</v>
      </c>
      <c r="C77" s="639"/>
      <c r="D77" s="639"/>
      <c r="E77" s="639"/>
      <c r="F77" s="639"/>
      <c r="G77" s="639"/>
      <c r="H77" s="639"/>
    </row>
    <row r="78" spans="1:8" ht="40" customHeight="1" x14ac:dyDescent="0.55000000000000004">
      <c r="A78" s="7" t="s">
        <v>183</v>
      </c>
      <c r="B78" s="769">
        <f>C127</f>
        <v>0</v>
      </c>
      <c r="C78" s="770"/>
      <c r="D78" s="770"/>
      <c r="E78" s="770"/>
      <c r="F78" s="770"/>
      <c r="G78" s="770"/>
      <c r="H78" s="770"/>
    </row>
    <row r="79" spans="1:8" ht="40" customHeight="1" x14ac:dyDescent="0.55000000000000004">
      <c r="A79" s="7"/>
      <c r="B79" s="640"/>
      <c r="C79" s="641"/>
      <c r="D79" s="641"/>
      <c r="E79" s="641"/>
      <c r="F79" s="641"/>
      <c r="G79" s="641"/>
      <c r="H79" s="641"/>
    </row>
    <row r="80" spans="1:8" ht="7" hidden="1" customHeight="1" x14ac:dyDescent="0.55000000000000004">
      <c r="A80" s="7"/>
      <c r="B80" s="146"/>
      <c r="C80" s="147"/>
      <c r="D80" s="147"/>
      <c r="E80" s="147"/>
      <c r="F80" s="147"/>
      <c r="G80" s="147"/>
      <c r="H80" s="147"/>
    </row>
    <row r="81" spans="1:8" ht="7" hidden="1" customHeight="1" x14ac:dyDescent="0.55000000000000004">
      <c r="A81" s="7"/>
      <c r="B81" s="146"/>
      <c r="C81" s="147"/>
      <c r="D81" s="147"/>
      <c r="E81" s="147"/>
      <c r="F81" s="147"/>
      <c r="G81" s="147"/>
      <c r="H81" s="147"/>
    </row>
    <row r="82" spans="1:8" ht="7" hidden="1" customHeight="1" x14ac:dyDescent="0.55000000000000004">
      <c r="A82" s="7"/>
      <c r="B82" s="146"/>
      <c r="C82" s="147"/>
      <c r="D82" s="147"/>
      <c r="E82" s="147"/>
      <c r="F82" s="147"/>
      <c r="G82" s="147"/>
      <c r="H82" s="147"/>
    </row>
    <row r="83" spans="1:8" ht="7" hidden="1" customHeight="1" x14ac:dyDescent="0.55000000000000004">
      <c r="A83" s="7"/>
      <c r="B83" s="146"/>
      <c r="C83" s="147"/>
      <c r="D83" s="147"/>
      <c r="E83" s="147"/>
      <c r="F83" s="147"/>
      <c r="G83" s="147"/>
      <c r="H83" s="147"/>
    </row>
    <row r="84" spans="1:8" ht="7" hidden="1" customHeight="1" x14ac:dyDescent="0.55000000000000004">
      <c r="A84" s="7"/>
      <c r="B84" s="146"/>
      <c r="C84" s="147"/>
      <c r="D84" s="147"/>
      <c r="E84" s="147"/>
      <c r="F84" s="147"/>
      <c r="G84" s="147"/>
      <c r="H84" s="147"/>
    </row>
    <row r="85" spans="1:8" ht="7" hidden="1" customHeight="1" x14ac:dyDescent="0.55000000000000004">
      <c r="A85" s="7"/>
      <c r="B85" s="146"/>
      <c r="C85" s="147"/>
      <c r="D85" s="147"/>
      <c r="E85" s="147"/>
      <c r="F85" s="147"/>
      <c r="G85" s="147"/>
      <c r="H85" s="147"/>
    </row>
    <row r="86" spans="1:8" ht="7" hidden="1" customHeight="1" x14ac:dyDescent="0.55000000000000004">
      <c r="A86" s="7"/>
      <c r="B86" s="146"/>
      <c r="C86" s="147"/>
      <c r="D86" s="147"/>
      <c r="E86" s="147"/>
      <c r="F86" s="147"/>
      <c r="G86" s="147"/>
      <c r="H86" s="147"/>
    </row>
    <row r="87" spans="1:8" ht="7" hidden="1" customHeight="1" x14ac:dyDescent="0.55000000000000004">
      <c r="A87" s="7"/>
      <c r="B87" s="146"/>
      <c r="C87" s="147"/>
      <c r="D87" s="147"/>
      <c r="E87" s="147"/>
      <c r="F87" s="147"/>
      <c r="G87" s="147"/>
      <c r="H87" s="147"/>
    </row>
    <row r="88" spans="1:8" ht="7" hidden="1" customHeight="1" x14ac:dyDescent="0.55000000000000004">
      <c r="A88" s="7"/>
      <c r="B88" s="146"/>
      <c r="C88" s="147"/>
      <c r="D88" s="147"/>
      <c r="E88" s="147"/>
      <c r="F88" s="147"/>
      <c r="G88" s="147"/>
      <c r="H88" s="147"/>
    </row>
    <row r="89" spans="1:8" ht="7" hidden="1" customHeight="1" x14ac:dyDescent="0.55000000000000004">
      <c r="A89" s="7"/>
      <c r="B89" s="146"/>
      <c r="C89" s="147"/>
      <c r="D89" s="147"/>
      <c r="E89" s="147"/>
      <c r="F89" s="147"/>
      <c r="G89" s="147"/>
      <c r="H89" s="147"/>
    </row>
    <row r="90" spans="1:8" ht="7" hidden="1" customHeight="1" x14ac:dyDescent="0.55000000000000004">
      <c r="A90" s="7"/>
      <c r="B90" s="146"/>
      <c r="C90" s="147"/>
      <c r="D90" s="147"/>
      <c r="E90" s="147"/>
      <c r="F90" s="147"/>
      <c r="G90" s="147"/>
      <c r="H90" s="147"/>
    </row>
    <row r="91" spans="1:8" ht="7" hidden="1" customHeight="1" x14ac:dyDescent="0.55000000000000004">
      <c r="A91" s="7"/>
      <c r="B91" s="146"/>
      <c r="C91" s="147"/>
      <c r="D91" s="147"/>
      <c r="E91" s="147"/>
      <c r="F91" s="147"/>
      <c r="G91" s="147"/>
      <c r="H91" s="147"/>
    </row>
    <row r="92" spans="1:8" ht="7" hidden="1" customHeight="1" x14ac:dyDescent="0.55000000000000004">
      <c r="A92" s="7"/>
      <c r="B92" s="146"/>
      <c r="C92" s="147"/>
      <c r="D92" s="147"/>
      <c r="E92" s="147"/>
      <c r="F92" s="147"/>
      <c r="G92" s="147"/>
      <c r="H92" s="147"/>
    </row>
    <row r="93" spans="1:8" ht="7" hidden="1" customHeight="1" x14ac:dyDescent="0.55000000000000004">
      <c r="A93" s="7"/>
      <c r="B93" s="146"/>
      <c r="C93" s="147"/>
      <c r="D93" s="147"/>
      <c r="E93" s="147"/>
      <c r="F93" s="147"/>
      <c r="G93" s="147"/>
      <c r="H93" s="147"/>
    </row>
    <row r="94" spans="1:8" ht="7" hidden="1" customHeight="1" x14ac:dyDescent="0.55000000000000004">
      <c r="A94" s="7"/>
      <c r="B94" s="146"/>
      <c r="C94" s="147"/>
      <c r="D94" s="147"/>
      <c r="E94" s="147"/>
      <c r="F94" s="147"/>
      <c r="G94" s="147"/>
      <c r="H94" s="147"/>
    </row>
    <row r="95" spans="1:8" ht="7" hidden="1" customHeight="1" x14ac:dyDescent="0.55000000000000004">
      <c r="A95" s="7"/>
      <c r="B95" s="146"/>
      <c r="C95" s="147"/>
      <c r="D95" s="147"/>
      <c r="E95" s="147"/>
      <c r="F95" s="147"/>
      <c r="G95" s="147"/>
      <c r="H95" s="147"/>
    </row>
    <row r="96" spans="1:8" ht="7" hidden="1" customHeight="1" x14ac:dyDescent="0.55000000000000004">
      <c r="A96" s="7"/>
      <c r="B96" s="146"/>
      <c r="C96" s="147"/>
      <c r="D96" s="147"/>
      <c r="E96" s="147"/>
      <c r="F96" s="147"/>
      <c r="G96" s="147"/>
      <c r="H96" s="147"/>
    </row>
    <row r="97" spans="1:8" ht="7" hidden="1" customHeight="1" x14ac:dyDescent="0.55000000000000004">
      <c r="A97" s="7"/>
      <c r="B97" s="146"/>
      <c r="C97" s="147"/>
      <c r="D97" s="147"/>
      <c r="E97" s="147"/>
      <c r="F97" s="147"/>
      <c r="G97" s="147"/>
      <c r="H97" s="147"/>
    </row>
    <row r="98" spans="1:8" ht="7" hidden="1" customHeight="1" x14ac:dyDescent="0.55000000000000004">
      <c r="A98" s="7"/>
      <c r="B98" s="146"/>
      <c r="C98" s="147"/>
      <c r="D98" s="147"/>
      <c r="E98" s="147"/>
      <c r="F98" s="147"/>
      <c r="G98" s="147"/>
      <c r="H98" s="147"/>
    </row>
    <row r="99" spans="1:8" ht="7" hidden="1" customHeight="1" x14ac:dyDescent="0.55000000000000004">
      <c r="A99" s="7"/>
      <c r="B99" s="146"/>
      <c r="C99" s="147"/>
      <c r="D99" s="147"/>
      <c r="E99" s="147"/>
      <c r="F99" s="147"/>
      <c r="G99" s="147"/>
      <c r="H99" s="147"/>
    </row>
    <row r="100" spans="1:8" ht="7" hidden="1" customHeight="1" x14ac:dyDescent="0.55000000000000004">
      <c r="A100" s="7"/>
      <c r="B100" s="146"/>
      <c r="C100" s="147"/>
      <c r="D100" s="147"/>
      <c r="E100" s="147"/>
      <c r="F100" s="147"/>
      <c r="G100" s="147"/>
      <c r="H100" s="147"/>
    </row>
    <row r="101" spans="1:8" ht="7" hidden="1" customHeight="1" x14ac:dyDescent="0.55000000000000004">
      <c r="A101" s="7"/>
      <c r="B101" s="146"/>
      <c r="C101" s="147"/>
      <c r="D101" s="147"/>
      <c r="E101" s="147"/>
      <c r="F101" s="147"/>
      <c r="G101" s="147"/>
      <c r="H101" s="147"/>
    </row>
    <row r="102" spans="1:8" ht="7" hidden="1" customHeight="1" x14ac:dyDescent="0.55000000000000004">
      <c r="A102" s="7"/>
      <c r="B102" s="146"/>
      <c r="C102" s="147"/>
      <c r="D102" s="147"/>
      <c r="E102" s="147"/>
      <c r="F102" s="147"/>
      <c r="G102" s="147"/>
      <c r="H102" s="147"/>
    </row>
    <row r="103" spans="1:8" ht="7" hidden="1" customHeight="1" x14ac:dyDescent="0.55000000000000004">
      <c r="A103" s="7"/>
      <c r="B103" s="146"/>
      <c r="C103" s="147"/>
      <c r="D103" s="147"/>
      <c r="E103" s="147"/>
      <c r="F103" s="147"/>
      <c r="G103" s="147"/>
      <c r="H103" s="147"/>
    </row>
    <row r="104" spans="1:8" ht="7" hidden="1" customHeight="1" x14ac:dyDescent="0.55000000000000004">
      <c r="A104" s="7"/>
      <c r="B104" s="146"/>
      <c r="C104" s="147"/>
      <c r="D104" s="147"/>
      <c r="E104" s="147"/>
      <c r="F104" s="147"/>
      <c r="G104" s="147"/>
      <c r="H104" s="147"/>
    </row>
    <row r="105" spans="1:8" ht="7" hidden="1" customHeight="1" x14ac:dyDescent="0.55000000000000004">
      <c r="A105" s="7"/>
      <c r="B105" s="146"/>
      <c r="C105" s="147"/>
      <c r="D105" s="147"/>
      <c r="E105" s="147"/>
      <c r="F105" s="147"/>
      <c r="G105" s="147"/>
      <c r="H105" s="147"/>
    </row>
    <row r="106" spans="1:8" ht="7" hidden="1" customHeight="1" x14ac:dyDescent="0.55000000000000004">
      <c r="A106" s="7"/>
      <c r="B106" s="146"/>
      <c r="C106" s="147"/>
      <c r="D106" s="147"/>
      <c r="E106" s="147"/>
      <c r="F106" s="147"/>
      <c r="G106" s="147"/>
      <c r="H106" s="147"/>
    </row>
    <row r="107" spans="1:8" ht="7" hidden="1" customHeight="1" x14ac:dyDescent="0.55000000000000004">
      <c r="A107" s="7"/>
      <c r="B107" s="146"/>
      <c r="C107" s="147"/>
      <c r="D107" s="147"/>
      <c r="E107" s="147"/>
      <c r="F107" s="147"/>
      <c r="G107" s="147"/>
      <c r="H107" s="147"/>
    </row>
    <row r="108" spans="1:8" ht="7" hidden="1" customHeight="1" x14ac:dyDescent="0.55000000000000004">
      <c r="A108" s="7"/>
      <c r="B108" s="146"/>
      <c r="C108" s="147"/>
      <c r="D108" s="147"/>
      <c r="E108" s="147"/>
      <c r="F108" s="147"/>
      <c r="G108" s="147"/>
      <c r="H108" s="147"/>
    </row>
    <row r="109" spans="1:8" ht="7" hidden="1" customHeight="1" x14ac:dyDescent="0.55000000000000004">
      <c r="A109" s="7"/>
      <c r="B109" s="146"/>
      <c r="C109" s="147"/>
      <c r="D109" s="147"/>
      <c r="E109" s="147"/>
      <c r="F109" s="147"/>
      <c r="G109" s="147"/>
      <c r="H109" s="147"/>
    </row>
    <row r="110" spans="1:8" ht="7" hidden="1" customHeight="1" x14ac:dyDescent="0.55000000000000004">
      <c r="A110" s="7"/>
      <c r="B110" s="146"/>
      <c r="C110" s="147"/>
      <c r="D110" s="147"/>
      <c r="E110" s="147"/>
      <c r="F110" s="147"/>
      <c r="G110" s="147"/>
      <c r="H110" s="147"/>
    </row>
    <row r="111" spans="1:8" ht="7" hidden="1" customHeight="1" x14ac:dyDescent="0.55000000000000004">
      <c r="A111" s="7"/>
      <c r="B111" s="146"/>
      <c r="C111" s="147"/>
      <c r="D111" s="147"/>
      <c r="E111" s="147"/>
      <c r="F111" s="147"/>
      <c r="G111" s="147"/>
      <c r="H111" s="147"/>
    </row>
    <row r="112" spans="1:8" ht="7" hidden="1" customHeight="1" x14ac:dyDescent="0.55000000000000004">
      <c r="A112" s="7"/>
      <c r="B112" s="146"/>
      <c r="C112" s="147"/>
      <c r="D112" s="147"/>
      <c r="E112" s="147"/>
      <c r="F112" s="147"/>
      <c r="G112" s="147"/>
      <c r="H112" s="147"/>
    </row>
    <row r="113" spans="1:8" ht="7" hidden="1" customHeight="1" x14ac:dyDescent="0.55000000000000004">
      <c r="A113" s="7"/>
      <c r="B113" s="146"/>
      <c r="C113" s="147"/>
      <c r="D113" s="147"/>
      <c r="E113" s="147"/>
      <c r="F113" s="147"/>
      <c r="G113" s="147"/>
      <c r="H113" s="147"/>
    </row>
    <row r="114" spans="1:8" ht="7" customHeight="1" x14ac:dyDescent="0.55000000000000004">
      <c r="A114" s="7"/>
      <c r="B114" s="146"/>
      <c r="C114" s="147"/>
      <c r="D114" s="147"/>
      <c r="E114" s="147"/>
      <c r="F114" s="147"/>
      <c r="G114" s="147"/>
      <c r="H114" s="147"/>
    </row>
    <row r="115" spans="1:8" ht="15" hidden="1" customHeight="1" x14ac:dyDescent="0.55000000000000004">
      <c r="B115" s="20" t="s">
        <v>144</v>
      </c>
      <c r="C115" s="6"/>
      <c r="D115" s="6"/>
      <c r="E115" s="6"/>
      <c r="F115" s="6"/>
      <c r="G115" s="6"/>
      <c r="H115" s="29" t="str">
        <f>H5</f>
        <v>1NP</v>
      </c>
    </row>
    <row r="116" spans="1:8" ht="15" hidden="1" customHeight="1" x14ac:dyDescent="0.55000000000000004">
      <c r="B116" s="9" t="str">
        <f>C2</f>
        <v>VYUŽITÍ ODPADNÍHO TEPLA</v>
      </c>
      <c r="C116" s="5">
        <f>G15</f>
        <v>0</v>
      </c>
      <c r="D116" s="9" t="s">
        <v>128</v>
      </c>
      <c r="E116" s="9"/>
      <c r="F116" s="9"/>
      <c r="G116" s="9"/>
      <c r="H116" s="423" t="str">
        <f>C6</f>
        <v>HRT.DX-01.50</v>
      </c>
    </row>
    <row r="117" spans="1:8" ht="15" hidden="1" customHeight="1" x14ac:dyDescent="0.55000000000000004">
      <c r="B117" s="9" t="str">
        <f>C6</f>
        <v>HRT.DX-01.50</v>
      </c>
      <c r="C117" s="9"/>
      <c r="D117" s="9"/>
      <c r="E117" s="9"/>
      <c r="F117" s="9"/>
      <c r="G117" s="9"/>
      <c r="H117" s="9"/>
    </row>
    <row r="118" spans="1:8" ht="15" hidden="1" customHeight="1" x14ac:dyDescent="0.55000000000000004">
      <c r="B118" s="9" t="s">
        <v>422</v>
      </c>
      <c r="C118" s="9">
        <f>G37</f>
        <v>2</v>
      </c>
      <c r="D118" s="9" t="s">
        <v>2</v>
      </c>
      <c r="E118" s="9"/>
      <c r="F118" s="9"/>
      <c r="G118" s="9"/>
      <c r="H118" s="9"/>
    </row>
    <row r="119" spans="1:8" ht="15" hidden="1" customHeight="1" x14ac:dyDescent="0.55000000000000004">
      <c r="B119" s="9" t="s">
        <v>146</v>
      </c>
      <c r="C119" s="5"/>
      <c r="D119" s="9"/>
      <c r="E119" s="9"/>
      <c r="F119" s="9"/>
      <c r="G119" s="9"/>
      <c r="H119" s="9"/>
    </row>
    <row r="120" spans="1:8" ht="15" hidden="1" customHeight="1" x14ac:dyDescent="0.55000000000000004">
      <c r="B120" s="9"/>
      <c r="C120" s="5"/>
      <c r="D120" s="9"/>
      <c r="E120" s="9"/>
      <c r="F120" s="9"/>
      <c r="G120" s="9"/>
      <c r="H120" s="9"/>
    </row>
    <row r="121" spans="1:8" ht="15" hidden="1" customHeight="1" x14ac:dyDescent="0.55000000000000004">
      <c r="B121" s="9"/>
      <c r="C121" s="352"/>
      <c r="D121" s="9"/>
      <c r="E121" s="9"/>
      <c r="F121" s="9"/>
      <c r="G121" s="9"/>
      <c r="H121" s="9"/>
    </row>
    <row r="122" spans="1:8" ht="15" hidden="1" customHeight="1" x14ac:dyDescent="0.55000000000000004">
      <c r="B122" s="9"/>
      <c r="C122" s="352"/>
      <c r="D122" s="9"/>
      <c r="E122" s="9"/>
      <c r="F122" s="9"/>
      <c r="G122" s="9"/>
      <c r="H122" s="9"/>
    </row>
    <row r="123" spans="1:8" ht="15" hidden="1" customHeight="1" x14ac:dyDescent="0.55000000000000004">
      <c r="B123" s="9"/>
      <c r="C123" s="352"/>
      <c r="D123" s="9"/>
      <c r="E123" s="9"/>
      <c r="F123" s="9"/>
      <c r="G123" s="9"/>
      <c r="H123" s="9"/>
    </row>
    <row r="124" spans="1:8" ht="15" hidden="1" customHeight="1" x14ac:dyDescent="0.55000000000000004">
      <c r="B124" s="9"/>
      <c r="C124" s="352"/>
      <c r="D124" s="636"/>
      <c r="E124" s="636"/>
      <c r="F124" s="636"/>
      <c r="G124" s="636"/>
      <c r="H124" s="636"/>
    </row>
    <row r="125" spans="1:8" ht="15" hidden="1" customHeight="1" x14ac:dyDescent="0.55000000000000004">
      <c r="B125" s="27"/>
      <c r="C125" s="27"/>
      <c r="D125" s="27"/>
      <c r="E125" s="27"/>
      <c r="F125" s="27"/>
      <c r="G125" s="27"/>
      <c r="H125" s="27"/>
    </row>
    <row r="126" spans="1:8" hidden="1" x14ac:dyDescent="0.55000000000000004">
      <c r="A126" t="s">
        <v>182</v>
      </c>
      <c r="B126" s="4" t="s">
        <v>181</v>
      </c>
      <c r="C126" s="3" t="s">
        <v>643</v>
      </c>
    </row>
    <row r="127" spans="1:8" hidden="1" x14ac:dyDescent="0.55000000000000004">
      <c r="A127" t="s">
        <v>183</v>
      </c>
      <c r="B127" s="4"/>
      <c r="C127" s="3"/>
    </row>
    <row r="128" spans="1:8" hidden="1" x14ac:dyDescent="0.55000000000000004">
      <c r="A128" t="s">
        <v>184</v>
      </c>
      <c r="B128" s="4"/>
      <c r="C128" s="3"/>
    </row>
    <row r="129" spans="1:3" hidden="1" x14ac:dyDescent="0.55000000000000004">
      <c r="A129" t="s">
        <v>185</v>
      </c>
      <c r="B129" s="4"/>
      <c r="C129" s="3"/>
    </row>
  </sheetData>
  <sheetProtection algorithmName="SHA-512" hashValue="ZjCQy0CuIEqjmzlLVX1ULO0DkEXUvZJKq0ys47zI6svI9pOh38T17FTJuuzyRI6TkK9dMRihyM35OMiyAKA90Q==" saltValue="CoeaC6awVHb94KjYff+tPQ==" spinCount="100000" sheet="1" objects="1" scenarios="1"/>
  <mergeCells count="74">
    <mergeCell ref="D124:H124"/>
    <mergeCell ref="B69:E69"/>
    <mergeCell ref="B70:H70"/>
    <mergeCell ref="D71:E71"/>
    <mergeCell ref="B77:H77"/>
    <mergeCell ref="B78:H78"/>
    <mergeCell ref="B79:H79"/>
    <mergeCell ref="B68:H68"/>
    <mergeCell ref="B57:B62"/>
    <mergeCell ref="C57:E57"/>
    <mergeCell ref="C58:E58"/>
    <mergeCell ref="C59:E59"/>
    <mergeCell ref="C60:E60"/>
    <mergeCell ref="C61:E61"/>
    <mergeCell ref="C62:E62"/>
    <mergeCell ref="B63:B65"/>
    <mergeCell ref="C63:E63"/>
    <mergeCell ref="C64:E64"/>
    <mergeCell ref="C65:E65"/>
    <mergeCell ref="B66:H66"/>
    <mergeCell ref="B51:H51"/>
    <mergeCell ref="B52:H52"/>
    <mergeCell ref="B53:H53"/>
    <mergeCell ref="B54:B56"/>
    <mergeCell ref="C54:E54"/>
    <mergeCell ref="C55:E55"/>
    <mergeCell ref="C56:E56"/>
    <mergeCell ref="B41:B50"/>
    <mergeCell ref="C41:E41"/>
    <mergeCell ref="C42:E42"/>
    <mergeCell ref="C43:E43"/>
    <mergeCell ref="C44:E44"/>
    <mergeCell ref="C45:E45"/>
    <mergeCell ref="C46:E46"/>
    <mergeCell ref="C47:E47"/>
    <mergeCell ref="C49:E49"/>
    <mergeCell ref="C50:E50"/>
    <mergeCell ref="C35:G35"/>
    <mergeCell ref="B36:F36"/>
    <mergeCell ref="B37:F37"/>
    <mergeCell ref="B38:F38"/>
    <mergeCell ref="B39:B40"/>
    <mergeCell ref="C39:F39"/>
    <mergeCell ref="C40:F40"/>
    <mergeCell ref="B34:H34"/>
    <mergeCell ref="C20:E20"/>
    <mergeCell ref="C21:E21"/>
    <mergeCell ref="C23:E23"/>
    <mergeCell ref="C25:E25"/>
    <mergeCell ref="C26:E26"/>
    <mergeCell ref="C28:E28"/>
    <mergeCell ref="B29:H29"/>
    <mergeCell ref="B30:H31"/>
    <mergeCell ref="B32:H32"/>
    <mergeCell ref="B33:H33"/>
    <mergeCell ref="C24:E24"/>
    <mergeCell ref="C27:E27"/>
    <mergeCell ref="C9:G9"/>
    <mergeCell ref="B10:H10"/>
    <mergeCell ref="B11:H11"/>
    <mergeCell ref="B12:H12"/>
    <mergeCell ref="B13:B28"/>
    <mergeCell ref="C13:E13"/>
    <mergeCell ref="C14:E14"/>
    <mergeCell ref="C16:E16"/>
    <mergeCell ref="C18:E18"/>
    <mergeCell ref="C15:E15"/>
    <mergeCell ref="C19:E19"/>
    <mergeCell ref="C8:G8"/>
    <mergeCell ref="C2:F2"/>
    <mergeCell ref="C3:E3"/>
    <mergeCell ref="C4:H4"/>
    <mergeCell ref="C6:E6"/>
    <mergeCell ref="B7:H7"/>
  </mergeCells>
  <dataValidations count="3">
    <dataValidation type="list" allowBlank="1" showInputMessage="1" showErrorMessage="1" sqref="H69" xr:uid="{D031AC08-AB7E-4B40-8937-2386821AD528}">
      <formula1>"EUR,Kč"</formula1>
    </dataValidation>
    <dataValidation type="list" allowBlank="1" showInputMessage="1" showErrorMessage="1" sqref="G54" xr:uid="{CB359C88-7DC6-4C5A-9483-24DF52EDD194}">
      <formula1>menuTeplotniSondy</formula1>
    </dataValidation>
    <dataValidation type="list" allowBlank="1" showInputMessage="1" showErrorMessage="1" sqref="G18" xr:uid="{5465406B-4978-4B57-95A7-25D86E6C57DE}">
      <formula1>"VODA,ETG35%"</formula1>
    </dataValidation>
  </dataValidations>
  <printOptions horizontalCentered="1"/>
  <pageMargins left="0.86614173228346458" right="0.39370078740157483" top="0.55118110236220474" bottom="0.47244094488188981" header="0.31496062992125984" footer="0.31496062992125984"/>
  <pageSetup paperSize="9" scale="79" orientation="portrait" r:id="rId1"/>
  <headerFooter>
    <oddFooter>&amp;L&amp;8&amp;F&amp;R&amp;8&amp;A</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BCF1EFA-941A-4D9E-84A0-28AA9CCC2568}">
          <x14:formula1>
            <xm:f>M!$AG$26:$AG$34</xm:f>
          </x14:formula1>
          <xm:sqref>H5</xm:sqref>
        </x14:dataValidation>
        <x14:dataValidation type="list" allowBlank="1" showInputMessage="1" showErrorMessage="1" xr:uid="{42E30816-EC0E-46D2-ADBE-A52312E4CA60}">
          <x14:formula1>
            <xm:f>M!$AE$3:$AE$4</xm:f>
          </x14:formula1>
          <xm:sqref>G49:G50 G43 G47 G55:G65 G41 G28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DEF68-6086-4F3D-BA9C-F07FEAF7BB23}">
  <sheetPr codeName="List81">
    <tabColor rgb="FFFFFF99"/>
  </sheetPr>
  <dimension ref="A2:H67"/>
  <sheetViews>
    <sheetView view="pageBreakPreview" zoomScaleNormal="100" zoomScaleSheetLayoutView="100" workbookViewId="0"/>
  </sheetViews>
  <sheetFormatPr defaultRowHeight="14.4" x14ac:dyDescent="0.55000000000000004"/>
  <cols>
    <col min="1" max="1" width="3.1015625" customWidth="1"/>
    <col min="2" max="2" width="19.5234375" customWidth="1"/>
    <col min="3" max="3" width="10.47265625" customWidth="1"/>
    <col min="4" max="4" width="4.7890625" customWidth="1"/>
    <col min="5" max="5" width="31.7890625" customWidth="1"/>
    <col min="6" max="6" width="1.7890625" customWidth="1"/>
    <col min="7" max="7" width="13.7890625" style="2" customWidth="1"/>
    <col min="8" max="8" width="6.1015625" customWidth="1"/>
  </cols>
  <sheetData>
    <row r="2" spans="2:8" ht="20.25" customHeight="1" x14ac:dyDescent="0.55000000000000004">
      <c r="B2" s="60" t="s">
        <v>263</v>
      </c>
      <c r="C2" s="771"/>
      <c r="D2" s="772"/>
      <c r="E2" s="510"/>
      <c r="F2" s="510"/>
      <c r="G2" s="511" t="s">
        <v>361</v>
      </c>
      <c r="H2" s="512" t="s">
        <v>482</v>
      </c>
    </row>
    <row r="3" spans="2:8" ht="20.25" customHeight="1" x14ac:dyDescent="0.55000000000000004">
      <c r="B3" s="772"/>
      <c r="C3" s="510" t="s">
        <v>479</v>
      </c>
      <c r="D3" s="510"/>
      <c r="E3" s="510"/>
      <c r="F3" s="510"/>
      <c r="G3" s="510"/>
      <c r="H3" s="510"/>
    </row>
    <row r="4" spans="2:8" ht="20.25" customHeight="1" x14ac:dyDescent="0.55000000000000004">
      <c r="B4" s="772"/>
      <c r="C4" s="510" t="s">
        <v>481</v>
      </c>
      <c r="D4" s="510"/>
      <c r="E4" s="510"/>
      <c r="F4" s="510"/>
      <c r="G4" s="510"/>
      <c r="H4" s="510"/>
    </row>
    <row r="5" spans="2:8" ht="20.25" customHeight="1" x14ac:dyDescent="0.55000000000000004">
      <c r="B5" s="772"/>
      <c r="C5" s="510" t="s">
        <v>480</v>
      </c>
      <c r="D5" s="510"/>
      <c r="E5" s="510"/>
      <c r="F5" s="510"/>
      <c r="G5" s="510"/>
      <c r="H5" s="510"/>
    </row>
    <row r="6" spans="2:8" ht="20.25" customHeight="1" x14ac:dyDescent="0.55000000000000004">
      <c r="B6" s="773"/>
      <c r="C6" s="774"/>
      <c r="D6" s="774"/>
      <c r="E6" s="774"/>
      <c r="F6" s="774"/>
      <c r="G6" s="774"/>
      <c r="H6" s="774"/>
    </row>
    <row r="7" spans="2:8" ht="4.5" customHeight="1" x14ac:dyDescent="0.55000000000000004">
      <c r="B7" s="591"/>
      <c r="C7" s="591"/>
      <c r="D7" s="591"/>
      <c r="E7" s="591"/>
      <c r="F7" s="591"/>
      <c r="G7" s="591"/>
      <c r="H7" s="591"/>
    </row>
    <row r="8" spans="2:8" ht="15" customHeight="1" x14ac:dyDescent="0.55000000000000004">
      <c r="B8" s="595" t="s">
        <v>341</v>
      </c>
      <c r="C8" s="595"/>
      <c r="D8" s="595"/>
      <c r="E8" s="595"/>
      <c r="F8" s="595"/>
      <c r="G8" s="595"/>
      <c r="H8" s="595"/>
    </row>
    <row r="9" spans="2:8" x14ac:dyDescent="0.55000000000000004">
      <c r="B9" s="606"/>
      <c r="C9" s="755" t="s">
        <v>411</v>
      </c>
      <c r="D9" s="755"/>
      <c r="E9" s="755"/>
      <c r="G9" s="2" t="s">
        <v>11</v>
      </c>
      <c r="H9" t="s">
        <v>4</v>
      </c>
    </row>
    <row r="10" spans="2:8" x14ac:dyDescent="0.55000000000000004">
      <c r="B10" s="606"/>
      <c r="C10" s="606" t="s">
        <v>412</v>
      </c>
      <c r="D10" s="606"/>
      <c r="E10" s="606"/>
      <c r="G10" s="2" t="s">
        <v>11</v>
      </c>
      <c r="H10" t="s">
        <v>4</v>
      </c>
    </row>
    <row r="11" spans="2:8" x14ac:dyDescent="0.55000000000000004">
      <c r="B11" s="606"/>
      <c r="C11" s="606" t="s">
        <v>413</v>
      </c>
      <c r="D11" s="606"/>
      <c r="E11" s="606"/>
      <c r="G11" s="2" t="s">
        <v>11</v>
      </c>
      <c r="H11" t="s">
        <v>4</v>
      </c>
    </row>
    <row r="12" spans="2:8" x14ac:dyDescent="0.55000000000000004">
      <c r="B12" s="606"/>
      <c r="C12" s="606" t="s">
        <v>414</v>
      </c>
      <c r="D12" s="606"/>
      <c r="E12" s="606"/>
      <c r="G12" s="2" t="s">
        <v>11</v>
      </c>
      <c r="H12" t="s">
        <v>4</v>
      </c>
    </row>
    <row r="13" spans="2:8" x14ac:dyDescent="0.55000000000000004">
      <c r="B13" s="606"/>
      <c r="C13" s="606" t="s">
        <v>415</v>
      </c>
      <c r="D13" s="606"/>
      <c r="E13" s="606"/>
      <c r="G13" s="2" t="s">
        <v>11</v>
      </c>
      <c r="H13" t="s">
        <v>4</v>
      </c>
    </row>
    <row r="14" spans="2:8" x14ac:dyDescent="0.55000000000000004">
      <c r="B14" s="606"/>
      <c r="C14" s="606" t="s">
        <v>416</v>
      </c>
      <c r="D14" s="606"/>
      <c r="E14" s="606"/>
      <c r="G14" s="2" t="s">
        <v>11</v>
      </c>
      <c r="H14" t="s">
        <v>4</v>
      </c>
    </row>
    <row r="15" spans="2:8" x14ac:dyDescent="0.55000000000000004">
      <c r="B15" s="591"/>
      <c r="C15" s="606" t="s">
        <v>417</v>
      </c>
      <c r="D15" s="606"/>
      <c r="E15" s="606"/>
      <c r="G15" s="2" t="s">
        <v>11</v>
      </c>
      <c r="H15" t="s">
        <v>4</v>
      </c>
    </row>
    <row r="16" spans="2:8" ht="5.25" customHeight="1" x14ac:dyDescent="0.55000000000000004">
      <c r="B16" s="591"/>
      <c r="C16" s="591"/>
      <c r="D16" s="591"/>
      <c r="E16" s="591"/>
      <c r="F16" s="591"/>
      <c r="G16" s="591"/>
      <c r="H16" s="591"/>
    </row>
    <row r="17" spans="2:8" x14ac:dyDescent="0.55000000000000004">
      <c r="B17" s="30" t="s">
        <v>360</v>
      </c>
      <c r="C17" s="30"/>
      <c r="D17" s="30"/>
      <c r="E17" s="30"/>
      <c r="F17" s="30"/>
      <c r="G17" s="34" t="str">
        <f>NABÍDKA!B13</f>
        <v>A</v>
      </c>
      <c r="H17" s="35" t="str">
        <f>NABÍDKA!B33</f>
        <v>09</v>
      </c>
    </row>
    <row r="18" spans="2:8" ht="4.5" customHeight="1" x14ac:dyDescent="0.55000000000000004">
      <c r="B18" s="672"/>
      <c r="C18" s="591"/>
      <c r="D18" s="591"/>
      <c r="E18" s="591"/>
      <c r="F18" s="591"/>
      <c r="G18" s="591"/>
      <c r="H18" s="591"/>
    </row>
    <row r="19" spans="2:8" x14ac:dyDescent="0.55000000000000004">
      <c r="B19" s="625" t="s">
        <v>809</v>
      </c>
      <c r="C19" s="618"/>
      <c r="D19" s="618"/>
      <c r="E19" s="618"/>
      <c r="F19" s="40"/>
      <c r="G19" s="14"/>
      <c r="H19" s="43" t="str">
        <f>DATA!$K$50</f>
        <v>Kč</v>
      </c>
    </row>
    <row r="20" spans="2:8" ht="4.5" customHeight="1" x14ac:dyDescent="0.55000000000000004">
      <c r="B20" s="148"/>
      <c r="C20" s="40"/>
      <c r="D20" s="40"/>
      <c r="E20" s="40"/>
      <c r="F20" s="40"/>
      <c r="G20" s="336"/>
    </row>
    <row r="21" spans="2:8" x14ac:dyDescent="0.55000000000000004">
      <c r="B21" s="625" t="s">
        <v>810</v>
      </c>
      <c r="C21" s="618"/>
      <c r="D21" s="618"/>
      <c r="E21" s="618"/>
      <c r="F21" s="40"/>
      <c r="G21" s="14"/>
      <c r="H21" s="4" t="str">
        <f>H19</f>
        <v>Kč</v>
      </c>
    </row>
    <row r="22" spans="2:8" ht="4.5" customHeight="1" thickBot="1" x14ac:dyDescent="0.6">
      <c r="B22" s="591"/>
      <c r="C22" s="591"/>
      <c r="D22" s="591"/>
      <c r="E22" s="591"/>
      <c r="F22" s="591"/>
      <c r="G22" s="591"/>
      <c r="H22" s="591"/>
    </row>
    <row r="23" spans="2:8" ht="14.7" thickBot="1" x14ac:dyDescent="0.6">
      <c r="B23" s="753" t="s">
        <v>635</v>
      </c>
      <c r="C23" s="754"/>
      <c r="D23" s="754"/>
      <c r="E23" s="42" t="s">
        <v>98</v>
      </c>
      <c r="F23" s="41"/>
      <c r="G23" s="32">
        <f>G19+G21</f>
        <v>0</v>
      </c>
      <c r="H23" s="33" t="str">
        <f>H19</f>
        <v>Kč</v>
      </c>
    </row>
    <row r="51" spans="1:8" ht="4.5" customHeight="1" x14ac:dyDescent="0.55000000000000004">
      <c r="B51" s="57"/>
      <c r="C51" s="57"/>
      <c r="D51" s="57"/>
      <c r="E51" s="57"/>
      <c r="F51" s="57"/>
      <c r="G51" s="62"/>
      <c r="H51" s="57"/>
    </row>
    <row r="53" spans="1:8" x14ac:dyDescent="0.55000000000000004">
      <c r="B53" s="19" t="s">
        <v>112</v>
      </c>
      <c r="C53" s="18"/>
      <c r="D53" s="18"/>
      <c r="E53" s="18"/>
      <c r="F53" s="18"/>
      <c r="G53" s="28"/>
      <c r="H53" s="18"/>
    </row>
    <row r="54" spans="1:8" ht="5.25" customHeight="1" x14ac:dyDescent="0.55000000000000004">
      <c r="B54" s="18"/>
      <c r="C54" s="18"/>
      <c r="D54" s="18"/>
      <c r="E54" s="18"/>
      <c r="F54" s="18"/>
      <c r="G54" s="28"/>
      <c r="H54" s="18"/>
    </row>
    <row r="55" spans="1:8" ht="40" customHeight="1" x14ac:dyDescent="0.55000000000000004">
      <c r="A55" s="7" t="s">
        <v>182</v>
      </c>
      <c r="B55" s="640" t="str">
        <f>C64</f>
        <v>Podrobná specifikace na dopravu, pojištění a legislativní řešení projektu je součástí zadávací dokumentace.</v>
      </c>
      <c r="C55" s="641"/>
      <c r="D55" s="641"/>
      <c r="E55" s="641"/>
      <c r="F55" s="641"/>
      <c r="G55" s="641"/>
      <c r="H55" s="641"/>
    </row>
    <row r="56" spans="1:8" ht="40" customHeight="1" x14ac:dyDescent="0.55000000000000004">
      <c r="A56" s="7" t="s">
        <v>183</v>
      </c>
      <c r="B56" s="640"/>
      <c r="C56" s="641"/>
      <c r="D56" s="641"/>
      <c r="E56" s="641"/>
      <c r="F56" s="641"/>
      <c r="G56" s="641"/>
      <c r="H56" s="641"/>
    </row>
    <row r="57" spans="1:8" ht="40" customHeight="1" x14ac:dyDescent="0.55000000000000004">
      <c r="A57" s="7"/>
      <c r="B57" s="640"/>
      <c r="C57" s="641"/>
      <c r="D57" s="641"/>
      <c r="E57" s="641"/>
      <c r="F57" s="641"/>
      <c r="G57" s="641"/>
      <c r="H57" s="641"/>
    </row>
    <row r="58" spans="1:8" ht="15" hidden="1" customHeight="1" x14ac:dyDescent="0.55000000000000004">
      <c r="B58" s="20" t="s">
        <v>144</v>
      </c>
      <c r="C58" s="6"/>
      <c r="D58" s="6"/>
      <c r="E58" s="6"/>
      <c r="F58" s="6"/>
      <c r="G58" s="6"/>
      <c r="H58" s="29"/>
    </row>
    <row r="59" spans="1:8" ht="15" hidden="1" customHeight="1" x14ac:dyDescent="0.55000000000000004">
      <c r="B59" s="9">
        <f>C2</f>
        <v>0</v>
      </c>
      <c r="C59" s="5"/>
      <c r="D59" s="636"/>
      <c r="E59" s="636"/>
      <c r="F59" s="636"/>
      <c r="G59" s="636"/>
      <c r="H59" s="636"/>
    </row>
    <row r="60" spans="1:8" ht="15" hidden="1" customHeight="1" x14ac:dyDescent="0.55000000000000004">
      <c r="B60" s="636" t="str">
        <f>C3</f>
        <v>MONTÁŽ TECHNOLOGIE CHLAZENÍ</v>
      </c>
      <c r="C60" s="622"/>
      <c r="D60" s="622"/>
      <c r="E60" s="622"/>
      <c r="F60" s="622"/>
      <c r="G60" s="622"/>
      <c r="H60" s="622"/>
    </row>
    <row r="61" spans="1:8" ht="15" hidden="1" customHeight="1" x14ac:dyDescent="0.55000000000000004">
      <c r="B61" s="636" t="str">
        <f>C4</f>
        <v>UVEDENÍ TECHNOLOGIE DO PROVOZU</v>
      </c>
      <c r="C61" s="622"/>
      <c r="D61" s="622"/>
      <c r="E61" s="622"/>
      <c r="F61" s="622"/>
      <c r="G61" s="622"/>
      <c r="H61" s="622"/>
    </row>
    <row r="62" spans="1:8" ht="15" hidden="1" customHeight="1" x14ac:dyDescent="0.55000000000000004">
      <c r="B62" s="636">
        <f>C6</f>
        <v>0</v>
      </c>
      <c r="C62" s="622"/>
      <c r="D62" s="622"/>
      <c r="E62" s="622"/>
      <c r="F62" s="622"/>
      <c r="G62" s="622"/>
      <c r="H62" s="622"/>
    </row>
    <row r="63" spans="1:8" ht="15" hidden="1" customHeight="1" x14ac:dyDescent="0.55000000000000004">
      <c r="B63" s="27"/>
      <c r="C63" s="27"/>
      <c r="D63" s="27"/>
      <c r="E63" s="27"/>
      <c r="F63" s="27"/>
      <c r="G63" s="27"/>
      <c r="H63" s="27"/>
    </row>
    <row r="64" spans="1:8" hidden="1" x14ac:dyDescent="0.55000000000000004">
      <c r="A64" t="s">
        <v>182</v>
      </c>
      <c r="B64" s="4" t="s">
        <v>181</v>
      </c>
      <c r="C64" s="3" t="s">
        <v>408</v>
      </c>
    </row>
    <row r="65" spans="1:3" hidden="1" x14ac:dyDescent="0.55000000000000004">
      <c r="A65" t="s">
        <v>183</v>
      </c>
      <c r="B65" s="4"/>
      <c r="C65" s="3"/>
    </row>
    <row r="66" spans="1:3" hidden="1" x14ac:dyDescent="0.55000000000000004">
      <c r="A66" t="s">
        <v>184</v>
      </c>
      <c r="B66" s="4"/>
      <c r="C66" s="3"/>
    </row>
    <row r="67" spans="1:3" hidden="1" x14ac:dyDescent="0.55000000000000004">
      <c r="A67" t="s">
        <v>185</v>
      </c>
      <c r="B67" s="4"/>
      <c r="C67" s="3"/>
    </row>
  </sheetData>
  <sheetProtection algorithmName="SHA-512" hashValue="SqJZdQscY3zEMQiw+MvQJ4P/e8dUKxZ7itW0JfW6KSljvFASm964s2ht+AKmfDLqzLrMIr7j+tytJUSSLFYe7A==" saltValue="6/JXIcs9C4k2t+rm3cbEHg==" spinCount="100000" sheet="1" objects="1" scenarios="1"/>
  <mergeCells count="26">
    <mergeCell ref="B19:E19"/>
    <mergeCell ref="B9:B15"/>
    <mergeCell ref="C9:E9"/>
    <mergeCell ref="B3:B6"/>
    <mergeCell ref="C6:H6"/>
    <mergeCell ref="B7:H7"/>
    <mergeCell ref="B8:H8"/>
    <mergeCell ref="C10:E10"/>
    <mergeCell ref="C11:E11"/>
    <mergeCell ref="C12:E12"/>
    <mergeCell ref="B21:E21"/>
    <mergeCell ref="C2:D2"/>
    <mergeCell ref="B62:H62"/>
    <mergeCell ref="C13:E13"/>
    <mergeCell ref="C14:E14"/>
    <mergeCell ref="B55:H55"/>
    <mergeCell ref="B56:H56"/>
    <mergeCell ref="B57:H57"/>
    <mergeCell ref="D59:H59"/>
    <mergeCell ref="B60:H60"/>
    <mergeCell ref="B61:H61"/>
    <mergeCell ref="B16:H16"/>
    <mergeCell ref="B18:H18"/>
    <mergeCell ref="B22:H22"/>
    <mergeCell ref="C15:E15"/>
    <mergeCell ref="B23:D23"/>
  </mergeCells>
  <dataValidations count="1">
    <dataValidation type="list" allowBlank="1" showInputMessage="1" showErrorMessage="1" sqref="H19:H21" xr:uid="{D056EB61-5020-4C5F-A317-96A5AFA53AF6}">
      <formula1>"EUR,Kč"</formula1>
    </dataValidation>
  </dataValidations>
  <printOptions horizontalCentered="1"/>
  <pageMargins left="0.98425196850393704" right="0.39370078740157483" top="0.55118110236220474" bottom="0.47244094488188981" header="0.31496062992125984" footer="0.31496062992125984"/>
  <pageSetup paperSize="9" scale="99" orientation="portrait" r:id="rId1"/>
  <headerFooter>
    <oddFooter>&amp;L&amp;8&amp;F&amp;R&amp;8&amp;A</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A86F047-56E6-48BF-9F89-F3941A6346DE}">
          <x14:formula1>
            <xm:f>M!$AE$3:$AE$4</xm:f>
          </x14:formula1>
          <xm:sqref>G9:G15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3BC06-1862-4493-AACE-1702A0024562}">
  <sheetPr codeName="List82">
    <tabColor rgb="FFFFFF99"/>
  </sheetPr>
  <dimension ref="A2:H66"/>
  <sheetViews>
    <sheetView view="pageBreakPreview" zoomScaleNormal="100" zoomScaleSheetLayoutView="100" workbookViewId="0"/>
  </sheetViews>
  <sheetFormatPr defaultRowHeight="14.4" x14ac:dyDescent="0.55000000000000004"/>
  <cols>
    <col min="1" max="1" width="3.1015625" customWidth="1"/>
    <col min="2" max="2" width="20" customWidth="1"/>
    <col min="3" max="3" width="10.47265625" customWidth="1"/>
    <col min="4" max="4" width="4.7890625" customWidth="1"/>
    <col min="5" max="5" width="29.7890625" customWidth="1"/>
    <col min="6" max="6" width="1.7890625" customWidth="1"/>
    <col min="7" max="7" width="10.7890625" style="2" customWidth="1"/>
    <col min="8" max="8" width="6.1015625" customWidth="1"/>
  </cols>
  <sheetData>
    <row r="2" spans="2:8" ht="20.25" customHeight="1" x14ac:dyDescent="0.55000000000000004">
      <c r="B2" s="60" t="s">
        <v>263</v>
      </c>
      <c r="C2" s="771"/>
      <c r="D2" s="772"/>
      <c r="E2" s="510"/>
      <c r="F2" s="510"/>
      <c r="G2" s="511" t="s">
        <v>361</v>
      </c>
      <c r="H2" s="512" t="s">
        <v>410</v>
      </c>
    </row>
    <row r="3" spans="2:8" ht="20.25" customHeight="1" x14ac:dyDescent="0.55000000000000004">
      <c r="B3" s="772"/>
      <c r="C3" s="510" t="s">
        <v>401</v>
      </c>
      <c r="D3" s="510"/>
      <c r="E3" s="510"/>
      <c r="F3" s="510"/>
      <c r="G3" s="510"/>
      <c r="H3" s="510"/>
    </row>
    <row r="4" spans="2:8" ht="20.25" customHeight="1" x14ac:dyDescent="0.55000000000000004">
      <c r="B4" s="772"/>
      <c r="C4" s="510" t="s">
        <v>402</v>
      </c>
      <c r="D4" s="510"/>
      <c r="E4" s="510"/>
      <c r="F4" s="510"/>
      <c r="G4" s="510"/>
      <c r="H4" s="510"/>
    </row>
    <row r="5" spans="2:8" ht="20.25" customHeight="1" x14ac:dyDescent="0.55000000000000004">
      <c r="B5" s="773"/>
      <c r="C5" s="774"/>
      <c r="D5" s="774"/>
      <c r="E5" s="774"/>
      <c r="F5" s="774"/>
      <c r="G5" s="774"/>
      <c r="H5" s="774"/>
    </row>
    <row r="6" spans="2:8" ht="5.25" customHeight="1" x14ac:dyDescent="0.55000000000000004">
      <c r="B6" s="591"/>
      <c r="C6" s="591"/>
      <c r="D6" s="591"/>
      <c r="E6" s="591"/>
      <c r="F6" s="591"/>
      <c r="G6" s="591"/>
      <c r="H6" s="591"/>
    </row>
    <row r="7" spans="2:8" ht="15" customHeight="1" x14ac:dyDescent="0.55000000000000004">
      <c r="B7" s="595" t="s">
        <v>341</v>
      </c>
      <c r="C7" s="595"/>
      <c r="D7" s="595"/>
      <c r="E7" s="595"/>
      <c r="F7" s="595"/>
      <c r="G7" s="595"/>
      <c r="H7" s="595"/>
    </row>
    <row r="8" spans="2:8" x14ac:dyDescent="0.55000000000000004">
      <c r="B8" s="606"/>
      <c r="C8" s="755" t="s">
        <v>403</v>
      </c>
      <c r="D8" s="755"/>
      <c r="E8" s="755"/>
      <c r="G8" s="2" t="s">
        <v>11</v>
      </c>
      <c r="H8" t="s">
        <v>4</v>
      </c>
    </row>
    <row r="9" spans="2:8" x14ac:dyDescent="0.55000000000000004">
      <c r="B9" s="606"/>
      <c r="C9" s="606" t="s">
        <v>407</v>
      </c>
      <c r="D9" s="606"/>
      <c r="E9" s="606"/>
      <c r="G9" s="2" t="s">
        <v>11</v>
      </c>
      <c r="H9" t="s">
        <v>4</v>
      </c>
    </row>
    <row r="10" spans="2:8" x14ac:dyDescent="0.55000000000000004">
      <c r="B10" s="606"/>
      <c r="C10" s="606" t="s">
        <v>404</v>
      </c>
      <c r="D10" s="606"/>
      <c r="E10" s="606"/>
      <c r="G10" s="2" t="s">
        <v>11</v>
      </c>
      <c r="H10" t="s">
        <v>4</v>
      </c>
    </row>
    <row r="11" spans="2:8" x14ac:dyDescent="0.55000000000000004">
      <c r="B11" s="606"/>
      <c r="C11" s="606" t="s">
        <v>405</v>
      </c>
      <c r="D11" s="606"/>
      <c r="E11" s="606"/>
      <c r="G11" s="2" t="s">
        <v>11</v>
      </c>
      <c r="H11" t="s">
        <v>4</v>
      </c>
    </row>
    <row r="12" spans="2:8" x14ac:dyDescent="0.55000000000000004">
      <c r="B12" s="591"/>
      <c r="C12" s="606" t="s">
        <v>406</v>
      </c>
      <c r="D12" s="606"/>
      <c r="E12" s="606"/>
      <c r="G12" s="2" t="s">
        <v>11</v>
      </c>
      <c r="H12" t="s">
        <v>4</v>
      </c>
    </row>
    <row r="13" spans="2:8" ht="5.25" customHeight="1" x14ac:dyDescent="0.55000000000000004">
      <c r="B13" s="591"/>
      <c r="C13" s="591"/>
      <c r="D13" s="591"/>
      <c r="E13" s="591"/>
      <c r="F13" s="591"/>
      <c r="G13" s="591"/>
      <c r="H13" s="591"/>
    </row>
    <row r="14" spans="2:8" x14ac:dyDescent="0.55000000000000004">
      <c r="B14" s="30" t="s">
        <v>360</v>
      </c>
      <c r="C14" s="30"/>
      <c r="D14" s="30"/>
      <c r="E14" s="30"/>
      <c r="F14" s="30"/>
      <c r="G14" s="34" t="str">
        <f>NABÍDKA!B13</f>
        <v>A</v>
      </c>
      <c r="H14" s="35" t="str">
        <f>NABÍDKA!B35</f>
        <v>10</v>
      </c>
    </row>
    <row r="15" spans="2:8" ht="5.25" customHeight="1" x14ac:dyDescent="0.55000000000000004">
      <c r="B15" s="672"/>
      <c r="C15" s="591"/>
      <c r="D15" s="591"/>
      <c r="E15" s="591"/>
      <c r="F15" s="591"/>
      <c r="G15" s="591"/>
      <c r="H15" s="591"/>
    </row>
    <row r="16" spans="2:8" x14ac:dyDescent="0.55000000000000004">
      <c r="B16" s="625" t="s">
        <v>409</v>
      </c>
      <c r="C16" s="618"/>
      <c r="D16" s="618"/>
      <c r="E16" s="618"/>
      <c r="F16" s="40"/>
      <c r="G16" s="14"/>
      <c r="H16" s="43" t="str">
        <f>DATA!$K$50</f>
        <v>Kč</v>
      </c>
    </row>
    <row r="17" spans="2:8" ht="5.25" customHeight="1" thickBot="1" x14ac:dyDescent="0.6">
      <c r="B17" s="591"/>
      <c r="C17" s="591"/>
      <c r="D17" s="591"/>
      <c r="E17" s="591"/>
      <c r="F17" s="591"/>
      <c r="G17" s="591"/>
      <c r="H17" s="591"/>
    </row>
    <row r="18" spans="2:8" ht="14.7" thickBot="1" x14ac:dyDescent="0.6">
      <c r="B18" s="753" t="s">
        <v>635</v>
      </c>
      <c r="C18" s="754"/>
      <c r="D18" s="754"/>
      <c r="E18" s="42" t="s">
        <v>98</v>
      </c>
      <c r="F18" s="41"/>
      <c r="G18" s="32">
        <f>G16</f>
        <v>0</v>
      </c>
      <c r="H18" s="33" t="str">
        <f>H16</f>
        <v>Kč</v>
      </c>
    </row>
    <row r="50" spans="1:8" ht="4.5" customHeight="1" x14ac:dyDescent="0.55000000000000004">
      <c r="B50" s="57"/>
      <c r="C50" s="57"/>
      <c r="D50" s="57"/>
      <c r="E50" s="57"/>
      <c r="F50" s="57"/>
      <c r="G50" s="62"/>
      <c r="H50" s="57"/>
    </row>
    <row r="52" spans="1:8" x14ac:dyDescent="0.55000000000000004">
      <c r="B52" s="19" t="s">
        <v>112</v>
      </c>
      <c r="C52" s="18"/>
      <c r="D52" s="18"/>
      <c r="E52" s="18"/>
      <c r="F52" s="18"/>
      <c r="G52" s="28"/>
      <c r="H52" s="18"/>
    </row>
    <row r="53" spans="1:8" ht="5.25" customHeight="1" x14ac:dyDescent="0.55000000000000004">
      <c r="B53" s="18"/>
      <c r="C53" s="18"/>
      <c r="D53" s="18"/>
      <c r="E53" s="18"/>
      <c r="F53" s="18"/>
      <c r="G53" s="28"/>
      <c r="H53" s="18"/>
    </row>
    <row r="54" spans="1:8" ht="40" customHeight="1" x14ac:dyDescent="0.55000000000000004">
      <c r="A54" s="7" t="s">
        <v>182</v>
      </c>
      <c r="B54" s="640" t="str">
        <f>C63</f>
        <v>Podrobná specifikace na dopravu, pojištění a legislativní řešení projektu je součástí zadávací dokumentace.</v>
      </c>
      <c r="C54" s="641"/>
      <c r="D54" s="641"/>
      <c r="E54" s="641"/>
      <c r="F54" s="641"/>
      <c r="G54" s="641"/>
      <c r="H54" s="641"/>
    </row>
    <row r="55" spans="1:8" ht="40" customHeight="1" x14ac:dyDescent="0.55000000000000004">
      <c r="A55" s="7" t="s">
        <v>183</v>
      </c>
      <c r="B55" s="640"/>
      <c r="C55" s="641"/>
      <c r="D55" s="641"/>
      <c r="E55" s="641"/>
      <c r="F55" s="641"/>
      <c r="G55" s="641"/>
      <c r="H55" s="641"/>
    </row>
    <row r="56" spans="1:8" ht="40" customHeight="1" x14ac:dyDescent="0.55000000000000004">
      <c r="A56" s="7"/>
      <c r="B56" s="640"/>
      <c r="C56" s="641"/>
      <c r="D56" s="641"/>
      <c r="E56" s="641"/>
      <c r="F56" s="641"/>
      <c r="G56" s="641"/>
      <c r="H56" s="641"/>
    </row>
    <row r="57" spans="1:8" ht="15" hidden="1" customHeight="1" x14ac:dyDescent="0.55000000000000004">
      <c r="B57" s="20" t="s">
        <v>144</v>
      </c>
      <c r="C57" s="6"/>
      <c r="D57" s="6"/>
      <c r="E57" s="6"/>
      <c r="F57" s="6"/>
      <c r="G57" s="6"/>
      <c r="H57" s="29"/>
    </row>
    <row r="58" spans="1:8" ht="15" hidden="1" customHeight="1" x14ac:dyDescent="0.55000000000000004">
      <c r="B58" s="9">
        <f>C2</f>
        <v>0</v>
      </c>
      <c r="C58" s="5"/>
      <c r="D58" s="636"/>
      <c r="E58" s="636"/>
      <c r="F58" s="636"/>
      <c r="G58" s="636"/>
      <c r="H58" s="636"/>
    </row>
    <row r="59" spans="1:8" ht="15" hidden="1" customHeight="1" x14ac:dyDescent="0.55000000000000004">
      <c r="B59" s="636" t="str">
        <f>C3</f>
        <v>DOPRAVA TECHNOLOGIE CHLAZENÍ</v>
      </c>
      <c r="C59" s="622"/>
      <c r="D59" s="622"/>
      <c r="E59" s="622"/>
      <c r="F59" s="622"/>
      <c r="G59" s="622"/>
      <c r="H59" s="622"/>
    </row>
    <row r="60" spans="1:8" ht="15" hidden="1" customHeight="1" x14ac:dyDescent="0.55000000000000004">
      <c r="B60" s="636" t="str">
        <f>C4</f>
        <v>POJIŠTĚNÍ DODÁVKY A DOPRAVY</v>
      </c>
      <c r="C60" s="622"/>
      <c r="D60" s="622"/>
      <c r="E60" s="622"/>
      <c r="F60" s="622"/>
      <c r="G60" s="622"/>
      <c r="H60" s="622"/>
    </row>
    <row r="61" spans="1:8" ht="15" hidden="1" customHeight="1" x14ac:dyDescent="0.55000000000000004">
      <c r="B61" s="636">
        <f>C5</f>
        <v>0</v>
      </c>
      <c r="C61" s="622"/>
      <c r="D61" s="622"/>
      <c r="E61" s="622"/>
      <c r="F61" s="622"/>
      <c r="G61" s="622"/>
      <c r="H61" s="622"/>
    </row>
    <row r="62" spans="1:8" ht="15" hidden="1" customHeight="1" x14ac:dyDescent="0.55000000000000004">
      <c r="B62" s="27"/>
      <c r="C62" s="27"/>
      <c r="D62" s="27"/>
      <c r="E62" s="27"/>
      <c r="F62" s="27"/>
      <c r="G62" s="27"/>
      <c r="H62" s="27"/>
    </row>
    <row r="63" spans="1:8" hidden="1" x14ac:dyDescent="0.55000000000000004">
      <c r="A63" t="s">
        <v>182</v>
      </c>
      <c r="B63" s="4" t="s">
        <v>181</v>
      </c>
      <c r="C63" s="3" t="s">
        <v>408</v>
      </c>
    </row>
    <row r="64" spans="1:8" hidden="1" x14ac:dyDescent="0.55000000000000004">
      <c r="A64" t="s">
        <v>183</v>
      </c>
      <c r="B64" s="4"/>
      <c r="C64" s="3"/>
    </row>
    <row r="65" spans="1:3" hidden="1" x14ac:dyDescent="0.55000000000000004">
      <c r="A65" t="s">
        <v>184</v>
      </c>
      <c r="B65" s="4"/>
      <c r="C65" s="3"/>
    </row>
    <row r="66" spans="1:3" hidden="1" x14ac:dyDescent="0.55000000000000004">
      <c r="A66" t="s">
        <v>185</v>
      </c>
      <c r="B66" s="4"/>
      <c r="C66" s="3"/>
    </row>
  </sheetData>
  <sheetProtection algorithmName="SHA-512" hashValue="sK1u38qXhein+L9c7zqx8IM/jtkyl+GPYVN9D0+MaYbk876GxapsYf3IUf5DQgu7NtJunZHWrDqbXvbmkEa+Bw==" saltValue="tkDqENnudJie+R/QYQg0Fg==" spinCount="100000" sheet="1" objects="1" scenarios="1"/>
  <mergeCells count="23">
    <mergeCell ref="B56:H56"/>
    <mergeCell ref="D58:H58"/>
    <mergeCell ref="B59:H59"/>
    <mergeCell ref="B60:H60"/>
    <mergeCell ref="B61:H61"/>
    <mergeCell ref="B55:H55"/>
    <mergeCell ref="C11:E11"/>
    <mergeCell ref="C12:E12"/>
    <mergeCell ref="B13:H13"/>
    <mergeCell ref="B15:H15"/>
    <mergeCell ref="B17:H17"/>
    <mergeCell ref="B18:D18"/>
    <mergeCell ref="B8:B12"/>
    <mergeCell ref="C8:E8"/>
    <mergeCell ref="C10:E10"/>
    <mergeCell ref="C9:E9"/>
    <mergeCell ref="B54:H54"/>
    <mergeCell ref="B16:E16"/>
    <mergeCell ref="C2:D2"/>
    <mergeCell ref="B3:B5"/>
    <mergeCell ref="C5:H5"/>
    <mergeCell ref="B6:H6"/>
    <mergeCell ref="B7:H7"/>
  </mergeCells>
  <dataValidations count="1">
    <dataValidation type="list" allowBlank="1" showInputMessage="1" showErrorMessage="1" sqref="H16" xr:uid="{B7273A08-B993-438A-B7FC-F6E8FDC4128A}">
      <formula1>"EUR,Kč"</formula1>
    </dataValidation>
  </dataValidations>
  <printOptions horizontalCentered="1"/>
  <pageMargins left="0.98425196850393704" right="0.39370078740157483" top="0.55118110236220474" bottom="0.47244094488188981" header="0.31496062992125984" footer="0.31496062992125984"/>
  <pageSetup paperSize="9" orientation="portrait" r:id="rId1"/>
  <headerFooter>
    <oddFooter>&amp;L&amp;8&amp;F&amp;R&amp;8&amp;A</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4412713-5DDF-4631-9139-A01783A68427}">
          <x14:formula1>
            <xm:f>M!$AE$3:$AE$4</xm:f>
          </x14:formula1>
          <xm:sqref>G8:G12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46BCA-7B15-4A03-833A-E4E25C0C2A73}">
  <sheetPr codeName="List83">
    <tabColor rgb="FFFF0000"/>
  </sheetPr>
  <dimension ref="B1:AY409"/>
  <sheetViews>
    <sheetView workbookViewId="0">
      <selection activeCell="B17" sqref="B17:H17"/>
    </sheetView>
  </sheetViews>
  <sheetFormatPr defaultRowHeight="14.4" x14ac:dyDescent="0.55000000000000004"/>
  <cols>
    <col min="1" max="1" width="2.7890625" customWidth="1"/>
    <col min="2" max="2" width="35" customWidth="1"/>
    <col min="3" max="3" width="0.7890625" customWidth="1"/>
    <col min="4" max="4" width="24.7890625" customWidth="1"/>
    <col min="5" max="5" width="0.7890625" customWidth="1"/>
    <col min="6" max="6" width="35.47265625" bestFit="1" customWidth="1"/>
    <col min="7" max="7" width="0.7890625" customWidth="1"/>
    <col min="8" max="8" width="25.47265625" customWidth="1"/>
    <col min="9" max="9" width="0.7890625" customWidth="1"/>
    <col min="10" max="10" width="24.7890625" customWidth="1"/>
    <col min="11" max="11" width="0.7890625" customWidth="1"/>
    <col min="12" max="12" width="28.1015625" customWidth="1"/>
    <col min="13" max="13" width="14.47265625" bestFit="1" customWidth="1"/>
    <col min="14" max="14" width="0.7890625" customWidth="1"/>
    <col min="15" max="15" width="30.1015625" customWidth="1"/>
    <col min="16" max="16" width="15.5234375" bestFit="1" customWidth="1"/>
    <col min="17" max="17" width="0.7890625" customWidth="1"/>
    <col min="18" max="18" width="19" customWidth="1"/>
    <col min="19" max="19" width="0.7890625" customWidth="1"/>
    <col min="20" max="20" width="19.1015625" customWidth="1"/>
    <col min="21" max="21" width="0.7890625" customWidth="1"/>
    <col min="22" max="22" width="39.7890625" bestFit="1" customWidth="1"/>
    <col min="23" max="23" width="0.7890625" customWidth="1"/>
    <col min="24" max="24" width="76" bestFit="1" customWidth="1"/>
    <col min="25" max="25" width="0.7890625" customWidth="1"/>
    <col min="26" max="26" width="35.1015625" bestFit="1" customWidth="1"/>
    <col min="27" max="27" width="0.7890625" customWidth="1"/>
    <col min="28" max="29" width="19.7890625" customWidth="1"/>
    <col min="30" max="30" width="0.7890625" customWidth="1"/>
    <col min="31" max="31" width="18.7890625" customWidth="1"/>
    <col min="32" max="32" width="0.7890625" customWidth="1"/>
    <col min="33" max="33" width="20.1015625" customWidth="1"/>
    <col min="34" max="34" width="0.7890625" customWidth="1"/>
    <col min="35" max="35" width="25" customWidth="1"/>
    <col min="36" max="36" width="0.7890625" customWidth="1"/>
    <col min="37" max="37" width="26.5234375" customWidth="1"/>
    <col min="38" max="38" width="0.7890625" customWidth="1"/>
    <col min="39" max="39" width="13.7890625" customWidth="1"/>
    <col min="40" max="40" width="0.7890625" customWidth="1"/>
    <col min="42" max="42" width="0.7890625" customWidth="1"/>
    <col min="43" max="43" width="19.1015625" customWidth="1"/>
    <col min="44" max="44" width="0.7890625" customWidth="1"/>
    <col min="45" max="45" width="34.7890625" customWidth="1"/>
    <col min="46" max="46" width="0.7890625" customWidth="1"/>
    <col min="47" max="47" width="36.1015625" customWidth="1"/>
    <col min="48" max="48" width="35.1015625" customWidth="1"/>
    <col min="49" max="49" width="13.5234375" customWidth="1"/>
    <col min="50" max="50" width="16.7890625" customWidth="1"/>
    <col min="51" max="51" width="15" customWidth="1"/>
  </cols>
  <sheetData>
    <row r="1" spans="2:51" ht="53.25" customHeight="1" x14ac:dyDescent="0.55000000000000004">
      <c r="B1" s="22" t="s">
        <v>177</v>
      </c>
      <c r="D1" s="23" t="s">
        <v>204</v>
      </c>
      <c r="F1" s="22" t="s">
        <v>177</v>
      </c>
      <c r="H1" s="22" t="s">
        <v>177</v>
      </c>
      <c r="J1" s="22" t="s">
        <v>177</v>
      </c>
      <c r="L1" s="22" t="s">
        <v>177</v>
      </c>
      <c r="M1" s="22"/>
      <c r="O1" s="22" t="s">
        <v>177</v>
      </c>
      <c r="P1" s="22"/>
      <c r="R1" s="22" t="s">
        <v>177</v>
      </c>
      <c r="T1" s="22" t="s">
        <v>177</v>
      </c>
      <c r="V1" s="22" t="s">
        <v>177</v>
      </c>
      <c r="X1" s="22" t="s">
        <v>177</v>
      </c>
      <c r="Z1" s="22" t="s">
        <v>177</v>
      </c>
      <c r="AB1" s="22" t="s">
        <v>177</v>
      </c>
      <c r="AC1" s="22"/>
      <c r="AE1" s="22" t="s">
        <v>177</v>
      </c>
    </row>
    <row r="2" spans="2:51" x14ac:dyDescent="0.55000000000000004">
      <c r="B2" s="17" t="s">
        <v>178</v>
      </c>
      <c r="D2" t="s">
        <v>892</v>
      </c>
      <c r="F2" s="21" t="s">
        <v>23</v>
      </c>
      <c r="H2" t="s">
        <v>186</v>
      </c>
      <c r="J2" t="s">
        <v>45</v>
      </c>
      <c r="L2" t="s">
        <v>31</v>
      </c>
      <c r="M2" t="s">
        <v>203</v>
      </c>
      <c r="O2" s="4" t="s">
        <v>113</v>
      </c>
      <c r="P2" t="s">
        <v>203</v>
      </c>
      <c r="R2" t="s">
        <v>49</v>
      </c>
      <c r="T2" t="s">
        <v>51</v>
      </c>
      <c r="V2" t="s">
        <v>179</v>
      </c>
      <c r="X2" t="s">
        <v>48</v>
      </c>
      <c r="Z2" t="s">
        <v>52</v>
      </c>
      <c r="AB2" t="s">
        <v>22</v>
      </c>
      <c r="AC2" t="s">
        <v>203</v>
      </c>
      <c r="AE2" s="4" t="s">
        <v>68</v>
      </c>
      <c r="AG2" s="4" t="s">
        <v>206</v>
      </c>
      <c r="AI2" t="s">
        <v>264</v>
      </c>
      <c r="AK2" t="s">
        <v>268</v>
      </c>
      <c r="AM2" s="4" t="s">
        <v>287</v>
      </c>
      <c r="AN2" s="4"/>
      <c r="AO2" s="4" t="s">
        <v>312</v>
      </c>
      <c r="AP2" s="4"/>
      <c r="AQ2" s="4" t="s">
        <v>487</v>
      </c>
      <c r="AR2" s="4"/>
      <c r="AS2" s="4" t="s">
        <v>545</v>
      </c>
      <c r="AT2" s="4"/>
      <c r="AU2" s="4" t="s">
        <v>549</v>
      </c>
      <c r="AV2" s="4" t="s">
        <v>556</v>
      </c>
      <c r="AW2" s="4" t="s">
        <v>559</v>
      </c>
      <c r="AX2" s="4" t="s">
        <v>573</v>
      </c>
      <c r="AY2" s="4" t="s">
        <v>598</v>
      </c>
    </row>
    <row r="3" spans="2:51" x14ac:dyDescent="0.55000000000000004">
      <c r="B3" t="s">
        <v>892</v>
      </c>
      <c r="D3" t="s">
        <v>893</v>
      </c>
      <c r="F3" s="1" t="s">
        <v>518</v>
      </c>
      <c r="H3" t="s">
        <v>180</v>
      </c>
      <c r="J3" t="s">
        <v>62</v>
      </c>
      <c r="L3" t="s">
        <v>4</v>
      </c>
      <c r="M3" t="s">
        <v>4</v>
      </c>
      <c r="O3" t="s">
        <v>4</v>
      </c>
      <c r="P3" s="3" t="s">
        <v>4</v>
      </c>
      <c r="R3" t="s">
        <v>77</v>
      </c>
      <c r="T3" t="s">
        <v>4</v>
      </c>
      <c r="V3" t="s">
        <v>84</v>
      </c>
      <c r="X3" t="s">
        <v>85</v>
      </c>
      <c r="Z3" t="s">
        <v>10</v>
      </c>
      <c r="AB3" t="s">
        <v>7</v>
      </c>
      <c r="AC3" s="3" t="s">
        <v>783</v>
      </c>
      <c r="AE3" s="3" t="s">
        <v>11</v>
      </c>
      <c r="AG3" s="3" t="s">
        <v>145</v>
      </c>
      <c r="AH3" s="3"/>
      <c r="AI3" t="s">
        <v>265</v>
      </c>
      <c r="AK3" t="s">
        <v>307</v>
      </c>
      <c r="AM3" s="3">
        <v>75</v>
      </c>
      <c r="AN3" s="3"/>
      <c r="AO3" s="31" t="s">
        <v>314</v>
      </c>
      <c r="AP3" s="31"/>
      <c r="AQ3" s="3" t="s">
        <v>490</v>
      </c>
      <c r="AR3" s="3"/>
      <c r="AS3" s="3" t="s">
        <v>593</v>
      </c>
      <c r="AT3" s="3"/>
      <c r="AU3" s="3" t="s">
        <v>589</v>
      </c>
      <c r="AV3" s="3" t="s">
        <v>557</v>
      </c>
      <c r="AW3" s="3" t="s">
        <v>840</v>
      </c>
      <c r="AX3" s="3" t="s">
        <v>574</v>
      </c>
      <c r="AY3" s="3" t="s">
        <v>599</v>
      </c>
    </row>
    <row r="4" spans="2:51" x14ac:dyDescent="0.55000000000000004">
      <c r="B4" t="s">
        <v>893</v>
      </c>
      <c r="D4" t="s">
        <v>969</v>
      </c>
      <c r="F4" s="1" t="s">
        <v>943</v>
      </c>
      <c r="H4" t="s">
        <v>79</v>
      </c>
      <c r="J4" t="s">
        <v>43</v>
      </c>
      <c r="L4" t="s">
        <v>7</v>
      </c>
      <c r="M4" t="s">
        <v>783</v>
      </c>
      <c r="O4" t="s">
        <v>76</v>
      </c>
      <c r="P4" s="3" t="s">
        <v>647</v>
      </c>
      <c r="R4" t="s">
        <v>78</v>
      </c>
      <c r="T4" t="s">
        <v>81</v>
      </c>
      <c r="V4" t="s">
        <v>681</v>
      </c>
      <c r="X4" t="s">
        <v>86</v>
      </c>
      <c r="Z4" t="s">
        <v>92</v>
      </c>
      <c r="AB4" t="s">
        <v>8</v>
      </c>
      <c r="AC4" s="3" t="s">
        <v>784</v>
      </c>
      <c r="AE4" s="3" t="s">
        <v>63</v>
      </c>
      <c r="AG4" s="3" t="s">
        <v>205</v>
      </c>
      <c r="AH4" s="3"/>
      <c r="AI4" t="s">
        <v>266</v>
      </c>
      <c r="AK4" t="s">
        <v>308</v>
      </c>
      <c r="AM4" s="3">
        <v>125</v>
      </c>
      <c r="AN4" s="3"/>
      <c r="AO4" s="31" t="s">
        <v>313</v>
      </c>
      <c r="AP4" s="31"/>
      <c r="AQ4" s="3" t="s">
        <v>491</v>
      </c>
      <c r="AR4" s="3"/>
      <c r="AS4" s="3" t="s">
        <v>594</v>
      </c>
      <c r="AT4" s="3"/>
      <c r="AU4" s="3" t="s">
        <v>827</v>
      </c>
      <c r="AV4" s="3" t="s">
        <v>841</v>
      </c>
      <c r="AW4" s="3" t="s">
        <v>839</v>
      </c>
      <c r="AX4" s="3" t="s">
        <v>575</v>
      </c>
      <c r="AY4" s="3" t="s">
        <v>600</v>
      </c>
    </row>
    <row r="5" spans="2:51" x14ac:dyDescent="0.55000000000000004">
      <c r="B5" t="s">
        <v>893</v>
      </c>
      <c r="D5" t="s">
        <v>970</v>
      </c>
      <c r="F5" s="1" t="s">
        <v>524</v>
      </c>
      <c r="H5" t="s">
        <v>804</v>
      </c>
      <c r="J5" t="s">
        <v>188</v>
      </c>
      <c r="L5" t="s">
        <v>8</v>
      </c>
      <c r="M5" t="s">
        <v>784</v>
      </c>
      <c r="O5" t="s">
        <v>73</v>
      </c>
      <c r="P5" s="3" t="s">
        <v>648</v>
      </c>
      <c r="T5" t="s">
        <v>80</v>
      </c>
      <c r="V5" t="s">
        <v>82</v>
      </c>
      <c r="X5" t="s">
        <v>88</v>
      </c>
      <c r="Z5" t="s">
        <v>93</v>
      </c>
      <c r="AB5" t="s">
        <v>256</v>
      </c>
      <c r="AC5" s="3" t="s">
        <v>255</v>
      </c>
      <c r="AE5" s="3" t="s">
        <v>4</v>
      </c>
      <c r="AI5" t="s">
        <v>267</v>
      </c>
      <c r="AK5" t="s">
        <v>309</v>
      </c>
      <c r="AO5" s="31" t="s">
        <v>315</v>
      </c>
      <c r="AP5" s="31"/>
      <c r="AS5" s="3" t="s">
        <v>595</v>
      </c>
      <c r="AT5" s="3"/>
      <c r="AU5" s="3" t="s">
        <v>590</v>
      </c>
      <c r="AV5" s="3" t="s">
        <v>842</v>
      </c>
      <c r="AW5" s="3" t="s">
        <v>948</v>
      </c>
      <c r="AX5" s="3" t="s">
        <v>576</v>
      </c>
      <c r="AY5" s="3" t="s">
        <v>601</v>
      </c>
    </row>
    <row r="6" spans="2:51" x14ac:dyDescent="0.55000000000000004">
      <c r="B6" t="s">
        <v>893</v>
      </c>
      <c r="D6" t="s">
        <v>775</v>
      </c>
      <c r="F6" s="1" t="s">
        <v>711</v>
      </c>
      <c r="H6" t="s">
        <v>4</v>
      </c>
      <c r="L6" t="s">
        <v>66</v>
      </c>
      <c r="M6" t="s">
        <v>65</v>
      </c>
      <c r="O6" t="s">
        <v>74</v>
      </c>
      <c r="P6" s="3" t="s">
        <v>647</v>
      </c>
      <c r="V6" t="s">
        <v>83</v>
      </c>
      <c r="X6" t="s">
        <v>87</v>
      </c>
      <c r="Z6" t="s">
        <v>94</v>
      </c>
      <c r="AB6" t="s">
        <v>259</v>
      </c>
      <c r="AC6" s="3" t="s">
        <v>4</v>
      </c>
      <c r="AE6" s="4" t="s">
        <v>688</v>
      </c>
      <c r="AK6" t="s">
        <v>269</v>
      </c>
      <c r="AO6" s="31" t="s">
        <v>322</v>
      </c>
      <c r="AP6" s="31"/>
      <c r="AS6" s="3" t="s">
        <v>828</v>
      </c>
      <c r="AU6" s="3" t="s">
        <v>591</v>
      </c>
      <c r="AV6" s="3" t="s">
        <v>558</v>
      </c>
      <c r="AW6" s="3">
        <v>135</v>
      </c>
      <c r="AX6" s="3" t="s">
        <v>4</v>
      </c>
      <c r="AY6" s="3"/>
    </row>
    <row r="7" spans="2:51" x14ac:dyDescent="0.55000000000000004">
      <c r="B7" t="s">
        <v>893</v>
      </c>
      <c r="D7" t="s">
        <v>894</v>
      </c>
      <c r="F7" s="1" t="s">
        <v>519</v>
      </c>
      <c r="L7" t="s">
        <v>67</v>
      </c>
      <c r="M7" t="s">
        <v>69</v>
      </c>
      <c r="O7" t="s">
        <v>75</v>
      </c>
      <c r="P7" s="3" t="s">
        <v>650</v>
      </c>
      <c r="X7" t="s">
        <v>89</v>
      </c>
      <c r="AB7" t="s">
        <v>127</v>
      </c>
      <c r="AC7" s="3" t="s">
        <v>69</v>
      </c>
      <c r="AE7" s="3">
        <v>1</v>
      </c>
      <c r="AI7" t="s">
        <v>682</v>
      </c>
      <c r="AK7" t="s">
        <v>305</v>
      </c>
      <c r="AO7" s="31" t="s">
        <v>316</v>
      </c>
      <c r="AP7" s="31"/>
      <c r="AS7" s="3" t="s">
        <v>829</v>
      </c>
      <c r="AU7" s="3" t="s">
        <v>592</v>
      </c>
      <c r="AV7" s="3" t="s">
        <v>4</v>
      </c>
      <c r="AW7" s="3">
        <v>140</v>
      </c>
      <c r="AX7" s="3" t="s">
        <v>4</v>
      </c>
      <c r="AY7" s="3"/>
    </row>
    <row r="8" spans="2:51" x14ac:dyDescent="0.55000000000000004">
      <c r="B8" t="s">
        <v>893</v>
      </c>
      <c r="D8" t="s">
        <v>971</v>
      </c>
      <c r="F8" s="1" t="s">
        <v>520</v>
      </c>
      <c r="L8" t="s">
        <v>256</v>
      </c>
      <c r="M8" s="1" t="s">
        <v>255</v>
      </c>
      <c r="O8" t="s">
        <v>543</v>
      </c>
      <c r="P8" s="3" t="s">
        <v>649</v>
      </c>
      <c r="X8" t="s">
        <v>261</v>
      </c>
      <c r="AB8" t="s">
        <v>67</v>
      </c>
      <c r="AC8" s="3" t="s">
        <v>69</v>
      </c>
      <c r="AE8" s="3">
        <v>0</v>
      </c>
      <c r="AK8" t="s">
        <v>310</v>
      </c>
      <c r="AO8" s="31" t="s">
        <v>303</v>
      </c>
      <c r="AP8" s="31"/>
      <c r="AS8" s="3"/>
      <c r="AU8" s="3"/>
      <c r="AV8" s="3"/>
    </row>
    <row r="9" spans="2:51" x14ac:dyDescent="0.55000000000000004">
      <c r="B9" t="s">
        <v>892</v>
      </c>
      <c r="D9" t="s">
        <v>895</v>
      </c>
      <c r="F9" s="1" t="s">
        <v>262</v>
      </c>
      <c r="L9" t="s">
        <v>542</v>
      </c>
      <c r="M9" t="s">
        <v>4</v>
      </c>
      <c r="O9" t="s">
        <v>544</v>
      </c>
      <c r="P9" s="3" t="s">
        <v>648</v>
      </c>
      <c r="AB9" t="s">
        <v>542</v>
      </c>
      <c r="AC9" s="3"/>
      <c r="AK9" t="s">
        <v>205</v>
      </c>
      <c r="AO9" s="31" t="s">
        <v>317</v>
      </c>
      <c r="AP9" s="31"/>
      <c r="AS9" s="3"/>
      <c r="AU9" s="3"/>
      <c r="AV9" s="3"/>
    </row>
    <row r="10" spans="2:51" x14ac:dyDescent="0.55000000000000004">
      <c r="B10" t="s">
        <v>892</v>
      </c>
      <c r="D10" t="s">
        <v>896</v>
      </c>
      <c r="F10" s="1" t="s">
        <v>930</v>
      </c>
      <c r="L10" t="s">
        <v>861</v>
      </c>
      <c r="M10" t="s">
        <v>860</v>
      </c>
      <c r="O10" t="s">
        <v>722</v>
      </c>
      <c r="P10" s="56" t="s">
        <v>786</v>
      </c>
      <c r="AB10" t="s">
        <v>4</v>
      </c>
      <c r="AC10" s="3" t="s">
        <v>4</v>
      </c>
      <c r="AE10" s="43" t="s">
        <v>674</v>
      </c>
      <c r="AK10" t="s">
        <v>306</v>
      </c>
      <c r="AO10" s="31" t="s">
        <v>318</v>
      </c>
      <c r="AP10" s="31"/>
    </row>
    <row r="11" spans="2:51" x14ac:dyDescent="0.55000000000000004">
      <c r="B11" t="s">
        <v>996</v>
      </c>
      <c r="D11" t="s">
        <v>657</v>
      </c>
      <c r="F11" s="1" t="s">
        <v>521</v>
      </c>
      <c r="P11" s="24"/>
      <c r="AE11" s="43" t="s">
        <v>545</v>
      </c>
      <c r="AK11" t="s">
        <v>710</v>
      </c>
      <c r="AO11" s="31" t="s">
        <v>320</v>
      </c>
      <c r="AP11" s="31"/>
    </row>
    <row r="12" spans="2:51" x14ac:dyDescent="0.55000000000000004">
      <c r="B12" t="s">
        <v>996</v>
      </c>
      <c r="D12" t="s">
        <v>776</v>
      </c>
      <c r="F12" s="1" t="s">
        <v>522</v>
      </c>
      <c r="AE12" s="43" t="s">
        <v>675</v>
      </c>
      <c r="AK12" t="s">
        <v>712</v>
      </c>
      <c r="AO12" s="31" t="s">
        <v>678</v>
      </c>
      <c r="AP12" s="31"/>
    </row>
    <row r="13" spans="2:51" x14ac:dyDescent="0.55000000000000004">
      <c r="B13" t="s">
        <v>996</v>
      </c>
      <c r="D13" t="s">
        <v>897</v>
      </c>
      <c r="F13" s="1" t="s">
        <v>523</v>
      </c>
      <c r="AK13" t="s">
        <v>714</v>
      </c>
      <c r="AO13" s="31" t="s">
        <v>321</v>
      </c>
      <c r="AP13" s="31"/>
    </row>
    <row r="14" spans="2:51" x14ac:dyDescent="0.55000000000000004">
      <c r="B14" t="s">
        <v>996</v>
      </c>
      <c r="D14" t="s">
        <v>898</v>
      </c>
      <c r="F14" s="1" t="s">
        <v>654</v>
      </c>
      <c r="AK14" t="s">
        <v>779</v>
      </c>
      <c r="AO14" s="31" t="s">
        <v>319</v>
      </c>
    </row>
    <row r="15" spans="2:51" x14ac:dyDescent="0.55000000000000004">
      <c r="B15" t="s">
        <v>996</v>
      </c>
      <c r="D15" t="s">
        <v>773</v>
      </c>
      <c r="F15" s="1" t="s">
        <v>655</v>
      </c>
      <c r="AK15" t="s">
        <v>713</v>
      </c>
    </row>
    <row r="16" spans="2:51" x14ac:dyDescent="0.55000000000000004">
      <c r="B16" t="s">
        <v>996</v>
      </c>
      <c r="D16" t="s">
        <v>771</v>
      </c>
      <c r="F16" s="1" t="s">
        <v>690</v>
      </c>
      <c r="AK16" t="s">
        <v>679</v>
      </c>
      <c r="AO16" s="47" t="s">
        <v>312</v>
      </c>
    </row>
    <row r="17" spans="2:41" x14ac:dyDescent="0.55000000000000004">
      <c r="B17" t="s">
        <v>892</v>
      </c>
      <c r="D17" t="s">
        <v>899</v>
      </c>
      <c r="F17" s="1" t="s">
        <v>778</v>
      </c>
      <c r="AK17" t="s">
        <v>715</v>
      </c>
      <c r="AO17" s="48">
        <v>-5</v>
      </c>
    </row>
    <row r="18" spans="2:41" x14ac:dyDescent="0.55000000000000004">
      <c r="B18" t="s">
        <v>997</v>
      </c>
      <c r="D18" s="144" t="s">
        <v>929</v>
      </c>
      <c r="F18" s="1" t="s">
        <v>791</v>
      </c>
      <c r="AK18" t="s">
        <v>713</v>
      </c>
      <c r="AO18" s="49">
        <v>0.5</v>
      </c>
    </row>
    <row r="19" spans="2:41" x14ac:dyDescent="0.55000000000000004">
      <c r="B19" t="s">
        <v>997</v>
      </c>
      <c r="D19" t="s">
        <v>972</v>
      </c>
      <c r="F19" s="1" t="s">
        <v>790</v>
      </c>
      <c r="AK19" t="s">
        <v>887</v>
      </c>
      <c r="AO19" s="49">
        <v>7</v>
      </c>
    </row>
    <row r="20" spans="2:41" x14ac:dyDescent="0.55000000000000004">
      <c r="B20" t="s">
        <v>997</v>
      </c>
      <c r="D20" t="s">
        <v>968</v>
      </c>
      <c r="F20" s="1" t="s">
        <v>792</v>
      </c>
      <c r="AK20" t="s">
        <v>145</v>
      </c>
    </row>
    <row r="21" spans="2:41" x14ac:dyDescent="0.55000000000000004">
      <c r="B21" t="s">
        <v>997</v>
      </c>
      <c r="F21" s="1" t="s">
        <v>793</v>
      </c>
      <c r="AK21" t="s">
        <v>311</v>
      </c>
    </row>
    <row r="22" spans="2:41" x14ac:dyDescent="0.55000000000000004">
      <c r="B22" t="s">
        <v>892</v>
      </c>
      <c r="F22" s="1" t="s">
        <v>794</v>
      </c>
      <c r="H22" t="s">
        <v>697</v>
      </c>
      <c r="AK22" t="s">
        <v>679</v>
      </c>
    </row>
    <row r="23" spans="2:41" x14ac:dyDescent="0.55000000000000004">
      <c r="B23" t="s">
        <v>892</v>
      </c>
      <c r="F23" s="1" t="s">
        <v>891</v>
      </c>
      <c r="H23" t="s">
        <v>517</v>
      </c>
      <c r="AK23" t="s">
        <v>660</v>
      </c>
    </row>
    <row r="24" spans="2:41" x14ac:dyDescent="0.55000000000000004">
      <c r="B24" t="s">
        <v>892</v>
      </c>
      <c r="F24" s="1" t="s">
        <v>825</v>
      </c>
      <c r="H24" t="s">
        <v>698</v>
      </c>
      <c r="AK24" t="s">
        <v>680</v>
      </c>
    </row>
    <row r="25" spans="2:41" x14ac:dyDescent="0.55000000000000004">
      <c r="B25" t="s">
        <v>775</v>
      </c>
      <c r="F25" s="1" t="s">
        <v>900</v>
      </c>
      <c r="H25" t="s">
        <v>699</v>
      </c>
      <c r="AE25" s="4" t="s">
        <v>695</v>
      </c>
      <c r="AG25" s="4" t="s">
        <v>701</v>
      </c>
      <c r="AK25" t="s">
        <v>325</v>
      </c>
    </row>
    <row r="26" spans="2:41" x14ac:dyDescent="0.55000000000000004">
      <c r="B26" t="s">
        <v>775</v>
      </c>
      <c r="F26" s="1" t="s">
        <v>901</v>
      </c>
      <c r="AE26" s="50">
        <v>0</v>
      </c>
      <c r="AG26" s="50" t="s">
        <v>702</v>
      </c>
      <c r="AK26" t="s">
        <v>324</v>
      </c>
    </row>
    <row r="27" spans="2:41" x14ac:dyDescent="0.55000000000000004">
      <c r="B27" t="s">
        <v>775</v>
      </c>
      <c r="F27" s="1" t="s">
        <v>902</v>
      </c>
      <c r="AE27" s="50">
        <v>1</v>
      </c>
      <c r="AG27" s="50" t="s">
        <v>703</v>
      </c>
      <c r="AK27" t="s">
        <v>679</v>
      </c>
    </row>
    <row r="28" spans="2:41" x14ac:dyDescent="0.55000000000000004">
      <c r="B28" t="s">
        <v>775</v>
      </c>
      <c r="F28" s="1" t="s">
        <v>903</v>
      </c>
      <c r="AE28" s="50">
        <v>2</v>
      </c>
      <c r="AG28" s="50" t="s">
        <v>677</v>
      </c>
      <c r="AK28" t="s">
        <v>4</v>
      </c>
    </row>
    <row r="29" spans="2:41" x14ac:dyDescent="0.55000000000000004">
      <c r="B29" t="s">
        <v>892</v>
      </c>
      <c r="F29" s="1"/>
      <c r="AE29" s="50">
        <v>3</v>
      </c>
      <c r="AG29" s="50" t="s">
        <v>704</v>
      </c>
      <c r="AK29" t="s">
        <v>683</v>
      </c>
    </row>
    <row r="30" spans="2:41" x14ac:dyDescent="0.55000000000000004">
      <c r="B30" t="s">
        <v>892</v>
      </c>
      <c r="D30" t="s">
        <v>689</v>
      </c>
      <c r="F30" s="1" t="s">
        <v>823</v>
      </c>
      <c r="AE30" s="50">
        <v>4</v>
      </c>
      <c r="AG30" s="50" t="s">
        <v>705</v>
      </c>
      <c r="AK30" t="s">
        <v>684</v>
      </c>
    </row>
    <row r="31" spans="2:41" x14ac:dyDescent="0.55000000000000004">
      <c r="B31" t="s">
        <v>892</v>
      </c>
      <c r="AE31" s="50">
        <v>5</v>
      </c>
      <c r="AG31" s="50" t="s">
        <v>706</v>
      </c>
      <c r="AK31" t="s">
        <v>781</v>
      </c>
    </row>
    <row r="32" spans="2:41" x14ac:dyDescent="0.55000000000000004">
      <c r="B32" t="s">
        <v>894</v>
      </c>
      <c r="F32" s="44" t="s">
        <v>685</v>
      </c>
      <c r="AE32" s="50">
        <v>6</v>
      </c>
      <c r="AG32" s="50" t="s">
        <v>707</v>
      </c>
      <c r="AK32" t="s">
        <v>780</v>
      </c>
    </row>
    <row r="33" spans="2:37" x14ac:dyDescent="0.55000000000000004">
      <c r="B33" t="s">
        <v>894</v>
      </c>
      <c r="F33" s="45" t="s">
        <v>686</v>
      </c>
      <c r="AE33" s="50">
        <v>7</v>
      </c>
      <c r="AG33" s="50" t="s">
        <v>708</v>
      </c>
      <c r="AK33" t="s">
        <v>782</v>
      </c>
    </row>
    <row r="34" spans="2:37" x14ac:dyDescent="0.55000000000000004">
      <c r="B34" t="s">
        <v>894</v>
      </c>
      <c r="F34" s="46" t="s">
        <v>687</v>
      </c>
      <c r="AE34" s="50">
        <v>8</v>
      </c>
      <c r="AG34" s="50"/>
    </row>
    <row r="35" spans="2:37" x14ac:dyDescent="0.55000000000000004">
      <c r="B35" t="s">
        <v>894</v>
      </c>
      <c r="F35" s="45" t="s">
        <v>4</v>
      </c>
    </row>
    <row r="36" spans="2:37" x14ac:dyDescent="0.55000000000000004">
      <c r="B36" t="s">
        <v>892</v>
      </c>
    </row>
    <row r="37" spans="2:37" x14ac:dyDescent="0.55000000000000004">
      <c r="B37" t="s">
        <v>892</v>
      </c>
    </row>
    <row r="38" spans="2:37" x14ac:dyDescent="0.55000000000000004">
      <c r="B38" t="s">
        <v>892</v>
      </c>
    </row>
    <row r="39" spans="2:37" x14ac:dyDescent="0.55000000000000004">
      <c r="B39" t="s">
        <v>998</v>
      </c>
    </row>
    <row r="40" spans="2:37" x14ac:dyDescent="0.55000000000000004">
      <c r="B40" t="s">
        <v>998</v>
      </c>
    </row>
    <row r="41" spans="2:37" x14ac:dyDescent="0.55000000000000004">
      <c r="B41" t="s">
        <v>998</v>
      </c>
    </row>
    <row r="42" spans="2:37" x14ac:dyDescent="0.55000000000000004">
      <c r="B42" t="s">
        <v>998</v>
      </c>
    </row>
    <row r="43" spans="2:37" x14ac:dyDescent="0.55000000000000004">
      <c r="B43" t="s">
        <v>998</v>
      </c>
    </row>
    <row r="44" spans="2:37" x14ac:dyDescent="0.55000000000000004">
      <c r="B44" t="s">
        <v>998</v>
      </c>
    </row>
    <row r="45" spans="2:37" x14ac:dyDescent="0.55000000000000004">
      <c r="B45" t="s">
        <v>892</v>
      </c>
    </row>
    <row r="46" spans="2:37" x14ac:dyDescent="0.55000000000000004">
      <c r="B46" t="s">
        <v>929</v>
      </c>
    </row>
    <row r="47" spans="2:37" x14ac:dyDescent="0.55000000000000004">
      <c r="B47" t="s">
        <v>929</v>
      </c>
    </row>
    <row r="48" spans="2:37" x14ac:dyDescent="0.55000000000000004">
      <c r="B48" t="s">
        <v>929</v>
      </c>
    </row>
    <row r="49" spans="2:2" x14ac:dyDescent="0.55000000000000004">
      <c r="B49" t="s">
        <v>929</v>
      </c>
    </row>
    <row r="50" spans="2:2" x14ac:dyDescent="0.55000000000000004">
      <c r="B50" t="s">
        <v>929</v>
      </c>
    </row>
    <row r="51" spans="2:2" x14ac:dyDescent="0.55000000000000004">
      <c r="B51" t="s">
        <v>892</v>
      </c>
    </row>
    <row r="52" spans="2:2" x14ac:dyDescent="0.55000000000000004">
      <c r="B52" t="s">
        <v>892</v>
      </c>
    </row>
    <row r="53" spans="2:2" x14ac:dyDescent="0.55000000000000004">
      <c r="B53" t="s">
        <v>896</v>
      </c>
    </row>
    <row r="54" spans="2:2" x14ac:dyDescent="0.55000000000000004">
      <c r="B54" t="s">
        <v>896</v>
      </c>
    </row>
    <row r="55" spans="2:2" x14ac:dyDescent="0.55000000000000004">
      <c r="B55" t="s">
        <v>896</v>
      </c>
    </row>
    <row r="56" spans="2:2" x14ac:dyDescent="0.55000000000000004">
      <c r="B56" t="s">
        <v>892</v>
      </c>
    </row>
    <row r="57" spans="2:2" x14ac:dyDescent="0.55000000000000004">
      <c r="B57" t="s">
        <v>892</v>
      </c>
    </row>
    <row r="58" spans="2:2" x14ac:dyDescent="0.55000000000000004">
      <c r="B58" t="s">
        <v>892</v>
      </c>
    </row>
    <row r="59" spans="2:2" x14ac:dyDescent="0.55000000000000004">
      <c r="B59" t="s">
        <v>892</v>
      </c>
    </row>
    <row r="60" spans="2:2" x14ac:dyDescent="0.55000000000000004">
      <c r="B60" t="s">
        <v>657</v>
      </c>
    </row>
    <row r="61" spans="2:2" x14ac:dyDescent="0.55000000000000004">
      <c r="B61" t="s">
        <v>657</v>
      </c>
    </row>
    <row r="62" spans="2:2" x14ac:dyDescent="0.55000000000000004">
      <c r="B62" t="s">
        <v>657</v>
      </c>
    </row>
    <row r="63" spans="2:2" x14ac:dyDescent="0.55000000000000004">
      <c r="B63" t="s">
        <v>892</v>
      </c>
    </row>
    <row r="64" spans="2:2" x14ac:dyDescent="0.55000000000000004">
      <c r="B64" t="s">
        <v>892</v>
      </c>
    </row>
    <row r="65" spans="2:2" x14ac:dyDescent="0.55000000000000004">
      <c r="B65" t="s">
        <v>657</v>
      </c>
    </row>
    <row r="66" spans="2:2" x14ac:dyDescent="0.55000000000000004">
      <c r="B66" t="s">
        <v>892</v>
      </c>
    </row>
    <row r="67" spans="2:2" x14ac:dyDescent="0.55000000000000004">
      <c r="B67" t="s">
        <v>776</v>
      </c>
    </row>
    <row r="68" spans="2:2" x14ac:dyDescent="0.55000000000000004">
      <c r="B68" t="s">
        <v>776</v>
      </c>
    </row>
    <row r="69" spans="2:2" x14ac:dyDescent="0.55000000000000004">
      <c r="B69" t="s">
        <v>776</v>
      </c>
    </row>
    <row r="70" spans="2:2" x14ac:dyDescent="0.55000000000000004">
      <c r="B70" t="s">
        <v>776</v>
      </c>
    </row>
    <row r="71" spans="2:2" x14ac:dyDescent="0.55000000000000004">
      <c r="B71" t="s">
        <v>892</v>
      </c>
    </row>
    <row r="72" spans="2:2" x14ac:dyDescent="0.55000000000000004">
      <c r="B72" t="s">
        <v>892</v>
      </c>
    </row>
    <row r="73" spans="2:2" x14ac:dyDescent="0.55000000000000004">
      <c r="B73" t="s">
        <v>892</v>
      </c>
    </row>
    <row r="74" spans="2:2" x14ac:dyDescent="0.55000000000000004">
      <c r="B74" t="s">
        <v>897</v>
      </c>
    </row>
    <row r="75" spans="2:2" x14ac:dyDescent="0.55000000000000004">
      <c r="B75" t="s">
        <v>897</v>
      </c>
    </row>
    <row r="76" spans="2:2" x14ac:dyDescent="0.55000000000000004">
      <c r="B76" t="s">
        <v>897</v>
      </c>
    </row>
    <row r="77" spans="2:2" x14ac:dyDescent="0.55000000000000004">
      <c r="B77" t="s">
        <v>897</v>
      </c>
    </row>
    <row r="78" spans="2:2" x14ac:dyDescent="0.55000000000000004">
      <c r="B78" t="s">
        <v>892</v>
      </c>
    </row>
    <row r="79" spans="2:2" x14ac:dyDescent="0.55000000000000004">
      <c r="B79" t="s">
        <v>892</v>
      </c>
    </row>
    <row r="80" spans="2:2" x14ac:dyDescent="0.55000000000000004">
      <c r="B80" t="s">
        <v>892</v>
      </c>
    </row>
    <row r="81" spans="2:2" x14ac:dyDescent="0.55000000000000004">
      <c r="B81" t="s">
        <v>972</v>
      </c>
    </row>
    <row r="82" spans="2:2" x14ac:dyDescent="0.55000000000000004">
      <c r="B82" t="s">
        <v>972</v>
      </c>
    </row>
    <row r="83" spans="2:2" x14ac:dyDescent="0.55000000000000004">
      <c r="B83" t="s">
        <v>972</v>
      </c>
    </row>
    <row r="84" spans="2:2" x14ac:dyDescent="0.55000000000000004">
      <c r="B84" t="s">
        <v>892</v>
      </c>
    </row>
    <row r="85" spans="2:2" x14ac:dyDescent="0.55000000000000004">
      <c r="B85" t="s">
        <v>892</v>
      </c>
    </row>
    <row r="86" spans="2:2" x14ac:dyDescent="0.55000000000000004">
      <c r="B86" t="s">
        <v>972</v>
      </c>
    </row>
    <row r="87" spans="2:2" x14ac:dyDescent="0.55000000000000004">
      <c r="B87" t="s">
        <v>892</v>
      </c>
    </row>
    <row r="88" spans="2:2" x14ac:dyDescent="0.55000000000000004">
      <c r="B88" t="s">
        <v>773</v>
      </c>
    </row>
    <row r="89" spans="2:2" x14ac:dyDescent="0.55000000000000004">
      <c r="B89" t="s">
        <v>773</v>
      </c>
    </row>
    <row r="90" spans="2:2" x14ac:dyDescent="0.55000000000000004">
      <c r="B90" t="s">
        <v>773</v>
      </c>
    </row>
    <row r="91" spans="2:2" x14ac:dyDescent="0.55000000000000004">
      <c r="B91" t="s">
        <v>892</v>
      </c>
    </row>
    <row r="92" spans="2:2" x14ac:dyDescent="0.55000000000000004">
      <c r="B92" t="s">
        <v>892</v>
      </c>
    </row>
    <row r="93" spans="2:2" x14ac:dyDescent="0.55000000000000004">
      <c r="B93" t="s">
        <v>773</v>
      </c>
    </row>
    <row r="94" spans="2:2" x14ac:dyDescent="0.55000000000000004">
      <c r="B94" t="s">
        <v>892</v>
      </c>
    </row>
    <row r="95" spans="2:2" x14ac:dyDescent="0.55000000000000004">
      <c r="B95" t="s">
        <v>968</v>
      </c>
    </row>
    <row r="96" spans="2:2" x14ac:dyDescent="0.55000000000000004">
      <c r="B96" t="s">
        <v>968</v>
      </c>
    </row>
    <row r="97" spans="2:2" x14ac:dyDescent="0.55000000000000004">
      <c r="B97" t="s">
        <v>968</v>
      </c>
    </row>
    <row r="98" spans="2:2" x14ac:dyDescent="0.55000000000000004">
      <c r="B98" t="s">
        <v>968</v>
      </c>
    </row>
    <row r="99" spans="2:2" x14ac:dyDescent="0.55000000000000004">
      <c r="B99" t="s">
        <v>968</v>
      </c>
    </row>
    <row r="100" spans="2:2" x14ac:dyDescent="0.55000000000000004">
      <c r="B100" t="s">
        <v>968</v>
      </c>
    </row>
    <row r="101" spans="2:2" x14ac:dyDescent="0.55000000000000004">
      <c r="B101" t="s">
        <v>892</v>
      </c>
    </row>
    <row r="102" spans="2:2" x14ac:dyDescent="0.55000000000000004">
      <c r="B102" t="s">
        <v>899</v>
      </c>
    </row>
    <row r="103" spans="2:2" x14ac:dyDescent="0.55000000000000004">
      <c r="B103" t="s">
        <v>899</v>
      </c>
    </row>
    <row r="104" spans="2:2" x14ac:dyDescent="0.55000000000000004">
      <c r="B104" t="s">
        <v>899</v>
      </c>
    </row>
    <row r="105" spans="2:2" x14ac:dyDescent="0.55000000000000004">
      <c r="B105" t="s">
        <v>892</v>
      </c>
    </row>
    <row r="106" spans="2:2" x14ac:dyDescent="0.55000000000000004">
      <c r="B106" t="s">
        <v>892</v>
      </c>
    </row>
    <row r="107" spans="2:2" x14ac:dyDescent="0.55000000000000004">
      <c r="B107" t="s">
        <v>892</v>
      </c>
    </row>
    <row r="108" spans="2:2" x14ac:dyDescent="0.55000000000000004">
      <c r="B108" t="s">
        <v>892</v>
      </c>
    </row>
    <row r="109" spans="2:2" x14ac:dyDescent="0.55000000000000004">
      <c r="B109" t="s">
        <v>892</v>
      </c>
    </row>
    <row r="110" spans="2:2" x14ac:dyDescent="0.55000000000000004">
      <c r="B110" t="s">
        <v>892</v>
      </c>
    </row>
    <row r="111" spans="2:2" x14ac:dyDescent="0.55000000000000004">
      <c r="B111" t="s">
        <v>892</v>
      </c>
    </row>
    <row r="112" spans="2:2" x14ac:dyDescent="0.55000000000000004">
      <c r="B112" t="s">
        <v>892</v>
      </c>
    </row>
    <row r="113" spans="2:2" x14ac:dyDescent="0.55000000000000004">
      <c r="B113" t="s">
        <v>892</v>
      </c>
    </row>
    <row r="114" spans="2:2" x14ac:dyDescent="0.55000000000000004">
      <c r="B114" t="s">
        <v>892</v>
      </c>
    </row>
    <row r="115" spans="2:2" x14ac:dyDescent="0.55000000000000004">
      <c r="B115" t="s">
        <v>892</v>
      </c>
    </row>
    <row r="116" spans="2:2" x14ac:dyDescent="0.55000000000000004">
      <c r="B116" t="s">
        <v>892</v>
      </c>
    </row>
    <row r="117" spans="2:2" x14ac:dyDescent="0.55000000000000004">
      <c r="B117" t="s">
        <v>892</v>
      </c>
    </row>
    <row r="118" spans="2:2" x14ac:dyDescent="0.55000000000000004">
      <c r="B118" t="s">
        <v>892</v>
      </c>
    </row>
    <row r="119" spans="2:2" x14ac:dyDescent="0.55000000000000004">
      <c r="B119" t="s">
        <v>892</v>
      </c>
    </row>
    <row r="120" spans="2:2" x14ac:dyDescent="0.55000000000000004">
      <c r="B120" t="s">
        <v>892</v>
      </c>
    </row>
    <row r="121" spans="2:2" x14ac:dyDescent="0.55000000000000004">
      <c r="B121" t="s">
        <v>892</v>
      </c>
    </row>
    <row r="122" spans="2:2" x14ac:dyDescent="0.55000000000000004">
      <c r="B122" t="s">
        <v>892</v>
      </c>
    </row>
    <row r="123" spans="2:2" x14ac:dyDescent="0.55000000000000004">
      <c r="B123" t="s">
        <v>892</v>
      </c>
    </row>
    <row r="124" spans="2:2" x14ac:dyDescent="0.55000000000000004">
      <c r="B124" t="s">
        <v>892</v>
      </c>
    </row>
    <row r="125" spans="2:2" x14ac:dyDescent="0.55000000000000004">
      <c r="B125" t="s">
        <v>892</v>
      </c>
    </row>
    <row r="126" spans="2:2" x14ac:dyDescent="0.55000000000000004">
      <c r="B126" t="s">
        <v>892</v>
      </c>
    </row>
    <row r="127" spans="2:2" x14ac:dyDescent="0.55000000000000004">
      <c r="B127" t="s">
        <v>892</v>
      </c>
    </row>
    <row r="128" spans="2:2" x14ac:dyDescent="0.55000000000000004">
      <c r="B128" t="s">
        <v>892</v>
      </c>
    </row>
    <row r="129" spans="2:2" x14ac:dyDescent="0.55000000000000004">
      <c r="B129" t="s">
        <v>892</v>
      </c>
    </row>
    <row r="130" spans="2:2" x14ac:dyDescent="0.55000000000000004">
      <c r="B130" t="s">
        <v>892</v>
      </c>
    </row>
    <row r="131" spans="2:2" x14ac:dyDescent="0.55000000000000004">
      <c r="B131" t="s">
        <v>892</v>
      </c>
    </row>
    <row r="132" spans="2:2" x14ac:dyDescent="0.55000000000000004">
      <c r="B132" t="s">
        <v>892</v>
      </c>
    </row>
    <row r="133" spans="2:2" x14ac:dyDescent="0.55000000000000004">
      <c r="B133" t="s">
        <v>892</v>
      </c>
    </row>
    <row r="134" spans="2:2" x14ac:dyDescent="0.55000000000000004">
      <c r="B134" t="s">
        <v>892</v>
      </c>
    </row>
    <row r="135" spans="2:2" x14ac:dyDescent="0.55000000000000004">
      <c r="B135" t="s">
        <v>892</v>
      </c>
    </row>
    <row r="136" spans="2:2" x14ac:dyDescent="0.55000000000000004">
      <c r="B136" t="s">
        <v>892</v>
      </c>
    </row>
    <row r="137" spans="2:2" x14ac:dyDescent="0.55000000000000004">
      <c r="B137" t="s">
        <v>892</v>
      </c>
    </row>
    <row r="138" spans="2:2" x14ac:dyDescent="0.55000000000000004">
      <c r="B138" t="s">
        <v>892</v>
      </c>
    </row>
    <row r="139" spans="2:2" x14ac:dyDescent="0.55000000000000004">
      <c r="B139" t="s">
        <v>892</v>
      </c>
    </row>
    <row r="140" spans="2:2" x14ac:dyDescent="0.55000000000000004">
      <c r="B140" t="s">
        <v>892</v>
      </c>
    </row>
    <row r="141" spans="2:2" x14ac:dyDescent="0.55000000000000004">
      <c r="B141" t="s">
        <v>892</v>
      </c>
    </row>
    <row r="142" spans="2:2" x14ac:dyDescent="0.55000000000000004">
      <c r="B142" t="s">
        <v>892</v>
      </c>
    </row>
    <row r="143" spans="2:2" x14ac:dyDescent="0.55000000000000004">
      <c r="B143" t="s">
        <v>892</v>
      </c>
    </row>
    <row r="144" spans="2:2" x14ac:dyDescent="0.55000000000000004">
      <c r="B144" t="s">
        <v>892</v>
      </c>
    </row>
    <row r="145" spans="2:2" x14ac:dyDescent="0.55000000000000004">
      <c r="B145" t="s">
        <v>892</v>
      </c>
    </row>
    <row r="146" spans="2:2" x14ac:dyDescent="0.55000000000000004">
      <c r="B146" t="s">
        <v>892</v>
      </c>
    </row>
    <row r="147" spans="2:2" x14ac:dyDescent="0.55000000000000004">
      <c r="B147" t="s">
        <v>892</v>
      </c>
    </row>
    <row r="148" spans="2:2" x14ac:dyDescent="0.55000000000000004">
      <c r="B148" t="s">
        <v>892</v>
      </c>
    </row>
    <row r="149" spans="2:2" x14ac:dyDescent="0.55000000000000004">
      <c r="B149" t="s">
        <v>892</v>
      </c>
    </row>
    <row r="150" spans="2:2" x14ac:dyDescent="0.55000000000000004">
      <c r="B150" t="s">
        <v>892</v>
      </c>
    </row>
    <row r="151" spans="2:2" x14ac:dyDescent="0.55000000000000004">
      <c r="B151" t="s">
        <v>892</v>
      </c>
    </row>
    <row r="152" spans="2:2" x14ac:dyDescent="0.55000000000000004">
      <c r="B152" t="s">
        <v>892</v>
      </c>
    </row>
    <row r="153" spans="2:2" x14ac:dyDescent="0.55000000000000004">
      <c r="B153" t="s">
        <v>892</v>
      </c>
    </row>
    <row r="154" spans="2:2" x14ac:dyDescent="0.55000000000000004">
      <c r="B154" t="s">
        <v>892</v>
      </c>
    </row>
    <row r="155" spans="2:2" x14ac:dyDescent="0.55000000000000004">
      <c r="B155" t="s">
        <v>892</v>
      </c>
    </row>
    <row r="156" spans="2:2" x14ac:dyDescent="0.55000000000000004">
      <c r="B156" t="s">
        <v>892</v>
      </c>
    </row>
    <row r="157" spans="2:2" x14ac:dyDescent="0.55000000000000004">
      <c r="B157" t="s">
        <v>892</v>
      </c>
    </row>
    <row r="158" spans="2:2" x14ac:dyDescent="0.55000000000000004">
      <c r="B158" t="s">
        <v>892</v>
      </c>
    </row>
    <row r="159" spans="2:2" x14ac:dyDescent="0.55000000000000004">
      <c r="B159" t="s">
        <v>892</v>
      </c>
    </row>
    <row r="160" spans="2:2" x14ac:dyDescent="0.55000000000000004">
      <c r="B160" t="s">
        <v>892</v>
      </c>
    </row>
    <row r="161" spans="2:2" x14ac:dyDescent="0.55000000000000004">
      <c r="B161" t="s">
        <v>892</v>
      </c>
    </row>
    <row r="162" spans="2:2" x14ac:dyDescent="0.55000000000000004">
      <c r="B162" t="s">
        <v>892</v>
      </c>
    </row>
    <row r="163" spans="2:2" x14ac:dyDescent="0.55000000000000004">
      <c r="B163" t="s">
        <v>892</v>
      </c>
    </row>
    <row r="164" spans="2:2" x14ac:dyDescent="0.55000000000000004">
      <c r="B164" t="s">
        <v>892</v>
      </c>
    </row>
    <row r="165" spans="2:2" x14ac:dyDescent="0.55000000000000004">
      <c r="B165" t="s">
        <v>892</v>
      </c>
    </row>
    <row r="166" spans="2:2" x14ac:dyDescent="0.55000000000000004">
      <c r="B166" t="s">
        <v>892</v>
      </c>
    </row>
    <row r="167" spans="2:2" x14ac:dyDescent="0.55000000000000004">
      <c r="B167" t="s">
        <v>892</v>
      </c>
    </row>
    <row r="168" spans="2:2" x14ac:dyDescent="0.55000000000000004">
      <c r="B168" t="s">
        <v>892</v>
      </c>
    </row>
    <row r="169" spans="2:2" x14ac:dyDescent="0.55000000000000004">
      <c r="B169" t="s">
        <v>892</v>
      </c>
    </row>
    <row r="170" spans="2:2" x14ac:dyDescent="0.55000000000000004">
      <c r="B170" t="s">
        <v>892</v>
      </c>
    </row>
    <row r="171" spans="2:2" x14ac:dyDescent="0.55000000000000004">
      <c r="B171" t="s">
        <v>892</v>
      </c>
    </row>
    <row r="172" spans="2:2" x14ac:dyDescent="0.55000000000000004">
      <c r="B172" t="s">
        <v>892</v>
      </c>
    </row>
    <row r="173" spans="2:2" x14ac:dyDescent="0.55000000000000004">
      <c r="B173" t="s">
        <v>892</v>
      </c>
    </row>
    <row r="174" spans="2:2" x14ac:dyDescent="0.55000000000000004">
      <c r="B174" t="s">
        <v>892</v>
      </c>
    </row>
    <row r="175" spans="2:2" x14ac:dyDescent="0.55000000000000004">
      <c r="B175" t="s">
        <v>892</v>
      </c>
    </row>
    <row r="176" spans="2:2" x14ac:dyDescent="0.55000000000000004">
      <c r="B176" t="s">
        <v>892</v>
      </c>
    </row>
    <row r="177" spans="2:2" x14ac:dyDescent="0.55000000000000004">
      <c r="B177" t="s">
        <v>892</v>
      </c>
    </row>
    <row r="178" spans="2:2" x14ac:dyDescent="0.55000000000000004">
      <c r="B178" t="s">
        <v>892</v>
      </c>
    </row>
    <row r="179" spans="2:2" x14ac:dyDescent="0.55000000000000004">
      <c r="B179" t="s">
        <v>892</v>
      </c>
    </row>
    <row r="180" spans="2:2" x14ac:dyDescent="0.55000000000000004">
      <c r="B180" t="s">
        <v>892</v>
      </c>
    </row>
    <row r="181" spans="2:2" x14ac:dyDescent="0.55000000000000004">
      <c r="B181" t="s">
        <v>892</v>
      </c>
    </row>
    <row r="182" spans="2:2" x14ac:dyDescent="0.55000000000000004">
      <c r="B182" t="s">
        <v>892</v>
      </c>
    </row>
    <row r="183" spans="2:2" x14ac:dyDescent="0.55000000000000004">
      <c r="B183" t="s">
        <v>892</v>
      </c>
    </row>
    <row r="184" spans="2:2" x14ac:dyDescent="0.55000000000000004">
      <c r="B184" t="s">
        <v>892</v>
      </c>
    </row>
    <row r="185" spans="2:2" x14ac:dyDescent="0.55000000000000004">
      <c r="B185" t="s">
        <v>892</v>
      </c>
    </row>
    <row r="186" spans="2:2" x14ac:dyDescent="0.55000000000000004">
      <c r="B186" t="s">
        <v>892</v>
      </c>
    </row>
    <row r="187" spans="2:2" x14ac:dyDescent="0.55000000000000004">
      <c r="B187" t="s">
        <v>892</v>
      </c>
    </row>
    <row r="188" spans="2:2" x14ac:dyDescent="0.55000000000000004">
      <c r="B188" t="s">
        <v>892</v>
      </c>
    </row>
    <row r="189" spans="2:2" x14ac:dyDescent="0.55000000000000004">
      <c r="B189" t="s">
        <v>892</v>
      </c>
    </row>
    <row r="190" spans="2:2" x14ac:dyDescent="0.55000000000000004">
      <c r="B190" t="s">
        <v>892</v>
      </c>
    </row>
    <row r="191" spans="2:2" x14ac:dyDescent="0.55000000000000004">
      <c r="B191" t="s">
        <v>892</v>
      </c>
    </row>
    <row r="192" spans="2:2" x14ac:dyDescent="0.55000000000000004">
      <c r="B192" t="s">
        <v>892</v>
      </c>
    </row>
    <row r="193" spans="2:2" x14ac:dyDescent="0.55000000000000004">
      <c r="B193" t="s">
        <v>892</v>
      </c>
    </row>
    <row r="194" spans="2:2" x14ac:dyDescent="0.55000000000000004">
      <c r="B194" t="s">
        <v>892</v>
      </c>
    </row>
    <row r="195" spans="2:2" x14ac:dyDescent="0.55000000000000004">
      <c r="B195" t="s">
        <v>892</v>
      </c>
    </row>
    <row r="196" spans="2:2" x14ac:dyDescent="0.55000000000000004">
      <c r="B196" t="s">
        <v>892</v>
      </c>
    </row>
    <row r="197" spans="2:2" x14ac:dyDescent="0.55000000000000004">
      <c r="B197" t="s">
        <v>892</v>
      </c>
    </row>
    <row r="198" spans="2:2" x14ac:dyDescent="0.55000000000000004">
      <c r="B198" t="s">
        <v>892</v>
      </c>
    </row>
    <row r="199" spans="2:2" x14ac:dyDescent="0.55000000000000004">
      <c r="B199" t="s">
        <v>892</v>
      </c>
    </row>
    <row r="200" spans="2:2" x14ac:dyDescent="0.55000000000000004">
      <c r="B200" t="s">
        <v>892</v>
      </c>
    </row>
    <row r="201" spans="2:2" x14ac:dyDescent="0.55000000000000004">
      <c r="B201" t="s">
        <v>892</v>
      </c>
    </row>
    <row r="202" spans="2:2" x14ac:dyDescent="0.55000000000000004">
      <c r="B202" t="s">
        <v>892</v>
      </c>
    </row>
    <row r="203" spans="2:2" x14ac:dyDescent="0.55000000000000004">
      <c r="B203" t="s">
        <v>892</v>
      </c>
    </row>
    <row r="204" spans="2:2" x14ac:dyDescent="0.55000000000000004">
      <c r="B204" t="s">
        <v>892</v>
      </c>
    </row>
    <row r="205" spans="2:2" x14ac:dyDescent="0.55000000000000004">
      <c r="B205" t="s">
        <v>892</v>
      </c>
    </row>
    <row r="206" spans="2:2" x14ac:dyDescent="0.55000000000000004">
      <c r="B206" t="s">
        <v>892</v>
      </c>
    </row>
    <row r="207" spans="2:2" x14ac:dyDescent="0.55000000000000004">
      <c r="B207" t="s">
        <v>892</v>
      </c>
    </row>
    <row r="208" spans="2:2" x14ac:dyDescent="0.55000000000000004">
      <c r="B208" t="s">
        <v>892</v>
      </c>
    </row>
    <row r="209" spans="2:2" x14ac:dyDescent="0.55000000000000004">
      <c r="B209" t="s">
        <v>892</v>
      </c>
    </row>
    <row r="210" spans="2:2" x14ac:dyDescent="0.55000000000000004">
      <c r="B210" t="s">
        <v>892</v>
      </c>
    </row>
    <row r="211" spans="2:2" x14ac:dyDescent="0.55000000000000004">
      <c r="B211" t="s">
        <v>892</v>
      </c>
    </row>
    <row r="212" spans="2:2" x14ac:dyDescent="0.55000000000000004">
      <c r="B212" t="s">
        <v>892</v>
      </c>
    </row>
    <row r="213" spans="2:2" x14ac:dyDescent="0.55000000000000004">
      <c r="B213" t="s">
        <v>892</v>
      </c>
    </row>
    <row r="214" spans="2:2" x14ac:dyDescent="0.55000000000000004">
      <c r="B214" t="s">
        <v>892</v>
      </c>
    </row>
    <row r="215" spans="2:2" x14ac:dyDescent="0.55000000000000004">
      <c r="B215" t="s">
        <v>892</v>
      </c>
    </row>
    <row r="216" spans="2:2" x14ac:dyDescent="0.55000000000000004">
      <c r="B216" t="s">
        <v>892</v>
      </c>
    </row>
    <row r="217" spans="2:2" x14ac:dyDescent="0.55000000000000004">
      <c r="B217" t="s">
        <v>892</v>
      </c>
    </row>
    <row r="218" spans="2:2" x14ac:dyDescent="0.55000000000000004">
      <c r="B218" t="s">
        <v>892</v>
      </c>
    </row>
    <row r="219" spans="2:2" x14ac:dyDescent="0.55000000000000004">
      <c r="B219" t="s">
        <v>892</v>
      </c>
    </row>
    <row r="220" spans="2:2" x14ac:dyDescent="0.55000000000000004">
      <c r="B220" t="s">
        <v>892</v>
      </c>
    </row>
    <row r="221" spans="2:2" x14ac:dyDescent="0.55000000000000004">
      <c r="B221" t="s">
        <v>892</v>
      </c>
    </row>
    <row r="222" spans="2:2" x14ac:dyDescent="0.55000000000000004">
      <c r="B222" t="s">
        <v>892</v>
      </c>
    </row>
    <row r="223" spans="2:2" x14ac:dyDescent="0.55000000000000004">
      <c r="B223" t="s">
        <v>892</v>
      </c>
    </row>
    <row r="224" spans="2:2" x14ac:dyDescent="0.55000000000000004">
      <c r="B224" t="s">
        <v>892</v>
      </c>
    </row>
    <row r="225" spans="2:2" x14ac:dyDescent="0.55000000000000004">
      <c r="B225" t="s">
        <v>892</v>
      </c>
    </row>
    <row r="226" spans="2:2" x14ac:dyDescent="0.55000000000000004">
      <c r="B226" t="s">
        <v>892</v>
      </c>
    </row>
    <row r="227" spans="2:2" x14ac:dyDescent="0.55000000000000004">
      <c r="B227" t="s">
        <v>892</v>
      </c>
    </row>
    <row r="228" spans="2:2" x14ac:dyDescent="0.55000000000000004">
      <c r="B228" t="s">
        <v>892</v>
      </c>
    </row>
    <row r="229" spans="2:2" x14ac:dyDescent="0.55000000000000004">
      <c r="B229" t="s">
        <v>892</v>
      </c>
    </row>
    <row r="230" spans="2:2" x14ac:dyDescent="0.55000000000000004">
      <c r="B230" t="s">
        <v>892</v>
      </c>
    </row>
    <row r="231" spans="2:2" x14ac:dyDescent="0.55000000000000004">
      <c r="B231" t="s">
        <v>892</v>
      </c>
    </row>
    <row r="232" spans="2:2" x14ac:dyDescent="0.55000000000000004">
      <c r="B232" t="s">
        <v>892</v>
      </c>
    </row>
    <row r="233" spans="2:2" x14ac:dyDescent="0.55000000000000004">
      <c r="B233" t="s">
        <v>892</v>
      </c>
    </row>
    <row r="234" spans="2:2" x14ac:dyDescent="0.55000000000000004">
      <c r="B234" t="s">
        <v>892</v>
      </c>
    </row>
    <row r="235" spans="2:2" x14ac:dyDescent="0.55000000000000004">
      <c r="B235" t="s">
        <v>892</v>
      </c>
    </row>
    <row r="236" spans="2:2" x14ac:dyDescent="0.55000000000000004">
      <c r="B236" t="s">
        <v>892</v>
      </c>
    </row>
    <row r="237" spans="2:2" x14ac:dyDescent="0.55000000000000004">
      <c r="B237" t="s">
        <v>892</v>
      </c>
    </row>
    <row r="238" spans="2:2" x14ac:dyDescent="0.55000000000000004">
      <c r="B238" t="s">
        <v>892</v>
      </c>
    </row>
    <row r="239" spans="2:2" x14ac:dyDescent="0.55000000000000004">
      <c r="B239" t="s">
        <v>892</v>
      </c>
    </row>
    <row r="240" spans="2:2" x14ac:dyDescent="0.55000000000000004">
      <c r="B240" t="s">
        <v>892</v>
      </c>
    </row>
    <row r="241" spans="2:2" x14ac:dyDescent="0.55000000000000004">
      <c r="B241" t="s">
        <v>892</v>
      </c>
    </row>
    <row r="242" spans="2:2" x14ac:dyDescent="0.55000000000000004">
      <c r="B242" t="s">
        <v>892</v>
      </c>
    </row>
    <row r="243" spans="2:2" x14ac:dyDescent="0.55000000000000004">
      <c r="B243" t="s">
        <v>892</v>
      </c>
    </row>
    <row r="244" spans="2:2" x14ac:dyDescent="0.55000000000000004">
      <c r="B244" t="s">
        <v>892</v>
      </c>
    </row>
    <row r="245" spans="2:2" x14ac:dyDescent="0.55000000000000004">
      <c r="B245" t="s">
        <v>892</v>
      </c>
    </row>
    <row r="246" spans="2:2" x14ac:dyDescent="0.55000000000000004">
      <c r="B246" t="s">
        <v>892</v>
      </c>
    </row>
    <row r="247" spans="2:2" x14ac:dyDescent="0.55000000000000004">
      <c r="B247" t="s">
        <v>892</v>
      </c>
    </row>
    <row r="248" spans="2:2" x14ac:dyDescent="0.55000000000000004">
      <c r="B248" t="s">
        <v>892</v>
      </c>
    </row>
    <row r="249" spans="2:2" x14ac:dyDescent="0.55000000000000004">
      <c r="B249" t="s">
        <v>892</v>
      </c>
    </row>
    <row r="250" spans="2:2" x14ac:dyDescent="0.55000000000000004">
      <c r="B250" t="s">
        <v>892</v>
      </c>
    </row>
    <row r="251" spans="2:2" x14ac:dyDescent="0.55000000000000004">
      <c r="B251" t="s">
        <v>892</v>
      </c>
    </row>
    <row r="252" spans="2:2" x14ac:dyDescent="0.55000000000000004">
      <c r="B252" t="s">
        <v>892</v>
      </c>
    </row>
    <row r="253" spans="2:2" x14ac:dyDescent="0.55000000000000004">
      <c r="B253" t="s">
        <v>892</v>
      </c>
    </row>
    <row r="254" spans="2:2" x14ac:dyDescent="0.55000000000000004">
      <c r="B254" t="s">
        <v>892</v>
      </c>
    </row>
    <row r="255" spans="2:2" x14ac:dyDescent="0.55000000000000004">
      <c r="B255" t="s">
        <v>892</v>
      </c>
    </row>
    <row r="256" spans="2:2" x14ac:dyDescent="0.55000000000000004">
      <c r="B256" t="s">
        <v>892</v>
      </c>
    </row>
    <row r="257" spans="2:2" x14ac:dyDescent="0.55000000000000004">
      <c r="B257" t="s">
        <v>892</v>
      </c>
    </row>
    <row r="258" spans="2:2" x14ac:dyDescent="0.55000000000000004">
      <c r="B258" t="s">
        <v>892</v>
      </c>
    </row>
    <row r="259" spans="2:2" x14ac:dyDescent="0.55000000000000004">
      <c r="B259" t="s">
        <v>892</v>
      </c>
    </row>
    <row r="260" spans="2:2" x14ac:dyDescent="0.55000000000000004">
      <c r="B260" t="s">
        <v>892</v>
      </c>
    </row>
    <row r="261" spans="2:2" x14ac:dyDescent="0.55000000000000004">
      <c r="B261" t="s">
        <v>892</v>
      </c>
    </row>
    <row r="262" spans="2:2" x14ac:dyDescent="0.55000000000000004">
      <c r="B262" t="s">
        <v>892</v>
      </c>
    </row>
    <row r="263" spans="2:2" x14ac:dyDescent="0.55000000000000004">
      <c r="B263" t="s">
        <v>892</v>
      </c>
    </row>
    <row r="264" spans="2:2" x14ac:dyDescent="0.55000000000000004">
      <c r="B264" t="s">
        <v>892</v>
      </c>
    </row>
    <row r="265" spans="2:2" x14ac:dyDescent="0.55000000000000004">
      <c r="B265" t="s">
        <v>892</v>
      </c>
    </row>
    <row r="266" spans="2:2" x14ac:dyDescent="0.55000000000000004">
      <c r="B266" t="s">
        <v>892</v>
      </c>
    </row>
    <row r="267" spans="2:2" x14ac:dyDescent="0.55000000000000004">
      <c r="B267" t="s">
        <v>892</v>
      </c>
    </row>
    <row r="268" spans="2:2" x14ac:dyDescent="0.55000000000000004">
      <c r="B268" t="s">
        <v>892</v>
      </c>
    </row>
    <row r="269" spans="2:2" x14ac:dyDescent="0.55000000000000004">
      <c r="B269" t="s">
        <v>892</v>
      </c>
    </row>
    <row r="270" spans="2:2" x14ac:dyDescent="0.55000000000000004">
      <c r="B270" t="s">
        <v>892</v>
      </c>
    </row>
    <row r="271" spans="2:2" x14ac:dyDescent="0.55000000000000004">
      <c r="B271" t="s">
        <v>892</v>
      </c>
    </row>
    <row r="272" spans="2:2" x14ac:dyDescent="0.55000000000000004">
      <c r="B272" t="s">
        <v>892</v>
      </c>
    </row>
    <row r="273" spans="2:2" x14ac:dyDescent="0.55000000000000004">
      <c r="B273" t="s">
        <v>892</v>
      </c>
    </row>
    <row r="274" spans="2:2" x14ac:dyDescent="0.55000000000000004">
      <c r="B274" t="s">
        <v>892</v>
      </c>
    </row>
    <row r="275" spans="2:2" x14ac:dyDescent="0.55000000000000004">
      <c r="B275" t="s">
        <v>892</v>
      </c>
    </row>
    <row r="276" spans="2:2" x14ac:dyDescent="0.55000000000000004">
      <c r="B276" t="s">
        <v>892</v>
      </c>
    </row>
    <row r="277" spans="2:2" x14ac:dyDescent="0.55000000000000004">
      <c r="B277" t="s">
        <v>892</v>
      </c>
    </row>
    <row r="278" spans="2:2" x14ac:dyDescent="0.55000000000000004">
      <c r="B278" t="s">
        <v>892</v>
      </c>
    </row>
    <row r="279" spans="2:2" x14ac:dyDescent="0.55000000000000004">
      <c r="B279" t="s">
        <v>892</v>
      </c>
    </row>
    <row r="280" spans="2:2" x14ac:dyDescent="0.55000000000000004">
      <c r="B280" t="s">
        <v>892</v>
      </c>
    </row>
    <row r="281" spans="2:2" x14ac:dyDescent="0.55000000000000004">
      <c r="B281" t="s">
        <v>892</v>
      </c>
    </row>
    <row r="282" spans="2:2" x14ac:dyDescent="0.55000000000000004">
      <c r="B282" t="s">
        <v>892</v>
      </c>
    </row>
    <row r="283" spans="2:2" x14ac:dyDescent="0.55000000000000004">
      <c r="B283" t="s">
        <v>892</v>
      </c>
    </row>
    <row r="284" spans="2:2" x14ac:dyDescent="0.55000000000000004">
      <c r="B284" t="s">
        <v>892</v>
      </c>
    </row>
    <row r="285" spans="2:2" x14ac:dyDescent="0.55000000000000004">
      <c r="B285" t="s">
        <v>892</v>
      </c>
    </row>
    <row r="286" spans="2:2" x14ac:dyDescent="0.55000000000000004">
      <c r="B286" t="s">
        <v>892</v>
      </c>
    </row>
    <row r="287" spans="2:2" x14ac:dyDescent="0.55000000000000004">
      <c r="B287" t="s">
        <v>892</v>
      </c>
    </row>
    <row r="288" spans="2:2" x14ac:dyDescent="0.55000000000000004">
      <c r="B288" t="s">
        <v>892</v>
      </c>
    </row>
    <row r="289" spans="2:2" x14ac:dyDescent="0.55000000000000004">
      <c r="B289" t="s">
        <v>892</v>
      </c>
    </row>
    <row r="290" spans="2:2" x14ac:dyDescent="0.55000000000000004">
      <c r="B290" t="s">
        <v>892</v>
      </c>
    </row>
    <row r="291" spans="2:2" x14ac:dyDescent="0.55000000000000004">
      <c r="B291" t="s">
        <v>892</v>
      </c>
    </row>
    <row r="292" spans="2:2" x14ac:dyDescent="0.55000000000000004">
      <c r="B292" t="s">
        <v>892</v>
      </c>
    </row>
    <row r="293" spans="2:2" x14ac:dyDescent="0.55000000000000004">
      <c r="B293" t="s">
        <v>892</v>
      </c>
    </row>
    <row r="294" spans="2:2" x14ac:dyDescent="0.55000000000000004">
      <c r="B294" t="s">
        <v>892</v>
      </c>
    </row>
    <row r="295" spans="2:2" x14ac:dyDescent="0.55000000000000004">
      <c r="B295" t="s">
        <v>892</v>
      </c>
    </row>
    <row r="296" spans="2:2" x14ac:dyDescent="0.55000000000000004">
      <c r="B296" t="s">
        <v>892</v>
      </c>
    </row>
    <row r="297" spans="2:2" x14ac:dyDescent="0.55000000000000004">
      <c r="B297" t="s">
        <v>892</v>
      </c>
    </row>
    <row r="298" spans="2:2" x14ac:dyDescent="0.55000000000000004">
      <c r="B298" t="s">
        <v>892</v>
      </c>
    </row>
    <row r="299" spans="2:2" x14ac:dyDescent="0.55000000000000004">
      <c r="B299" t="s">
        <v>892</v>
      </c>
    </row>
    <row r="300" spans="2:2" x14ac:dyDescent="0.55000000000000004">
      <c r="B300" t="s">
        <v>892</v>
      </c>
    </row>
    <row r="301" spans="2:2" x14ac:dyDescent="0.55000000000000004">
      <c r="B301" t="s">
        <v>892</v>
      </c>
    </row>
    <row r="302" spans="2:2" x14ac:dyDescent="0.55000000000000004">
      <c r="B302" t="s">
        <v>892</v>
      </c>
    </row>
    <row r="303" spans="2:2" x14ac:dyDescent="0.55000000000000004">
      <c r="B303" t="s">
        <v>892</v>
      </c>
    </row>
    <row r="304" spans="2:2" x14ac:dyDescent="0.55000000000000004">
      <c r="B304" t="s">
        <v>892</v>
      </c>
    </row>
    <row r="305" spans="2:2" x14ac:dyDescent="0.55000000000000004">
      <c r="B305" t="s">
        <v>892</v>
      </c>
    </row>
    <row r="306" spans="2:2" x14ac:dyDescent="0.55000000000000004">
      <c r="B306" t="s">
        <v>892</v>
      </c>
    </row>
    <row r="307" spans="2:2" x14ac:dyDescent="0.55000000000000004">
      <c r="B307" t="s">
        <v>892</v>
      </c>
    </row>
    <row r="308" spans="2:2" x14ac:dyDescent="0.55000000000000004">
      <c r="B308" t="s">
        <v>892</v>
      </c>
    </row>
    <row r="309" spans="2:2" x14ac:dyDescent="0.55000000000000004">
      <c r="B309" t="s">
        <v>892</v>
      </c>
    </row>
    <row r="310" spans="2:2" x14ac:dyDescent="0.55000000000000004">
      <c r="B310" t="s">
        <v>892</v>
      </c>
    </row>
    <row r="311" spans="2:2" x14ac:dyDescent="0.55000000000000004">
      <c r="B311" t="s">
        <v>892</v>
      </c>
    </row>
    <row r="312" spans="2:2" x14ac:dyDescent="0.55000000000000004">
      <c r="B312" t="s">
        <v>892</v>
      </c>
    </row>
    <row r="313" spans="2:2" x14ac:dyDescent="0.55000000000000004">
      <c r="B313" t="s">
        <v>892</v>
      </c>
    </row>
    <row r="314" spans="2:2" x14ac:dyDescent="0.55000000000000004">
      <c r="B314" t="s">
        <v>892</v>
      </c>
    </row>
    <row r="315" spans="2:2" x14ac:dyDescent="0.55000000000000004">
      <c r="B315" t="s">
        <v>892</v>
      </c>
    </row>
    <row r="316" spans="2:2" x14ac:dyDescent="0.55000000000000004">
      <c r="B316" t="s">
        <v>892</v>
      </c>
    </row>
    <row r="317" spans="2:2" x14ac:dyDescent="0.55000000000000004">
      <c r="B317" t="s">
        <v>892</v>
      </c>
    </row>
    <row r="318" spans="2:2" x14ac:dyDescent="0.55000000000000004">
      <c r="B318" t="s">
        <v>892</v>
      </c>
    </row>
    <row r="319" spans="2:2" x14ac:dyDescent="0.55000000000000004">
      <c r="B319" t="s">
        <v>892</v>
      </c>
    </row>
    <row r="320" spans="2:2" x14ac:dyDescent="0.55000000000000004">
      <c r="B320" t="s">
        <v>892</v>
      </c>
    </row>
    <row r="321" spans="2:2" x14ac:dyDescent="0.55000000000000004">
      <c r="B321" t="s">
        <v>892</v>
      </c>
    </row>
    <row r="322" spans="2:2" x14ac:dyDescent="0.55000000000000004">
      <c r="B322" t="s">
        <v>892</v>
      </c>
    </row>
    <row r="323" spans="2:2" x14ac:dyDescent="0.55000000000000004">
      <c r="B323" t="s">
        <v>892</v>
      </c>
    </row>
    <row r="324" spans="2:2" x14ac:dyDescent="0.55000000000000004">
      <c r="B324" t="s">
        <v>892</v>
      </c>
    </row>
    <row r="325" spans="2:2" x14ac:dyDescent="0.55000000000000004">
      <c r="B325" t="s">
        <v>892</v>
      </c>
    </row>
    <row r="326" spans="2:2" x14ac:dyDescent="0.55000000000000004">
      <c r="B326" t="s">
        <v>892</v>
      </c>
    </row>
    <row r="327" spans="2:2" x14ac:dyDescent="0.55000000000000004">
      <c r="B327" t="s">
        <v>892</v>
      </c>
    </row>
    <row r="328" spans="2:2" x14ac:dyDescent="0.55000000000000004">
      <c r="B328" t="s">
        <v>892</v>
      </c>
    </row>
    <row r="329" spans="2:2" x14ac:dyDescent="0.55000000000000004">
      <c r="B329" t="s">
        <v>892</v>
      </c>
    </row>
    <row r="330" spans="2:2" x14ac:dyDescent="0.55000000000000004">
      <c r="B330" t="s">
        <v>892</v>
      </c>
    </row>
    <row r="331" spans="2:2" x14ac:dyDescent="0.55000000000000004">
      <c r="B331" t="s">
        <v>892</v>
      </c>
    </row>
    <row r="332" spans="2:2" x14ac:dyDescent="0.55000000000000004">
      <c r="B332" t="s">
        <v>892</v>
      </c>
    </row>
    <row r="333" spans="2:2" x14ac:dyDescent="0.55000000000000004">
      <c r="B333" t="s">
        <v>892</v>
      </c>
    </row>
    <row r="334" spans="2:2" x14ac:dyDescent="0.55000000000000004">
      <c r="B334" t="s">
        <v>892</v>
      </c>
    </row>
    <row r="335" spans="2:2" x14ac:dyDescent="0.55000000000000004">
      <c r="B335" t="s">
        <v>892</v>
      </c>
    </row>
    <row r="336" spans="2:2" x14ac:dyDescent="0.55000000000000004">
      <c r="B336" t="s">
        <v>892</v>
      </c>
    </row>
    <row r="337" spans="2:2" x14ac:dyDescent="0.55000000000000004">
      <c r="B337" t="s">
        <v>892</v>
      </c>
    </row>
    <row r="338" spans="2:2" x14ac:dyDescent="0.55000000000000004">
      <c r="B338" t="s">
        <v>892</v>
      </c>
    </row>
    <row r="339" spans="2:2" x14ac:dyDescent="0.55000000000000004">
      <c r="B339" t="s">
        <v>892</v>
      </c>
    </row>
    <row r="340" spans="2:2" x14ac:dyDescent="0.55000000000000004">
      <c r="B340" t="s">
        <v>892</v>
      </c>
    </row>
    <row r="341" spans="2:2" x14ac:dyDescent="0.55000000000000004">
      <c r="B341" t="s">
        <v>892</v>
      </c>
    </row>
    <row r="342" spans="2:2" x14ac:dyDescent="0.55000000000000004">
      <c r="B342" t="s">
        <v>892</v>
      </c>
    </row>
    <row r="343" spans="2:2" x14ac:dyDescent="0.55000000000000004">
      <c r="B343" t="s">
        <v>892</v>
      </c>
    </row>
    <row r="344" spans="2:2" x14ac:dyDescent="0.55000000000000004">
      <c r="B344" t="s">
        <v>892</v>
      </c>
    </row>
    <row r="345" spans="2:2" x14ac:dyDescent="0.55000000000000004">
      <c r="B345" t="s">
        <v>892</v>
      </c>
    </row>
    <row r="346" spans="2:2" x14ac:dyDescent="0.55000000000000004">
      <c r="B346" t="s">
        <v>892</v>
      </c>
    </row>
    <row r="347" spans="2:2" x14ac:dyDescent="0.55000000000000004">
      <c r="B347" t="s">
        <v>892</v>
      </c>
    </row>
    <row r="348" spans="2:2" x14ac:dyDescent="0.55000000000000004">
      <c r="B348" t="s">
        <v>892</v>
      </c>
    </row>
    <row r="349" spans="2:2" x14ac:dyDescent="0.55000000000000004">
      <c r="B349" t="s">
        <v>892</v>
      </c>
    </row>
    <row r="350" spans="2:2" x14ac:dyDescent="0.55000000000000004">
      <c r="B350" t="s">
        <v>892</v>
      </c>
    </row>
    <row r="351" spans="2:2" x14ac:dyDescent="0.55000000000000004">
      <c r="B351" t="s">
        <v>892</v>
      </c>
    </row>
    <row r="352" spans="2:2" x14ac:dyDescent="0.55000000000000004">
      <c r="B352" t="s">
        <v>892</v>
      </c>
    </row>
    <row r="353" spans="2:2" x14ac:dyDescent="0.55000000000000004">
      <c r="B353" t="s">
        <v>892</v>
      </c>
    </row>
    <row r="354" spans="2:2" x14ac:dyDescent="0.55000000000000004">
      <c r="B354" t="s">
        <v>892</v>
      </c>
    </row>
    <row r="355" spans="2:2" x14ac:dyDescent="0.55000000000000004">
      <c r="B355" t="s">
        <v>892</v>
      </c>
    </row>
    <row r="356" spans="2:2" x14ac:dyDescent="0.55000000000000004">
      <c r="B356" t="s">
        <v>892</v>
      </c>
    </row>
    <row r="357" spans="2:2" x14ac:dyDescent="0.55000000000000004">
      <c r="B357" t="s">
        <v>892</v>
      </c>
    </row>
    <row r="358" spans="2:2" x14ac:dyDescent="0.55000000000000004">
      <c r="B358" t="s">
        <v>892</v>
      </c>
    </row>
    <row r="359" spans="2:2" x14ac:dyDescent="0.55000000000000004">
      <c r="B359" t="s">
        <v>892</v>
      </c>
    </row>
    <row r="360" spans="2:2" x14ac:dyDescent="0.55000000000000004">
      <c r="B360" t="s">
        <v>892</v>
      </c>
    </row>
    <row r="361" spans="2:2" x14ac:dyDescent="0.55000000000000004">
      <c r="B361" t="s">
        <v>892</v>
      </c>
    </row>
    <row r="362" spans="2:2" x14ac:dyDescent="0.55000000000000004">
      <c r="B362" t="s">
        <v>892</v>
      </c>
    </row>
    <row r="363" spans="2:2" x14ac:dyDescent="0.55000000000000004">
      <c r="B363" t="s">
        <v>892</v>
      </c>
    </row>
    <row r="364" spans="2:2" x14ac:dyDescent="0.55000000000000004">
      <c r="B364" t="s">
        <v>892</v>
      </c>
    </row>
    <row r="365" spans="2:2" x14ac:dyDescent="0.55000000000000004">
      <c r="B365" t="s">
        <v>892</v>
      </c>
    </row>
    <row r="366" spans="2:2" x14ac:dyDescent="0.55000000000000004">
      <c r="B366" t="s">
        <v>892</v>
      </c>
    </row>
    <row r="367" spans="2:2" x14ac:dyDescent="0.55000000000000004">
      <c r="B367" t="s">
        <v>892</v>
      </c>
    </row>
    <row r="368" spans="2:2" x14ac:dyDescent="0.55000000000000004">
      <c r="B368" t="s">
        <v>892</v>
      </c>
    </row>
    <row r="369" spans="2:2" x14ac:dyDescent="0.55000000000000004">
      <c r="B369" t="s">
        <v>892</v>
      </c>
    </row>
    <row r="370" spans="2:2" x14ac:dyDescent="0.55000000000000004">
      <c r="B370" t="s">
        <v>892</v>
      </c>
    </row>
    <row r="371" spans="2:2" x14ac:dyDescent="0.55000000000000004">
      <c r="B371" t="s">
        <v>892</v>
      </c>
    </row>
    <row r="372" spans="2:2" x14ac:dyDescent="0.55000000000000004">
      <c r="B372" t="s">
        <v>892</v>
      </c>
    </row>
    <row r="373" spans="2:2" x14ac:dyDescent="0.55000000000000004">
      <c r="B373" t="s">
        <v>892</v>
      </c>
    </row>
    <row r="374" spans="2:2" x14ac:dyDescent="0.55000000000000004">
      <c r="B374" t="s">
        <v>892</v>
      </c>
    </row>
    <row r="375" spans="2:2" x14ac:dyDescent="0.55000000000000004">
      <c r="B375" t="s">
        <v>892</v>
      </c>
    </row>
    <row r="376" spans="2:2" x14ac:dyDescent="0.55000000000000004">
      <c r="B376" t="s">
        <v>892</v>
      </c>
    </row>
    <row r="377" spans="2:2" x14ac:dyDescent="0.55000000000000004">
      <c r="B377" t="s">
        <v>892</v>
      </c>
    </row>
    <row r="378" spans="2:2" x14ac:dyDescent="0.55000000000000004">
      <c r="B378" t="s">
        <v>892</v>
      </c>
    </row>
    <row r="379" spans="2:2" x14ac:dyDescent="0.55000000000000004">
      <c r="B379" t="s">
        <v>892</v>
      </c>
    </row>
    <row r="380" spans="2:2" x14ac:dyDescent="0.55000000000000004">
      <c r="B380" t="s">
        <v>892</v>
      </c>
    </row>
    <row r="381" spans="2:2" x14ac:dyDescent="0.55000000000000004">
      <c r="B381" t="s">
        <v>892</v>
      </c>
    </row>
    <row r="382" spans="2:2" x14ac:dyDescent="0.55000000000000004">
      <c r="B382" t="s">
        <v>892</v>
      </c>
    </row>
    <row r="383" spans="2:2" x14ac:dyDescent="0.55000000000000004">
      <c r="B383" t="s">
        <v>892</v>
      </c>
    </row>
    <row r="384" spans="2:2" x14ac:dyDescent="0.55000000000000004">
      <c r="B384" t="s">
        <v>892</v>
      </c>
    </row>
    <row r="385" spans="2:2" x14ac:dyDescent="0.55000000000000004">
      <c r="B385" t="s">
        <v>892</v>
      </c>
    </row>
    <row r="386" spans="2:2" x14ac:dyDescent="0.55000000000000004">
      <c r="B386" t="s">
        <v>892</v>
      </c>
    </row>
    <row r="387" spans="2:2" x14ac:dyDescent="0.55000000000000004">
      <c r="B387" t="s">
        <v>892</v>
      </c>
    </row>
    <row r="388" spans="2:2" x14ac:dyDescent="0.55000000000000004">
      <c r="B388" t="s">
        <v>892</v>
      </c>
    </row>
    <row r="389" spans="2:2" x14ac:dyDescent="0.55000000000000004">
      <c r="B389" t="s">
        <v>892</v>
      </c>
    </row>
    <row r="390" spans="2:2" x14ac:dyDescent="0.55000000000000004">
      <c r="B390" t="s">
        <v>892</v>
      </c>
    </row>
    <row r="391" spans="2:2" x14ac:dyDescent="0.55000000000000004">
      <c r="B391" t="s">
        <v>892</v>
      </c>
    </row>
    <row r="392" spans="2:2" x14ac:dyDescent="0.55000000000000004">
      <c r="B392" t="s">
        <v>892</v>
      </c>
    </row>
    <row r="393" spans="2:2" x14ac:dyDescent="0.55000000000000004">
      <c r="B393" t="s">
        <v>892</v>
      </c>
    </row>
    <row r="394" spans="2:2" x14ac:dyDescent="0.55000000000000004">
      <c r="B394" t="s">
        <v>892</v>
      </c>
    </row>
    <row r="395" spans="2:2" x14ac:dyDescent="0.55000000000000004">
      <c r="B395" t="s">
        <v>892</v>
      </c>
    </row>
    <row r="396" spans="2:2" x14ac:dyDescent="0.55000000000000004">
      <c r="B396" t="s">
        <v>892</v>
      </c>
    </row>
    <row r="397" spans="2:2" x14ac:dyDescent="0.55000000000000004">
      <c r="B397" t="s">
        <v>892</v>
      </c>
    </row>
    <row r="398" spans="2:2" x14ac:dyDescent="0.55000000000000004">
      <c r="B398" t="s">
        <v>892</v>
      </c>
    </row>
    <row r="399" spans="2:2" x14ac:dyDescent="0.55000000000000004">
      <c r="B399" t="s">
        <v>892</v>
      </c>
    </row>
    <row r="400" spans="2:2" x14ac:dyDescent="0.55000000000000004">
      <c r="B400" t="s">
        <v>892</v>
      </c>
    </row>
    <row r="401" spans="2:2" x14ac:dyDescent="0.55000000000000004">
      <c r="B401" t="s">
        <v>892</v>
      </c>
    </row>
    <row r="402" spans="2:2" x14ac:dyDescent="0.55000000000000004">
      <c r="B402" t="s">
        <v>892</v>
      </c>
    </row>
    <row r="403" spans="2:2" x14ac:dyDescent="0.55000000000000004">
      <c r="B403" t="s">
        <v>892</v>
      </c>
    </row>
    <row r="404" spans="2:2" x14ac:dyDescent="0.55000000000000004">
      <c r="B404" t="s">
        <v>892</v>
      </c>
    </row>
    <row r="405" spans="2:2" x14ac:dyDescent="0.55000000000000004">
      <c r="B405" t="s">
        <v>892</v>
      </c>
    </row>
    <row r="406" spans="2:2" x14ac:dyDescent="0.55000000000000004">
      <c r="B406" t="s">
        <v>892</v>
      </c>
    </row>
    <row r="407" spans="2:2" x14ac:dyDescent="0.55000000000000004">
      <c r="B407" t="s">
        <v>892</v>
      </c>
    </row>
    <row r="408" spans="2:2" x14ac:dyDescent="0.55000000000000004">
      <c r="B408" t="s">
        <v>892</v>
      </c>
    </row>
    <row r="409" spans="2:2" x14ac:dyDescent="0.55000000000000004">
      <c r="B409" t="s">
        <v>892</v>
      </c>
    </row>
  </sheetData>
  <sheetProtection algorithmName="SHA-512" hashValue="JzWNzeyTBU6ha5UN1NJ6qziK1HtoCpEazCXfD0Bv/L6ronciGywv9wdoNR0eke+pkLCLb/doHJP3+dxqSrXX+A==" saltValue="0dvH5C6zT3fJS15kHUFRng==" spinCount="100000" sheet="1" objects="1" scenarios="1"/>
  <phoneticPr fontId="44" type="noConversion"/>
  <pageMargins left="0.7" right="0.7" top="0.78740157499999996" bottom="0.78740157499999996" header="0.3" footer="0.3"/>
  <drawing r:id="rId1"/>
  <tableParts count="27">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65323-14A7-4453-938B-1566228ED5AF}">
  <sheetPr codeName="List10">
    <tabColor rgb="FFFF0000"/>
    <pageSetUpPr fitToPage="1"/>
  </sheetPr>
  <dimension ref="B1:R55"/>
  <sheetViews>
    <sheetView view="pageBreakPreview" zoomScaleNormal="100" zoomScaleSheetLayoutView="100" workbookViewId="0"/>
  </sheetViews>
  <sheetFormatPr defaultColWidth="9.1015625" defaultRowHeight="12.9" x14ac:dyDescent="0.55000000000000004"/>
  <cols>
    <col min="1" max="1" width="2.47265625" style="77" customWidth="1"/>
    <col min="2" max="2" width="6.1015625" style="77" customWidth="1"/>
    <col min="3" max="3" width="11.1015625" style="77" customWidth="1"/>
    <col min="4" max="4" width="9.1015625" style="77"/>
    <col min="5" max="5" width="9.1015625" style="77" customWidth="1"/>
    <col min="6" max="9" width="9.1015625" style="77"/>
    <col min="10" max="10" width="12.5234375" style="77" customWidth="1"/>
    <col min="11" max="11" width="5.5234375" style="77" customWidth="1"/>
    <col min="12" max="12" width="9.1015625" style="77"/>
    <col min="13" max="13" width="13.47265625" style="79" customWidth="1"/>
    <col min="14" max="14" width="17.15625" style="77" customWidth="1"/>
    <col min="15" max="15" width="15.7890625" style="77" customWidth="1"/>
    <col min="16" max="16" width="11.47265625" style="77" bestFit="1" customWidth="1"/>
    <col min="17" max="17" width="17" style="77" customWidth="1"/>
    <col min="18" max="18" width="13.5234375" style="77" customWidth="1"/>
    <col min="19" max="16384" width="9.1015625" style="77"/>
  </cols>
  <sheetData>
    <row r="1" spans="2:13" ht="13" customHeight="1" x14ac:dyDescent="0.55000000000000004"/>
    <row r="2" spans="2:13" ht="14.25" customHeight="1" x14ac:dyDescent="0.55000000000000004">
      <c r="B2" s="551"/>
      <c r="C2" s="553"/>
      <c r="D2" s="559" t="str">
        <f>DATA!C13</f>
        <v>PROJEKT:</v>
      </c>
      <c r="E2" s="559"/>
      <c r="F2" s="558" t="str">
        <f>DATA!K13</f>
        <v>PD.318.000.DVZ</v>
      </c>
      <c r="G2" s="543"/>
      <c r="H2" s="543"/>
      <c r="I2" s="543"/>
      <c r="J2" s="544"/>
      <c r="K2" s="544"/>
      <c r="L2" s="77" t="s">
        <v>808</v>
      </c>
    </row>
    <row r="3" spans="2:13" ht="14.25" customHeight="1" x14ac:dyDescent="0.5">
      <c r="B3" s="553"/>
      <c r="C3" s="553"/>
      <c r="D3" s="550" t="str">
        <f>DATA!C15</f>
        <v>PROVOZOVNA:</v>
      </c>
      <c r="E3" s="550"/>
      <c r="F3" s="558" t="str">
        <f>DATA!K15</f>
        <v>VH AGROPRODUKT</v>
      </c>
      <c r="G3" s="543"/>
      <c r="H3" s="543"/>
      <c r="I3" s="543"/>
      <c r="J3" s="559" t="str">
        <f>DATA!C17</f>
        <v>FORMÁT:</v>
      </c>
      <c r="K3" s="560" t="str">
        <f>DATA!K17</f>
        <v>FP</v>
      </c>
    </row>
    <row r="4" spans="2:13" ht="14.25" customHeight="1" x14ac:dyDescent="0.5">
      <c r="B4" s="553"/>
      <c r="C4" s="553"/>
      <c r="D4" s="550" t="str">
        <f>DATA!C16</f>
        <v>ČÍSLO:</v>
      </c>
      <c r="E4" s="550"/>
      <c r="F4" s="558" t="str">
        <f>DATA!K16</f>
        <v>-</v>
      </c>
      <c r="G4" s="543"/>
      <c r="H4" s="543"/>
      <c r="I4" s="543"/>
      <c r="J4" s="561"/>
      <c r="K4" s="560"/>
    </row>
    <row r="5" spans="2:13" ht="14.25" customHeight="1" x14ac:dyDescent="0.55000000000000004">
      <c r="B5" s="553"/>
      <c r="C5" s="553"/>
      <c r="D5" s="550" t="str">
        <f>DATA!C19</f>
        <v>PRODEJNÍ PLOCHA:</v>
      </c>
      <c r="E5" s="550"/>
      <c r="F5" s="185">
        <f>DATA!K19</f>
        <v>280</v>
      </c>
      <c r="G5" s="18" t="s">
        <v>248</v>
      </c>
      <c r="H5" s="184"/>
      <c r="I5" s="184"/>
      <c r="J5" s="18"/>
      <c r="K5" s="18"/>
      <c r="M5" s="180"/>
    </row>
    <row r="6" spans="2:13" ht="4.5" customHeight="1" x14ac:dyDescent="0.55000000000000004">
      <c r="B6"/>
      <c r="C6"/>
      <c r="D6"/>
      <c r="E6"/>
      <c r="F6"/>
      <c r="G6"/>
      <c r="H6"/>
      <c r="I6"/>
      <c r="J6"/>
      <c r="K6"/>
    </row>
    <row r="7" spans="2:13" ht="14.25" customHeight="1" x14ac:dyDescent="0.55000000000000004">
      <c r="B7" s="550" t="str">
        <f>DATA!C36</f>
        <v>DODAVATEL:</v>
      </c>
      <c r="C7" s="550"/>
      <c r="D7" s="186">
        <f>DATA!K36</f>
        <v>0</v>
      </c>
      <c r="E7" s="186"/>
      <c r="F7" s="186"/>
      <c r="G7" s="186"/>
      <c r="H7" s="186"/>
      <c r="I7" s="187" t="str">
        <f>DATA!C42</f>
        <v>DATUM:</v>
      </c>
      <c r="J7" s="18">
        <f>DATA!K42</f>
        <v>0</v>
      </c>
      <c r="K7"/>
    </row>
    <row r="8" spans="2:13" ht="14.25" customHeight="1" x14ac:dyDescent="0.55000000000000004">
      <c r="B8" s="550" t="str">
        <f>DATA!C37</f>
        <v>ADRESA:</v>
      </c>
      <c r="C8" s="550"/>
      <c r="D8" s="184">
        <f>DATA!K37</f>
        <v>0</v>
      </c>
      <c r="E8" s="184"/>
      <c r="F8" s="184"/>
      <c r="G8" s="184"/>
      <c r="H8" s="184"/>
      <c r="I8" s="184"/>
      <c r="J8"/>
      <c r="K8"/>
    </row>
    <row r="9" spans="2:13" ht="14.25" customHeight="1" x14ac:dyDescent="0.55000000000000004">
      <c r="B9" s="553"/>
      <c r="C9" s="553"/>
      <c r="D9" s="184">
        <f>DATA!K38</f>
        <v>0</v>
      </c>
      <c r="E9" s="184"/>
      <c r="F9" s="184"/>
      <c r="G9" s="184"/>
      <c r="H9" s="184"/>
      <c r="I9" s="184"/>
      <c r="J9"/>
      <c r="K9"/>
    </row>
    <row r="10" spans="2:13" ht="14.25" customHeight="1" x14ac:dyDescent="0.55000000000000004">
      <c r="B10" s="550" t="str">
        <f>DATA!C39</f>
        <v>ZPRACOVAL:</v>
      </c>
      <c r="C10" s="550"/>
      <c r="D10" s="543">
        <f>DATA!K39</f>
        <v>0</v>
      </c>
      <c r="E10" s="544"/>
      <c r="F10" s="544"/>
      <c r="G10" s="544"/>
      <c r="H10" s="185" t="str">
        <f>DATA!C40</f>
        <v>TEL.:</v>
      </c>
      <c r="I10" s="543">
        <f>DATA!K40</f>
        <v>0</v>
      </c>
      <c r="J10" s="544"/>
      <c r="K10" s="544"/>
    </row>
    <row r="11" spans="2:13" ht="14.25" customHeight="1" x14ac:dyDescent="0.55000000000000004">
      <c r="B11" s="550" t="str">
        <f>DATA!C42</f>
        <v>DATUM:</v>
      </c>
      <c r="C11" s="550"/>
      <c r="D11" s="543">
        <f>DATA!K42</f>
        <v>0</v>
      </c>
      <c r="E11" s="543"/>
      <c r="F11" s="543"/>
      <c r="G11" s="543"/>
      <c r="H11" s="185" t="str">
        <f>DATA!C41</f>
        <v>E-MAIL:</v>
      </c>
      <c r="I11" s="543">
        <f>DATA!K41</f>
        <v>0</v>
      </c>
      <c r="J11" s="544"/>
      <c r="K11" s="544"/>
    </row>
    <row r="12" spans="2:13" ht="4.5" customHeight="1" x14ac:dyDescent="0.55000000000000004">
      <c r="B12"/>
      <c r="C12"/>
      <c r="D12"/>
      <c r="E12"/>
      <c r="F12"/>
      <c r="G12"/>
      <c r="H12"/>
      <c r="I12"/>
      <c r="J12"/>
      <c r="K12"/>
    </row>
    <row r="13" spans="2:13" ht="20.25" customHeight="1" x14ac:dyDescent="0.55000000000000004">
      <c r="B13" s="188" t="s">
        <v>158</v>
      </c>
      <c r="C13" s="189" t="s">
        <v>254</v>
      </c>
      <c r="D13" s="190"/>
      <c r="E13" s="190"/>
      <c r="F13" s="190"/>
      <c r="G13" s="190"/>
      <c r="H13" s="190"/>
      <c r="I13" s="190"/>
      <c r="J13" s="548" t="s">
        <v>811</v>
      </c>
      <c r="K13" s="548"/>
    </row>
    <row r="14" spans="2:13" ht="4.5" customHeight="1" x14ac:dyDescent="0.55000000000000004">
      <c r="B14" s="191"/>
      <c r="C14" s="191"/>
      <c r="D14" s="191"/>
      <c r="E14" s="191"/>
      <c r="F14" s="191"/>
      <c r="G14" s="191"/>
      <c r="H14" s="191"/>
      <c r="I14" s="191"/>
      <c r="J14" s="192"/>
      <c r="K14" s="192"/>
    </row>
    <row r="15" spans="2:13" ht="32.25" hidden="1" customHeight="1" x14ac:dyDescent="0.55000000000000004">
      <c r="B15" s="193" t="s">
        <v>228</v>
      </c>
      <c r="C15" s="549" t="s">
        <v>229</v>
      </c>
      <c r="D15" s="549"/>
      <c r="E15" s="549"/>
      <c r="F15" s="549"/>
      <c r="G15" s="549"/>
      <c r="H15" s="549"/>
      <c r="I15" s="549"/>
      <c r="J15" s="194" t="e">
        <f>ROUND(#REF!,0)</f>
        <v>#REF!</v>
      </c>
      <c r="K15" s="195" t="str">
        <f>DATA!$K$50</f>
        <v>Kč</v>
      </c>
      <c r="M15" s="196"/>
    </row>
    <row r="16" spans="2:13" ht="4.5" customHeight="1" x14ac:dyDescent="0.55000000000000004">
      <c r="B16" s="197"/>
      <c r="C16" s="198"/>
      <c r="D16" s="198"/>
      <c r="E16" s="198"/>
      <c r="F16" s="198"/>
      <c r="G16" s="198"/>
      <c r="H16" s="198"/>
      <c r="I16" s="198"/>
      <c r="J16" s="199"/>
      <c r="K16" s="198"/>
      <c r="M16" s="200"/>
    </row>
    <row r="17" spans="2:18" ht="32.25" customHeight="1" x14ac:dyDescent="0.55000000000000004">
      <c r="B17" s="193" t="s">
        <v>228</v>
      </c>
      <c r="C17" s="542" t="s">
        <v>924</v>
      </c>
      <c r="D17" s="542"/>
      <c r="E17" s="542"/>
      <c r="F17" s="542"/>
      <c r="G17" s="542"/>
      <c r="H17" s="542"/>
      <c r="I17" s="542"/>
      <c r="J17" s="194">
        <f>'A 01'!G104</f>
        <v>0</v>
      </c>
      <c r="K17" s="195" t="str">
        <f>DATA!$K$50</f>
        <v>Kč</v>
      </c>
      <c r="M17" s="196"/>
    </row>
    <row r="18" spans="2:18" ht="4.5" customHeight="1" x14ac:dyDescent="0.55000000000000004">
      <c r="B18" s="197"/>
      <c r="C18" s="198"/>
      <c r="D18" s="198"/>
      <c r="E18" s="198"/>
      <c r="F18" s="198"/>
      <c r="G18" s="198"/>
      <c r="H18" s="198"/>
      <c r="I18" s="198"/>
      <c r="J18" s="201"/>
      <c r="K18" s="198"/>
      <c r="M18" s="200"/>
    </row>
    <row r="19" spans="2:18" ht="32.25" customHeight="1" x14ac:dyDescent="0.55000000000000004">
      <c r="B19" s="193" t="s">
        <v>230</v>
      </c>
      <c r="C19" s="542" t="s">
        <v>925</v>
      </c>
      <c r="D19" s="542"/>
      <c r="E19" s="542"/>
      <c r="F19" s="542"/>
      <c r="G19" s="542"/>
      <c r="H19" s="542"/>
      <c r="I19" s="542"/>
      <c r="J19" s="194">
        <f>'A 02'!G81</f>
        <v>0</v>
      </c>
      <c r="K19" s="195" t="str">
        <f>DATA!$K$50</f>
        <v>Kč</v>
      </c>
      <c r="M19" s="196"/>
      <c r="R19" s="202"/>
    </row>
    <row r="20" spans="2:18" ht="4.5" customHeight="1" x14ac:dyDescent="0.55000000000000004">
      <c r="B20" s="197"/>
      <c r="C20" s="198"/>
      <c r="D20" s="198"/>
      <c r="E20" s="198"/>
      <c r="F20" s="198"/>
      <c r="G20" s="198"/>
      <c r="H20" s="198"/>
      <c r="I20" s="198"/>
      <c r="J20" s="201"/>
      <c r="K20" s="198"/>
      <c r="M20" s="200"/>
    </row>
    <row r="21" spans="2:18" ht="32.25" customHeight="1" x14ac:dyDescent="0.55000000000000004">
      <c r="B21" s="193" t="s">
        <v>231</v>
      </c>
      <c r="C21" s="542" t="s">
        <v>233</v>
      </c>
      <c r="D21" s="542"/>
      <c r="E21" s="542"/>
      <c r="F21" s="542"/>
      <c r="G21" s="542"/>
      <c r="H21" s="542"/>
      <c r="I21" s="542"/>
      <c r="J21" s="194">
        <f>ROUND('A 03'!G25,0)</f>
        <v>0</v>
      </c>
      <c r="K21" s="195" t="str">
        <f>DATA!$K$50</f>
        <v>Kč</v>
      </c>
      <c r="M21" s="196"/>
      <c r="P21" s="203"/>
    </row>
    <row r="22" spans="2:18" ht="4.5" customHeight="1" x14ac:dyDescent="0.55000000000000004">
      <c r="B22" s="197"/>
      <c r="C22" s="198"/>
      <c r="D22" s="198"/>
      <c r="E22" s="198"/>
      <c r="F22" s="198"/>
      <c r="G22" s="198"/>
      <c r="H22" s="198"/>
      <c r="I22" s="198"/>
      <c r="J22" s="201"/>
      <c r="K22" s="198"/>
      <c r="M22" s="200"/>
    </row>
    <row r="23" spans="2:18" ht="32.25" customHeight="1" x14ac:dyDescent="0.55000000000000004">
      <c r="B23" s="193" t="s">
        <v>232</v>
      </c>
      <c r="C23" s="542" t="s">
        <v>928</v>
      </c>
      <c r="D23" s="542"/>
      <c r="E23" s="542"/>
      <c r="F23" s="542"/>
      <c r="G23" s="542"/>
      <c r="H23" s="542"/>
      <c r="I23" s="542"/>
      <c r="J23" s="194">
        <f ca="1">ROUND(D!M24,)</f>
        <v>0</v>
      </c>
      <c r="K23" s="195" t="str">
        <f>DATA!$K$50</f>
        <v>Kč</v>
      </c>
      <c r="M23" s="196"/>
      <c r="N23" s="78"/>
      <c r="P23" s="203"/>
    </row>
    <row r="24" spans="2:18" ht="4.5" customHeight="1" x14ac:dyDescent="0.55000000000000004">
      <c r="B24" s="197"/>
      <c r="C24" s="198"/>
      <c r="D24" s="198"/>
      <c r="E24" s="198"/>
      <c r="F24" s="198"/>
      <c r="G24" s="198"/>
      <c r="H24" s="198"/>
      <c r="I24" s="198"/>
      <c r="J24" s="201"/>
      <c r="K24" s="198"/>
      <c r="M24" s="200"/>
    </row>
    <row r="25" spans="2:18" ht="32.25" customHeight="1" x14ac:dyDescent="0.55000000000000004">
      <c r="B25" s="193" t="s">
        <v>234</v>
      </c>
      <c r="C25" s="542" t="s">
        <v>541</v>
      </c>
      <c r="D25" s="545"/>
      <c r="E25" s="545"/>
      <c r="F25" s="545"/>
      <c r="G25" s="545"/>
      <c r="H25" s="546"/>
      <c r="I25" s="547"/>
      <c r="J25" s="194">
        <f>ROUND('A 05'!G68,)</f>
        <v>0</v>
      </c>
      <c r="K25" s="195" t="str">
        <f>DATA!$K$50</f>
        <v>Kč</v>
      </c>
      <c r="M25" s="196"/>
    </row>
    <row r="26" spans="2:18" ht="4.5" customHeight="1" x14ac:dyDescent="0.55000000000000004">
      <c r="B26" s="197"/>
      <c r="C26" s="198"/>
      <c r="D26" s="198"/>
      <c r="E26" s="198"/>
      <c r="F26" s="198"/>
      <c r="G26" s="198"/>
      <c r="H26" s="198"/>
      <c r="I26" s="198"/>
      <c r="J26" s="201"/>
      <c r="K26" s="198"/>
      <c r="M26" s="200"/>
    </row>
    <row r="27" spans="2:18" ht="32.25" customHeight="1" x14ac:dyDescent="0.55000000000000004">
      <c r="B27" s="193" t="s">
        <v>235</v>
      </c>
      <c r="C27" s="542" t="s">
        <v>237</v>
      </c>
      <c r="D27" s="542"/>
      <c r="E27" s="542"/>
      <c r="F27" s="542"/>
      <c r="G27" s="542"/>
      <c r="H27" s="542"/>
      <c r="I27" s="542"/>
      <c r="J27" s="194">
        <f>ROUND('A 06'!G25,)</f>
        <v>0</v>
      </c>
      <c r="K27" s="195" t="str">
        <f>DATA!$K$50</f>
        <v>Kč</v>
      </c>
      <c r="M27" s="196"/>
    </row>
    <row r="28" spans="2:18" ht="4.5" customHeight="1" x14ac:dyDescent="0.55000000000000004">
      <c r="B28" s="197"/>
      <c r="C28" s="198"/>
      <c r="D28" s="198"/>
      <c r="E28" s="198"/>
      <c r="F28" s="198"/>
      <c r="G28" s="198"/>
      <c r="H28" s="198"/>
      <c r="I28" s="198"/>
      <c r="J28" s="201"/>
      <c r="K28" s="198"/>
      <c r="M28" s="200"/>
    </row>
    <row r="29" spans="2:18" ht="32.25" customHeight="1" x14ac:dyDescent="0.55000000000000004">
      <c r="B29" s="193" t="s">
        <v>236</v>
      </c>
      <c r="C29" s="542" t="s">
        <v>239</v>
      </c>
      <c r="D29" s="542"/>
      <c r="E29" s="542"/>
      <c r="F29" s="542"/>
      <c r="G29" s="542"/>
      <c r="H29" s="542"/>
      <c r="I29" s="542"/>
      <c r="J29" s="194">
        <f>ROUND('A 07'!G24,0)</f>
        <v>0</v>
      </c>
      <c r="K29" s="195" t="str">
        <f>DATA!$K$50</f>
        <v>Kč</v>
      </c>
      <c r="M29" s="196"/>
    </row>
    <row r="30" spans="2:18" ht="4.5" customHeight="1" x14ac:dyDescent="0.55000000000000004">
      <c r="B30" s="197"/>
      <c r="C30" s="198"/>
      <c r="D30" s="198"/>
      <c r="E30" s="198"/>
      <c r="F30" s="198"/>
      <c r="G30" s="198"/>
      <c r="H30" s="198"/>
      <c r="I30" s="198"/>
      <c r="J30" s="201"/>
      <c r="K30" s="198"/>
      <c r="M30" s="200"/>
    </row>
    <row r="31" spans="2:18" ht="32.25" customHeight="1" x14ac:dyDescent="0.55000000000000004">
      <c r="B31" s="193" t="s">
        <v>238</v>
      </c>
      <c r="C31" s="542" t="s">
        <v>978</v>
      </c>
      <c r="D31" s="542"/>
      <c r="E31" s="542"/>
      <c r="F31" s="542"/>
      <c r="G31" s="542"/>
      <c r="H31" s="542"/>
      <c r="I31" s="542"/>
      <c r="J31" s="194">
        <f>'A 08'!G71</f>
        <v>0</v>
      </c>
      <c r="K31" s="195" t="str">
        <f>DATA!$K$50</f>
        <v>Kč</v>
      </c>
      <c r="M31" s="204"/>
      <c r="N31" s="205"/>
    </row>
    <row r="32" spans="2:18" ht="4.5" customHeight="1" x14ac:dyDescent="0.55000000000000004">
      <c r="B32" s="197"/>
      <c r="C32" s="198"/>
      <c r="D32" s="198"/>
      <c r="E32" s="198"/>
      <c r="F32" s="198"/>
      <c r="G32" s="198"/>
      <c r="H32" s="198"/>
      <c r="I32" s="198"/>
      <c r="J32" s="201"/>
      <c r="K32" s="198"/>
      <c r="M32" s="200"/>
    </row>
    <row r="33" spans="2:15" ht="32.25" customHeight="1" x14ac:dyDescent="0.55000000000000004">
      <c r="B33" s="193" t="s">
        <v>240</v>
      </c>
      <c r="C33" s="542" t="s">
        <v>242</v>
      </c>
      <c r="D33" s="542"/>
      <c r="E33" s="542"/>
      <c r="F33" s="542"/>
      <c r="G33" s="542"/>
      <c r="H33" s="542"/>
      <c r="I33" s="542"/>
      <c r="J33" s="194">
        <f>ROUND('A 09'!G23,0)</f>
        <v>0</v>
      </c>
      <c r="K33" s="195" t="str">
        <f>DATA!$K$50</f>
        <v>Kč</v>
      </c>
      <c r="M33" s="196"/>
    </row>
    <row r="34" spans="2:15" ht="4.5" customHeight="1" x14ac:dyDescent="0.55000000000000004">
      <c r="B34" s="197"/>
      <c r="C34" s="198"/>
      <c r="D34" s="198"/>
      <c r="E34" s="198"/>
      <c r="F34" s="198"/>
      <c r="G34" s="198"/>
      <c r="H34" s="198"/>
      <c r="I34" s="198"/>
      <c r="J34" s="201"/>
      <c r="K34" s="198"/>
      <c r="M34" s="200"/>
    </row>
    <row r="35" spans="2:15" ht="32.25" customHeight="1" x14ac:dyDescent="0.55000000000000004">
      <c r="B35" s="193" t="s">
        <v>241</v>
      </c>
      <c r="C35" s="542" t="s">
        <v>244</v>
      </c>
      <c r="D35" s="542"/>
      <c r="E35" s="542"/>
      <c r="F35" s="542"/>
      <c r="G35" s="542"/>
      <c r="H35" s="542"/>
      <c r="I35" s="542"/>
      <c r="J35" s="194">
        <f>ROUND('A 10'!G18,0)</f>
        <v>0</v>
      </c>
      <c r="K35" s="195" t="str">
        <f>DATA!$K$50</f>
        <v>Kč</v>
      </c>
      <c r="M35" s="196"/>
      <c r="O35" s="206"/>
    </row>
    <row r="36" spans="2:15" ht="4.5" customHeight="1" x14ac:dyDescent="0.55000000000000004">
      <c r="B36" s="191"/>
      <c r="C36" s="198"/>
      <c r="D36" s="198"/>
      <c r="E36" s="198"/>
      <c r="F36" s="198"/>
      <c r="G36" s="198"/>
      <c r="H36" s="198"/>
      <c r="I36" s="198"/>
      <c r="J36" s="207"/>
      <c r="K36" s="198"/>
      <c r="M36" s="200"/>
    </row>
    <row r="37" spans="2:15" ht="20.25" customHeight="1" x14ac:dyDescent="0.55000000000000004">
      <c r="B37" s="83" t="s">
        <v>245</v>
      </c>
      <c r="C37" s="556" t="s">
        <v>812</v>
      </c>
      <c r="D37" s="557"/>
      <c r="E37" s="557"/>
      <c r="F37" s="557"/>
      <c r="G37" s="557"/>
      <c r="H37" s="557"/>
      <c r="I37" s="557"/>
      <c r="J37" s="208">
        <f ca="1">SUM(J17:J35)</f>
        <v>0</v>
      </c>
      <c r="K37" s="209" t="str">
        <f>DATA!$K$50</f>
        <v>Kč</v>
      </c>
      <c r="N37" s="210"/>
    </row>
    <row r="38" spans="2:15" ht="4.5" customHeight="1" x14ac:dyDescent="0.55000000000000004">
      <c r="B38" s="191"/>
      <c r="C38" s="198"/>
      <c r="D38" s="198"/>
      <c r="E38" s="198"/>
      <c r="F38" s="198"/>
      <c r="G38" s="198"/>
      <c r="H38" s="198"/>
      <c r="I38" s="198"/>
      <c r="J38" s="207"/>
      <c r="K38" s="198"/>
      <c r="M38" s="200"/>
    </row>
    <row r="39" spans="2:15" ht="32.25" customHeight="1" x14ac:dyDescent="0.55000000000000004">
      <c r="B39" s="211" t="s">
        <v>243</v>
      </c>
      <c r="C39" s="542" t="s">
        <v>873</v>
      </c>
      <c r="D39" s="542"/>
      <c r="E39" s="542"/>
      <c r="F39" s="542"/>
      <c r="G39" s="542"/>
      <c r="H39" s="542"/>
      <c r="I39" s="542"/>
      <c r="J39" s="194">
        <f ca="1">ROUND('C'!H30,0)</f>
        <v>0</v>
      </c>
      <c r="K39" s="195" t="str">
        <f>DATA!$K$50</f>
        <v>Kč</v>
      </c>
      <c r="M39" s="196"/>
      <c r="N39" s="78"/>
    </row>
    <row r="40" spans="2:15" ht="4.5" customHeight="1" x14ac:dyDescent="0.55000000000000004">
      <c r="B40" s="191"/>
      <c r="C40" s="191"/>
      <c r="D40" s="191"/>
      <c r="E40" s="191"/>
      <c r="F40" s="191"/>
      <c r="G40" s="191"/>
      <c r="H40" s="191"/>
      <c r="I40" s="191"/>
      <c r="J40" s="201"/>
      <c r="K40" s="198"/>
    </row>
    <row r="41" spans="2:15" ht="20.25" customHeight="1" x14ac:dyDescent="0.55000000000000004">
      <c r="B41" s="212" t="s">
        <v>246</v>
      </c>
      <c r="C41" s="554" t="s">
        <v>247</v>
      </c>
      <c r="D41" s="555"/>
      <c r="E41" s="555"/>
      <c r="F41" s="555"/>
      <c r="G41" s="555"/>
      <c r="H41" s="555"/>
      <c r="I41" s="555"/>
      <c r="J41" s="213">
        <f ca="1">J39+J37</f>
        <v>0</v>
      </c>
      <c r="K41" s="214" t="str">
        <f>DATA!$K$50</f>
        <v>Kč</v>
      </c>
      <c r="M41" s="196"/>
      <c r="O41" s="215"/>
    </row>
    <row r="42" spans="2:15" ht="4.5" customHeight="1" x14ac:dyDescent="0.55000000000000004">
      <c r="B42" s="191"/>
      <c r="C42" s="191"/>
      <c r="D42" s="191"/>
      <c r="E42" s="191"/>
      <c r="F42" s="191"/>
      <c r="G42" s="191"/>
      <c r="H42" s="191"/>
      <c r="I42" s="191"/>
      <c r="J42" s="191"/>
      <c r="K42" s="191"/>
    </row>
    <row r="43" spans="2:15" x14ac:dyDescent="0.5">
      <c r="B43" s="550" t="str">
        <f>DATA!C43</f>
        <v>ZÁRUKA NA DODÁVKU:</v>
      </c>
      <c r="C43" s="550"/>
      <c r="D43" s="553"/>
      <c r="E43" s="553">
        <f>DATA!K43</f>
        <v>36</v>
      </c>
      <c r="F43" s="553"/>
      <c r="G43" s="553" t="str">
        <f>DATA!L43</f>
        <v>Měsíců</v>
      </c>
      <c r="H43" s="553"/>
      <c r="I43" s="553"/>
      <c r="J43" s="553"/>
      <c r="K43" s="553"/>
      <c r="O43" s="206"/>
    </row>
    <row r="44" spans="2:15" x14ac:dyDescent="0.5">
      <c r="B44" s="550" t="str">
        <f>DATA!C44</f>
        <v>PLATNOST NABÍDKY:</v>
      </c>
      <c r="C44" s="550"/>
      <c r="D44" s="553"/>
      <c r="E44" s="550">
        <f>DATA!K44</f>
        <v>0</v>
      </c>
      <c r="F44" s="550"/>
      <c r="G44" s="553" t="str">
        <f>DATA!L44</f>
        <v>Měsíců</v>
      </c>
      <c r="H44" s="553"/>
      <c r="I44" s="553"/>
      <c r="J44" s="553"/>
      <c r="K44" s="553"/>
      <c r="O44" s="181"/>
    </row>
    <row r="45" spans="2:15" ht="5.25" customHeight="1" x14ac:dyDescent="0.5">
      <c r="B45" s="18"/>
      <c r="C45" s="18"/>
      <c r="D45" s="18"/>
      <c r="E45" s="18"/>
      <c r="F45" s="18"/>
      <c r="G45" s="18"/>
      <c r="H45" s="18"/>
      <c r="I45" s="18"/>
      <c r="J45" s="18"/>
      <c r="K45" s="18"/>
    </row>
    <row r="46" spans="2:15" x14ac:dyDescent="0.55000000000000004">
      <c r="I46" s="551"/>
      <c r="J46" s="551"/>
      <c r="K46" s="551"/>
    </row>
    <row r="47" spans="2:15" x14ac:dyDescent="0.55000000000000004">
      <c r="I47" s="551"/>
      <c r="J47" s="551"/>
      <c r="K47" s="551"/>
    </row>
    <row r="48" spans="2:15" x14ac:dyDescent="0.55000000000000004">
      <c r="I48" s="551"/>
      <c r="J48" s="551"/>
      <c r="K48" s="551"/>
    </row>
    <row r="49" spans="9:11" x14ac:dyDescent="0.55000000000000004">
      <c r="I49" s="552"/>
      <c r="J49" s="552"/>
      <c r="K49" s="552"/>
    </row>
    <row r="50" spans="9:11" x14ac:dyDescent="0.55000000000000004">
      <c r="I50" s="551">
        <f>DATA!K39</f>
        <v>0</v>
      </c>
      <c r="J50" s="551"/>
      <c r="K50" s="551"/>
    </row>
    <row r="52" spans="9:11" ht="14.4" x14ac:dyDescent="0.55000000000000004">
      <c r="J52" s="216"/>
      <c r="K52" s="217"/>
    </row>
    <row r="55" spans="9:11" x14ac:dyDescent="0.55000000000000004">
      <c r="J55" s="78"/>
    </row>
  </sheetData>
  <sheetProtection algorithmName="SHA-512" hashValue="D3Xe1/ybvBjo4n8NcwMYHaNLHPTlF2mKQ6wqDTDey6zE3s3OeicK7O5278blTNPjjj57yO8Q08U+Yr3jve19nA==" saltValue="7GqnY7pcfZBC4KE0D9cMYw==" spinCount="100000" sheet="1" objects="1" scenarios="1"/>
  <mergeCells count="43">
    <mergeCell ref="B9:C9"/>
    <mergeCell ref="B2:C5"/>
    <mergeCell ref="B10:C10"/>
    <mergeCell ref="I10:K10"/>
    <mergeCell ref="F2:K2"/>
    <mergeCell ref="F3:I3"/>
    <mergeCell ref="B8:C8"/>
    <mergeCell ref="D2:E2"/>
    <mergeCell ref="D3:E3"/>
    <mergeCell ref="D4:E4"/>
    <mergeCell ref="D5:E5"/>
    <mergeCell ref="B7:C7"/>
    <mergeCell ref="K3:K4"/>
    <mergeCell ref="D10:G10"/>
    <mergeCell ref="F4:I4"/>
    <mergeCell ref="J3:J4"/>
    <mergeCell ref="C41:I41"/>
    <mergeCell ref="C39:I39"/>
    <mergeCell ref="C37:I37"/>
    <mergeCell ref="C31:I31"/>
    <mergeCell ref="C35:I35"/>
    <mergeCell ref="C33:I33"/>
    <mergeCell ref="I46:K49"/>
    <mergeCell ref="I50:K50"/>
    <mergeCell ref="B43:D43"/>
    <mergeCell ref="B44:D44"/>
    <mergeCell ref="E43:F43"/>
    <mergeCell ref="E44:F44"/>
    <mergeCell ref="G43:K43"/>
    <mergeCell ref="G44:K44"/>
    <mergeCell ref="C29:I29"/>
    <mergeCell ref="C19:I19"/>
    <mergeCell ref="I11:K11"/>
    <mergeCell ref="C23:I23"/>
    <mergeCell ref="C27:I27"/>
    <mergeCell ref="C25:G25"/>
    <mergeCell ref="H25:I25"/>
    <mergeCell ref="D11:G11"/>
    <mergeCell ref="C21:I21"/>
    <mergeCell ref="C17:I17"/>
    <mergeCell ref="J13:K13"/>
    <mergeCell ref="C15:I15"/>
    <mergeCell ref="B11:C11"/>
  </mergeCells>
  <dataValidations disablePrompts="1" count="1">
    <dataValidation type="list" allowBlank="1" showInputMessage="1" showErrorMessage="1" sqref="K15 K17 K19 K21 K23 K25 K27 K29 K31 K33 K35 K52 K37 K41 K39" xr:uid="{87EE10A9-7EBA-40A2-8926-21F15437E48D}">
      <formula1>"EUR,Kč"</formula1>
    </dataValidation>
  </dataValidations>
  <pageMargins left="0.98425196850393704" right="0.39370078740157483" top="0.78740157480314965" bottom="0.59055118110236227" header="0.31496062992125984" footer="0.31496062992125984"/>
  <pageSetup paperSize="9" scale="97" orientation="portrait" verticalDpi="300" r:id="rId1"/>
  <headerFooter>
    <oddFooter>&amp;L&amp;F</oddFooter>
  </headerFooter>
  <ignoredErrors>
    <ignoredError sqref="B15:B16 B34 B32 B30 B28 B26 B24 B22 B20 B18 B17 B19 B21 B23 B25 B27 B29 B31 B33 B35"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6">
    <tabColor theme="0"/>
    <pageSetUpPr fitToPage="1"/>
  </sheetPr>
  <dimension ref="B1:L36"/>
  <sheetViews>
    <sheetView view="pageBreakPreview" zoomScale="85" zoomScaleNormal="115" zoomScaleSheetLayoutView="85" workbookViewId="0">
      <selection activeCell="B17" sqref="B17:H17"/>
    </sheetView>
  </sheetViews>
  <sheetFormatPr defaultColWidth="9.1015625" defaultRowHeight="14.4" x14ac:dyDescent="0.55000000000000004"/>
  <cols>
    <col min="1" max="1" width="2.7890625" style="7" customWidth="1"/>
    <col min="2" max="2" width="23.89453125" style="7" customWidth="1"/>
    <col min="3" max="3" width="6" style="7" customWidth="1"/>
    <col min="4" max="5" width="9.5234375" style="10" customWidth="1"/>
    <col min="6" max="6" width="11.5234375" style="10" customWidth="1"/>
    <col min="7" max="7" width="35.7890625" style="10" customWidth="1"/>
    <col min="8" max="8" width="26" style="10" customWidth="1"/>
    <col min="9" max="9" width="36.89453125" style="10" customWidth="1"/>
    <col min="10" max="10" width="10.5234375" style="10" customWidth="1"/>
    <col min="11" max="11" width="4.7890625" style="7" customWidth="1"/>
    <col min="12" max="12" width="17.7890625" style="8" customWidth="1"/>
    <col min="13" max="13" width="3.7890625" style="7" customWidth="1"/>
    <col min="14" max="14" width="6.5234375" style="7" customWidth="1"/>
    <col min="15" max="15" width="4.7890625" style="7" customWidth="1"/>
    <col min="16" max="16" width="10.7890625" style="7" customWidth="1"/>
    <col min="17" max="17" width="11.5234375" style="7" customWidth="1"/>
    <col min="18" max="18" width="3.7890625" style="7" customWidth="1"/>
    <col min="19" max="19" width="8" style="7" customWidth="1"/>
    <col min="20" max="20" width="3.7890625" style="7" customWidth="1"/>
    <col min="21" max="21" width="8.1015625" style="7" customWidth="1"/>
    <col min="22" max="22" width="3.7890625" style="7" customWidth="1"/>
    <col min="23" max="23" width="8.1015625" style="7" customWidth="1"/>
    <col min="24" max="24" width="5" style="7" customWidth="1"/>
    <col min="25" max="25" width="11.1015625" style="7" customWidth="1"/>
    <col min="26" max="26" width="12" style="7" customWidth="1"/>
    <col min="27" max="27" width="2.7890625" style="7" customWidth="1"/>
    <col min="28" max="29" width="9.1015625" style="7" customWidth="1"/>
    <col min="30" max="30" width="0.1015625" style="7" customWidth="1"/>
    <col min="31" max="32" width="9.1015625" style="7" customWidth="1"/>
    <col min="33" max="33" width="2.7890625" style="7" customWidth="1"/>
    <col min="34" max="34" width="9.1015625" style="7" customWidth="1"/>
    <col min="35" max="16384" width="9.1015625" style="7"/>
  </cols>
  <sheetData>
    <row r="1" spans="2:5" ht="15.9" thickBot="1" x14ac:dyDescent="0.6">
      <c r="B1" s="68"/>
      <c r="C1" s="69"/>
      <c r="D1" s="70"/>
      <c r="E1" s="67"/>
    </row>
    <row r="2" spans="2:5" ht="15.9" thickBot="1" x14ac:dyDescent="0.6">
      <c r="B2" s="73" t="s">
        <v>874</v>
      </c>
      <c r="C2" s="71">
        <f>OSVETLENI</f>
        <v>12</v>
      </c>
      <c r="D2" s="74" t="s">
        <v>875</v>
      </c>
      <c r="E2" s="67"/>
    </row>
    <row r="3" spans="2:5" ht="15.6" x14ac:dyDescent="0.55000000000000004">
      <c r="B3" s="68"/>
      <c r="C3" s="72"/>
      <c r="D3" s="70"/>
      <c r="E3" s="67"/>
    </row>
    <row r="4" spans="2:5" ht="15.6" x14ac:dyDescent="0.55000000000000004">
      <c r="B4" s="64"/>
      <c r="C4" s="64"/>
      <c r="D4" s="65"/>
    </row>
    <row r="5" spans="2:5" ht="15.6" x14ac:dyDescent="0.55000000000000004">
      <c r="B5" s="64"/>
      <c r="C5" s="64"/>
      <c r="D5" s="65"/>
      <c r="E5" s="67"/>
    </row>
    <row r="6" spans="2:5" ht="15.6" x14ac:dyDescent="0.55000000000000004">
      <c r="B6" s="64"/>
      <c r="C6" s="64"/>
      <c r="D6" s="65"/>
    </row>
    <row r="7" spans="2:5" ht="15.6" x14ac:dyDescent="0.55000000000000004">
      <c r="B7" s="64"/>
      <c r="C7" s="64"/>
      <c r="D7" s="65"/>
    </row>
    <row r="8" spans="2:5" ht="15.6" x14ac:dyDescent="0.55000000000000004">
      <c r="B8" s="64"/>
      <c r="C8" s="64"/>
      <c r="D8" s="65"/>
    </row>
    <row r="36" spans="12:12" x14ac:dyDescent="0.55000000000000004">
      <c r="L36" s="66"/>
    </row>
  </sheetData>
  <sheetProtection algorithmName="SHA-512" hashValue="lw+AciYMlfRqv3/OQow/uGkG5LMSxqnr8TC3jZyGiFRR3BMOBS7UrpWWJ68V27rJRV58PKw/t/70UJEo4CGGQg==" saltValue="LO0xGqZ1uWKRlGaqxLKSGA==" spinCount="100000" sheet="1" objects="1" scenarios="1"/>
  <phoneticPr fontId="44" type="noConversion"/>
  <printOptions horizontalCentered="1"/>
  <pageMargins left="0.59055118110236227" right="0.59055118110236227" top="0.78740157480314965" bottom="0.39370078740157483" header="0.31496062992125984" footer="0.31496062992125984"/>
  <pageSetup paperSize="9" orientation="landscape"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C000"/>
    <pageSetUpPr fitToPage="1"/>
  </sheetPr>
  <dimension ref="C2:R37"/>
  <sheetViews>
    <sheetView view="pageBreakPreview" zoomScale="115" zoomScaleNormal="100" zoomScaleSheetLayoutView="115" workbookViewId="0">
      <selection activeCell="B17" sqref="B17:H17"/>
    </sheetView>
  </sheetViews>
  <sheetFormatPr defaultColWidth="9.1015625" defaultRowHeight="12.9" x14ac:dyDescent="0.55000000000000004"/>
  <cols>
    <col min="1" max="1" width="2.7890625" style="77" customWidth="1"/>
    <col min="2" max="2" width="0.3671875" style="77" customWidth="1"/>
    <col min="3" max="3" width="4.47265625" style="77" customWidth="1"/>
    <col min="4" max="4" width="11.47265625" style="80" customWidth="1"/>
    <col min="5" max="5" width="10.47265625" style="80" customWidth="1"/>
    <col min="6" max="6" width="27.5234375" style="80" customWidth="1"/>
    <col min="7" max="7" width="29.1015625" style="80" customWidth="1"/>
    <col min="8" max="8" width="20.7890625" style="79" customWidth="1"/>
    <col min="9" max="9" width="3.5234375" style="79" customWidth="1"/>
    <col min="10" max="10" width="20.7890625" style="79" customWidth="1"/>
    <col min="11" max="11" width="3.5234375" style="79" customWidth="1"/>
    <col min="12" max="12" width="0.3671875" style="77" customWidth="1"/>
    <col min="13" max="13" width="5.7890625" style="77" customWidth="1"/>
    <col min="14" max="14" width="17.7890625" style="77" customWidth="1"/>
    <col min="15" max="15" width="3.5234375" style="77" customWidth="1"/>
    <col min="16" max="16" width="17.7890625" style="77" customWidth="1"/>
    <col min="17" max="17" width="3.5234375" style="77" customWidth="1"/>
    <col min="18" max="16384" width="9.1015625" style="77"/>
  </cols>
  <sheetData>
    <row r="2" spans="3:17" ht="4.5" customHeight="1" x14ac:dyDescent="0.55000000000000004"/>
    <row r="3" spans="3:17" ht="14.25" customHeight="1" x14ac:dyDescent="0.55000000000000004">
      <c r="D3" s="559" t="str">
        <f>DATA!C13</f>
        <v>PROJEKT:</v>
      </c>
      <c r="E3" s="559"/>
      <c r="F3" s="792" t="str">
        <f>DATA!K13</f>
        <v>PD.318.000.DVZ</v>
      </c>
      <c r="G3" s="793"/>
    </row>
    <row r="4" spans="3:17" ht="14.25" customHeight="1" x14ac:dyDescent="0.55000000000000004">
      <c r="C4" s="76"/>
      <c r="D4" s="559" t="str">
        <f>DATA!C15</f>
        <v>PROVOZOVNA:</v>
      </c>
      <c r="E4" s="559"/>
      <c r="F4" s="794" t="str">
        <f>DATA!K15</f>
        <v>VH AGROPRODUKT</v>
      </c>
      <c r="G4" s="793"/>
    </row>
    <row r="5" spans="3:17" ht="14.25" customHeight="1" x14ac:dyDescent="0.55000000000000004">
      <c r="C5" s="76"/>
      <c r="D5" s="559" t="str">
        <f>DATA!C16</f>
        <v>ČÍSLO:</v>
      </c>
      <c r="E5" s="559"/>
      <c r="F5" s="85" t="str">
        <f>DATA!K16</f>
        <v>-</v>
      </c>
      <c r="G5" s="78"/>
    </row>
    <row r="6" spans="3:17" ht="14.25" customHeight="1" x14ac:dyDescent="0.55000000000000004">
      <c r="C6" s="76"/>
      <c r="D6" s="559" t="str">
        <f>DATA!C17</f>
        <v>FORMÁT:</v>
      </c>
      <c r="E6" s="559"/>
      <c r="F6" s="80" t="str">
        <f>DATA!K17</f>
        <v>FP</v>
      </c>
      <c r="G6" s="78"/>
    </row>
    <row r="7" spans="3:17" ht="5.25" hidden="1" customHeight="1" x14ac:dyDescent="0.55000000000000004">
      <c r="D7" s="79"/>
      <c r="E7" s="79"/>
      <c r="F7" s="78"/>
      <c r="G7" s="78"/>
    </row>
    <row r="8" spans="3:17" ht="14.25" hidden="1" customHeight="1" x14ac:dyDescent="0.55000000000000004">
      <c r="D8" s="559" t="str">
        <f>DATA!C36</f>
        <v>DODAVATEL:</v>
      </c>
      <c r="E8" s="559"/>
      <c r="F8" s="86">
        <f>DATA!K36</f>
        <v>0</v>
      </c>
      <c r="G8" s="78"/>
    </row>
    <row r="9" spans="3:17" ht="14.25" hidden="1" customHeight="1" x14ac:dyDescent="0.55000000000000004">
      <c r="D9" s="559" t="str">
        <f>DATA!C37</f>
        <v>ADRESA:</v>
      </c>
      <c r="E9" s="559"/>
      <c r="F9" s="86">
        <f>DATA!K37</f>
        <v>0</v>
      </c>
      <c r="G9" s="78"/>
    </row>
    <row r="10" spans="3:17" ht="14.25" hidden="1" customHeight="1" x14ac:dyDescent="0.55000000000000004">
      <c r="D10" s="79"/>
      <c r="E10" s="79"/>
      <c r="F10" s="86">
        <f>DATA!K38</f>
        <v>0</v>
      </c>
      <c r="G10" s="78"/>
    </row>
    <row r="11" spans="3:17" ht="14.25" hidden="1" customHeight="1" x14ac:dyDescent="0.55000000000000004">
      <c r="D11" s="559" t="str">
        <f>DATA!C39</f>
        <v>ZPRACOVAL:</v>
      </c>
      <c r="E11" s="559"/>
      <c r="F11" s="86">
        <f>DATA!K39</f>
        <v>0</v>
      </c>
      <c r="G11" s="78"/>
    </row>
    <row r="12" spans="3:17" ht="14.25" hidden="1" customHeight="1" x14ac:dyDescent="0.55000000000000004">
      <c r="D12" s="559" t="str">
        <f>DATA!C40</f>
        <v>TEL.:</v>
      </c>
      <c r="E12" s="559"/>
      <c r="F12" s="86">
        <f>DATA!K40</f>
        <v>0</v>
      </c>
      <c r="G12" s="78"/>
    </row>
    <row r="13" spans="3:17" ht="14.25" hidden="1" customHeight="1" x14ac:dyDescent="0.55000000000000004">
      <c r="D13" s="559" t="str">
        <f>DATA!C41</f>
        <v>E-MAIL:</v>
      </c>
      <c r="E13" s="559"/>
      <c r="F13" s="86">
        <f>DATA!K41</f>
        <v>0</v>
      </c>
      <c r="G13" s="78"/>
      <c r="N13" s="551" t="s">
        <v>199</v>
      </c>
      <c r="O13" s="551"/>
      <c r="P13" s="522"/>
    </row>
    <row r="14" spans="3:17" ht="5.25" customHeight="1" x14ac:dyDescent="0.55000000000000004"/>
    <row r="15" spans="3:17" ht="22" customHeight="1" x14ac:dyDescent="0.55000000000000004">
      <c r="C15" s="83" t="s">
        <v>160</v>
      </c>
      <c r="D15" s="775" t="s">
        <v>253</v>
      </c>
      <c r="E15" s="776"/>
      <c r="F15" s="776"/>
      <c r="G15" s="776"/>
      <c r="H15" s="776"/>
      <c r="I15" s="87"/>
      <c r="J15" s="87"/>
      <c r="K15" s="87"/>
      <c r="N15" s="785" t="s">
        <v>201</v>
      </c>
      <c r="O15" s="785"/>
      <c r="P15" s="786"/>
      <c r="Q15" s="787"/>
    </row>
    <row r="16" spans="3:17" ht="4.5" customHeight="1" x14ac:dyDescent="0.55000000000000004">
      <c r="C16" s="88"/>
      <c r="D16" s="89"/>
      <c r="E16" s="90"/>
      <c r="F16" s="90"/>
      <c r="G16" s="90"/>
      <c r="H16" s="90"/>
      <c r="I16" s="90"/>
      <c r="J16" s="90"/>
      <c r="K16" s="90"/>
      <c r="N16" s="789"/>
      <c r="O16" s="522"/>
      <c r="P16" s="522"/>
      <c r="Q16" s="522"/>
    </row>
    <row r="17" spans="3:18" ht="20.25" customHeight="1" x14ac:dyDescent="0.55000000000000004">
      <c r="C17" s="91" t="s">
        <v>170</v>
      </c>
      <c r="D17" s="92" t="s">
        <v>536</v>
      </c>
      <c r="E17" s="92" t="s">
        <v>149</v>
      </c>
      <c r="F17" s="92" t="s">
        <v>151</v>
      </c>
      <c r="G17" s="92" t="s">
        <v>527</v>
      </c>
      <c r="H17" s="781" t="s">
        <v>644</v>
      </c>
      <c r="I17" s="782"/>
      <c r="J17" s="783" t="s">
        <v>645</v>
      </c>
      <c r="K17" s="784"/>
      <c r="N17" s="788" t="s">
        <v>200</v>
      </c>
      <c r="O17" s="561"/>
      <c r="P17" s="788" t="s">
        <v>168</v>
      </c>
      <c r="Q17" s="516"/>
    </row>
    <row r="18" spans="3:18" ht="2.25" customHeight="1" x14ac:dyDescent="0.55000000000000004">
      <c r="C18" s="790"/>
      <c r="D18" s="791"/>
      <c r="E18" s="791"/>
      <c r="F18" s="791"/>
      <c r="G18" s="791"/>
      <c r="H18" s="791"/>
      <c r="I18" s="791"/>
      <c r="J18" s="791"/>
      <c r="K18" s="791"/>
    </row>
    <row r="19" spans="3:18" ht="14.25" customHeight="1" x14ac:dyDescent="0.55000000000000004">
      <c r="C19" s="93">
        <v>1</v>
      </c>
      <c r="D19" s="94" t="s">
        <v>917</v>
      </c>
      <c r="E19" s="93" t="str" cm="1">
        <f t="array" aca="1" ref="E19" ca="1">INDIRECT(_xlfn.CONCAT("'",D19,"'","!","$H$2"))</f>
        <v>FPV</v>
      </c>
      <c r="F19" s="94" t="str" cm="1">
        <f t="array" aca="1" ref="F19" ca="1">INDIRECT(_xlfn.CONCAT("'",D19,"'","!","$B$118"))</f>
        <v>VERTICAL GLASS-DOOR</v>
      </c>
      <c r="G19" s="94" t="str" cm="1">
        <f t="array" aca="1" ref="G19" ca="1">INDIRECT(_xlfn.CONCAT("'",D19,"'","!","$B$120"))</f>
        <v>-</v>
      </c>
      <c r="H19" s="95" cm="1">
        <f t="array" aca="1" ref="H19" ca="1">INDIRECT(_xlfn.CONCAT("'",D19,"'","!","$G$108"))</f>
        <v>0</v>
      </c>
      <c r="I19" s="96" t="str">
        <f>DATA!$K$50</f>
        <v>Kč</v>
      </c>
      <c r="J19" s="95">
        <f t="shared" ref="J19:J22" ca="1" si="0">N19</f>
        <v>0</v>
      </c>
      <c r="K19" s="96" t="str">
        <f>DATA!$K$50</f>
        <v>Kč</v>
      </c>
      <c r="N19" s="97" cm="1">
        <f t="array" aca="1" ref="N19" ca="1">INDIRECT(_xlfn.CONCAT("'",D19,"'","!","$G$101"))</f>
        <v>0</v>
      </c>
      <c r="O19" s="98" t="str">
        <f>K19</f>
        <v>Kč</v>
      </c>
      <c r="P19" s="97" cm="1">
        <f t="array" aca="1" ref="P19" ca="1">INDIRECT(_xlfn.CONCAT("'",D19,"'","!","$G$106"))</f>
        <v>0</v>
      </c>
      <c r="Q19" s="98" t="str">
        <f>K19</f>
        <v>Kč</v>
      </c>
    </row>
    <row r="20" spans="3:18" ht="14.25" customHeight="1" x14ac:dyDescent="0.55000000000000004">
      <c r="C20" s="93">
        <f>C19+1</f>
        <v>2</v>
      </c>
      <c r="D20" s="94" t="s">
        <v>918</v>
      </c>
      <c r="E20" s="93" t="str" cm="1">
        <f t="array" aca="1" ref="E20" ca="1">INDIRECT(_xlfn.CONCAT("'",D20,"'","!","$H$2"))</f>
        <v>FPH</v>
      </c>
      <c r="F20" s="94" t="str" cm="1">
        <f t="array" aca="1" ref="F20" ca="1">INDIRECT(_xlfn.CONCAT("'",D20,"'","!","$B$118"))</f>
        <v>ISLANDS CLOSED WALL-SIDE</v>
      </c>
      <c r="G20" s="94" t="str" cm="1">
        <f t="array" aca="1" ref="G20" ca="1">INDIRECT(_xlfn.CONCAT("'",D20,"'","!","$B$120"))</f>
        <v>-</v>
      </c>
      <c r="H20" s="95" cm="1">
        <f t="array" aca="1" ref="H20" ca="1">INDIRECT(_xlfn.CONCAT("'",D20,"'","!","$G$108"))</f>
        <v>0</v>
      </c>
      <c r="I20" s="96" t="str">
        <f>DATA!$K$50</f>
        <v>Kč</v>
      </c>
      <c r="J20" s="95">
        <f ca="1">N20</f>
        <v>0</v>
      </c>
      <c r="K20" s="96" t="str">
        <f>DATA!$K$50</f>
        <v>Kč</v>
      </c>
      <c r="N20" s="97" cm="1">
        <f t="array" aca="1" ref="N20" ca="1">INDIRECT(_xlfn.CONCAT("'",D20,"'","!","$G$101"))</f>
        <v>0</v>
      </c>
      <c r="O20" s="98" t="str">
        <f>K20</f>
        <v>Kč</v>
      </c>
      <c r="P20" s="97" cm="1">
        <f t="array" aca="1" ref="P20" ca="1">INDIRECT(_xlfn.CONCAT("'",D20,"'","!","$G$106"))</f>
        <v>0</v>
      </c>
      <c r="Q20" s="98" t="s">
        <v>95</v>
      </c>
      <c r="R20" s="98"/>
    </row>
    <row r="21" spans="3:18" ht="2.25" customHeight="1" x14ac:dyDescent="0.55000000000000004">
      <c r="C21" s="99"/>
      <c r="D21" s="100"/>
      <c r="E21" s="100"/>
      <c r="F21" s="100"/>
      <c r="G21" s="100"/>
      <c r="H21" s="101"/>
      <c r="I21" s="102"/>
      <c r="J21" s="101"/>
      <c r="K21" s="102"/>
      <c r="N21" s="97"/>
      <c r="O21" s="97"/>
      <c r="P21" s="97"/>
    </row>
    <row r="22" spans="3:18" ht="14.25" customHeight="1" x14ac:dyDescent="0.55000000000000004">
      <c r="C22" s="103">
        <f>C20+1</f>
        <v>3</v>
      </c>
      <c r="D22" s="104" t="s">
        <v>920</v>
      </c>
      <c r="E22" s="103" t="str" cm="1">
        <f t="array" aca="1" ref="E22" ca="1">INDIRECT(_xlfn.CONCAT("'",D22,"'","!","$H$2"))</f>
        <v>FP</v>
      </c>
      <c r="F22" s="104" t="str" cm="1">
        <f t="array" aca="1" ref="F22" ca="1">INDIRECT(_xlfn.CONCAT("'",D22,"'","!","$B$118"))</f>
        <v>VERTICAL GLASS-DOOR</v>
      </c>
      <c r="G22" s="104" t="str" cm="1">
        <f t="array" aca="1" ref="G22" ca="1">INDIRECT(_xlfn.CONCAT("'",D22,"'","!","$B$120"))</f>
        <v>-</v>
      </c>
      <c r="H22" s="105" cm="1">
        <f t="array" aca="1" ref="H22" ca="1">INDIRECT(_xlfn.CONCAT("'",D22,"'","!","$G$108"))</f>
        <v>0</v>
      </c>
      <c r="I22" s="106" t="str">
        <f>DATA!$K$50</f>
        <v>Kč</v>
      </c>
      <c r="J22" s="105">
        <f t="shared" ca="1" si="0"/>
        <v>0</v>
      </c>
      <c r="K22" s="106" t="str">
        <f>DATA!$K$50</f>
        <v>Kč</v>
      </c>
      <c r="N22" s="97" cm="1">
        <f t="array" aca="1" ref="N22" ca="1">INDIRECT(_xlfn.CONCAT("'",D22,"'","!","$G$101"))</f>
        <v>0</v>
      </c>
      <c r="O22" s="98" t="str">
        <f t="shared" ref="O22" si="1">K22</f>
        <v>Kč</v>
      </c>
      <c r="P22" s="97" cm="1">
        <f t="array" aca="1" ref="P22" ca="1">INDIRECT(_xlfn.CONCAT("'",D22,"'","!","$G$106"))</f>
        <v>0</v>
      </c>
      <c r="Q22" s="98" t="s">
        <v>95</v>
      </c>
    </row>
    <row r="23" spans="3:18" ht="14.25" customHeight="1" x14ac:dyDescent="0.55000000000000004">
      <c r="C23" s="103">
        <v>4</v>
      </c>
      <c r="D23" s="104" t="s">
        <v>942</v>
      </c>
      <c r="E23" s="103" t="str" cm="1">
        <f t="array" aca="1" ref="E23" ca="1">INDIRECT(_xlfn.CONCAT("'",D23,"'","!","$H$2"))</f>
        <v>RI</v>
      </c>
      <c r="F23" s="104" t="str" cm="1">
        <f t="array" aca="1" ref="F23" ca="1">INDIRECT(_xlfn.CONCAT("'",D23,"'","!","$B$118"))</f>
        <v>VERTICAL GLASS-DOOR ROLL IN (EUR)</v>
      </c>
      <c r="G23" s="104" t="str" cm="1">
        <f t="array" aca="1" ref="G23" ca="1">INDIRECT(_xlfn.CONCAT("'",D23,"'","!","$B$120"))</f>
        <v>-</v>
      </c>
      <c r="H23" s="105" cm="1">
        <f t="array" aca="1" ref="H23" ca="1">INDIRECT(_xlfn.CONCAT("'",D23,"'","!","$G$108"))</f>
        <v>0</v>
      </c>
      <c r="I23" s="106" t="str">
        <f>DATA!$K$50</f>
        <v>Kč</v>
      </c>
      <c r="J23" s="105">
        <f t="shared" ref="J23" ca="1" si="2">N23</f>
        <v>0</v>
      </c>
      <c r="K23" s="106" t="str">
        <f>DATA!$K$50</f>
        <v>Kč</v>
      </c>
      <c r="N23" s="97" cm="1">
        <f t="array" aca="1" ref="N23" ca="1">INDIRECT(_xlfn.CONCAT("'",D23,"'","!","$G$101"))</f>
        <v>0</v>
      </c>
      <c r="O23" s="98" t="str">
        <f t="shared" ref="O23" si="3">K23</f>
        <v>Kč</v>
      </c>
      <c r="P23" s="97" cm="1">
        <f t="array" aca="1" ref="P23" ca="1">INDIRECT(_xlfn.CONCAT("'",D23,"'","!","$G$106"))</f>
        <v>0</v>
      </c>
      <c r="Q23" s="98" t="s">
        <v>95</v>
      </c>
    </row>
    <row r="24" spans="3:18" ht="2.25" customHeight="1" thickBot="1" x14ac:dyDescent="0.6">
      <c r="C24" s="107"/>
      <c r="D24" s="108"/>
      <c r="E24" s="108"/>
      <c r="F24" s="108"/>
      <c r="G24" s="108"/>
      <c r="H24" s="109"/>
      <c r="I24" s="110"/>
      <c r="J24" s="111"/>
      <c r="K24" s="111"/>
      <c r="N24" s="112"/>
      <c r="O24" s="112"/>
      <c r="P24" s="112"/>
    </row>
    <row r="25" spans="3:18" ht="18" customHeight="1" thickBot="1" x14ac:dyDescent="0.6">
      <c r="C25" s="103" t="s">
        <v>158</v>
      </c>
      <c r="D25" s="104" t="s">
        <v>166</v>
      </c>
      <c r="E25" s="104"/>
      <c r="F25" s="779" t="s">
        <v>167</v>
      </c>
      <c r="G25" s="582"/>
      <c r="H25" s="113">
        <f ca="1">SUM(H19:H23)</f>
        <v>0</v>
      </c>
      <c r="I25" s="114" t="str">
        <f>DATA!$K$50</f>
        <v>Kč</v>
      </c>
      <c r="J25" s="115"/>
      <c r="K25" s="115"/>
      <c r="N25" s="112"/>
      <c r="O25" s="112"/>
      <c r="P25" s="112"/>
    </row>
    <row r="26" spans="3:18" ht="18" customHeight="1" thickBot="1" x14ac:dyDescent="0.6">
      <c r="C26" s="116" t="s">
        <v>159</v>
      </c>
      <c r="D26" s="117" t="s">
        <v>200</v>
      </c>
      <c r="E26" s="117"/>
      <c r="F26" s="780" t="s">
        <v>173</v>
      </c>
      <c r="G26" s="777"/>
      <c r="H26" s="118">
        <f ca="1">SUM(J19:J23)</f>
        <v>0</v>
      </c>
      <c r="I26" s="119" t="str">
        <f>DATA!$K$50</f>
        <v>Kč</v>
      </c>
      <c r="J26" s="115"/>
      <c r="K26" s="115"/>
      <c r="N26" s="120">
        <f ca="1">SUM(N19:N23)</f>
        <v>0</v>
      </c>
      <c r="O26" s="98" t="str">
        <f>I26</f>
        <v>Kč</v>
      </c>
      <c r="P26" s="112"/>
    </row>
    <row r="27" spans="3:18" ht="2.25" customHeight="1" thickBot="1" x14ac:dyDescent="0.6">
      <c r="C27" s="107"/>
      <c r="D27" s="108"/>
      <c r="E27" s="108"/>
      <c r="F27" s="121"/>
      <c r="G27" s="122"/>
      <c r="H27" s="123"/>
      <c r="I27" s="110"/>
      <c r="J27" s="111"/>
      <c r="K27" s="111"/>
      <c r="N27" s="97"/>
      <c r="O27" s="97"/>
      <c r="P27" s="112"/>
    </row>
    <row r="28" spans="3:18" ht="18" customHeight="1" thickBot="1" x14ac:dyDescent="0.6">
      <c r="C28" s="116" t="s">
        <v>160</v>
      </c>
      <c r="D28" s="117" t="s">
        <v>168</v>
      </c>
      <c r="E28" s="117"/>
      <c r="F28" s="777" t="s">
        <v>202</v>
      </c>
      <c r="G28" s="778"/>
      <c r="H28" s="124">
        <f ca="1">P28</f>
        <v>0</v>
      </c>
      <c r="I28" s="125" t="str">
        <f>DATA!$K$50</f>
        <v>Kč</v>
      </c>
      <c r="J28" s="97"/>
      <c r="K28" s="97"/>
      <c r="N28" s="112"/>
      <c r="O28" s="112"/>
      <c r="P28" s="120">
        <f ca="1">SUM(P19:P23)</f>
        <v>0</v>
      </c>
      <c r="Q28" s="98" t="str">
        <f>I28</f>
        <v>Kč</v>
      </c>
    </row>
    <row r="29" spans="3:18" ht="2.25" customHeight="1" thickBot="1" x14ac:dyDescent="0.6">
      <c r="C29" s="107"/>
      <c r="D29" s="108"/>
      <c r="E29" s="108"/>
      <c r="F29" s="121"/>
      <c r="G29" s="122"/>
      <c r="H29" s="123"/>
      <c r="I29" s="110"/>
      <c r="J29" s="97"/>
      <c r="K29" s="97"/>
      <c r="N29" s="112"/>
    </row>
    <row r="30" spans="3:18" ht="18" customHeight="1" thickBot="1" x14ac:dyDescent="0.6">
      <c r="C30" s="103" t="s">
        <v>4</v>
      </c>
      <c r="D30" s="104" t="s">
        <v>157</v>
      </c>
      <c r="E30" s="104"/>
      <c r="F30" s="779" t="s">
        <v>169</v>
      </c>
      <c r="G30" s="582"/>
      <c r="H30" s="126">
        <f ca="1">SUM(H25:H28)</f>
        <v>0</v>
      </c>
      <c r="I30" s="127" t="str">
        <f>DATA!$K$50</f>
        <v>Kč</v>
      </c>
      <c r="J30" s="97"/>
      <c r="K30" s="97"/>
      <c r="N30" s="112"/>
    </row>
    <row r="31" spans="3:18" ht="5.25" customHeight="1" x14ac:dyDescent="0.55000000000000004">
      <c r="N31" s="112"/>
      <c r="O31" s="112"/>
      <c r="P31" s="112"/>
    </row>
    <row r="32" spans="3:18" ht="14.4" x14ac:dyDescent="0.55000000000000004">
      <c r="D32" s="559" t="str">
        <f>DATA!C43</f>
        <v>ZÁRUKA NA DODÁVKU:</v>
      </c>
      <c r="E32" s="561"/>
      <c r="F32" s="79">
        <f>DATA!K43</f>
        <v>36</v>
      </c>
      <c r="G32" s="78" t="str">
        <f>DATA!L43</f>
        <v>Měsíců</v>
      </c>
    </row>
    <row r="33" spans="4:9" ht="14.4" x14ac:dyDescent="0.55000000000000004">
      <c r="D33" s="559" t="str">
        <f>DATA!C44</f>
        <v>PLATNOST NABÍDKY:</v>
      </c>
      <c r="E33" s="561"/>
      <c r="F33" s="79">
        <f>DATA!K44</f>
        <v>0</v>
      </c>
      <c r="G33" s="78" t="str">
        <f>DATA!L44</f>
        <v>Měsíců</v>
      </c>
    </row>
    <row r="35" spans="4:9" ht="4.5" customHeight="1" x14ac:dyDescent="0.55000000000000004"/>
    <row r="37" spans="4:9" x14ac:dyDescent="0.55000000000000004">
      <c r="H37" s="128"/>
      <c r="I37" s="128"/>
    </row>
  </sheetData>
  <sheetProtection algorithmName="SHA-512" hashValue="/JrFAan/UmIOfV54jEb9xFomI7ZX1SZ6Vdx6EKKBcxMETeUM0n5hdZcQehUPPJeRD4nKC+BEunQW7v+cmml/NA==" saltValue="CCl/5IuExvd+QyXSvomA1Q==" spinCount="100000" sheet="1" objects="1" scenarios="1"/>
  <mergeCells count="26">
    <mergeCell ref="D33:E33"/>
    <mergeCell ref="D3:E3"/>
    <mergeCell ref="D4:E4"/>
    <mergeCell ref="D5:E5"/>
    <mergeCell ref="D6:E6"/>
    <mergeCell ref="D8:E8"/>
    <mergeCell ref="D9:E9"/>
    <mergeCell ref="D11:E11"/>
    <mergeCell ref="D12:E12"/>
    <mergeCell ref="D13:E13"/>
    <mergeCell ref="C18:K18"/>
    <mergeCell ref="F3:G3"/>
    <mergeCell ref="F4:G4"/>
    <mergeCell ref="N13:P13"/>
    <mergeCell ref="D15:H15"/>
    <mergeCell ref="D32:E32"/>
    <mergeCell ref="F28:G28"/>
    <mergeCell ref="F30:G30"/>
    <mergeCell ref="F25:G25"/>
    <mergeCell ref="F26:G26"/>
    <mergeCell ref="H17:I17"/>
    <mergeCell ref="J17:K17"/>
    <mergeCell ref="N15:Q15"/>
    <mergeCell ref="N17:O17"/>
    <mergeCell ref="P17:Q17"/>
    <mergeCell ref="N16:Q16"/>
  </mergeCells>
  <phoneticPr fontId="44" type="noConversion"/>
  <conditionalFormatting sqref="H24:K24">
    <cfRule type="dataBar" priority="3">
      <dataBar>
        <cfvo type="min"/>
        <cfvo type="max"/>
        <color rgb="FFFFB628"/>
      </dataBar>
      <extLst>
        <ext xmlns:x14="http://schemas.microsoft.com/office/spreadsheetml/2009/9/main" uri="{B025F937-C7B1-47D3-B67F-A62EFF666E3E}">
          <x14:id>{C771C67F-EDBA-4F05-AEB7-AC35D924DEC2}</x14:id>
        </ext>
      </extLst>
    </cfRule>
  </conditionalFormatting>
  <printOptions horizontalCentered="1"/>
  <pageMargins left="0.86614173228346458" right="0.39370078740157483" top="0.78740157480314965" bottom="0.59055118110236227" header="0.31496062992125984" footer="0.31496062992125984"/>
  <pageSetup paperSize="9" scale="67" orientation="portrait" r:id="rId1"/>
  <headerFooter>
    <oddFooter>&amp;L&amp;F</oddFooter>
  </headerFooter>
  <ignoredErrors>
    <ignoredError sqref="F8:F13" unlockedFormula="1"/>
    <ignoredError sqref="J19:J20 J21:J22" formula="1"/>
  </ignoredErrors>
  <drawing r:id="rId2"/>
  <extLst>
    <ext xmlns:x14="http://schemas.microsoft.com/office/spreadsheetml/2009/9/main" uri="{78C0D931-6437-407d-A8EE-F0AAD7539E65}">
      <x14:conditionalFormattings>
        <x14:conditionalFormatting xmlns:xm="http://schemas.microsoft.com/office/excel/2006/main">
          <x14:cfRule type="dataBar" id="{C771C67F-EDBA-4F05-AEB7-AC35D924DEC2}">
            <x14:dataBar minLength="0" maxLength="100" border="1" negativeBarBorderColorSameAsPositive="0">
              <x14:cfvo type="autoMin"/>
              <x14:cfvo type="autoMax"/>
              <x14:borderColor rgb="FFFFB628"/>
              <x14:negativeFillColor rgb="FFFF0000"/>
              <x14:negativeBorderColor rgb="FFFF0000"/>
              <x14:axisColor rgb="FF000000"/>
            </x14:dataBar>
          </x14:cfRule>
          <xm:sqref>H24:K24</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344B2-D810-4654-A48D-0C8E3E41E385}">
  <sheetPr codeName="List5">
    <tabColor theme="8" tint="-0.249977111117893"/>
    <pageSetUpPr fitToPage="1"/>
  </sheetPr>
  <dimension ref="C2:Q29"/>
  <sheetViews>
    <sheetView view="pageBreakPreview" zoomScale="85" zoomScaleNormal="100" zoomScaleSheetLayoutView="85" workbookViewId="0">
      <selection activeCell="B17" sqref="B17:H17"/>
    </sheetView>
  </sheetViews>
  <sheetFormatPr defaultColWidth="9.1015625" defaultRowHeight="12.9" x14ac:dyDescent="0.55000000000000004"/>
  <cols>
    <col min="1" max="1" width="2.7890625" style="77" customWidth="1"/>
    <col min="2" max="2" width="0.3671875" style="77" customWidth="1"/>
    <col min="3" max="3" width="4.47265625" style="77" customWidth="1"/>
    <col min="4" max="5" width="12.7890625" style="80" customWidth="1"/>
    <col min="6" max="7" width="27.5234375" style="80" customWidth="1"/>
    <col min="8" max="8" width="30.1015625" style="80" customWidth="1"/>
    <col min="9" max="9" width="8.5234375" style="80" customWidth="1"/>
    <col min="10" max="10" width="9.5234375" style="80" customWidth="1"/>
    <col min="11" max="11" width="16.5234375" style="80" customWidth="1"/>
    <col min="12" max="12" width="8.5234375" style="80" customWidth="1"/>
    <col min="13" max="13" width="17.7890625" style="80" customWidth="1"/>
    <col min="14" max="14" width="3.5234375" style="80" customWidth="1"/>
    <col min="15" max="15" width="17.7890625" style="79" customWidth="1"/>
    <col min="16" max="16" width="3.5234375" style="79" customWidth="1"/>
    <col min="17" max="17" width="0.3671875" style="77" customWidth="1"/>
    <col min="18" max="16384" width="9.1015625" style="77"/>
  </cols>
  <sheetData>
    <row r="2" spans="3:16" ht="4.5" customHeight="1" x14ac:dyDescent="0.55000000000000004"/>
    <row r="3" spans="3:16" ht="14.25" customHeight="1" x14ac:dyDescent="0.55000000000000004">
      <c r="D3" s="559" t="str">
        <f>DATA!C13</f>
        <v>PROJEKT:</v>
      </c>
      <c r="E3" s="559"/>
      <c r="F3" s="84" t="str">
        <f>DATA!K13</f>
        <v>PD.318.000.DVZ</v>
      </c>
      <c r="G3" s="84"/>
      <c r="H3" s="78"/>
      <c r="I3" s="78"/>
      <c r="J3" s="78"/>
      <c r="K3" s="78"/>
      <c r="L3" s="78"/>
      <c r="M3" s="78"/>
      <c r="N3" s="78"/>
    </row>
    <row r="4" spans="3:16" ht="14.25" customHeight="1" x14ac:dyDescent="0.55000000000000004">
      <c r="C4" s="76"/>
      <c r="D4" s="559" t="str">
        <f>DATA!C15</f>
        <v>PROVOZOVNA:</v>
      </c>
      <c r="E4" s="559"/>
      <c r="F4" s="85" t="str">
        <f>DATA!K15</f>
        <v>VH AGROPRODUKT</v>
      </c>
      <c r="G4" s="85"/>
      <c r="H4" s="78"/>
      <c r="I4" s="78"/>
      <c r="J4" s="78"/>
      <c r="K4" s="78"/>
      <c r="L4" s="78"/>
      <c r="M4" s="78"/>
      <c r="N4" s="78"/>
    </row>
    <row r="5" spans="3:16" ht="14.25" customHeight="1" x14ac:dyDescent="0.55000000000000004">
      <c r="C5" s="76"/>
      <c r="D5" s="559" t="str">
        <f>DATA!C16</f>
        <v>ČÍSLO:</v>
      </c>
      <c r="E5" s="559"/>
      <c r="F5" s="85" t="str">
        <f>DATA!K16</f>
        <v>-</v>
      </c>
      <c r="G5" s="85"/>
      <c r="H5" s="78"/>
      <c r="I5" s="78"/>
      <c r="J5" s="78"/>
      <c r="K5" s="78"/>
      <c r="L5" s="78"/>
      <c r="M5" s="78"/>
      <c r="N5" s="78"/>
    </row>
    <row r="6" spans="3:16" ht="14.25" customHeight="1" x14ac:dyDescent="0.55000000000000004">
      <c r="C6" s="76"/>
      <c r="D6" s="559" t="str">
        <f>DATA!C17</f>
        <v>FORMÁT:</v>
      </c>
      <c r="E6" s="559"/>
      <c r="F6" s="80" t="str">
        <f>DATA!K18</f>
        <v>DX-01</v>
      </c>
      <c r="H6" s="78"/>
      <c r="I6" s="78"/>
      <c r="J6" s="78"/>
      <c r="K6" s="78"/>
      <c r="L6" s="78"/>
      <c r="M6" s="78"/>
      <c r="N6" s="78"/>
    </row>
    <row r="7" spans="3:16" ht="5.25" hidden="1" customHeight="1" x14ac:dyDescent="0.55000000000000004">
      <c r="D7" s="79"/>
      <c r="E7" s="79"/>
      <c r="F7" s="78"/>
      <c r="G7" s="78"/>
      <c r="H7" s="78"/>
      <c r="I7" s="78"/>
      <c r="J7" s="78"/>
      <c r="K7" s="78"/>
      <c r="L7" s="78"/>
      <c r="M7" s="78"/>
      <c r="N7" s="78"/>
    </row>
    <row r="8" spans="3:16" ht="14.25" hidden="1" customHeight="1" x14ac:dyDescent="0.55000000000000004">
      <c r="D8" s="559" t="str">
        <f>DATA!C36</f>
        <v>DODAVATEL:</v>
      </c>
      <c r="E8" s="559"/>
      <c r="F8" s="86">
        <f>DATA!K36</f>
        <v>0</v>
      </c>
      <c r="G8" s="86"/>
      <c r="H8" s="78"/>
      <c r="I8" s="78"/>
      <c r="J8" s="78"/>
      <c r="K8" s="78"/>
      <c r="L8" s="78"/>
      <c r="M8" s="78"/>
      <c r="N8" s="78"/>
    </row>
    <row r="9" spans="3:16" ht="14.25" hidden="1" customHeight="1" x14ac:dyDescent="0.55000000000000004">
      <c r="D9" s="559" t="str">
        <f>DATA!C37</f>
        <v>ADRESA:</v>
      </c>
      <c r="E9" s="559"/>
      <c r="F9" s="86">
        <f>DATA!K37</f>
        <v>0</v>
      </c>
      <c r="G9" s="86"/>
      <c r="H9" s="78"/>
      <c r="I9" s="78"/>
      <c r="J9" s="78"/>
      <c r="K9" s="78"/>
      <c r="L9" s="78"/>
      <c r="M9" s="78"/>
      <c r="N9" s="78"/>
    </row>
    <row r="10" spans="3:16" ht="14.25" hidden="1" customHeight="1" x14ac:dyDescent="0.55000000000000004">
      <c r="D10" s="559"/>
      <c r="E10" s="561"/>
      <c r="F10" s="86">
        <f>DATA!K38</f>
        <v>0</v>
      </c>
      <c r="G10" s="86"/>
      <c r="H10" s="78"/>
      <c r="I10" s="78"/>
      <c r="J10" s="78"/>
      <c r="K10" s="78"/>
      <c r="L10" s="78"/>
      <c r="M10" s="78"/>
      <c r="N10" s="78"/>
    </row>
    <row r="11" spans="3:16" ht="14.25" hidden="1" customHeight="1" x14ac:dyDescent="0.55000000000000004">
      <c r="D11" s="559" t="str">
        <f>DATA!C39</f>
        <v>ZPRACOVAL:</v>
      </c>
      <c r="E11" s="559"/>
      <c r="F11" s="86">
        <f>DATA!K39</f>
        <v>0</v>
      </c>
      <c r="G11" s="86"/>
      <c r="H11" s="78"/>
      <c r="I11" s="78"/>
      <c r="J11" s="78"/>
      <c r="K11" s="78"/>
      <c r="L11" s="78"/>
      <c r="M11" s="78"/>
      <c r="N11" s="78"/>
    </row>
    <row r="12" spans="3:16" ht="14.25" hidden="1" customHeight="1" x14ac:dyDescent="0.55000000000000004">
      <c r="D12" s="559" t="str">
        <f>DATA!C40</f>
        <v>TEL.:</v>
      </c>
      <c r="E12" s="559"/>
      <c r="F12" s="86">
        <f>DATA!K40</f>
        <v>0</v>
      </c>
      <c r="G12" s="86"/>
      <c r="H12" s="78"/>
      <c r="I12" s="78"/>
      <c r="J12" s="78"/>
      <c r="K12" s="78"/>
      <c r="L12" s="78"/>
      <c r="M12" s="78"/>
      <c r="N12" s="78"/>
    </row>
    <row r="13" spans="3:16" ht="14.25" hidden="1" customHeight="1" x14ac:dyDescent="0.55000000000000004">
      <c r="D13" s="559" t="str">
        <f>DATA!C41</f>
        <v>E-MAIL:</v>
      </c>
      <c r="E13" s="559"/>
      <c r="F13" s="86">
        <f>DATA!K41</f>
        <v>0</v>
      </c>
      <c r="G13" s="86"/>
      <c r="H13" s="78"/>
      <c r="I13" s="78"/>
      <c r="J13" s="78"/>
      <c r="K13" s="78"/>
      <c r="L13" s="78"/>
      <c r="M13" s="78"/>
      <c r="N13" s="78"/>
    </row>
    <row r="14" spans="3:16" ht="5.25" customHeight="1" x14ac:dyDescent="0.55000000000000004"/>
    <row r="15" spans="3:16" ht="22" customHeight="1" x14ac:dyDescent="0.55000000000000004">
      <c r="C15" s="129" t="s">
        <v>171</v>
      </c>
      <c r="D15" s="802" t="s">
        <v>537</v>
      </c>
      <c r="E15" s="803"/>
      <c r="F15" s="803"/>
      <c r="G15" s="803"/>
      <c r="H15" s="803"/>
      <c r="I15" s="803"/>
      <c r="J15" s="803"/>
      <c r="K15" s="803"/>
      <c r="L15" s="803"/>
      <c r="M15" s="803"/>
      <c r="N15" s="803"/>
      <c r="O15" s="803"/>
      <c r="P15" s="804"/>
    </row>
    <row r="16" spans="3:16" ht="4.5" customHeight="1" x14ac:dyDescent="0.55000000000000004">
      <c r="C16" s="88"/>
      <c r="D16" s="89"/>
      <c r="E16" s="90"/>
      <c r="F16" s="90"/>
      <c r="G16" s="90"/>
      <c r="H16" s="90"/>
      <c r="I16" s="90"/>
      <c r="J16" s="90"/>
      <c r="K16" s="90"/>
      <c r="L16" s="90"/>
      <c r="M16" s="90"/>
      <c r="N16" s="90"/>
      <c r="O16" s="90"/>
      <c r="P16" s="90"/>
    </row>
    <row r="17" spans="3:17" ht="20.25" customHeight="1" x14ac:dyDescent="0.55000000000000004">
      <c r="C17" s="91" t="s">
        <v>170</v>
      </c>
      <c r="D17" s="92" t="s">
        <v>536</v>
      </c>
      <c r="E17" s="92" t="s">
        <v>149</v>
      </c>
      <c r="F17" s="92" t="s">
        <v>533</v>
      </c>
      <c r="G17" s="92" t="s">
        <v>534</v>
      </c>
      <c r="H17" s="92" t="s">
        <v>528</v>
      </c>
      <c r="I17" s="796" t="s">
        <v>856</v>
      </c>
      <c r="J17" s="797"/>
      <c r="K17" s="92" t="s">
        <v>857</v>
      </c>
      <c r="L17" s="130" t="s">
        <v>154</v>
      </c>
      <c r="M17" s="798" t="s">
        <v>858</v>
      </c>
      <c r="N17" s="799"/>
      <c r="O17" s="800" t="s">
        <v>529</v>
      </c>
      <c r="P17" s="801"/>
    </row>
    <row r="18" spans="3:17" ht="4.5" customHeight="1" x14ac:dyDescent="0.55000000000000004">
      <c r="C18" s="99"/>
      <c r="D18" s="100"/>
      <c r="E18" s="100"/>
      <c r="F18" s="100"/>
      <c r="G18" s="100"/>
      <c r="H18" s="100"/>
      <c r="I18" s="100"/>
      <c r="J18" s="100"/>
      <c r="K18" s="100"/>
      <c r="L18" s="100"/>
      <c r="M18" s="100"/>
      <c r="N18" s="100"/>
      <c r="O18" s="131"/>
      <c r="P18" s="132"/>
    </row>
    <row r="19" spans="3:17" ht="14.25" customHeight="1" x14ac:dyDescent="0.55000000000000004">
      <c r="C19" s="93">
        <v>1</v>
      </c>
      <c r="D19" s="94" t="s">
        <v>919</v>
      </c>
      <c r="E19" s="94" t="str" cm="1">
        <f t="array" aca="1" ref="E19" ca="1">INDIRECT(_xlfn.CONCAT("'",D19,"'","!","$H$180"))</f>
        <v>106</v>
      </c>
      <c r="F19" s="94" t="str" cm="1">
        <f t="array" aca="1" ref="F19" ca="1">INDIRECT(_xlfn.CONCAT("'",D19,"'","!","$B$182"))</f>
        <v>MRAZICÍ BOX</v>
      </c>
      <c r="G19" s="94" t="str" cm="1">
        <f t="array" aca="1" ref="G19" ca="1">INDIRECT(_xlfn.CONCAT("'",D19,"'","!","$B$183"))</f>
        <v>MRAŽENÉ PRODUKTY</v>
      </c>
      <c r="H19" s="94" t="str" cm="1">
        <f t="array" aca="1" ref="H19" ca="1">INDIRECT(_xlfn.CONCAT("'",D19,"'","!","$B$184"))</f>
        <v>CEILING LOW.106 EC.ED</v>
      </c>
      <c r="I19" s="93" t="str" cm="1">
        <f t="array" aca="1" ref="I19" ca="1">INDIRECT(_xlfn.CONCAT("'",D19,"'","!","$G$118"))</f>
        <v>NE</v>
      </c>
      <c r="J19" s="94" t="str" cm="1">
        <f t="array" aca="1" ref="J19" ca="1">INDIRECT(_xlfn.CONCAT("'",D19,"'","!","$G$119"))</f>
        <v>-</v>
      </c>
      <c r="K19" s="94" t="str" cm="1">
        <f t="array" aca="1" ref="K19" ca="1">INDIRECT(_xlfn.CONCAT("'",D19,"'","!","$G$123"))</f>
        <v>LAKOVANÝ PLECH</v>
      </c>
      <c r="L19" s="93" cm="1">
        <f t="array" aca="1" ref="L19" ca="1">INDIRECT(_xlfn.CONCAT("'",D19,"'","!","$c$185"))</f>
        <v>1</v>
      </c>
      <c r="M19" s="95" cm="1">
        <f t="array" aca="1" ref="M19" ca="1">INDIRECT(_xlfn.CONCAT("'",D19,"'","!","$H$185"))</f>
        <v>0</v>
      </c>
      <c r="N19" s="133" t="str">
        <f>DATA!$K$50</f>
        <v>Kč</v>
      </c>
      <c r="O19" s="95">
        <v>0</v>
      </c>
      <c r="P19" s="133" t="str">
        <f>DATA!$K$50</f>
        <v>Kč</v>
      </c>
    </row>
    <row r="20" spans="3:17" ht="4.5" customHeight="1" x14ac:dyDescent="0.55000000000000004">
      <c r="C20" s="107"/>
      <c r="D20" s="108"/>
      <c r="E20" s="108"/>
      <c r="F20" s="108"/>
      <c r="G20" s="108"/>
      <c r="H20" s="108"/>
      <c r="I20" s="108"/>
      <c r="J20" s="108"/>
      <c r="K20" s="108"/>
      <c r="L20" s="108"/>
      <c r="M20" s="134"/>
      <c r="N20" s="135"/>
      <c r="O20" s="134"/>
      <c r="P20" s="135"/>
    </row>
    <row r="21" spans="3:17" ht="14.25" customHeight="1" x14ac:dyDescent="0.55000000000000004">
      <c r="C21" s="103">
        <f>C19+1</f>
        <v>2</v>
      </c>
      <c r="D21" s="104" t="s">
        <v>923</v>
      </c>
      <c r="E21" s="104" t="str" cm="1">
        <f t="array" aca="1" ref="E21" ca="1">INDIRECT(_xlfn.CONCAT("'",D21,"'","!","$H$180"))</f>
        <v>105</v>
      </c>
      <c r="F21" s="104" t="str" cm="1">
        <f t="array" aca="1" ref="F21" ca="1">INDIRECT(_xlfn.CONCAT("'",D21,"'","!","$B$182"))</f>
        <v>CHLADICÍ BOX</v>
      </c>
      <c r="G21" s="104" t="str" cm="1">
        <f t="array" aca="1" ref="G21" ca="1">INDIRECT(_xlfn.CONCAT("'",D21,"'","!","$B$183"))</f>
        <v>POLOTOVARY</v>
      </c>
      <c r="H21" s="104" t="str" cm="1">
        <f t="array" aca="1" ref="H21" ca="1">INDIRECT(_xlfn.CONCAT("'",D21,"'","!","$B$184"))</f>
        <v>CEILING LOW.105 EC.ED</v>
      </c>
      <c r="I21" s="103" t="str" cm="1">
        <f t="array" aca="1" ref="I21" ca="1">INDIRECT(_xlfn.CONCAT("'",D21,"'","!","$G$118"))</f>
        <v>NE</v>
      </c>
      <c r="J21" s="104" t="str" cm="1">
        <f t="array" aca="1" ref="J21" ca="1">INDIRECT(_xlfn.CONCAT("'",D21,"'","!","$G$119"))</f>
        <v>-</v>
      </c>
      <c r="K21" s="104" t="str" cm="1">
        <f t="array" aca="1" ref="K21" ca="1">INDIRECT(_xlfn.CONCAT("'",D21,"'","!","$G$123"))</f>
        <v>LAKOVANÝ PLECH</v>
      </c>
      <c r="L21" s="103" cm="1">
        <f t="array" aca="1" ref="L21" ca="1">INDIRECT(_xlfn.CONCAT("'",D21,"'","!","$c$185"))</f>
        <v>1</v>
      </c>
      <c r="M21" s="105" cm="1">
        <f t="array" aca="1" ref="M21" ca="1">INDIRECT(_xlfn.CONCAT("'",D21,"'","!","$H$185"))</f>
        <v>0</v>
      </c>
      <c r="N21" s="136" t="str">
        <f>DATA!$K$50</f>
        <v>Kč</v>
      </c>
      <c r="O21" s="105">
        <v>0</v>
      </c>
      <c r="P21" s="136" t="str">
        <f>DATA!$K$50</f>
        <v>Kč</v>
      </c>
    </row>
    <row r="22" spans="3:17" ht="4.5" customHeight="1" x14ac:dyDescent="0.55000000000000004">
      <c r="C22" s="107"/>
      <c r="D22" s="108"/>
      <c r="E22" s="108"/>
      <c r="F22" s="108"/>
      <c r="G22" s="108"/>
      <c r="H22" s="108"/>
      <c r="I22" s="108"/>
      <c r="J22" s="108"/>
      <c r="K22" s="108"/>
      <c r="L22" s="108"/>
      <c r="M22" s="134"/>
      <c r="N22" s="135"/>
      <c r="O22" s="134"/>
      <c r="P22" s="135"/>
    </row>
    <row r="23" spans="3:17" ht="4.5" customHeight="1" x14ac:dyDescent="0.55000000000000004">
      <c r="C23" s="107"/>
      <c r="D23" s="108"/>
      <c r="E23" s="108"/>
      <c r="F23" s="108"/>
      <c r="G23" s="108"/>
      <c r="H23" s="108"/>
      <c r="I23" s="108"/>
      <c r="J23" s="108"/>
      <c r="K23" s="108"/>
      <c r="L23" s="108"/>
      <c r="M23" s="137"/>
      <c r="N23" s="138"/>
      <c r="O23" s="139"/>
      <c r="P23" s="135"/>
    </row>
    <row r="24" spans="3:17" ht="18" customHeight="1" x14ac:dyDescent="0.55000000000000004">
      <c r="C24" s="116" t="s">
        <v>158</v>
      </c>
      <c r="D24" s="780" t="s">
        <v>530</v>
      </c>
      <c r="E24" s="795"/>
      <c r="F24" s="780" t="s">
        <v>535</v>
      </c>
      <c r="G24" s="780"/>
      <c r="H24" s="780"/>
      <c r="I24" s="795"/>
      <c r="J24" s="795"/>
      <c r="K24" s="795"/>
      <c r="L24" s="795"/>
      <c r="M24" s="140">
        <f ca="1">SUM(M19:M22)</f>
        <v>0</v>
      </c>
      <c r="N24" s="141" t="str">
        <f>DATA!$K$50</f>
        <v>Kč</v>
      </c>
      <c r="O24" s="805"/>
      <c r="P24" s="806"/>
    </row>
    <row r="25" spans="3:17" ht="18" customHeight="1" x14ac:dyDescent="0.55000000000000004">
      <c r="C25" s="116" t="s">
        <v>159</v>
      </c>
      <c r="D25" s="780" t="s">
        <v>531</v>
      </c>
      <c r="E25" s="795"/>
      <c r="F25" s="777" t="s">
        <v>532</v>
      </c>
      <c r="G25" s="807"/>
      <c r="H25" s="807"/>
      <c r="I25" s="808"/>
      <c r="J25" s="808"/>
      <c r="K25" s="808"/>
      <c r="L25" s="808"/>
      <c r="M25" s="808"/>
      <c r="N25" s="572"/>
      <c r="O25" s="140">
        <f>SUM(O19:O22)</f>
        <v>0</v>
      </c>
      <c r="P25" s="141" t="str">
        <f>DATA!$K$50</f>
        <v>Kč</v>
      </c>
    </row>
    <row r="26" spans="3:17" ht="4.5" customHeight="1" x14ac:dyDescent="0.55000000000000004"/>
    <row r="27" spans="3:17" ht="14.4" x14ac:dyDescent="0.55000000000000004">
      <c r="D27" s="559" t="str">
        <f>DATA!C43</f>
        <v>ZÁRUKA NA DODÁVKU:</v>
      </c>
      <c r="E27" s="561"/>
      <c r="F27" s="79">
        <f>DATA!K43</f>
        <v>36</v>
      </c>
      <c r="G27" s="78" t="s">
        <v>252</v>
      </c>
      <c r="H27" s="78"/>
      <c r="I27" s="78"/>
      <c r="J27" s="78"/>
      <c r="K27" s="78"/>
      <c r="L27" s="78"/>
      <c r="M27" s="78"/>
      <c r="N27" s="78"/>
    </row>
    <row r="28" spans="3:17" s="80" customFormat="1" ht="14.4" x14ac:dyDescent="0.55000000000000004">
      <c r="C28" s="77"/>
      <c r="D28" s="559" t="str">
        <f>DATA!C44</f>
        <v>PLATNOST NABÍDKY:</v>
      </c>
      <c r="E28" s="561"/>
      <c r="F28" s="79">
        <f>DATA!K44</f>
        <v>0</v>
      </c>
      <c r="G28" s="78" t="s">
        <v>252</v>
      </c>
      <c r="O28" s="79"/>
      <c r="P28" s="79"/>
      <c r="Q28" s="77"/>
    </row>
    <row r="29" spans="3:17" ht="4.5" customHeight="1" x14ac:dyDescent="0.55000000000000004"/>
  </sheetData>
  <sheetProtection algorithmName="SHA-512" hashValue="vNnV+79//pw2/1+OJo9wt3VvxcYkK/Jg6GxNajt32S9/o9UbLPiy+bQjzWxQ1SLYj8vhI4q46qf9ifeoIuYR1Q==" saltValue="Z1D3XqkbXs3yem+sN1sawg==" spinCount="100000" sheet="1" objects="1" scenarios="1"/>
  <mergeCells count="21">
    <mergeCell ref="D27:E27"/>
    <mergeCell ref="D28:E28"/>
    <mergeCell ref="D11:E11"/>
    <mergeCell ref="D12:E12"/>
    <mergeCell ref="D13:E13"/>
    <mergeCell ref="D24:E24"/>
    <mergeCell ref="D25:E25"/>
    <mergeCell ref="D15:P15"/>
    <mergeCell ref="O24:P24"/>
    <mergeCell ref="F25:N25"/>
    <mergeCell ref="D9:E9"/>
    <mergeCell ref="D3:E3"/>
    <mergeCell ref="D4:E4"/>
    <mergeCell ref="D5:E5"/>
    <mergeCell ref="D6:E6"/>
    <mergeCell ref="D8:E8"/>
    <mergeCell ref="D10:E10"/>
    <mergeCell ref="F24:L24"/>
    <mergeCell ref="I17:J17"/>
    <mergeCell ref="M17:N17"/>
    <mergeCell ref="O17:P17"/>
  </mergeCells>
  <phoneticPr fontId="44" type="noConversion"/>
  <conditionalFormatting sqref="O23:P23">
    <cfRule type="dataBar" priority="1">
      <dataBar>
        <cfvo type="min"/>
        <cfvo type="max"/>
        <color rgb="FFFFB628"/>
      </dataBar>
      <extLst>
        <ext xmlns:x14="http://schemas.microsoft.com/office/spreadsheetml/2009/9/main" uri="{B025F937-C7B1-47D3-B67F-A62EFF666E3E}">
          <x14:id>{17F17D37-0097-4087-B9BA-5ABEF17FC67E}</x14:id>
        </ext>
      </extLst>
    </cfRule>
  </conditionalFormatting>
  <printOptions horizontalCentered="1"/>
  <pageMargins left="0.39370078740157483" right="0.39370078740157483" top="0.86614173228346458" bottom="0.59055118110236227" header="0.31496062992125984" footer="0.31496062992125984"/>
  <pageSetup paperSize="9" scale="68" orientation="landscape" r:id="rId1"/>
  <headerFooter>
    <oddFooter>&amp;L&amp;F</oddFooter>
  </headerFooter>
  <ignoredErrors>
    <ignoredError sqref="F8:F13" unlockedFormula="1"/>
    <ignoredError sqref="O20 O22" formula="1"/>
  </ignoredErrors>
  <drawing r:id="rId2"/>
  <extLst>
    <ext xmlns:x14="http://schemas.microsoft.com/office/spreadsheetml/2009/9/main" uri="{78C0D931-6437-407d-A8EE-F0AAD7539E65}">
      <x14:conditionalFormattings>
        <x14:conditionalFormatting xmlns:xm="http://schemas.microsoft.com/office/excel/2006/main">
          <x14:cfRule type="dataBar" id="{17F17D37-0097-4087-B9BA-5ABEF17FC67E}">
            <x14:dataBar minLength="0" maxLength="100" border="1" negativeBarBorderColorSameAsPositive="0">
              <x14:cfvo type="autoMin"/>
              <x14:cfvo type="autoMax"/>
              <x14:borderColor rgb="FFFFB628"/>
              <x14:negativeFillColor rgb="FFFF0000"/>
              <x14:negativeBorderColor rgb="FFFF0000"/>
              <x14:axisColor rgb="FF000000"/>
            </x14:dataBar>
          </x14:cfRule>
          <xm:sqref>O23:P23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39390-5B8C-49AE-A3C1-6D7DFE495315}">
  <sheetPr>
    <tabColor theme="0"/>
    <pageSetUpPr fitToPage="1"/>
  </sheetPr>
  <dimension ref="A2:AN27"/>
  <sheetViews>
    <sheetView view="pageBreakPreview" zoomScaleNormal="70" zoomScaleSheetLayoutView="100" workbookViewId="0"/>
  </sheetViews>
  <sheetFormatPr defaultColWidth="9.1015625" defaultRowHeight="14.4" x14ac:dyDescent="0.55000000000000004"/>
  <cols>
    <col min="1" max="1" width="3.47265625" style="7" customWidth="1"/>
    <col min="2" max="2" width="4.47265625" style="7" customWidth="1"/>
    <col min="3" max="4" width="9.5234375" style="10" customWidth="1"/>
    <col min="5" max="5" width="13.3671875" style="10" customWidth="1"/>
    <col min="6" max="6" width="35.7890625" style="10" customWidth="1"/>
    <col min="7" max="7" width="26" style="10" customWidth="1"/>
    <col min="8" max="8" width="41.7890625" style="10" customWidth="1"/>
    <col min="9" max="9" width="10.5234375" style="10" customWidth="1"/>
    <col min="10" max="10" width="4.7890625" style="7" customWidth="1"/>
    <col min="11" max="11" width="17.7890625" style="8" customWidth="1"/>
    <col min="12" max="12" width="3.7890625" style="7" customWidth="1"/>
    <col min="13" max="13" width="6.5234375" style="7" customWidth="1"/>
    <col min="14" max="14" width="4.7890625" style="7" customWidth="1"/>
    <col min="15" max="15" width="10.7890625" style="7" customWidth="1"/>
    <col min="16" max="16" width="11.5234375" style="7" hidden="1" customWidth="1"/>
    <col min="17" max="17" width="3.7890625" style="7" hidden="1" customWidth="1"/>
    <col min="18" max="18" width="8" style="7" hidden="1" customWidth="1"/>
    <col min="19" max="19" width="3.7890625" style="7" hidden="1" customWidth="1"/>
    <col min="20" max="20" width="8.1015625" style="7" hidden="1" customWidth="1"/>
    <col min="21" max="21" width="3.7890625" style="7" hidden="1" customWidth="1"/>
    <col min="22" max="22" width="8.1015625" style="7" hidden="1" customWidth="1"/>
    <col min="23" max="23" width="5" style="7" hidden="1" customWidth="1"/>
    <col min="24" max="24" width="11.1015625" style="7" hidden="1" customWidth="1"/>
    <col min="25" max="25" width="12" style="7" hidden="1" customWidth="1"/>
    <col min="26" max="26" width="2.7890625" style="7" hidden="1" customWidth="1"/>
    <col min="27" max="28" width="9.1015625" style="7" hidden="1" customWidth="1"/>
    <col min="29" max="29" width="0.1015625" style="7" hidden="1" customWidth="1"/>
    <col min="30" max="31" width="9.1015625" style="7" hidden="1" customWidth="1"/>
    <col min="32" max="32" width="2.7890625" style="7" hidden="1" customWidth="1"/>
    <col min="33" max="33" width="9.1015625" style="7" hidden="1" customWidth="1"/>
    <col min="34" max="40" width="0" style="7" hidden="1" customWidth="1"/>
    <col min="41" max="16384" width="9.1015625" style="7"/>
  </cols>
  <sheetData>
    <row r="2" spans="1:40" x14ac:dyDescent="0.55000000000000004">
      <c r="C2" s="218"/>
      <c r="E2" s="79" t="str">
        <f>DATA!C13</f>
        <v>PROJEKT:</v>
      </c>
      <c r="F2" s="84" t="str">
        <f>DATA!K13</f>
        <v>PD.318.000.DVZ</v>
      </c>
      <c r="P2" s="219" t="s">
        <v>642</v>
      </c>
      <c r="Q2" s="220">
        <v>12</v>
      </c>
      <c r="R2" s="221" t="s">
        <v>641</v>
      </c>
      <c r="S2" s="222"/>
      <c r="T2" s="222"/>
      <c r="U2" s="222"/>
      <c r="V2" s="222"/>
      <c r="W2" s="222"/>
      <c r="X2" s="222"/>
      <c r="Y2" s="222"/>
      <c r="Z2" s="222"/>
      <c r="AA2" s="222"/>
      <c r="AB2" s="222"/>
      <c r="AC2" s="222"/>
      <c r="AD2" s="222"/>
      <c r="AE2" s="222"/>
      <c r="AF2" s="222"/>
      <c r="AG2" s="222"/>
      <c r="AH2" s="222"/>
      <c r="AI2" s="222"/>
      <c r="AJ2" s="222"/>
      <c r="AK2" s="222"/>
      <c r="AL2" s="222"/>
      <c r="AM2" s="222"/>
      <c r="AN2" s="222"/>
    </row>
    <row r="3" spans="1:40" hidden="1" x14ac:dyDescent="0.55000000000000004">
      <c r="C3" s="218"/>
      <c r="E3" s="79" t="str">
        <f>DATA!C14</f>
        <v>ČÁST:</v>
      </c>
      <c r="F3" s="84" t="str">
        <f>DATA!K14</f>
        <v>PRODEJNA</v>
      </c>
      <c r="G3" s="80" t="s">
        <v>888</v>
      </c>
      <c r="P3" s="223" t="str">
        <f>F3</f>
        <v>PRODEJNA</v>
      </c>
      <c r="Q3" s="222"/>
      <c r="R3" s="222"/>
      <c r="S3" s="222"/>
      <c r="T3" s="222"/>
      <c r="U3" s="222"/>
      <c r="V3" s="222"/>
      <c r="W3" s="222"/>
      <c r="X3" s="222"/>
      <c r="Y3" s="222"/>
      <c r="Z3" s="222"/>
      <c r="AA3" s="222"/>
      <c r="AB3" s="222"/>
      <c r="AC3" s="222"/>
      <c r="AD3" s="222"/>
      <c r="AE3" s="222"/>
      <c r="AF3" s="222"/>
      <c r="AG3" s="222"/>
      <c r="AH3" s="222"/>
      <c r="AI3" s="222"/>
      <c r="AJ3" s="222"/>
      <c r="AK3" s="222"/>
      <c r="AL3" s="222"/>
      <c r="AM3" s="222"/>
      <c r="AN3" s="222"/>
    </row>
    <row r="4" spans="1:40" x14ac:dyDescent="0.55000000000000004">
      <c r="C4" s="218"/>
      <c r="E4" s="79" t="str">
        <f>DATA!C15</f>
        <v>PROVOZOVNA:</v>
      </c>
      <c r="F4" s="84" t="str">
        <f>DATA!K15</f>
        <v>VH AGROPRODUKT</v>
      </c>
      <c r="G4" s="85"/>
      <c r="H4" s="224"/>
      <c r="I4" s="224"/>
      <c r="J4" s="76"/>
      <c r="P4" s="223"/>
      <c r="Q4" s="222"/>
      <c r="R4" s="222"/>
      <c r="S4" s="222"/>
      <c r="T4" s="222"/>
      <c r="U4" s="222"/>
      <c r="V4" s="222"/>
      <c r="W4" s="222"/>
      <c r="X4" s="222"/>
      <c r="Y4" s="222"/>
      <c r="Z4" s="222"/>
      <c r="AA4" s="222"/>
      <c r="AB4" s="222"/>
      <c r="AC4" s="222"/>
      <c r="AD4" s="222"/>
      <c r="AE4" s="222"/>
      <c r="AF4" s="222"/>
      <c r="AG4" s="222"/>
      <c r="AH4" s="222"/>
      <c r="AI4" s="222"/>
      <c r="AJ4" s="222"/>
      <c r="AK4" s="222"/>
      <c r="AL4" s="222"/>
      <c r="AM4" s="222"/>
      <c r="AN4" s="222"/>
    </row>
    <row r="5" spans="1:40" x14ac:dyDescent="0.55000000000000004">
      <c r="C5" s="218"/>
      <c r="E5" s="79" t="str">
        <f>DATA!C18</f>
        <v>CHLADICÍ OKRUH:</v>
      </c>
      <c r="F5" s="225" t="str">
        <f>DATA!D18</f>
        <v>DX-01</v>
      </c>
      <c r="G5" s="225"/>
      <c r="H5" s="224"/>
      <c r="I5" s="224"/>
      <c r="J5" s="226"/>
      <c r="K5" s="227"/>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row>
    <row r="6" spans="1:40" x14ac:dyDescent="0.55000000000000004">
      <c r="C6" s="218"/>
      <c r="E6" s="79" t="str">
        <f>DATA!C17</f>
        <v>FORMÁT:</v>
      </c>
      <c r="F6" s="225" t="str">
        <f>DATA!K17</f>
        <v>FP</v>
      </c>
      <c r="G6" s="79"/>
      <c r="H6" s="224"/>
      <c r="I6" s="224"/>
      <c r="J6" s="228">
        <f ca="1">J22+J23+3+3+1</f>
        <v>29</v>
      </c>
      <c r="K6" s="227"/>
      <c r="P6" s="229"/>
      <c r="Q6" s="222"/>
      <c r="R6" s="229"/>
      <c r="S6" s="222"/>
      <c r="T6" s="229"/>
      <c r="U6" s="222"/>
      <c r="V6" s="229"/>
      <c r="W6" s="222"/>
      <c r="X6" s="222"/>
      <c r="Y6" s="222"/>
      <c r="Z6" s="222"/>
      <c r="AA6" s="222"/>
      <c r="AB6" s="222"/>
      <c r="AC6" s="222"/>
      <c r="AD6" s="222"/>
      <c r="AE6" s="222"/>
      <c r="AF6" s="222"/>
      <c r="AG6" s="222"/>
      <c r="AH6" s="222"/>
      <c r="AI6" s="222"/>
      <c r="AJ6" s="222"/>
      <c r="AK6" s="222"/>
      <c r="AL6" s="222"/>
      <c r="AM6" s="222"/>
      <c r="AN6" s="222"/>
    </row>
    <row r="7" spans="1:40" ht="5.25" customHeight="1" thickBot="1" x14ac:dyDescent="0.6">
      <c r="P7" s="229"/>
      <c r="Q7" s="222"/>
      <c r="R7" s="229"/>
      <c r="S7" s="222"/>
      <c r="T7" s="229"/>
      <c r="U7" s="222"/>
      <c r="V7" s="229"/>
      <c r="W7" s="222"/>
      <c r="X7" s="222"/>
      <c r="Y7" s="222"/>
      <c r="Z7" s="222"/>
      <c r="AA7" s="222"/>
      <c r="AB7" s="222"/>
      <c r="AC7" s="222"/>
      <c r="AD7" s="222"/>
      <c r="AE7" s="222"/>
      <c r="AF7" s="222"/>
      <c r="AG7" s="222"/>
      <c r="AH7" s="230"/>
      <c r="AI7" s="230"/>
      <c r="AJ7" s="230"/>
      <c r="AK7" s="230"/>
      <c r="AL7" s="230"/>
      <c r="AM7" s="222"/>
      <c r="AN7" s="222"/>
    </row>
    <row r="8" spans="1:40" ht="18" customHeight="1" x14ac:dyDescent="0.55000000000000004">
      <c r="B8" s="231" t="s">
        <v>904</v>
      </c>
      <c r="C8" s="576" t="s">
        <v>658</v>
      </c>
      <c r="D8" s="577"/>
      <c r="E8" s="577"/>
      <c r="F8" s="577"/>
      <c r="G8" s="577"/>
      <c r="H8" s="577"/>
      <c r="I8" s="578"/>
      <c r="J8" s="579" t="s">
        <v>156</v>
      </c>
      <c r="K8" s="579"/>
      <c r="L8" s="579"/>
      <c r="M8" s="579"/>
      <c r="N8" s="580"/>
      <c r="O8" s="155"/>
      <c r="P8" s="569" t="s">
        <v>189</v>
      </c>
      <c r="Q8" s="569"/>
      <c r="R8" s="569"/>
      <c r="S8" s="569"/>
      <c r="T8" s="569"/>
      <c r="U8" s="569"/>
      <c r="V8" s="569"/>
      <c r="W8" s="569"/>
      <c r="X8" s="570"/>
      <c r="Y8" s="570"/>
      <c r="Z8" s="222"/>
      <c r="AA8" s="562" t="s">
        <v>197</v>
      </c>
      <c r="AB8" s="562"/>
      <c r="AC8" s="562"/>
      <c r="AD8" s="562"/>
      <c r="AE8" s="562"/>
      <c r="AF8" s="563"/>
      <c r="AG8" s="563"/>
      <c r="AH8" s="563"/>
      <c r="AI8" s="563"/>
      <c r="AJ8" s="563"/>
      <c r="AK8" s="563"/>
      <c r="AL8" s="230"/>
      <c r="AM8" s="222"/>
      <c r="AN8" s="222"/>
    </row>
    <row r="9" spans="1:40" ht="18" customHeight="1" thickBot="1" x14ac:dyDescent="0.6">
      <c r="B9" s="233" t="s">
        <v>155</v>
      </c>
      <c r="C9" s="234" t="s">
        <v>208</v>
      </c>
      <c r="D9" s="234" t="s">
        <v>149</v>
      </c>
      <c r="E9" s="234" t="s">
        <v>726</v>
      </c>
      <c r="F9" s="235" t="s">
        <v>151</v>
      </c>
      <c r="G9" s="235" t="s">
        <v>152</v>
      </c>
      <c r="H9" s="564" t="s">
        <v>150</v>
      </c>
      <c r="I9" s="565"/>
      <c r="J9" s="236" t="s">
        <v>154</v>
      </c>
      <c r="K9" s="566" t="s">
        <v>636</v>
      </c>
      <c r="L9" s="567"/>
      <c r="M9" s="567"/>
      <c r="N9" s="568"/>
      <c r="O9" s="155"/>
      <c r="P9" s="569" t="s">
        <v>190</v>
      </c>
      <c r="Q9" s="569"/>
      <c r="R9" s="569" t="s">
        <v>191</v>
      </c>
      <c r="S9" s="569"/>
      <c r="T9" s="569" t="s">
        <v>192</v>
      </c>
      <c r="U9" s="569"/>
      <c r="V9" s="569" t="s">
        <v>193</v>
      </c>
      <c r="W9" s="569"/>
      <c r="X9" s="569" t="s">
        <v>196</v>
      </c>
      <c r="Y9" s="569"/>
      <c r="Z9" s="222"/>
      <c r="AA9" s="232" t="s">
        <v>979</v>
      </c>
      <c r="AB9" s="232" t="s">
        <v>198</v>
      </c>
      <c r="AC9" s="232"/>
      <c r="AD9" s="232" t="s">
        <v>128</v>
      </c>
      <c r="AE9" s="232" t="s">
        <v>980</v>
      </c>
      <c r="AF9" s="220"/>
      <c r="AG9" s="222"/>
      <c r="AH9" s="230"/>
      <c r="AI9" s="230"/>
      <c r="AJ9" s="230"/>
      <c r="AK9" s="230"/>
      <c r="AL9" s="230"/>
      <c r="AM9" s="222"/>
      <c r="AN9" s="222"/>
    </row>
    <row r="10" spans="1:40" ht="5.25" customHeight="1" thickBot="1" x14ac:dyDescent="0.6">
      <c r="B10" s="237"/>
      <c r="C10" s="238"/>
      <c r="D10" s="238"/>
      <c r="E10" s="238"/>
      <c r="F10" s="238"/>
      <c r="G10" s="238"/>
      <c r="H10" s="238"/>
      <c r="I10" s="238"/>
      <c r="J10" s="239"/>
      <c r="K10" s="240"/>
      <c r="L10" s="241"/>
      <c r="M10" s="241"/>
      <c r="N10" s="241"/>
      <c r="O10" s="241"/>
      <c r="P10" s="242"/>
      <c r="Q10" s="242"/>
      <c r="R10" s="242"/>
      <c r="S10" s="242"/>
      <c r="T10" s="242"/>
      <c r="U10" s="242"/>
      <c r="V10" s="242"/>
      <c r="W10" s="242"/>
      <c r="X10" s="242"/>
      <c r="Y10" s="242"/>
      <c r="Z10" s="222"/>
      <c r="AA10" s="230"/>
      <c r="AB10" s="230"/>
      <c r="AC10" s="230"/>
      <c r="AD10" s="230"/>
      <c r="AE10" s="230"/>
      <c r="AF10" s="230"/>
      <c r="AG10" s="222"/>
      <c r="AH10" s="230"/>
      <c r="AI10" s="230"/>
      <c r="AJ10" s="230"/>
      <c r="AK10" s="230"/>
      <c r="AL10" s="230"/>
      <c r="AM10" s="222"/>
      <c r="AN10" s="222"/>
    </row>
    <row r="11" spans="1:40" ht="1.5" customHeight="1" x14ac:dyDescent="0.55000000000000004">
      <c r="B11" s="243"/>
      <c r="C11" s="244"/>
      <c r="D11" s="244"/>
      <c r="E11" s="244"/>
      <c r="F11" s="244"/>
      <c r="G11" s="244"/>
      <c r="H11" s="244"/>
      <c r="I11" s="244"/>
      <c r="J11" s="245"/>
      <c r="K11" s="246"/>
      <c r="L11" s="247"/>
      <c r="M11" s="247"/>
      <c r="N11" s="248"/>
      <c r="O11" s="241"/>
      <c r="P11" s="242"/>
      <c r="Q11" s="242"/>
      <c r="R11" s="242"/>
      <c r="S11" s="242"/>
      <c r="T11" s="242"/>
      <c r="U11" s="242"/>
      <c r="V11" s="242"/>
      <c r="W11" s="242"/>
      <c r="X11" s="242"/>
      <c r="Y11" s="242"/>
      <c r="Z11" s="222"/>
      <c r="AA11" s="230"/>
      <c r="AB11" s="230"/>
      <c r="AC11" s="230"/>
      <c r="AD11" s="230"/>
      <c r="AE11" s="230"/>
      <c r="AF11" s="230"/>
      <c r="AG11" s="222"/>
      <c r="AH11" s="230"/>
      <c r="AI11" s="230"/>
      <c r="AJ11" s="230"/>
      <c r="AK11" s="230"/>
      <c r="AL11" s="230"/>
      <c r="AM11" s="222"/>
      <c r="AN11" s="222"/>
    </row>
    <row r="12" spans="1:40" ht="14.7" x14ac:dyDescent="0.55000000000000004">
      <c r="A12" s="77"/>
      <c r="B12" s="249">
        <v>1</v>
      </c>
      <c r="C12" s="250" t="s">
        <v>917</v>
      </c>
      <c r="D12" s="251" t="str" cm="1">
        <f t="array" aca="1" ref="D12" ca="1">INDIRECT(_xlfn.CONCAT("'",C12,"'","!","$H$2"))</f>
        <v>FPV</v>
      </c>
      <c r="E12" s="251" cm="1">
        <f t="array" aca="1" ref="E12" ca="1">INDIRECT(_xlfn.CONCAT("'",C12,"'","!","$J$2"))</f>
        <v>0</v>
      </c>
      <c r="F12" s="250" cm="1">
        <f t="array" aca="1" ref="F12" ca="1">INDIRECT(_xlfn.CONCAT("'",C12,"'","!","$L$2"))</f>
        <v>0</v>
      </c>
      <c r="G12" s="250" t="str" cm="1">
        <f t="array" aca="1" ref="G12" ca="1">INDIRECT(_xlfn.CONCAT("'",C12,"'","!","$B$119"))</f>
        <v>MRAŽENÉ PRODUKTY</v>
      </c>
      <c r="H12" s="571" t="str" cm="1">
        <f t="array" aca="1" ref="H12" ca="1">INDIRECT(_xlfn.CONCAT("'",C12,"'","!","$B$118"))</f>
        <v>VERTICAL GLASS-DOOR</v>
      </c>
      <c r="I12" s="572"/>
      <c r="J12" s="251" cm="1">
        <f t="array" aca="1" ref="J12" ca="1">INDIRECT(_xlfn.CONCAT("'",C12,"'","!","$C$121"))</f>
        <v>1</v>
      </c>
      <c r="K12" s="252" cm="1">
        <f t="array" aca="1" ref="K12" ca="1">INDIRECT(_xlfn.CONCAT("'",C12,"'","!","$C$122"))/1000</f>
        <v>0</v>
      </c>
      <c r="L12" s="253" t="s">
        <v>128</v>
      </c>
      <c r="M12" s="254" cm="1">
        <f t="array" aca="1" ref="M12" ca="1">INDIRECT(_xlfn.CONCAT("'",C12,"'","!","$C$123"))</f>
        <v>-29</v>
      </c>
      <c r="N12" s="255" t="s">
        <v>153</v>
      </c>
      <c r="O12" s="78"/>
      <c r="P12" s="256" cm="1">
        <f t="array" aca="1" ref="P12" ca="1">INDIRECT(_xlfn.CONCAT("'",C12,"'","!","$C$129"))</f>
        <v>0</v>
      </c>
      <c r="Q12" s="257" t="s">
        <v>128</v>
      </c>
      <c r="R12" s="256" cm="1">
        <f t="array" aca="1" ref="R12" ca="1">INDIRECT(_xlfn.CONCAT("'",C12,"'","!","$C$126"))</f>
        <v>0</v>
      </c>
      <c r="S12" s="257" t="s">
        <v>128</v>
      </c>
      <c r="T12" s="256" cm="1">
        <f t="array" aca="1" ref="T12" ca="1">INDIRECT(_xlfn.CONCAT("'",C12,"'","!","$C$131"))</f>
        <v>0</v>
      </c>
      <c r="U12" s="257" t="s">
        <v>128</v>
      </c>
      <c r="V12" s="256" cm="1">
        <f t="array" aca="1" ref="V12" ca="1">INDIRECT(_xlfn.CONCAT("'",C12,"'","!","$C$134"))</f>
        <v>0</v>
      </c>
      <c r="W12" s="257" t="s">
        <v>128</v>
      </c>
      <c r="X12" s="256" cm="1">
        <f t="array" aca="1" ref="X12" ca="1">INDIRECT(_xlfn.CONCAT("'",C12,"'","!","$C$137"))</f>
        <v>0</v>
      </c>
      <c r="Y12" s="258" t="s">
        <v>195</v>
      </c>
      <c r="Z12" s="230"/>
      <c r="AA12" s="259">
        <f ca="1">K12*M12</f>
        <v>0</v>
      </c>
      <c r="AB12" s="259">
        <f ca="1">K12</f>
        <v>0</v>
      </c>
      <c r="AC12" s="230"/>
      <c r="AD12" s="260"/>
      <c r="AE12" s="260"/>
      <c r="AF12" s="230"/>
      <c r="AG12" s="261">
        <f ca="1">M12</f>
        <v>-29</v>
      </c>
      <c r="AH12" s="230"/>
      <c r="AI12" s="230"/>
      <c r="AJ12" s="230"/>
      <c r="AK12" s="230"/>
      <c r="AL12" s="230"/>
      <c r="AM12" s="222"/>
      <c r="AN12" s="222"/>
    </row>
    <row r="13" spans="1:40" ht="14.7" x14ac:dyDescent="0.55000000000000004">
      <c r="A13" s="77"/>
      <c r="B13" s="249">
        <f>B12+1</f>
        <v>2</v>
      </c>
      <c r="C13" s="250" t="s">
        <v>918</v>
      </c>
      <c r="D13" s="251" t="str" cm="1">
        <f t="array" aca="1" ref="D13" ca="1">INDIRECT(_xlfn.CONCAT("'",C13,"'","!","$H$2"))</f>
        <v>FPH</v>
      </c>
      <c r="E13" s="251" cm="1">
        <f t="array" aca="1" ref="E13" ca="1">INDIRECT(_xlfn.CONCAT("'",C13,"'","!","$J$2"))</f>
        <v>0</v>
      </c>
      <c r="F13" s="250" cm="1">
        <f t="array" aca="1" ref="F13" ca="1">INDIRECT(_xlfn.CONCAT("'",C13,"'","!","$L$2"))</f>
        <v>0</v>
      </c>
      <c r="G13" s="250" t="str" cm="1">
        <f t="array" aca="1" ref="G13" ca="1">INDIRECT(_xlfn.CONCAT("'",C13,"'","!","$B$119"))</f>
        <v>MRAŽENÉ PRODUKTY</v>
      </c>
      <c r="H13" s="571" t="str" cm="1">
        <f t="array" aca="1" ref="H13" ca="1">INDIRECT(_xlfn.CONCAT("'",C13,"'","!","$B$118"))</f>
        <v>ISLANDS CLOSED WALL-SIDE</v>
      </c>
      <c r="I13" s="572"/>
      <c r="J13" s="251" cm="1">
        <f t="array" aca="1" ref="J13" ca="1">INDIRECT(_xlfn.CONCAT("'",C13,"'","!","$C$121"))</f>
        <v>12</v>
      </c>
      <c r="K13" s="252" cm="1">
        <f t="array" aca="1" ref="K13" ca="1">INDIRECT(_xlfn.CONCAT("'",C13,"'","!","$C$122"))/1000</f>
        <v>0</v>
      </c>
      <c r="L13" s="253" t="s">
        <v>128</v>
      </c>
      <c r="M13" s="254" cm="1">
        <f t="array" aca="1" ref="M13" ca="1">INDIRECT(_xlfn.CONCAT("'",C13,"'","!","$C$123"))</f>
        <v>-29</v>
      </c>
      <c r="N13" s="255" t="s">
        <v>153</v>
      </c>
      <c r="O13" s="78"/>
      <c r="P13" s="256" cm="1">
        <f t="array" aca="1" ref="P13" ca="1">INDIRECT(_xlfn.CONCAT("'",C13,"'","!","$C$129"))</f>
        <v>0</v>
      </c>
      <c r="Q13" s="257" t="s">
        <v>128</v>
      </c>
      <c r="R13" s="256" cm="1">
        <f t="array" aca="1" ref="R13" ca="1">INDIRECT(_xlfn.CONCAT("'",C13,"'","!","$C$126"))/4</f>
        <v>0</v>
      </c>
      <c r="S13" s="257" t="s">
        <v>128</v>
      </c>
      <c r="T13" s="256" cm="1">
        <f t="array" aca="1" ref="T13" ca="1">INDIRECT(_xlfn.CONCAT("'",C13,"'","!","$C$131"))</f>
        <v>0</v>
      </c>
      <c r="U13" s="257" t="s">
        <v>128</v>
      </c>
      <c r="V13" s="256" cm="1">
        <f t="array" aca="1" ref="V13" ca="1">INDIRECT(_xlfn.CONCAT("'",C13,"'","!","$C$134"))</f>
        <v>0</v>
      </c>
      <c r="W13" s="257" t="s">
        <v>128</v>
      </c>
      <c r="X13" s="256" cm="1">
        <f t="array" aca="1" ref="X13" ca="1">INDIRECT(_xlfn.CONCAT("'",C13,"'","!","$C$137"))</f>
        <v>0</v>
      </c>
      <c r="Y13" s="258" t="s">
        <v>195</v>
      </c>
      <c r="Z13" s="230"/>
      <c r="AA13" s="259">
        <f ca="1">K13*M13</f>
        <v>0</v>
      </c>
      <c r="AB13" s="259">
        <f ca="1">K13</f>
        <v>0</v>
      </c>
      <c r="AC13" s="230"/>
      <c r="AD13" s="260"/>
      <c r="AE13" s="260"/>
      <c r="AF13" s="230"/>
      <c r="AG13" s="261">
        <f ca="1">M13</f>
        <v>-29</v>
      </c>
      <c r="AH13" s="230"/>
      <c r="AI13" s="230"/>
      <c r="AJ13" s="230"/>
      <c r="AK13" s="230"/>
      <c r="AL13" s="230"/>
      <c r="AM13" s="222"/>
      <c r="AN13" s="222"/>
    </row>
    <row r="14" spans="1:40" ht="1.5" customHeight="1" x14ac:dyDescent="0.55000000000000004">
      <c r="A14" s="77"/>
      <c r="B14" s="262"/>
      <c r="C14" s="108"/>
      <c r="D14" s="107"/>
      <c r="E14" s="107"/>
      <c r="F14" s="108"/>
      <c r="G14" s="108"/>
      <c r="H14" s="581"/>
      <c r="I14" s="572"/>
      <c r="J14" s="107"/>
      <c r="K14" s="263"/>
      <c r="L14" s="138"/>
      <c r="M14" s="264"/>
      <c r="N14" s="265"/>
      <c r="O14" s="78"/>
      <c r="P14" s="266"/>
      <c r="Q14" s="267"/>
      <c r="R14" s="266"/>
      <c r="S14" s="267"/>
      <c r="T14" s="266"/>
      <c r="U14" s="267"/>
      <c r="V14" s="266"/>
      <c r="W14" s="267"/>
      <c r="X14" s="266"/>
      <c r="Y14" s="268"/>
      <c r="Z14" s="269"/>
      <c r="AA14" s="270"/>
      <c r="AB14" s="270"/>
      <c r="AC14" s="269"/>
      <c r="AD14" s="269"/>
      <c r="AE14" s="269"/>
      <c r="AF14" s="230"/>
      <c r="AG14" s="261"/>
      <c r="AH14" s="230"/>
      <c r="AI14" s="230"/>
      <c r="AJ14" s="230"/>
      <c r="AK14" s="230"/>
      <c r="AL14" s="230"/>
      <c r="AM14" s="222"/>
      <c r="AN14" s="222"/>
    </row>
    <row r="15" spans="1:40" ht="14.7" x14ac:dyDescent="0.55000000000000004">
      <c r="A15" s="77"/>
      <c r="B15" s="271">
        <f>B13+1</f>
        <v>3</v>
      </c>
      <c r="C15" s="272" t="s">
        <v>919</v>
      </c>
      <c r="D15" s="273" t="str" cm="1">
        <f t="array" aca="1" ref="D15" ca="1">INDIRECT(_xlfn.CONCAT("'",C15,"'","!","$H$180"))</f>
        <v>106</v>
      </c>
      <c r="E15" s="273" t="str" cm="1">
        <f t="array" aca="1" ref="E15" ca="1">INDIRECT(_xlfn.CONCAT("'",C15,"'","!","$G$180"))</f>
        <v>C 3 L2 DX</v>
      </c>
      <c r="F15" s="272" t="str" cm="1">
        <f t="array" aca="1" ref="F15" ca="1">INDIRECT(_xlfn.CONCAT("'",C15,"'","!","$B$182"))</f>
        <v>MRAZICÍ BOX</v>
      </c>
      <c r="G15" s="272" t="str" cm="1">
        <f t="array" aca="1" ref="G15" ca="1">INDIRECT(_xlfn.CONCAT("'",C15,"'","!","$B$183"))</f>
        <v>MRAŽENÉ PRODUKTY</v>
      </c>
      <c r="H15" s="573" t="str" cm="1">
        <f t="array" aca="1" ref="H15" ca="1">INDIRECT(_xlfn.CONCAT("'",C15,"'","!","$B$184"))</f>
        <v>CEILING LOW.106 EC.ED</v>
      </c>
      <c r="I15" s="574"/>
      <c r="J15" s="273" cm="1">
        <f t="array" aca="1" ref="J15" ca="1">INDIRECT(_xlfn.CONCAT("'",C15,"'","!","$C$185"))</f>
        <v>1</v>
      </c>
      <c r="K15" s="274" cm="1">
        <f t="array" aca="1" ref="K15" ca="1">INDIRECT(_xlfn.CONCAT("'",C15,"'","!","$C$186"))/1000</f>
        <v>3.2042344447273585</v>
      </c>
      <c r="L15" s="275" t="s">
        <v>128</v>
      </c>
      <c r="M15" s="276" cm="1">
        <f t="array" aca="1" ref="M15" ca="1">INDIRECT(_xlfn.CONCAT("'",C15,"'","!","$C$187"))</f>
        <v>-27.8</v>
      </c>
      <c r="N15" s="277" t="s">
        <v>769</v>
      </c>
      <c r="O15" s="78"/>
      <c r="P15" s="278" cm="1">
        <f t="array" aca="1" ref="P15" ca="1">INDIRECT(_xlfn.CONCAT("'",C15,"'","!","$C$193"))</f>
        <v>0</v>
      </c>
      <c r="Q15" s="278" t="s">
        <v>128</v>
      </c>
      <c r="R15" s="278" cm="1">
        <f t="array" aca="1" ref="R15" ca="1">INDIRECT(_xlfn.CONCAT("'",C15,"'","!","$C$190"))</f>
        <v>0</v>
      </c>
      <c r="S15" s="278" t="s">
        <v>128</v>
      </c>
      <c r="T15" s="256" cm="1">
        <f t="array" aca="1" ref="T15" ca="1">INDIRECT(_xlfn.CONCAT("'",C15,"'","!","$C$195"))</f>
        <v>0.1116</v>
      </c>
      <c r="U15" s="278" t="s">
        <v>128</v>
      </c>
      <c r="V15" s="278" cm="1">
        <f t="array" aca="1" ref="V15" ca="1">INDIRECT(_xlfn.CONCAT("'",C15,"'","!","$C$198"))</f>
        <v>0.14874999999999999</v>
      </c>
      <c r="W15" s="278" t="s">
        <v>128</v>
      </c>
      <c r="X15" s="278" cm="1">
        <f t="array" aca="1" ref="X15" ca="1">INDIRECT(_xlfn.CONCAT("'",C15,"'","!","$C$201"))</f>
        <v>9.4635000000000016</v>
      </c>
      <c r="Y15" s="258" t="s">
        <v>195</v>
      </c>
      <c r="Z15" s="230"/>
      <c r="AA15" s="259">
        <f ca="1">K15*M15</f>
        <v>-89.077717563420563</v>
      </c>
      <c r="AB15" s="259">
        <f ca="1">K15</f>
        <v>3.2042344447273585</v>
      </c>
      <c r="AC15" s="230"/>
      <c r="AD15" s="260"/>
      <c r="AE15" s="260"/>
      <c r="AF15" s="230"/>
      <c r="AG15" s="261">
        <f ca="1">M15</f>
        <v>-27.8</v>
      </c>
      <c r="AH15" s="230"/>
      <c r="AI15" s="230"/>
      <c r="AJ15" s="230"/>
      <c r="AK15" s="230"/>
      <c r="AL15" s="230"/>
      <c r="AM15" s="222"/>
      <c r="AN15" s="222"/>
    </row>
    <row r="16" spans="1:40" ht="1.5" customHeight="1" x14ac:dyDescent="0.55000000000000004">
      <c r="A16" s="77"/>
      <c r="B16" s="262"/>
      <c r="C16" s="108"/>
      <c r="D16" s="107"/>
      <c r="E16" s="107"/>
      <c r="F16" s="108"/>
      <c r="G16" s="108"/>
      <c r="H16" s="581"/>
      <c r="I16" s="572"/>
      <c r="J16" s="107"/>
      <c r="K16" s="263"/>
      <c r="L16" s="138"/>
      <c r="M16" s="264"/>
      <c r="N16" s="265"/>
      <c r="O16" s="78"/>
      <c r="P16" s="266"/>
      <c r="Q16" s="267"/>
      <c r="R16" s="266"/>
      <c r="S16" s="267"/>
      <c r="T16" s="266"/>
      <c r="U16" s="267"/>
      <c r="V16" s="266"/>
      <c r="W16" s="267"/>
      <c r="X16" s="266"/>
      <c r="Y16" s="268"/>
      <c r="Z16" s="269"/>
      <c r="AA16" s="270"/>
      <c r="AB16" s="270"/>
      <c r="AC16" s="269"/>
      <c r="AD16" s="269"/>
      <c r="AE16" s="269"/>
      <c r="AF16" s="230"/>
      <c r="AG16" s="261"/>
      <c r="AH16" s="230"/>
      <c r="AI16" s="230"/>
      <c r="AJ16" s="230"/>
      <c r="AK16" s="230"/>
      <c r="AL16" s="230"/>
      <c r="AM16" s="222"/>
      <c r="AN16" s="222"/>
    </row>
    <row r="17" spans="1:40" ht="14.7" x14ac:dyDescent="0.55000000000000004">
      <c r="A17" s="77"/>
      <c r="B17" s="279">
        <f>B15+1</f>
        <v>4</v>
      </c>
      <c r="C17" s="280" t="s">
        <v>920</v>
      </c>
      <c r="D17" s="281" t="str" cm="1">
        <f t="array" aca="1" ref="D17" ca="1">INDIRECT(_xlfn.CONCAT("'",C17,"'","!","$H$2"))</f>
        <v>FP</v>
      </c>
      <c r="E17" s="281" cm="1">
        <f t="array" aca="1" ref="E17" ca="1">INDIRECT(_xlfn.CONCAT("'",C17,"'","!","$J$2"))</f>
        <v>0</v>
      </c>
      <c r="F17" s="280" cm="1">
        <f t="array" aca="1" ref="F17" ca="1">INDIRECT(_xlfn.CONCAT("'",C17,"'","!","$L$2"))</f>
        <v>0</v>
      </c>
      <c r="G17" s="280" t="str" cm="1">
        <f t="array" aca="1" ref="G17" ca="1">INDIRECT(_xlfn.CONCAT("'",C17,"'","!","$B$119"))</f>
        <v>CHLAZENÉ PRODUKTY</v>
      </c>
      <c r="H17" s="575" t="str" cm="1">
        <f t="array" aca="1" ref="H17" ca="1">INDIRECT(_xlfn.CONCAT("'",C17,"'","!","$B$118"))</f>
        <v>VERTICAL GLASS-DOOR</v>
      </c>
      <c r="I17" s="572"/>
      <c r="J17" s="281" cm="1">
        <f t="array" aca="1" ref="J17" ca="1">INDIRECT(_xlfn.CONCAT("'",C17,"'","!","$C$121"))</f>
        <v>6</v>
      </c>
      <c r="K17" s="282" cm="1">
        <f t="array" aca="1" ref="K17" ca="1">INDIRECT(_xlfn.CONCAT("'",C17,"'","!","$C$122"))/1000</f>
        <v>0</v>
      </c>
      <c r="L17" s="283" t="s">
        <v>128</v>
      </c>
      <c r="M17" s="284" cm="1">
        <f t="array" aca="1" ref="M17" ca="1">INDIRECT(_xlfn.CONCAT("'",C17,"'","!","$C$123"))</f>
        <v>-1</v>
      </c>
      <c r="N17" s="285" t="s">
        <v>153</v>
      </c>
      <c r="O17" s="78"/>
      <c r="P17" s="286" cm="1">
        <f t="array" aca="1" ref="P17" ca="1">INDIRECT(_xlfn.CONCAT("'",C17,"'","!","$C$129"))</f>
        <v>0</v>
      </c>
      <c r="Q17" s="286" t="s">
        <v>128</v>
      </c>
      <c r="R17" s="286" cm="1">
        <f t="array" aca="1" ref="R17" ca="1">INDIRECT(_xlfn.CONCAT("'",C17,"'","!","$C$126"))</f>
        <v>0</v>
      </c>
      <c r="S17" s="286" t="s">
        <v>128</v>
      </c>
      <c r="T17" s="286" cm="1">
        <f t="array" aca="1" ref="T17" ca="1">INDIRECT(_xlfn.CONCAT("'",C17,"'","!","$C$131"))</f>
        <v>0</v>
      </c>
      <c r="U17" s="286" t="s">
        <v>128</v>
      </c>
      <c r="V17" s="286" cm="1">
        <f t="array" aca="1" ref="V17" ca="1">INDIRECT(_xlfn.CONCAT("'",C17,"'","!","$C$134"))</f>
        <v>0</v>
      </c>
      <c r="W17" s="286" t="s">
        <v>128</v>
      </c>
      <c r="X17" s="286" cm="1">
        <f t="array" aca="1" ref="X17" ca="1">INDIRECT(_xlfn.CONCAT("'",C17,"'","!","$C$137"))</f>
        <v>0</v>
      </c>
      <c r="Y17" s="287" t="s">
        <v>195</v>
      </c>
      <c r="Z17" s="230"/>
      <c r="AA17" s="288">
        <f ca="1">K17*M17</f>
        <v>0</v>
      </c>
      <c r="AB17" s="288">
        <f ca="1">K17</f>
        <v>0</v>
      </c>
      <c r="AC17" s="230"/>
      <c r="AD17" s="289"/>
      <c r="AE17" s="289"/>
      <c r="AF17" s="230"/>
      <c r="AG17" s="261">
        <f ca="1">M17</f>
        <v>-1</v>
      </c>
      <c r="AH17" s="230"/>
      <c r="AI17" s="230"/>
      <c r="AJ17" s="230"/>
      <c r="AK17" s="230"/>
      <c r="AL17" s="230"/>
      <c r="AM17" s="222"/>
      <c r="AN17" s="222"/>
    </row>
    <row r="18" spans="1:40" ht="14.7" x14ac:dyDescent="0.55000000000000004">
      <c r="A18" s="77"/>
      <c r="B18" s="279">
        <f>B17+1</f>
        <v>5</v>
      </c>
      <c r="C18" s="280" t="s">
        <v>942</v>
      </c>
      <c r="D18" s="281" t="str" cm="1">
        <f t="array" aca="1" ref="D18" ca="1">INDIRECT(_xlfn.CONCAT("'",C18,"'","!","$H$2"))</f>
        <v>RI</v>
      </c>
      <c r="E18" s="281" cm="1">
        <f t="array" aca="1" ref="E18" ca="1">INDIRECT(_xlfn.CONCAT("'",C18,"'","!","$J$2"))</f>
        <v>0</v>
      </c>
      <c r="F18" s="280" cm="1">
        <f t="array" aca="1" ref="F18" ca="1">INDIRECT(_xlfn.CONCAT("'",C18,"'","!","$L$2"))</f>
        <v>0</v>
      </c>
      <c r="G18" s="280" t="str" cm="1">
        <f t="array" aca="1" ref="G18" ca="1">INDIRECT(_xlfn.CONCAT("'",C18,"'","!","$B$119"))</f>
        <v>CHLAZENÉ PRODUKTY</v>
      </c>
      <c r="H18" s="575" t="str" cm="1">
        <f t="array" aca="1" ref="H18" ca="1">INDIRECT(_xlfn.CONCAT("'",C18,"'","!","$B$118"))</f>
        <v>VERTICAL GLASS-DOOR ROLL IN (EUR)</v>
      </c>
      <c r="I18" s="572"/>
      <c r="J18" s="281" cm="1">
        <f t="array" aca="1" ref="J18" ca="1">INDIRECT(_xlfn.CONCAT("'",C18,"'","!","$C$121"))</f>
        <v>1</v>
      </c>
      <c r="K18" s="282" cm="1">
        <f t="array" aca="1" ref="K18" ca="1">INDIRECT(_xlfn.CONCAT("'",C18,"'","!","$C$122"))/1000</f>
        <v>0</v>
      </c>
      <c r="L18" s="283" t="s">
        <v>128</v>
      </c>
      <c r="M18" s="284" cm="1">
        <f t="array" aca="1" ref="M18" ca="1">INDIRECT(_xlfn.CONCAT("'",C18,"'","!","$C$123"))</f>
        <v>-1</v>
      </c>
      <c r="N18" s="285" t="s">
        <v>153</v>
      </c>
      <c r="O18" s="78"/>
      <c r="P18" s="286" cm="1">
        <f t="array" aca="1" ref="P18" ca="1">INDIRECT(_xlfn.CONCAT("'",C18,"'","!","$C$129"))</f>
        <v>0</v>
      </c>
      <c r="Q18" s="286" t="s">
        <v>128</v>
      </c>
      <c r="R18" s="286" cm="1">
        <f t="array" aca="1" ref="R18" ca="1">INDIRECT(_xlfn.CONCAT("'",C18,"'","!","$C$126"))</f>
        <v>0</v>
      </c>
      <c r="S18" s="286" t="s">
        <v>128</v>
      </c>
      <c r="T18" s="286" cm="1">
        <f t="array" aca="1" ref="T18" ca="1">INDIRECT(_xlfn.CONCAT("'",C18,"'","!","$C$131"))</f>
        <v>0</v>
      </c>
      <c r="U18" s="286" t="s">
        <v>128</v>
      </c>
      <c r="V18" s="286" cm="1">
        <f t="array" aca="1" ref="V18" ca="1">INDIRECT(_xlfn.CONCAT("'",C18,"'","!","$C$134"))</f>
        <v>0</v>
      </c>
      <c r="W18" s="286" t="s">
        <v>128</v>
      </c>
      <c r="X18" s="286" cm="1">
        <f t="array" aca="1" ref="X18" ca="1">INDIRECT(_xlfn.CONCAT("'",C18,"'","!","$C$137"))</f>
        <v>1.44</v>
      </c>
      <c r="Y18" s="287" t="s">
        <v>195</v>
      </c>
      <c r="Z18" s="230"/>
      <c r="AA18" s="288">
        <f ca="1">K18*M18</f>
        <v>0</v>
      </c>
      <c r="AB18" s="288">
        <f ca="1">K18</f>
        <v>0</v>
      </c>
      <c r="AC18" s="230"/>
      <c r="AD18" s="289"/>
      <c r="AE18" s="289"/>
      <c r="AF18" s="230"/>
      <c r="AG18" s="261">
        <f ca="1">M18</f>
        <v>-1</v>
      </c>
      <c r="AH18" s="230"/>
      <c r="AI18" s="230"/>
      <c r="AJ18" s="230"/>
      <c r="AK18" s="230"/>
      <c r="AL18" s="230"/>
      <c r="AM18" s="222"/>
      <c r="AN18" s="222"/>
    </row>
    <row r="19" spans="1:40" ht="1.5" customHeight="1" x14ac:dyDescent="0.55000000000000004">
      <c r="A19" s="77"/>
      <c r="B19" s="262"/>
      <c r="C19" s="108"/>
      <c r="D19" s="107"/>
      <c r="E19" s="107"/>
      <c r="F19" s="108"/>
      <c r="G19" s="108"/>
      <c r="H19" s="581"/>
      <c r="I19" s="572"/>
      <c r="J19" s="107"/>
      <c r="K19" s="263"/>
      <c r="L19" s="138"/>
      <c r="M19" s="264"/>
      <c r="N19" s="265"/>
      <c r="O19" s="78"/>
      <c r="P19" s="266"/>
      <c r="Q19" s="267"/>
      <c r="R19" s="266"/>
      <c r="S19" s="267"/>
      <c r="T19" s="266"/>
      <c r="U19" s="267"/>
      <c r="V19" s="266"/>
      <c r="W19" s="267"/>
      <c r="X19" s="266"/>
      <c r="Y19" s="268"/>
      <c r="Z19" s="269"/>
      <c r="AA19" s="270"/>
      <c r="AB19" s="270"/>
      <c r="AC19" s="269"/>
      <c r="AD19" s="269"/>
      <c r="AE19" s="269"/>
      <c r="AF19" s="230"/>
      <c r="AG19" s="261"/>
      <c r="AH19" s="230"/>
      <c r="AI19" s="230"/>
      <c r="AJ19" s="230"/>
      <c r="AK19" s="230"/>
      <c r="AL19" s="230"/>
      <c r="AM19" s="222"/>
      <c r="AN19" s="222"/>
    </row>
    <row r="20" spans="1:40" ht="14.7" x14ac:dyDescent="0.55000000000000004">
      <c r="A20" s="77"/>
      <c r="B20" s="290">
        <f>B18+1</f>
        <v>6</v>
      </c>
      <c r="C20" s="104" t="s">
        <v>923</v>
      </c>
      <c r="D20" s="103" t="str" cm="1">
        <f t="array" aca="1" ref="D20" ca="1">INDIRECT(_xlfn.CONCAT("'",C20,"'","!","$H$180"))</f>
        <v>105</v>
      </c>
      <c r="E20" s="103" t="str" cm="1">
        <f t="array" aca="1" ref="E20" ca="1">INDIRECT(_xlfn.CONCAT("'",C20,"'","!","$G$180"))</f>
        <v>C 3 M1 DX</v>
      </c>
      <c r="F20" s="104" t="str" cm="1">
        <f t="array" aca="1" ref="F20" ca="1">INDIRECT(_xlfn.CONCAT("'",C20,"'","!","$B$182"))</f>
        <v>CHLADICÍ BOX</v>
      </c>
      <c r="G20" s="104" t="str" cm="1">
        <f t="array" aca="1" ref="G20" ca="1">INDIRECT(_xlfn.CONCAT("'",C20,"'","!","$B$183"))</f>
        <v>POLOTOVARY</v>
      </c>
      <c r="H20" s="582" t="str" cm="1">
        <f t="array" aca="1" ref="H20" ca="1">INDIRECT(_xlfn.CONCAT("'",C20,"'","!","$B$184"))</f>
        <v>CEILING LOW.105 EC.ED</v>
      </c>
      <c r="I20" s="572"/>
      <c r="J20" s="103" cm="1">
        <f t="array" aca="1" ref="J20" ca="1">INDIRECT(_xlfn.CONCAT("'",C20,"'","!","$C$185"))</f>
        <v>1</v>
      </c>
      <c r="K20" s="291" cm="1">
        <f t="array" aca="1" ref="K20" ca="1">INDIRECT(_xlfn.CONCAT("'",C20,"'","!","$C$186"))/1000</f>
        <v>3.1217155447328122</v>
      </c>
      <c r="L20" s="292" t="s">
        <v>128</v>
      </c>
      <c r="M20" s="293" cm="1">
        <f t="array" aca="1" ref="M20" ca="1">INDIRECT(_xlfn.CONCAT("'",C20,"'","!","$C$187"))</f>
        <v>-3.8</v>
      </c>
      <c r="N20" s="294" t="s">
        <v>153</v>
      </c>
      <c r="O20" s="78"/>
      <c r="P20" s="278" cm="1">
        <f t="array" aca="1" ref="P20" ca="1">INDIRECT(_xlfn.CONCAT("'",C20,"'","!","$C$193"))</f>
        <v>0</v>
      </c>
      <c r="Q20" s="278" t="s">
        <v>128</v>
      </c>
      <c r="R20" s="278" cm="1">
        <f t="array" aca="1" ref="R20" ca="1">INDIRECT(_xlfn.CONCAT("'",C20,"'","!","$C$190"))</f>
        <v>0</v>
      </c>
      <c r="S20" s="278" t="s">
        <v>128</v>
      </c>
      <c r="T20" s="256" cm="1">
        <f t="array" aca="1" ref="T20" ca="1">INDIRECT(_xlfn.CONCAT("'",C20,"'","!","$C$195"))</f>
        <v>0</v>
      </c>
      <c r="U20" s="278" t="s">
        <v>128</v>
      </c>
      <c r="V20" s="278" cm="1">
        <f t="array" aca="1" ref="V20" ca="1">INDIRECT(_xlfn.CONCAT("'",C20,"'","!","$C$198"))</f>
        <v>0.19171750000000001</v>
      </c>
      <c r="W20" s="278" t="s">
        <v>128</v>
      </c>
      <c r="X20" s="278" cm="1">
        <f t="array" aca="1" ref="X20" ca="1">INDIRECT(_xlfn.CONCAT("'",C20,"'","!","$C$201"))</f>
        <v>0.80521350000000014</v>
      </c>
      <c r="Y20" s="258" t="s">
        <v>195</v>
      </c>
      <c r="Z20" s="230"/>
      <c r="AA20" s="259">
        <f ca="1">K20*M20</f>
        <v>-11.862519069984685</v>
      </c>
      <c r="AB20" s="259">
        <f ca="1">K20</f>
        <v>3.1217155447328122</v>
      </c>
      <c r="AC20" s="230"/>
      <c r="AD20" s="260"/>
      <c r="AE20" s="260"/>
      <c r="AF20" s="230"/>
      <c r="AG20" s="261">
        <f ca="1">M20</f>
        <v>-3.8</v>
      </c>
      <c r="AH20" s="230"/>
      <c r="AI20" s="230"/>
      <c r="AJ20" s="230"/>
      <c r="AK20" s="230"/>
      <c r="AL20" s="230"/>
      <c r="AM20" s="222"/>
      <c r="AN20" s="222"/>
    </row>
    <row r="21" spans="1:40" ht="5.25" customHeight="1" thickBot="1" x14ac:dyDescent="0.6">
      <c r="A21" s="77"/>
      <c r="B21" s="295"/>
      <c r="C21" s="296"/>
      <c r="D21" s="296"/>
      <c r="E21" s="296"/>
      <c r="F21" s="296"/>
      <c r="G21" s="296"/>
      <c r="H21" s="296"/>
      <c r="I21" s="296"/>
      <c r="J21" s="297"/>
      <c r="K21" s="298"/>
      <c r="L21" s="299"/>
      <c r="M21" s="300"/>
      <c r="N21" s="301"/>
      <c r="O21" s="78"/>
      <c r="P21" s="266"/>
      <c r="Q21" s="267"/>
      <c r="R21" s="266"/>
      <c r="S21" s="267"/>
      <c r="T21" s="266"/>
      <c r="U21" s="267"/>
      <c r="V21" s="266"/>
      <c r="W21" s="267"/>
      <c r="X21" s="266"/>
      <c r="Y21" s="268"/>
      <c r="Z21" s="269"/>
      <c r="AA21" s="270"/>
      <c r="AB21" s="270"/>
      <c r="AC21" s="269"/>
      <c r="AD21" s="269"/>
      <c r="AE21" s="269"/>
      <c r="AF21" s="230"/>
      <c r="AG21" s="261"/>
      <c r="AH21" s="230"/>
      <c r="AI21" s="230"/>
      <c r="AJ21" s="230"/>
      <c r="AK21" s="230"/>
      <c r="AL21" s="230"/>
      <c r="AM21" s="222"/>
      <c r="AN21" s="222"/>
    </row>
    <row r="22" spans="1:40" ht="14.7" x14ac:dyDescent="0.55000000000000004">
      <c r="A22" s="77"/>
      <c r="B22" s="302" t="s">
        <v>158</v>
      </c>
      <c r="C22" s="303" t="s">
        <v>329</v>
      </c>
      <c r="D22" s="304"/>
      <c r="E22" s="304"/>
      <c r="F22" s="583" t="s">
        <v>539</v>
      </c>
      <c r="G22" s="584"/>
      <c r="H22" s="584"/>
      <c r="I22" s="585"/>
      <c r="J22" s="305">
        <f ca="1">SUM(J12:J15)</f>
        <v>14</v>
      </c>
      <c r="K22" s="306">
        <f ca="1">AD22</f>
        <v>3.2042344447273585</v>
      </c>
      <c r="L22" s="305" t="s">
        <v>128</v>
      </c>
      <c r="M22" s="307">
        <f ca="1">AK22</f>
        <v>-30.12</v>
      </c>
      <c r="N22" s="308" t="s">
        <v>153</v>
      </c>
      <c r="O22" s="78"/>
      <c r="P22" s="309"/>
      <c r="Q22" s="221"/>
      <c r="R22" s="309"/>
      <c r="S22" s="221"/>
      <c r="T22" s="309"/>
      <c r="U22" s="221"/>
      <c r="V22" s="310"/>
      <c r="W22" s="311"/>
      <c r="X22" s="310"/>
      <c r="Y22" s="221"/>
      <c r="Z22" s="230"/>
      <c r="AA22" s="223"/>
      <c r="AB22" s="223"/>
      <c r="AC22" s="222"/>
      <c r="AD22" s="312">
        <f ca="1">SUM(AB12:AB15)</f>
        <v>3.2042344447273585</v>
      </c>
      <c r="AE22" s="313">
        <f ca="1">SUM(AA12:AA15)/SUM(AB12:AB15)</f>
        <v>-27.799999999999997</v>
      </c>
      <c r="AF22" s="220"/>
      <c r="AG22" s="314">
        <f ca="1">MIN(AG12:AG15)</f>
        <v>-29</v>
      </c>
      <c r="AH22" s="314">
        <f ca="1">((AE22-AG22)*0.6)</f>
        <v>0.72000000000000164</v>
      </c>
      <c r="AI22" s="314">
        <f ca="1">AE22-AH22</f>
        <v>-28.52</v>
      </c>
      <c r="AJ22" s="314">
        <v>1.6</v>
      </c>
      <c r="AK22" s="314">
        <f ca="1">AI22-AJ22</f>
        <v>-30.12</v>
      </c>
      <c r="AL22" s="230"/>
      <c r="AM22" s="222"/>
      <c r="AN22" s="222"/>
    </row>
    <row r="23" spans="1:40" ht="15" thickBot="1" x14ac:dyDescent="0.6">
      <c r="A23" s="77"/>
      <c r="B23" s="315" t="s">
        <v>159</v>
      </c>
      <c r="C23" s="316" t="s">
        <v>330</v>
      </c>
      <c r="D23" s="317"/>
      <c r="E23" s="317"/>
      <c r="F23" s="586" t="s">
        <v>540</v>
      </c>
      <c r="G23" s="587"/>
      <c r="H23" s="587"/>
      <c r="I23" s="588"/>
      <c r="J23" s="318">
        <f ca="1">SUM(J16:J20)</f>
        <v>8</v>
      </c>
      <c r="K23" s="319">
        <f ca="1">AD23</f>
        <v>3.1217155447328122</v>
      </c>
      <c r="L23" s="318" t="s">
        <v>128</v>
      </c>
      <c r="M23" s="320">
        <f ca="1">AK23</f>
        <v>-5</v>
      </c>
      <c r="N23" s="321" t="s">
        <v>153</v>
      </c>
      <c r="O23" s="78" t="s">
        <v>777</v>
      </c>
      <c r="P23" s="322">
        <f ca="1">SUM(P12:P17)</f>
        <v>0</v>
      </c>
      <c r="Q23" s="323" t="str">
        <f>Q12</f>
        <v>kW</v>
      </c>
      <c r="R23" s="322">
        <f ca="1">SUM(R12:R17)</f>
        <v>0</v>
      </c>
      <c r="S23" s="323" t="str">
        <f>S12</f>
        <v>kW</v>
      </c>
      <c r="T23" s="322">
        <f ca="1">SUM(T12:T17)</f>
        <v>0.1116</v>
      </c>
      <c r="U23" s="323" t="str">
        <f>U12</f>
        <v>kW</v>
      </c>
      <c r="V23" s="322">
        <f ca="1">SUM(V12:V17)</f>
        <v>0.14874999999999999</v>
      </c>
      <c r="W23" s="323" t="str">
        <f>W12</f>
        <v>kW</v>
      </c>
      <c r="X23" s="322">
        <f ca="1">SUM(X12:X17)</f>
        <v>9.4635000000000016</v>
      </c>
      <c r="Y23" s="323" t="str">
        <f>Y12</f>
        <v>kWhod/24hod</v>
      </c>
      <c r="Z23" s="230"/>
      <c r="AA23" s="222"/>
      <c r="AB23" s="222"/>
      <c r="AC23" s="222"/>
      <c r="AD23" s="312">
        <f ca="1">SUM(AB17:AB20)</f>
        <v>3.1217155447328122</v>
      </c>
      <c r="AE23" s="313">
        <f ca="1">SUM(AA17:AA20)/SUM(AB17:AB20)</f>
        <v>-3.8</v>
      </c>
      <c r="AF23" s="220"/>
      <c r="AG23" s="314">
        <f ca="1">MIN(AG17:AG20)</f>
        <v>-3.8</v>
      </c>
      <c r="AH23" s="314">
        <f ca="1">((AE23-AG23)*0.5)</f>
        <v>0</v>
      </c>
      <c r="AI23" s="314">
        <f ca="1">AE23-AH23</f>
        <v>-3.8</v>
      </c>
      <c r="AJ23" s="314">
        <v>1.2</v>
      </c>
      <c r="AK23" s="314">
        <f ca="1">AI23-AJ23</f>
        <v>-5</v>
      </c>
      <c r="AL23" s="230"/>
      <c r="AM23" s="222"/>
      <c r="AN23" s="222"/>
    </row>
    <row r="24" spans="1:40" x14ac:dyDescent="0.55000000000000004">
      <c r="A24" s="77"/>
      <c r="B24" s="324"/>
      <c r="C24" s="80"/>
      <c r="D24" s="80"/>
      <c r="E24" s="80"/>
      <c r="F24" s="80"/>
      <c r="G24" s="80"/>
      <c r="H24" s="80"/>
      <c r="I24" s="80"/>
      <c r="J24" s="325"/>
      <c r="K24" s="78"/>
      <c r="L24" s="77"/>
      <c r="M24" s="77"/>
      <c r="N24" s="77"/>
      <c r="O24" s="77"/>
      <c r="P24" s="222"/>
      <c r="Q24" s="222"/>
      <c r="R24" s="222"/>
      <c r="S24" s="222"/>
      <c r="T24" s="222"/>
      <c r="U24" s="222"/>
      <c r="V24" s="222"/>
      <c r="W24" s="222"/>
      <c r="X24" s="222"/>
      <c r="Y24" s="222"/>
      <c r="Z24" s="230"/>
      <c r="AA24" s="222"/>
      <c r="AB24" s="222"/>
      <c r="AC24" s="222"/>
      <c r="AD24" s="222"/>
      <c r="AE24" s="222"/>
      <c r="AF24" s="222"/>
      <c r="AG24" s="222"/>
      <c r="AH24" s="230"/>
      <c r="AI24" s="230"/>
      <c r="AJ24" s="230"/>
      <c r="AK24" s="230"/>
      <c r="AL24" s="230"/>
      <c r="AM24" s="222"/>
      <c r="AN24" s="222"/>
    </row>
    <row r="25" spans="1:40" x14ac:dyDescent="0.55000000000000004">
      <c r="P25" s="222"/>
      <c r="Q25" s="222"/>
      <c r="R25" s="222"/>
      <c r="S25" s="222"/>
      <c r="T25" s="222"/>
      <c r="U25" s="222"/>
      <c r="V25" s="222"/>
      <c r="W25" s="222"/>
      <c r="X25" s="222"/>
      <c r="Y25" s="222"/>
      <c r="Z25" s="222"/>
      <c r="AA25" s="222"/>
      <c r="AB25" s="222"/>
      <c r="AC25" s="222"/>
      <c r="AD25" s="222"/>
      <c r="AE25" s="222"/>
      <c r="AF25" s="222"/>
      <c r="AG25" s="222"/>
      <c r="AH25" s="222"/>
      <c r="AI25" s="222"/>
      <c r="AJ25" s="222"/>
      <c r="AK25" s="222"/>
      <c r="AL25" s="222"/>
      <c r="AM25" s="222"/>
      <c r="AN25" s="222"/>
    </row>
    <row r="26" spans="1:40" x14ac:dyDescent="0.55000000000000004">
      <c r="C26" s="218"/>
      <c r="D26" s="145"/>
      <c r="E26" s="145"/>
      <c r="F26" s="8"/>
      <c r="K26" s="7"/>
      <c r="N26" s="77"/>
      <c r="O26" s="77"/>
    </row>
    <row r="27" spans="1:40" x14ac:dyDescent="0.55000000000000004">
      <c r="K27" s="218"/>
      <c r="M27" s="8"/>
    </row>
  </sheetData>
  <sheetProtection algorithmName="SHA-512" hashValue="9cROaIt/X+M19SdqRz8Dt8dIY8oHTSwXmS8gTqQsRApAzwCrfFqVjH4XxZvVpe9ZjGlliumBu+IIva1lzNaTdQ==" saltValue="RT9QCxue1WE2H9+X1AY0OA==" spinCount="100000" sheet="1" objects="1" scenarios="1"/>
  <mergeCells count="22">
    <mergeCell ref="H20:I20"/>
    <mergeCell ref="F22:I22"/>
    <mergeCell ref="F23:I23"/>
    <mergeCell ref="H19:I19"/>
    <mergeCell ref="H16:I16"/>
    <mergeCell ref="H17:I17"/>
    <mergeCell ref="H12:I12"/>
    <mergeCell ref="H15:I15"/>
    <mergeCell ref="H18:I18"/>
    <mergeCell ref="C8:I8"/>
    <mergeCell ref="J8:N8"/>
    <mergeCell ref="H13:I13"/>
    <mergeCell ref="H14:I14"/>
    <mergeCell ref="AA8:AK8"/>
    <mergeCell ref="H9:I9"/>
    <mergeCell ref="K9:N9"/>
    <mergeCell ref="P9:Q9"/>
    <mergeCell ref="R9:S9"/>
    <mergeCell ref="T9:U9"/>
    <mergeCell ref="V9:W9"/>
    <mergeCell ref="X9:Y9"/>
    <mergeCell ref="P8:Y8"/>
  </mergeCells>
  <phoneticPr fontId="44" type="noConversion"/>
  <conditionalFormatting sqref="K21">
    <cfRule type="dataBar" priority="1">
      <dataBar>
        <cfvo type="min"/>
        <cfvo type="max"/>
        <color rgb="FF008AEF"/>
      </dataBar>
      <extLst>
        <ext xmlns:x14="http://schemas.microsoft.com/office/spreadsheetml/2009/9/main" uri="{B025F937-C7B1-47D3-B67F-A62EFF666E3E}">
          <x14:id>{9ABA6E1F-78B7-40B2-90A5-AF7121BF2246}</x14:id>
        </ext>
      </extLst>
    </cfRule>
  </conditionalFormatting>
  <printOptions horizontalCentered="1"/>
  <pageMargins left="0.59055118110236227" right="0.59055118110236227" top="0.78740157480314965" bottom="0.39370078740157483" header="0.31496062992125984" footer="0.31496062992125984"/>
  <pageSetup paperSize="9" scale="71" orientation="landscape" r:id="rId1"/>
  <drawing r:id="rId2"/>
  <extLst>
    <ext xmlns:x14="http://schemas.microsoft.com/office/spreadsheetml/2009/9/main" uri="{78C0D931-6437-407d-A8EE-F0AAD7539E65}">
      <x14:conditionalFormattings>
        <x14:conditionalFormatting xmlns:xm="http://schemas.microsoft.com/office/excel/2006/main">
          <x14:cfRule type="dataBar" id="{9ABA6E1F-78B7-40B2-90A5-AF7121BF2246}">
            <x14:dataBar minLength="0" maxLength="100" border="1" negativeBarBorderColorSameAsPositive="0">
              <x14:cfvo type="autoMin"/>
              <x14:cfvo type="autoMax"/>
              <x14:borderColor rgb="FF008AEF"/>
              <x14:negativeFillColor rgb="FFFF0000"/>
              <x14:negativeBorderColor rgb="FFFF0000"/>
              <x14:axisColor rgb="FF000000"/>
            </x14:dataBar>
          </x14:cfRule>
          <xm:sqref>K21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52F7E-031C-428F-B53D-0F5C3A25E8CB}">
  <sheetPr>
    <tabColor rgb="FF0070C0"/>
  </sheetPr>
  <dimension ref="A2:H149"/>
  <sheetViews>
    <sheetView view="pageBreakPreview" zoomScale="85" zoomScaleNormal="100" zoomScaleSheetLayoutView="85" workbookViewId="0"/>
  </sheetViews>
  <sheetFormatPr defaultRowHeight="14.4" x14ac:dyDescent="0.55000000000000004"/>
  <cols>
    <col min="1" max="1" width="3.1015625" customWidth="1"/>
    <col min="2" max="2" width="30.7890625" customWidth="1"/>
    <col min="3" max="3" width="11.7890625" customWidth="1"/>
    <col min="4" max="4" width="4.7890625" customWidth="1"/>
    <col min="5" max="5" width="10" customWidth="1"/>
    <col min="6" max="6" width="4.7890625" customWidth="1"/>
    <col min="7" max="7" width="15.1015625" style="2" customWidth="1"/>
    <col min="8" max="8" width="8.1015625" customWidth="1"/>
  </cols>
  <sheetData>
    <row r="2" spans="2:8" ht="15.6" x14ac:dyDescent="0.6">
      <c r="B2" s="326" t="s">
        <v>263</v>
      </c>
      <c r="C2" s="589" t="s">
        <v>917</v>
      </c>
      <c r="D2" s="590"/>
      <c r="E2" s="327"/>
      <c r="F2" s="327"/>
      <c r="G2" s="328" t="s">
        <v>13</v>
      </c>
      <c r="H2" s="329" t="s">
        <v>944</v>
      </c>
    </row>
    <row r="3" spans="2:8" ht="15.6" x14ac:dyDescent="0.6">
      <c r="B3" s="326" t="s">
        <v>271</v>
      </c>
      <c r="C3" s="589" t="s">
        <v>145</v>
      </c>
      <c r="D3" s="591"/>
      <c r="E3" s="591"/>
      <c r="F3" s="330"/>
      <c r="G3" s="331" t="s">
        <v>770</v>
      </c>
      <c r="H3" s="329" t="s">
        <v>158</v>
      </c>
    </row>
    <row r="4" spans="2:8" ht="15.6" x14ac:dyDescent="0.6">
      <c r="B4" s="326" t="s">
        <v>766</v>
      </c>
      <c r="C4" s="589" t="s">
        <v>981</v>
      </c>
      <c r="D4" s="589"/>
      <c r="E4" s="589"/>
      <c r="F4" s="327"/>
      <c r="G4" s="332" t="s">
        <v>50</v>
      </c>
      <c r="H4" s="329" t="s">
        <v>677</v>
      </c>
    </row>
    <row r="5" spans="2:8" x14ac:dyDescent="0.55000000000000004">
      <c r="B5" s="326" t="s">
        <v>16</v>
      </c>
      <c r="C5" s="333">
        <v>3</v>
      </c>
      <c r="D5" s="334" t="s">
        <v>774</v>
      </c>
      <c r="E5" s="326"/>
      <c r="F5" s="326"/>
      <c r="G5" s="328" t="s">
        <v>14</v>
      </c>
      <c r="H5" s="329" t="s">
        <v>982</v>
      </c>
    </row>
    <row r="6" spans="2:8" x14ac:dyDescent="0.55000000000000004">
      <c r="B6" s="335" t="s">
        <v>15</v>
      </c>
      <c r="C6" s="592" t="s">
        <v>4</v>
      </c>
      <c r="D6" s="593"/>
      <c r="E6" s="593"/>
      <c r="F6" s="593"/>
      <c r="G6" s="593"/>
      <c r="H6" s="594"/>
    </row>
    <row r="7" spans="2:8" ht="5.25" customHeight="1" x14ac:dyDescent="0.55000000000000004">
      <c r="B7" s="591"/>
      <c r="C7" s="591"/>
      <c r="D7" s="591"/>
      <c r="E7" s="591"/>
      <c r="F7" s="591"/>
      <c r="G7" s="591"/>
      <c r="H7" s="591"/>
    </row>
    <row r="8" spans="2:8" x14ac:dyDescent="0.55000000000000004">
      <c r="B8" t="s">
        <v>23</v>
      </c>
      <c r="C8" s="600" t="s">
        <v>943</v>
      </c>
      <c r="D8" s="600"/>
      <c r="E8" s="600"/>
      <c r="F8" s="600"/>
      <c r="G8" s="600"/>
      <c r="H8" s="600"/>
    </row>
    <row r="9" spans="2:8" x14ac:dyDescent="0.55000000000000004">
      <c r="B9" t="s">
        <v>24</v>
      </c>
      <c r="C9" s="601" t="s">
        <v>314</v>
      </c>
      <c r="D9" s="601"/>
      <c r="E9" s="601"/>
      <c r="F9" s="601"/>
      <c r="G9" s="601"/>
      <c r="H9" s="1" t="s">
        <v>727</v>
      </c>
    </row>
    <row r="10" spans="2:8" x14ac:dyDescent="0.55000000000000004">
      <c r="B10" t="s">
        <v>25</v>
      </c>
      <c r="C10" s="602">
        <v>-29</v>
      </c>
      <c r="D10" s="603"/>
      <c r="E10" s="603"/>
      <c r="F10" s="603"/>
      <c r="G10" s="604"/>
      <c r="H10" s="1" t="s">
        <v>727</v>
      </c>
    </row>
    <row r="11" spans="2:8" x14ac:dyDescent="0.55000000000000004">
      <c r="B11" t="s">
        <v>26</v>
      </c>
      <c r="C11" s="598" t="s">
        <v>5</v>
      </c>
      <c r="D11" s="599"/>
      <c r="E11" s="599"/>
      <c r="F11" s="599"/>
      <c r="G11" s="154" t="s">
        <v>179</v>
      </c>
      <c r="H11" s="1" t="s">
        <v>731</v>
      </c>
    </row>
    <row r="12" spans="2:8" ht="5.25" customHeight="1" x14ac:dyDescent="0.55000000000000004">
      <c r="B12" s="591"/>
      <c r="C12" s="591"/>
      <c r="D12" s="591"/>
      <c r="E12" s="591"/>
      <c r="F12" s="591"/>
      <c r="G12" s="591"/>
      <c r="H12" s="591"/>
    </row>
    <row r="13" spans="2:8" x14ac:dyDescent="0.55000000000000004">
      <c r="B13" s="595" t="s">
        <v>100</v>
      </c>
      <c r="C13" s="595"/>
      <c r="D13" s="595"/>
      <c r="E13" s="595"/>
      <c r="F13" s="595"/>
      <c r="G13" s="595"/>
      <c r="H13" s="595"/>
    </row>
    <row r="14" spans="2:8" x14ac:dyDescent="0.55000000000000004">
      <c r="B14" t="s">
        <v>772</v>
      </c>
      <c r="C14" s="336">
        <v>2070</v>
      </c>
      <c r="D14" s="1" t="s">
        <v>1</v>
      </c>
      <c r="E14" s="337" t="s">
        <v>973</v>
      </c>
      <c r="F14" t="s">
        <v>1</v>
      </c>
      <c r="G14" s="12"/>
      <c r="H14" t="s">
        <v>1</v>
      </c>
    </row>
    <row r="15" spans="2:8" x14ac:dyDescent="0.55000000000000004">
      <c r="B15" t="s">
        <v>27</v>
      </c>
      <c r="C15" s="336">
        <v>930</v>
      </c>
      <c r="D15" s="1" t="s">
        <v>1</v>
      </c>
      <c r="E15" s="337" t="s">
        <v>876</v>
      </c>
      <c r="F15" t="s">
        <v>1</v>
      </c>
      <c r="G15" s="11"/>
      <c r="H15" t="s">
        <v>1</v>
      </c>
    </row>
    <row r="16" spans="2:8" ht="5.25" customHeight="1" x14ac:dyDescent="0.55000000000000004">
      <c r="B16" s="591"/>
      <c r="C16" s="591"/>
      <c r="D16" s="591"/>
      <c r="E16" s="591"/>
      <c r="F16" s="591"/>
      <c r="G16" s="591"/>
      <c r="H16" s="591"/>
    </row>
    <row r="17" spans="2:8" ht="369" customHeight="1" x14ac:dyDescent="0.55000000000000004">
      <c r="B17" s="338" t="s">
        <v>691</v>
      </c>
      <c r="C17" s="591"/>
      <c r="D17" s="591"/>
      <c r="E17" s="591"/>
      <c r="F17" s="591"/>
      <c r="G17" s="591"/>
      <c r="H17" s="591"/>
    </row>
    <row r="18" spans="2:8" ht="5.25" customHeight="1" x14ac:dyDescent="0.55000000000000004">
      <c r="B18" s="591"/>
      <c r="C18" s="591"/>
      <c r="D18" s="591"/>
      <c r="E18" s="591"/>
      <c r="F18" s="591"/>
      <c r="G18" s="591"/>
      <c r="H18" s="591"/>
    </row>
    <row r="19" spans="2:8" ht="15" customHeight="1" x14ac:dyDescent="0.55000000000000004">
      <c r="B19" s="595" t="s">
        <v>101</v>
      </c>
      <c r="C19" s="595"/>
      <c r="D19" s="595"/>
      <c r="E19" s="595"/>
      <c r="F19" s="595"/>
      <c r="G19" s="596" t="str">
        <f>CONCATENATE(C2,".",H2)</f>
        <v>LT-C.01.FPV</v>
      </c>
      <c r="H19" s="596"/>
    </row>
    <row r="20" spans="2:8" x14ac:dyDescent="0.55000000000000004">
      <c r="B20" s="149" t="s">
        <v>4</v>
      </c>
      <c r="C20" s="597" t="s">
        <v>0</v>
      </c>
      <c r="D20" s="597"/>
      <c r="E20" s="597" t="s">
        <v>19</v>
      </c>
      <c r="F20" s="597"/>
      <c r="G20" s="598" t="s">
        <v>174</v>
      </c>
      <c r="H20" s="599"/>
    </row>
    <row r="21" spans="2:8" x14ac:dyDescent="0.55000000000000004">
      <c r="B21" s="149" t="s">
        <v>20</v>
      </c>
      <c r="C21" s="339">
        <v>781</v>
      </c>
      <c r="D21" t="s">
        <v>1</v>
      </c>
      <c r="E21" s="15"/>
      <c r="F21" t="s">
        <v>2</v>
      </c>
      <c r="G21" s="11"/>
      <c r="H21" t="s">
        <v>3</v>
      </c>
    </row>
    <row r="22" spans="2:8" x14ac:dyDescent="0.55000000000000004">
      <c r="B22" s="149" t="s">
        <v>20</v>
      </c>
      <c r="C22" s="339">
        <v>1562</v>
      </c>
      <c r="D22" t="s">
        <v>1</v>
      </c>
      <c r="E22" s="15"/>
      <c r="F22" t="s">
        <v>2</v>
      </c>
      <c r="G22" s="11"/>
      <c r="H22" t="s">
        <v>3</v>
      </c>
    </row>
    <row r="23" spans="2:8" x14ac:dyDescent="0.55000000000000004">
      <c r="B23" s="149" t="s">
        <v>20</v>
      </c>
      <c r="C23" s="339">
        <v>2343</v>
      </c>
      <c r="D23" t="s">
        <v>1</v>
      </c>
      <c r="E23" s="15"/>
      <c r="F23" t="s">
        <v>2</v>
      </c>
      <c r="G23" s="11"/>
      <c r="H23" t="s">
        <v>3</v>
      </c>
    </row>
    <row r="24" spans="2:8" x14ac:dyDescent="0.55000000000000004">
      <c r="B24" s="149" t="s">
        <v>20</v>
      </c>
      <c r="C24" s="339">
        <v>3124</v>
      </c>
      <c r="D24" t="s">
        <v>1</v>
      </c>
      <c r="E24" s="15"/>
      <c r="F24" t="s">
        <v>2</v>
      </c>
      <c r="G24" s="11"/>
      <c r="H24" t="s">
        <v>3</v>
      </c>
    </row>
    <row r="25" spans="2:8" x14ac:dyDescent="0.55000000000000004">
      <c r="B25" s="149" t="s">
        <v>20</v>
      </c>
      <c r="C25" s="339">
        <v>3905</v>
      </c>
      <c r="D25" t="s">
        <v>1</v>
      </c>
      <c r="E25" s="15">
        <v>1</v>
      </c>
      <c r="F25" t="s">
        <v>2</v>
      </c>
      <c r="G25" s="11"/>
      <c r="H25" t="s">
        <v>3</v>
      </c>
    </row>
    <row r="26" spans="2:8" x14ac:dyDescent="0.55000000000000004">
      <c r="B26" s="605" t="s">
        <v>21</v>
      </c>
      <c r="C26" s="339">
        <v>1875</v>
      </c>
      <c r="D26" t="s">
        <v>1</v>
      </c>
      <c r="E26" s="610"/>
      <c r="F26" t="s">
        <v>2</v>
      </c>
      <c r="G26" s="612"/>
      <c r="H26" s="614" t="s">
        <v>3</v>
      </c>
    </row>
    <row r="27" spans="2:8" x14ac:dyDescent="0.55000000000000004">
      <c r="B27" s="605"/>
      <c r="C27" s="16"/>
      <c r="D27" t="s">
        <v>1</v>
      </c>
      <c r="E27" s="611"/>
      <c r="F27" s="340">
        <f>SUM(E21:E25,E26)</f>
        <v>1</v>
      </c>
      <c r="G27" s="613"/>
      <c r="H27" s="614"/>
    </row>
    <row r="28" spans="2:8" x14ac:dyDescent="0.55000000000000004">
      <c r="B28" s="149" t="s">
        <v>651</v>
      </c>
      <c r="C28" s="608">
        <v>2</v>
      </c>
      <c r="D28" s="608"/>
      <c r="E28" s="608"/>
      <c r="F28" t="s">
        <v>2</v>
      </c>
      <c r="G28" s="609"/>
      <c r="H28" s="591"/>
    </row>
    <row r="29" spans="2:8" ht="5.25" customHeight="1" x14ac:dyDescent="0.55000000000000004">
      <c r="B29" s="591"/>
      <c r="C29" s="591"/>
      <c r="D29" s="591"/>
      <c r="E29" s="591"/>
      <c r="F29" s="591"/>
      <c r="G29" s="591"/>
      <c r="H29" s="591"/>
    </row>
    <row r="30" spans="2:8" x14ac:dyDescent="0.55000000000000004">
      <c r="B30" t="s">
        <v>28</v>
      </c>
      <c r="C30" s="544" t="s">
        <v>175</v>
      </c>
      <c r="D30" s="544"/>
      <c r="E30" s="544"/>
      <c r="F30" s="544"/>
      <c r="G30" s="2">
        <f>(C21*E21)+(C22*E22)+(C23*E23)+(C24*E24)+(C25*E25)+(C26*E26)+(C28*50)</f>
        <v>4005</v>
      </c>
      <c r="H30" t="s">
        <v>1</v>
      </c>
    </row>
    <row r="31" spans="2:8" x14ac:dyDescent="0.55000000000000004">
      <c r="B31" t="s">
        <v>29</v>
      </c>
      <c r="C31" s="544" t="s">
        <v>17</v>
      </c>
      <c r="D31" s="544"/>
      <c r="E31" s="544"/>
      <c r="F31" s="544"/>
      <c r="G31" s="2">
        <f>G21+G22+G23+G24+G25+G26</f>
        <v>0</v>
      </c>
      <c r="H31" t="s">
        <v>3</v>
      </c>
    </row>
    <row r="32" spans="2:8" ht="16.5" x14ac:dyDescent="0.55000000000000004">
      <c r="B32" t="s">
        <v>30</v>
      </c>
      <c r="C32" s="544" t="s">
        <v>18</v>
      </c>
      <c r="D32" s="544"/>
      <c r="E32" s="544"/>
      <c r="F32" s="544"/>
      <c r="G32" s="11"/>
      <c r="H32" t="s">
        <v>301</v>
      </c>
    </row>
    <row r="33" spans="2:8" ht="5.25" customHeight="1" x14ac:dyDescent="0.55000000000000004">
      <c r="B33" s="591"/>
      <c r="C33" s="591"/>
      <c r="D33" s="591"/>
      <c r="E33" s="591"/>
      <c r="F33" s="591"/>
      <c r="G33" s="591"/>
      <c r="H33" s="591"/>
    </row>
    <row r="34" spans="2:8" x14ac:dyDescent="0.55000000000000004">
      <c r="B34" s="595" t="s">
        <v>102</v>
      </c>
      <c r="C34" s="595"/>
      <c r="D34" s="595"/>
      <c r="E34" s="595"/>
      <c r="F34" s="595"/>
      <c r="G34" s="595"/>
      <c r="H34" s="595"/>
    </row>
    <row r="35" spans="2:8" x14ac:dyDescent="0.55000000000000004">
      <c r="B35" s="607" t="s">
        <v>31</v>
      </c>
      <c r="C35" s="606" t="s">
        <v>32</v>
      </c>
      <c r="D35" s="606"/>
      <c r="E35" s="606" t="s">
        <v>7</v>
      </c>
      <c r="F35" s="606"/>
      <c r="G35" s="145" t="s">
        <v>783</v>
      </c>
      <c r="H35" t="s">
        <v>4</v>
      </c>
    </row>
    <row r="36" spans="2:8" x14ac:dyDescent="0.55000000000000004">
      <c r="B36" s="607"/>
      <c r="C36" s="606" t="s">
        <v>33</v>
      </c>
      <c r="D36" s="606"/>
      <c r="E36" s="606" t="s">
        <v>8</v>
      </c>
      <c r="F36" s="606"/>
      <c r="G36" s="145" t="s">
        <v>784</v>
      </c>
      <c r="H36" t="s">
        <v>4</v>
      </c>
    </row>
    <row r="37" spans="2:8" x14ac:dyDescent="0.55000000000000004">
      <c r="B37" s="607"/>
      <c r="C37" s="606" t="s">
        <v>34</v>
      </c>
      <c r="D37" s="606"/>
      <c r="E37" s="606" t="s">
        <v>8</v>
      </c>
      <c r="F37" s="606"/>
      <c r="G37" s="145" t="s">
        <v>784</v>
      </c>
      <c r="H37" t="s">
        <v>4</v>
      </c>
    </row>
    <row r="38" spans="2:8" x14ac:dyDescent="0.55000000000000004">
      <c r="B38" s="607"/>
      <c r="C38" s="606" t="s">
        <v>35</v>
      </c>
      <c r="D38" s="606"/>
      <c r="E38" s="606" t="s">
        <v>8</v>
      </c>
      <c r="F38" s="606"/>
      <c r="G38" s="145" t="s">
        <v>784</v>
      </c>
      <c r="H38" t="s">
        <v>4</v>
      </c>
    </row>
    <row r="39" spans="2:8" x14ac:dyDescent="0.55000000000000004">
      <c r="B39" s="607"/>
      <c r="C39" s="606" t="s">
        <v>36</v>
      </c>
      <c r="D39" s="606"/>
      <c r="E39" s="606" t="s">
        <v>7</v>
      </c>
      <c r="F39" s="606"/>
      <c r="G39" s="145" t="s">
        <v>783</v>
      </c>
      <c r="H39" t="s">
        <v>4</v>
      </c>
    </row>
    <row r="40" spans="2:8" x14ac:dyDescent="0.55000000000000004">
      <c r="B40" s="607" t="s">
        <v>22</v>
      </c>
      <c r="C40" s="606" t="s">
        <v>32</v>
      </c>
      <c r="D40" s="606"/>
      <c r="E40" s="606" t="s">
        <v>7</v>
      </c>
      <c r="F40" s="606"/>
      <c r="G40" s="145" t="s">
        <v>783</v>
      </c>
      <c r="H40" t="s">
        <v>4</v>
      </c>
    </row>
    <row r="41" spans="2:8" x14ac:dyDescent="0.55000000000000004">
      <c r="B41" s="607"/>
      <c r="C41" s="606" t="s">
        <v>33</v>
      </c>
      <c r="D41" s="606"/>
      <c r="E41" s="606" t="s">
        <v>8</v>
      </c>
      <c r="F41" s="606"/>
      <c r="G41" s="145" t="s">
        <v>784</v>
      </c>
      <c r="H41" t="s">
        <v>4</v>
      </c>
    </row>
    <row r="42" spans="2:8" ht="20.25" customHeight="1" x14ac:dyDescent="0.55000000000000004">
      <c r="B42" s="615" t="s">
        <v>646</v>
      </c>
      <c r="C42" s="606" t="s">
        <v>71</v>
      </c>
      <c r="D42" s="606"/>
      <c r="E42" s="561" t="s">
        <v>722</v>
      </c>
      <c r="F42" s="561"/>
      <c r="G42" s="145" t="s">
        <v>786</v>
      </c>
      <c r="H42" s="76" t="s">
        <v>437</v>
      </c>
    </row>
    <row r="43" spans="2:8" ht="20.25" customHeight="1" x14ac:dyDescent="0.55000000000000004">
      <c r="B43" s="615"/>
      <c r="C43" s="606" t="s">
        <v>257</v>
      </c>
      <c r="D43" s="606"/>
      <c r="E43" s="561" t="s">
        <v>4</v>
      </c>
      <c r="F43" s="561"/>
      <c r="G43" s="145" t="s">
        <v>4</v>
      </c>
      <c r="H43" s="76"/>
    </row>
    <row r="44" spans="2:8" ht="20.25" customHeight="1" x14ac:dyDescent="0.55000000000000004">
      <c r="B44" s="615"/>
      <c r="C44" s="606" t="s">
        <v>258</v>
      </c>
      <c r="D44" s="606"/>
      <c r="E44" s="561" t="s">
        <v>722</v>
      </c>
      <c r="F44" s="561"/>
      <c r="G44" s="145" t="s">
        <v>786</v>
      </c>
      <c r="H44" s="76" t="s">
        <v>437</v>
      </c>
    </row>
    <row r="45" spans="2:8" ht="20.25" customHeight="1" x14ac:dyDescent="0.55000000000000004">
      <c r="B45" s="607"/>
      <c r="C45" s="606" t="s">
        <v>72</v>
      </c>
      <c r="D45" s="606"/>
      <c r="E45" s="561" t="s">
        <v>4</v>
      </c>
      <c r="F45" s="561"/>
      <c r="G45" s="145" t="s">
        <v>4</v>
      </c>
      <c r="H45" s="76" t="s">
        <v>4</v>
      </c>
    </row>
    <row r="46" spans="2:8" x14ac:dyDescent="0.55000000000000004">
      <c r="B46" s="607" t="s">
        <v>70</v>
      </c>
      <c r="C46" s="606" t="s">
        <v>37</v>
      </c>
      <c r="D46" s="606"/>
      <c r="E46" s="606"/>
      <c r="F46" s="606"/>
      <c r="G46" s="142"/>
      <c r="H46" t="s">
        <v>2</v>
      </c>
    </row>
    <row r="47" spans="2:8" x14ac:dyDescent="0.55000000000000004">
      <c r="B47" s="607"/>
      <c r="C47" s="606" t="s">
        <v>38</v>
      </c>
      <c r="D47" s="606"/>
      <c r="E47" s="606"/>
      <c r="F47" s="606"/>
      <c r="G47" s="342">
        <v>600</v>
      </c>
      <c r="H47" t="s">
        <v>1</v>
      </c>
    </row>
    <row r="48" spans="2:8" x14ac:dyDescent="0.55000000000000004">
      <c r="B48" s="607"/>
      <c r="C48" s="606" t="s">
        <v>64</v>
      </c>
      <c r="D48" s="606"/>
      <c r="E48" s="606"/>
      <c r="F48" s="606"/>
      <c r="G48" s="2" t="s">
        <v>11</v>
      </c>
      <c r="H48" t="s">
        <v>4</v>
      </c>
    </row>
    <row r="49" spans="2:8" x14ac:dyDescent="0.55000000000000004">
      <c r="B49" s="607"/>
      <c r="C49" s="605" t="s">
        <v>39</v>
      </c>
      <c r="D49" s="605"/>
      <c r="E49" s="605"/>
      <c r="F49" s="605"/>
      <c r="G49" s="2" t="s">
        <v>11</v>
      </c>
      <c r="H49" t="s">
        <v>4</v>
      </c>
    </row>
    <row r="50" spans="2:8" x14ac:dyDescent="0.55000000000000004">
      <c r="B50" s="607"/>
      <c r="C50" s="605"/>
      <c r="D50" s="605"/>
      <c r="E50" s="605"/>
      <c r="F50" s="605"/>
      <c r="G50" s="2">
        <v>25</v>
      </c>
      <c r="H50" t="s">
        <v>1</v>
      </c>
    </row>
    <row r="51" spans="2:8" x14ac:dyDescent="0.55000000000000004">
      <c r="B51" s="607"/>
      <c r="C51" s="606" t="s">
        <v>40</v>
      </c>
      <c r="D51" s="606"/>
      <c r="E51" s="606"/>
      <c r="F51" s="606"/>
      <c r="G51" s="343" t="s">
        <v>785</v>
      </c>
      <c r="H51" t="s">
        <v>1</v>
      </c>
    </row>
    <row r="52" spans="2:8" x14ac:dyDescent="0.55000000000000004">
      <c r="B52" s="607"/>
      <c r="C52" s="606" t="s">
        <v>692</v>
      </c>
      <c r="D52" s="606"/>
      <c r="E52" s="606"/>
      <c r="F52" s="606"/>
      <c r="G52" s="2" t="s">
        <v>63</v>
      </c>
      <c r="H52" t="s">
        <v>4</v>
      </c>
    </row>
    <row r="53" spans="2:8" x14ac:dyDescent="0.55000000000000004">
      <c r="B53" s="338" t="s">
        <v>90</v>
      </c>
      <c r="C53" s="606" t="s">
        <v>693</v>
      </c>
      <c r="D53" s="606"/>
      <c r="E53" s="606"/>
      <c r="F53" s="606"/>
      <c r="G53" s="2" t="s">
        <v>63</v>
      </c>
      <c r="H53" t="s">
        <v>4</v>
      </c>
    </row>
    <row r="54" spans="2:8" x14ac:dyDescent="0.55000000000000004">
      <c r="B54" s="607" t="s">
        <v>44</v>
      </c>
      <c r="C54" s="344" t="s">
        <v>11</v>
      </c>
      <c r="E54" s="606" t="s">
        <v>41</v>
      </c>
      <c r="F54" s="606"/>
      <c r="G54" s="2">
        <v>52</v>
      </c>
      <c r="H54" t="s">
        <v>1</v>
      </c>
    </row>
    <row r="55" spans="2:8" x14ac:dyDescent="0.55000000000000004">
      <c r="B55" s="607"/>
      <c r="C55" s="606" t="s">
        <v>42</v>
      </c>
      <c r="D55" s="606"/>
      <c r="E55" s="591"/>
      <c r="F55" s="591"/>
      <c r="G55" s="149" t="s">
        <v>259</v>
      </c>
      <c r="H55" t="s">
        <v>4</v>
      </c>
    </row>
    <row r="56" spans="2:8" ht="30" customHeight="1" x14ac:dyDescent="0.55000000000000004">
      <c r="B56" s="607"/>
      <c r="C56" s="616" t="s">
        <v>905</v>
      </c>
      <c r="D56" s="616"/>
      <c r="E56" s="616"/>
      <c r="F56" s="616"/>
      <c r="G56" s="616"/>
      <c r="H56" s="616"/>
    </row>
    <row r="57" spans="2:8" ht="5.25" customHeight="1" x14ac:dyDescent="0.55000000000000004">
      <c r="B57" s="591"/>
      <c r="C57" s="591"/>
      <c r="D57" s="591"/>
      <c r="E57" s="591"/>
      <c r="F57" s="591"/>
      <c r="G57" s="591"/>
      <c r="H57" s="591"/>
    </row>
    <row r="58" spans="2:8" x14ac:dyDescent="0.55000000000000004">
      <c r="B58" s="595" t="s">
        <v>103</v>
      </c>
      <c r="C58" s="595"/>
      <c r="D58" s="595"/>
      <c r="E58" s="595"/>
      <c r="F58" s="595"/>
      <c r="G58" s="595"/>
      <c r="H58" s="595"/>
    </row>
    <row r="59" spans="2:8" x14ac:dyDescent="0.55000000000000004">
      <c r="B59" s="619" t="s">
        <v>45</v>
      </c>
      <c r="C59" s="620" t="s">
        <v>114</v>
      </c>
      <c r="D59" s="621"/>
      <c r="E59" s="621"/>
      <c r="F59" s="621"/>
      <c r="G59" s="25" t="s">
        <v>62</v>
      </c>
      <c r="H59" t="s">
        <v>4</v>
      </c>
    </row>
    <row r="60" spans="2:8" x14ac:dyDescent="0.55000000000000004">
      <c r="B60" s="617"/>
      <c r="C60" s="618" t="s">
        <v>47</v>
      </c>
      <c r="D60" s="618"/>
      <c r="E60" s="618"/>
      <c r="F60" s="618"/>
      <c r="G60" s="39"/>
      <c r="H60" t="s">
        <v>3</v>
      </c>
    </row>
    <row r="61" spans="2:8" x14ac:dyDescent="0.55000000000000004">
      <c r="B61" s="617"/>
      <c r="C61" s="618" t="s">
        <v>115</v>
      </c>
      <c r="D61" s="618"/>
      <c r="E61" s="618"/>
      <c r="F61" s="618"/>
      <c r="G61" s="26"/>
      <c r="H61" t="s">
        <v>116</v>
      </c>
    </row>
    <row r="62" spans="2:8" x14ac:dyDescent="0.55000000000000004">
      <c r="B62" s="617"/>
      <c r="C62" s="618" t="s">
        <v>117</v>
      </c>
      <c r="D62" s="618"/>
      <c r="E62" s="618"/>
      <c r="F62" s="618"/>
      <c r="G62" s="26"/>
      <c r="H62" t="s">
        <v>118</v>
      </c>
    </row>
    <row r="63" spans="2:8" hidden="1" x14ac:dyDescent="0.55000000000000004">
      <c r="B63" s="617"/>
      <c r="C63" s="591" t="s">
        <v>122</v>
      </c>
      <c r="D63" s="591"/>
      <c r="E63" s="591"/>
      <c r="F63" s="591"/>
      <c r="G63" s="145">
        <f>(G62/60)*G61</f>
        <v>0</v>
      </c>
      <c r="H63" t="s">
        <v>123</v>
      </c>
    </row>
    <row r="64" spans="2:8" hidden="1" x14ac:dyDescent="0.55000000000000004">
      <c r="B64" s="617"/>
      <c r="C64" s="591" t="s">
        <v>120</v>
      </c>
      <c r="D64" s="591"/>
      <c r="E64" s="591"/>
      <c r="F64" s="591"/>
      <c r="G64" s="145">
        <f>((G62/60)*G61)*(G60/1000)</f>
        <v>0</v>
      </c>
      <c r="H64" t="s">
        <v>119</v>
      </c>
    </row>
    <row r="65" spans="2:8" x14ac:dyDescent="0.55000000000000004">
      <c r="B65" s="617" t="s">
        <v>46</v>
      </c>
      <c r="C65" s="609" t="s">
        <v>9</v>
      </c>
      <c r="D65" s="591"/>
      <c r="E65" s="591"/>
      <c r="F65" s="591"/>
      <c r="G65" s="591"/>
      <c r="H65" t="s">
        <v>4</v>
      </c>
    </row>
    <row r="66" spans="2:8" x14ac:dyDescent="0.55000000000000004">
      <c r="B66" s="617"/>
      <c r="C66" s="618" t="s">
        <v>47</v>
      </c>
      <c r="D66" s="618"/>
      <c r="E66" s="618"/>
      <c r="F66" s="618"/>
      <c r="G66" s="11"/>
      <c r="H66" t="s">
        <v>3</v>
      </c>
    </row>
    <row r="67" spans="2:8" hidden="1" x14ac:dyDescent="0.55000000000000004">
      <c r="B67" s="617"/>
      <c r="C67" s="618" t="s">
        <v>121</v>
      </c>
      <c r="D67" s="618"/>
      <c r="E67" s="618"/>
      <c r="F67" s="618"/>
      <c r="G67" s="13"/>
      <c r="H67" t="s">
        <v>119</v>
      </c>
    </row>
    <row r="68" spans="2:8" x14ac:dyDescent="0.55000000000000004">
      <c r="B68" s="617" t="s">
        <v>694</v>
      </c>
      <c r="C68" s="618" t="s">
        <v>47</v>
      </c>
      <c r="D68" s="618"/>
      <c r="E68" s="618"/>
      <c r="F68" s="618"/>
      <c r="G68" s="11"/>
      <c r="H68" t="s">
        <v>3</v>
      </c>
    </row>
    <row r="69" spans="2:8" x14ac:dyDescent="0.55000000000000004">
      <c r="B69" s="617"/>
      <c r="C69" s="618" t="s">
        <v>124</v>
      </c>
      <c r="D69" s="618"/>
      <c r="E69" s="618"/>
      <c r="F69" s="618"/>
      <c r="G69" s="11"/>
      <c r="H69" t="s">
        <v>123</v>
      </c>
    </row>
    <row r="70" spans="2:8" hidden="1" x14ac:dyDescent="0.55000000000000004">
      <c r="B70" s="617"/>
      <c r="C70" s="618" t="s">
        <v>125</v>
      </c>
      <c r="D70" s="618"/>
      <c r="E70" s="618"/>
      <c r="F70" s="618"/>
      <c r="G70" s="13"/>
      <c r="H70" t="s">
        <v>119</v>
      </c>
    </row>
    <row r="71" spans="2:8" x14ac:dyDescent="0.55000000000000004">
      <c r="B71" s="617" t="s">
        <v>113</v>
      </c>
      <c r="C71" s="618" t="s">
        <v>47</v>
      </c>
      <c r="D71" s="618"/>
      <c r="E71" s="618"/>
      <c r="F71" s="618"/>
      <c r="G71" s="11"/>
      <c r="H71" t="s">
        <v>3</v>
      </c>
    </row>
    <row r="72" spans="2:8" hidden="1" x14ac:dyDescent="0.55000000000000004">
      <c r="B72" s="617"/>
      <c r="C72" s="591" t="s">
        <v>126</v>
      </c>
      <c r="D72" s="591"/>
      <c r="E72" s="591"/>
      <c r="F72" s="591"/>
      <c r="G72" s="2" t="e">
        <f>#REF!</f>
        <v>#REF!</v>
      </c>
      <c r="H72" t="s">
        <v>123</v>
      </c>
    </row>
    <row r="73" spans="2:8" hidden="1" x14ac:dyDescent="0.55000000000000004">
      <c r="B73" s="617"/>
      <c r="C73" s="591" t="s">
        <v>125</v>
      </c>
      <c r="D73" s="591"/>
      <c r="E73" s="591"/>
      <c r="F73" s="591"/>
      <c r="G73" s="145" t="e">
        <f>(G71/1000)*G72</f>
        <v>#REF!</v>
      </c>
      <c r="H73" t="s">
        <v>119</v>
      </c>
    </row>
    <row r="74" spans="2:8" x14ac:dyDescent="0.55000000000000004">
      <c r="B74" s="345" t="s">
        <v>48</v>
      </c>
      <c r="C74" s="623"/>
      <c r="D74" s="624"/>
      <c r="E74" s="624"/>
      <c r="F74" s="624"/>
      <c r="G74" s="624"/>
      <c r="H74" t="s">
        <v>4</v>
      </c>
    </row>
    <row r="75" spans="2:8" x14ac:dyDescent="0.55000000000000004">
      <c r="B75" s="617" t="s">
        <v>49</v>
      </c>
      <c r="C75" s="618" t="s">
        <v>50</v>
      </c>
      <c r="D75" s="618"/>
      <c r="E75" s="618"/>
      <c r="F75" s="618"/>
      <c r="G75" s="2" t="s">
        <v>77</v>
      </c>
      <c r="H75" t="s">
        <v>4</v>
      </c>
    </row>
    <row r="76" spans="2:8" x14ac:dyDescent="0.55000000000000004">
      <c r="B76" s="617"/>
      <c r="C76" s="618" t="s">
        <v>51</v>
      </c>
      <c r="D76" s="618"/>
      <c r="E76" s="618"/>
      <c r="F76" s="618"/>
      <c r="G76" s="2" t="s">
        <v>81</v>
      </c>
      <c r="H76" t="s">
        <v>4</v>
      </c>
    </row>
    <row r="77" spans="2:8" x14ac:dyDescent="0.55000000000000004">
      <c r="B77" s="345" t="s">
        <v>179</v>
      </c>
      <c r="C77" s="609" t="s">
        <v>84</v>
      </c>
      <c r="D77" s="591"/>
      <c r="E77" s="591"/>
      <c r="F77" s="591"/>
      <c r="G77" s="591"/>
      <c r="H77" t="s">
        <v>4</v>
      </c>
    </row>
    <row r="78" spans="2:8" x14ac:dyDescent="0.55000000000000004">
      <c r="B78" s="622" t="s">
        <v>52</v>
      </c>
      <c r="C78" s="618" t="s">
        <v>53</v>
      </c>
      <c r="D78" s="618"/>
      <c r="E78" s="618"/>
      <c r="F78" s="618"/>
      <c r="G78" s="2" t="s">
        <v>10</v>
      </c>
      <c r="H78" t="s">
        <v>4</v>
      </c>
    </row>
    <row r="79" spans="2:8" x14ac:dyDescent="0.55000000000000004">
      <c r="B79" s="617"/>
      <c r="C79" s="618" t="s">
        <v>54</v>
      </c>
      <c r="D79" s="618"/>
      <c r="E79" s="618"/>
      <c r="F79" s="618"/>
      <c r="G79" s="2" t="s">
        <v>11</v>
      </c>
      <c r="H79" t="s">
        <v>4</v>
      </c>
    </row>
    <row r="80" spans="2:8" x14ac:dyDescent="0.55000000000000004">
      <c r="B80" s="617"/>
      <c r="C80" s="618" t="s">
        <v>55</v>
      </c>
      <c r="D80" s="618"/>
      <c r="E80" s="618"/>
      <c r="F80" s="618"/>
      <c r="G80" s="2" t="s">
        <v>11</v>
      </c>
      <c r="H80" t="s">
        <v>4</v>
      </c>
    </row>
    <row r="81" spans="2:8" x14ac:dyDescent="0.55000000000000004">
      <c r="B81" s="617"/>
      <c r="C81" s="618" t="s">
        <v>45</v>
      </c>
      <c r="D81" s="618"/>
      <c r="E81" s="618"/>
      <c r="F81" s="618"/>
      <c r="G81" s="2" t="s">
        <v>11</v>
      </c>
      <c r="H81" t="s">
        <v>4</v>
      </c>
    </row>
    <row r="82" spans="2:8" x14ac:dyDescent="0.55000000000000004">
      <c r="B82" s="617"/>
      <c r="C82" s="618" t="s">
        <v>56</v>
      </c>
      <c r="D82" s="618"/>
      <c r="E82" s="618"/>
      <c r="F82" s="618"/>
      <c r="G82" s="2" t="s">
        <v>11</v>
      </c>
      <c r="H82" t="s">
        <v>4</v>
      </c>
    </row>
    <row r="83" spans="2:8" x14ac:dyDescent="0.55000000000000004">
      <c r="B83" s="617"/>
      <c r="C83" s="618" t="s">
        <v>91</v>
      </c>
      <c r="D83" s="618"/>
      <c r="E83" s="618"/>
      <c r="F83" s="618"/>
      <c r="G83" s="2" t="s">
        <v>63</v>
      </c>
      <c r="H83" t="s">
        <v>4</v>
      </c>
    </row>
    <row r="84" spans="2:8" x14ac:dyDescent="0.55000000000000004">
      <c r="B84" s="622" t="s">
        <v>187</v>
      </c>
      <c r="C84" s="618" t="s">
        <v>57</v>
      </c>
      <c r="D84" s="618"/>
      <c r="E84" s="618"/>
      <c r="F84" s="618"/>
      <c r="G84" s="2" t="s">
        <v>11</v>
      </c>
      <c r="H84" t="s">
        <v>4</v>
      </c>
    </row>
    <row r="85" spans="2:8" x14ac:dyDescent="0.55000000000000004">
      <c r="B85" s="622"/>
      <c r="C85" s="618" t="s">
        <v>58</v>
      </c>
      <c r="D85" s="618"/>
      <c r="E85" s="618"/>
      <c r="F85" s="618"/>
      <c r="G85" s="2" t="s">
        <v>11</v>
      </c>
      <c r="H85" t="s">
        <v>4</v>
      </c>
    </row>
    <row r="86" spans="2:8" x14ac:dyDescent="0.55000000000000004">
      <c r="B86" s="622"/>
      <c r="C86" s="618" t="s">
        <v>59</v>
      </c>
      <c r="D86" s="618"/>
      <c r="E86" s="618"/>
      <c r="F86" s="618"/>
      <c r="G86" s="2" t="s">
        <v>11</v>
      </c>
      <c r="H86" t="s">
        <v>4</v>
      </c>
    </row>
    <row r="87" spans="2:8" x14ac:dyDescent="0.55000000000000004">
      <c r="B87" s="622"/>
      <c r="C87" s="618" t="s">
        <v>60</v>
      </c>
      <c r="D87" s="618"/>
      <c r="E87" s="618"/>
      <c r="F87" s="618"/>
      <c r="G87" s="2" t="s">
        <v>11</v>
      </c>
      <c r="H87" t="s">
        <v>4</v>
      </c>
    </row>
    <row r="88" spans="2:8" x14ac:dyDescent="0.55000000000000004">
      <c r="B88" s="617" t="s">
        <v>186</v>
      </c>
      <c r="C88" s="618" t="s">
        <v>296</v>
      </c>
      <c r="D88" s="618"/>
      <c r="E88" s="618"/>
      <c r="F88" s="618"/>
      <c r="G88" s="2" t="s">
        <v>804</v>
      </c>
      <c r="H88" t="s">
        <v>4</v>
      </c>
    </row>
    <row r="89" spans="2:8" x14ac:dyDescent="0.55000000000000004">
      <c r="B89" s="617"/>
      <c r="C89" s="618" t="s">
        <v>61</v>
      </c>
      <c r="D89" s="618"/>
      <c r="E89" s="618"/>
      <c r="F89" s="618"/>
      <c r="G89" s="2" t="s">
        <v>11</v>
      </c>
      <c r="H89" t="s">
        <v>4</v>
      </c>
    </row>
    <row r="90" spans="2:8" x14ac:dyDescent="0.55000000000000004">
      <c r="B90" s="617"/>
      <c r="C90" s="625" t="s">
        <v>515</v>
      </c>
      <c r="D90" s="626"/>
      <c r="E90" s="626"/>
      <c r="F90" s="626"/>
      <c r="G90" s="2" t="s">
        <v>63</v>
      </c>
      <c r="H90" t="s">
        <v>4</v>
      </c>
    </row>
    <row r="91" spans="2:8" ht="15" customHeight="1" x14ac:dyDescent="0.55000000000000004">
      <c r="B91" s="27" t="s">
        <v>260</v>
      </c>
      <c r="C91" s="625" t="s">
        <v>517</v>
      </c>
      <c r="D91" s="626"/>
      <c r="E91" s="626"/>
      <c r="F91" s="626"/>
      <c r="G91" s="2" t="s">
        <v>11</v>
      </c>
      <c r="H91" t="s">
        <v>4</v>
      </c>
    </row>
    <row r="92" spans="2:8" ht="5.25" customHeight="1" x14ac:dyDescent="0.55000000000000004">
      <c r="B92" s="591"/>
      <c r="C92" s="591"/>
      <c r="D92" s="591"/>
      <c r="E92" s="591"/>
      <c r="F92" s="591"/>
      <c r="G92" s="591"/>
      <c r="H92" s="591"/>
    </row>
    <row r="93" spans="2:8" x14ac:dyDescent="0.55000000000000004">
      <c r="B93" s="30" t="s">
        <v>104</v>
      </c>
      <c r="C93" s="30"/>
      <c r="D93" s="30"/>
      <c r="E93" s="30"/>
      <c r="F93" s="30"/>
      <c r="G93" s="34" t="s">
        <v>158</v>
      </c>
      <c r="H93" s="35" t="s">
        <v>243</v>
      </c>
    </row>
    <row r="94" spans="2:8" ht="5.25" customHeight="1" x14ac:dyDescent="0.55000000000000004">
      <c r="B94" s="627"/>
      <c r="C94" s="628"/>
      <c r="D94" s="628"/>
      <c r="E94" s="628"/>
      <c r="F94" s="628"/>
      <c r="G94" s="628"/>
      <c r="H94" s="628"/>
    </row>
    <row r="95" spans="2:8" ht="15" customHeight="1" x14ac:dyDescent="0.55000000000000004">
      <c r="B95" s="629" t="s">
        <v>99</v>
      </c>
      <c r="C95" s="618" t="s">
        <v>96</v>
      </c>
      <c r="D95" s="618"/>
      <c r="E95" s="618"/>
      <c r="F95" s="618"/>
      <c r="G95" s="14"/>
      <c r="H95" s="346" t="s">
        <v>95</v>
      </c>
    </row>
    <row r="96" spans="2:8" ht="14.7" thickBot="1" x14ac:dyDescent="0.6">
      <c r="B96" s="630"/>
      <c r="C96" s="618" t="s">
        <v>97</v>
      </c>
      <c r="D96" s="618"/>
      <c r="E96" s="618"/>
      <c r="F96" s="618"/>
      <c r="G96" s="14"/>
      <c r="H96" s="4" t="str">
        <f>H95</f>
        <v>Kč</v>
      </c>
    </row>
    <row r="97" spans="2:8" ht="14.7" thickBot="1" x14ac:dyDescent="0.6">
      <c r="B97" s="631"/>
      <c r="C97" s="632" t="s">
        <v>98</v>
      </c>
      <c r="D97" s="633"/>
      <c r="E97" s="633"/>
      <c r="F97" s="633"/>
      <c r="G97" s="347">
        <f>SUM(G95:G96)</f>
        <v>0</v>
      </c>
      <c r="H97" s="348" t="str">
        <f>H96</f>
        <v>Kč</v>
      </c>
    </row>
    <row r="98" spans="2:8" ht="5.25" customHeight="1" x14ac:dyDescent="0.55000000000000004">
      <c r="B98" s="591"/>
      <c r="C98" s="591"/>
      <c r="D98" s="591"/>
      <c r="E98" s="591"/>
      <c r="F98" s="591"/>
      <c r="G98" s="591"/>
      <c r="H98" s="591"/>
    </row>
    <row r="99" spans="2:8" x14ac:dyDescent="0.55000000000000004">
      <c r="B99" s="634" t="s">
        <v>105</v>
      </c>
      <c r="C99" s="635" t="s">
        <v>106</v>
      </c>
      <c r="D99" s="635"/>
      <c r="E99" s="635"/>
      <c r="F99" s="635"/>
      <c r="G99" s="14"/>
      <c r="H99" s="349" t="str">
        <f>H96</f>
        <v>Kč</v>
      </c>
    </row>
    <row r="100" spans="2:8" ht="14.7" thickBot="1" x14ac:dyDescent="0.6">
      <c r="B100" s="630"/>
      <c r="C100" s="618" t="s">
        <v>107</v>
      </c>
      <c r="D100" s="618"/>
      <c r="E100" s="618"/>
      <c r="F100" s="618"/>
      <c r="G100" s="14"/>
      <c r="H100" s="4" t="str">
        <f>H99</f>
        <v>Kč</v>
      </c>
    </row>
    <row r="101" spans="2:8" ht="14.7" thickBot="1" x14ac:dyDescent="0.6">
      <c r="B101" s="631"/>
      <c r="C101" s="632" t="s">
        <v>98</v>
      </c>
      <c r="D101" s="633"/>
      <c r="E101" s="633"/>
      <c r="F101" s="633"/>
      <c r="G101" s="347">
        <f>SUM(G99:G100)</f>
        <v>0</v>
      </c>
      <c r="H101" s="348" t="str">
        <f>H100</f>
        <v>Kč</v>
      </c>
    </row>
    <row r="102" spans="2:8" ht="5.25" customHeight="1" x14ac:dyDescent="0.55000000000000004">
      <c r="B102" s="591"/>
      <c r="C102" s="591"/>
      <c r="D102" s="591"/>
      <c r="E102" s="591"/>
      <c r="F102" s="591"/>
      <c r="G102" s="591"/>
      <c r="H102" s="591"/>
    </row>
    <row r="103" spans="2:8" ht="15" customHeight="1" x14ac:dyDescent="0.55000000000000004">
      <c r="B103" s="634" t="s">
        <v>859</v>
      </c>
      <c r="C103" s="635" t="s">
        <v>108</v>
      </c>
      <c r="D103" s="635"/>
      <c r="E103" s="635"/>
      <c r="F103" s="635"/>
      <c r="G103" s="14"/>
      <c r="H103" s="349" t="str">
        <f>H100</f>
        <v>Kč</v>
      </c>
    </row>
    <row r="104" spans="2:8" x14ac:dyDescent="0.55000000000000004">
      <c r="B104" s="629"/>
      <c r="C104" s="618" t="s">
        <v>109</v>
      </c>
      <c r="D104" s="618"/>
      <c r="E104" s="618"/>
      <c r="F104" s="618"/>
      <c r="G104" s="14"/>
      <c r="H104" s="4" t="str">
        <f>H103</f>
        <v>Kč</v>
      </c>
    </row>
    <row r="105" spans="2:8" ht="14.7" thickBot="1" x14ac:dyDescent="0.6">
      <c r="B105" s="630"/>
      <c r="C105" s="618" t="s">
        <v>110</v>
      </c>
      <c r="D105" s="618"/>
      <c r="E105" s="618"/>
      <c r="F105" s="618"/>
      <c r="G105" s="14"/>
      <c r="H105" s="4" t="str">
        <f>H104</f>
        <v>Kč</v>
      </c>
    </row>
    <row r="106" spans="2:8" ht="14.7" thickBot="1" x14ac:dyDescent="0.6">
      <c r="B106" s="631"/>
      <c r="C106" s="632" t="s">
        <v>98</v>
      </c>
      <c r="D106" s="633"/>
      <c r="E106" s="633"/>
      <c r="F106" s="633"/>
      <c r="G106" s="347">
        <f>SUM(G103:G105)</f>
        <v>0</v>
      </c>
      <c r="H106" s="348" t="str">
        <f>H105</f>
        <v>Kč</v>
      </c>
    </row>
    <row r="107" spans="2:8" ht="5.25" customHeight="1" thickBot="1" x14ac:dyDescent="0.6">
      <c r="B107" s="591"/>
      <c r="C107" s="591"/>
      <c r="D107" s="591"/>
      <c r="E107" s="591"/>
      <c r="F107" s="591"/>
      <c r="G107" s="591"/>
      <c r="H107" s="591"/>
    </row>
    <row r="108" spans="2:8" ht="14.7" thickBot="1" x14ac:dyDescent="0.6">
      <c r="B108" s="350" t="s">
        <v>111</v>
      </c>
      <c r="C108" s="351" t="str">
        <f>G19</f>
        <v>LT-C.01.FPV</v>
      </c>
      <c r="D108" s="637" t="s">
        <v>98</v>
      </c>
      <c r="E108" s="637"/>
      <c r="F108" s="637"/>
      <c r="G108" s="32">
        <f>G97+G101+G106</f>
        <v>0</v>
      </c>
      <c r="H108" s="33" t="str">
        <f>H106</f>
        <v>Kč</v>
      </c>
    </row>
    <row r="111" spans="2:8" x14ac:dyDescent="0.55000000000000004">
      <c r="B111" s="19" t="s">
        <v>112</v>
      </c>
      <c r="C111" s="18"/>
      <c r="D111" s="18"/>
      <c r="E111" s="18"/>
      <c r="F111" s="18"/>
      <c r="G111" s="28"/>
      <c r="H111" s="18"/>
    </row>
    <row r="112" spans="2:8" ht="5.25" customHeight="1" x14ac:dyDescent="0.55000000000000004">
      <c r="B112" s="18"/>
      <c r="C112" s="18"/>
      <c r="D112" s="18"/>
      <c r="E112" s="18"/>
      <c r="F112" s="18"/>
      <c r="G112" s="28"/>
      <c r="H112" s="18"/>
    </row>
    <row r="113" spans="1:8" ht="40" customHeight="1" x14ac:dyDescent="0.55000000000000004">
      <c r="A113" s="7" t="s">
        <v>182</v>
      </c>
      <c r="B113" s="638" t="str">
        <f>C139</f>
        <v>Náhradní díly (jednotlivé části, komponenty, regulace, profily atd.) pro nabízený distribuční, gastronomický nábytek a jeho příslušenství musí být dostupné u dodavatele nejdéle do pěti pracovních dnů. Všechny nezbytné náhradní díly musí být dostupné po dobu deseti let od uvedení technologie do provozu.</v>
      </c>
      <c r="C113" s="639"/>
      <c r="D113" s="639"/>
      <c r="E113" s="639"/>
      <c r="F113" s="639"/>
      <c r="G113" s="639"/>
      <c r="H113" s="639"/>
    </row>
    <row r="114" spans="1:8" ht="40" customHeight="1" x14ac:dyDescent="0.55000000000000004">
      <c r="A114" s="7" t="s">
        <v>183</v>
      </c>
      <c r="B114" s="638" t="str">
        <f>C140</f>
        <v>Všechna prosklení musí být řešena dle EN 12150, prosklení a zrcadla musí být bezpečnostním provedení. Prosklení a izolace jednotlivých dílců musí být navržena pro příslušnou klimatickou třídu (25 °C a 60 % relativní vlhkosti) s garancí provozu bez vzniku kondenzace na jednotlivých dodaných aparátech.</v>
      </c>
      <c r="C114" s="639"/>
      <c r="D114" s="639"/>
      <c r="E114" s="639"/>
      <c r="F114" s="639"/>
      <c r="G114" s="639"/>
      <c r="H114" s="639"/>
    </row>
    <row r="115" spans="1:8" ht="40" customHeight="1" x14ac:dyDescent="0.55000000000000004">
      <c r="A115" s="7"/>
      <c r="B115" s="640"/>
      <c r="C115" s="641"/>
      <c r="D115" s="641"/>
      <c r="E115" s="641"/>
      <c r="F115" s="641"/>
      <c r="G115" s="641"/>
      <c r="H115" s="641"/>
    </row>
    <row r="116" spans="1:8" ht="15" hidden="1" customHeight="1" x14ac:dyDescent="0.55000000000000004">
      <c r="B116" s="20" t="s">
        <v>144</v>
      </c>
      <c r="C116" s="6"/>
      <c r="D116" s="6"/>
      <c r="E116" s="6"/>
      <c r="F116" s="6"/>
      <c r="G116" s="20" t="s">
        <v>983</v>
      </c>
      <c r="H116" s="29" t="str">
        <f>H2</f>
        <v>FPV</v>
      </c>
    </row>
    <row r="117" spans="1:8" ht="15" hidden="1" customHeight="1" x14ac:dyDescent="0.55000000000000004">
      <c r="B117" s="9" t="str">
        <f>C2</f>
        <v>LT-C.01</v>
      </c>
      <c r="C117" s="5">
        <f>C136+C133+C130+C127</f>
        <v>0</v>
      </c>
      <c r="D117" s="636" t="s">
        <v>129</v>
      </c>
      <c r="E117" s="636"/>
      <c r="F117" s="636"/>
      <c r="G117" s="636"/>
      <c r="H117" s="636"/>
    </row>
    <row r="118" spans="1:8" ht="15" hidden="1" customHeight="1" x14ac:dyDescent="0.55000000000000004">
      <c r="B118" s="9" t="str">
        <f>C4</f>
        <v>VERTICAL GLASS-DOOR</v>
      </c>
      <c r="C118" s="9"/>
      <c r="D118" s="9"/>
      <c r="E118" s="9"/>
      <c r="F118" s="9"/>
      <c r="G118" s="9"/>
      <c r="H118" s="9"/>
    </row>
    <row r="119" spans="1:8" ht="15" hidden="1" customHeight="1" x14ac:dyDescent="0.55000000000000004">
      <c r="B119" s="9" t="str">
        <f>C3</f>
        <v>MRAŽENÉ PRODUKTY</v>
      </c>
      <c r="C119" s="9"/>
      <c r="D119" s="9"/>
      <c r="E119" s="9"/>
      <c r="F119" s="9"/>
      <c r="G119" s="9"/>
      <c r="H119" s="9"/>
    </row>
    <row r="120" spans="1:8" ht="15" hidden="1" customHeight="1" x14ac:dyDescent="0.55000000000000004">
      <c r="B120" s="9" t="str">
        <f>C6</f>
        <v>-</v>
      </c>
      <c r="C120" s="9"/>
      <c r="D120" s="9"/>
      <c r="E120" s="9"/>
      <c r="F120" s="9"/>
      <c r="G120" s="9"/>
      <c r="H120" s="9"/>
    </row>
    <row r="121" spans="1:8" ht="15" hidden="1" customHeight="1" x14ac:dyDescent="0.55000000000000004">
      <c r="B121" s="9" t="s">
        <v>130</v>
      </c>
      <c r="C121" s="9">
        <f>E21+E22+E23+E24+E25+E26</f>
        <v>1</v>
      </c>
      <c r="D121" s="9" t="s">
        <v>2</v>
      </c>
      <c r="E121" s="9"/>
      <c r="F121" s="9"/>
      <c r="G121" s="9"/>
      <c r="H121" s="9"/>
    </row>
    <row r="122" spans="1:8" ht="15" hidden="1" customHeight="1" x14ac:dyDescent="0.55000000000000004">
      <c r="B122" s="9" t="s">
        <v>146</v>
      </c>
      <c r="C122" s="5">
        <f>G31</f>
        <v>0</v>
      </c>
      <c r="D122" s="9" t="s">
        <v>128</v>
      </c>
      <c r="E122" s="9"/>
      <c r="F122" s="9"/>
      <c r="G122" s="9"/>
      <c r="H122" s="9"/>
    </row>
    <row r="123" spans="1:8" ht="15" hidden="1" customHeight="1" x14ac:dyDescent="0.55000000000000004">
      <c r="B123" s="9" t="s">
        <v>147</v>
      </c>
      <c r="C123" s="5">
        <f>C10</f>
        <v>-29</v>
      </c>
      <c r="D123" s="9" t="s">
        <v>148</v>
      </c>
      <c r="E123" s="9"/>
      <c r="F123" s="9"/>
      <c r="G123" s="9"/>
      <c r="H123" s="9"/>
    </row>
    <row r="124" spans="1:8" ht="15" hidden="1" customHeight="1" x14ac:dyDescent="0.55000000000000004">
      <c r="B124" s="9" t="s">
        <v>131</v>
      </c>
      <c r="C124" s="5" t="str">
        <f>G59</f>
        <v>ED</v>
      </c>
      <c r="D124" s="9" t="s">
        <v>4</v>
      </c>
      <c r="E124" s="9"/>
      <c r="F124" s="9"/>
      <c r="G124" s="9"/>
      <c r="H124" s="9"/>
    </row>
    <row r="125" spans="1:8" ht="15" hidden="1" customHeight="1" x14ac:dyDescent="0.55000000000000004">
      <c r="B125" s="9" t="s">
        <v>132</v>
      </c>
      <c r="C125" s="5">
        <f>G63</f>
        <v>0</v>
      </c>
      <c r="D125" s="9" t="s">
        <v>123</v>
      </c>
      <c r="E125" s="9"/>
      <c r="F125" s="9"/>
      <c r="G125" s="9"/>
      <c r="H125" s="9"/>
    </row>
    <row r="126" spans="1:8" ht="15" hidden="1" customHeight="1" x14ac:dyDescent="0.55000000000000004">
      <c r="B126" s="9" t="s">
        <v>133</v>
      </c>
      <c r="C126" s="352">
        <f>E126/1000</f>
        <v>0</v>
      </c>
      <c r="D126" s="9" t="s">
        <v>128</v>
      </c>
      <c r="E126" s="353">
        <f>IF($C$124="ED",G60,IF($C$124="AD",G66))</f>
        <v>0</v>
      </c>
      <c r="F126" s="354" t="s">
        <v>3</v>
      </c>
      <c r="G126" s="9"/>
      <c r="H126" s="9"/>
    </row>
    <row r="127" spans="1:8" ht="15" hidden="1" customHeight="1" x14ac:dyDescent="0.55000000000000004">
      <c r="B127" s="9" t="s">
        <v>134</v>
      </c>
      <c r="C127" s="5">
        <f>G64</f>
        <v>0</v>
      </c>
      <c r="D127" s="636" t="s">
        <v>129</v>
      </c>
      <c r="E127" s="636"/>
      <c r="F127" s="636"/>
      <c r="G127" s="636"/>
      <c r="H127" s="636"/>
    </row>
    <row r="128" spans="1:8" ht="15" hidden="1" customHeight="1" x14ac:dyDescent="0.55000000000000004">
      <c r="B128" s="9" t="s">
        <v>135</v>
      </c>
      <c r="C128" s="5" t="str">
        <f>C65</f>
        <v>EC</v>
      </c>
      <c r="D128" s="9" t="s">
        <v>4</v>
      </c>
      <c r="E128" s="9"/>
      <c r="F128" s="9"/>
      <c r="G128" s="9"/>
      <c r="H128" s="9"/>
    </row>
    <row r="129" spans="1:8" ht="15" hidden="1" customHeight="1" x14ac:dyDescent="0.55000000000000004">
      <c r="B129" s="9" t="s">
        <v>136</v>
      </c>
      <c r="C129" s="352">
        <f>G66/1000</f>
        <v>0</v>
      </c>
      <c r="D129" s="9" t="s">
        <v>128</v>
      </c>
      <c r="E129" s="9"/>
      <c r="F129" s="9"/>
      <c r="G129" s="9"/>
      <c r="H129" s="9"/>
    </row>
    <row r="130" spans="1:8" ht="15" hidden="1" customHeight="1" x14ac:dyDescent="0.55000000000000004">
      <c r="B130" s="9" t="s">
        <v>137</v>
      </c>
      <c r="C130" s="352">
        <f>G67</f>
        <v>0</v>
      </c>
      <c r="D130" s="636" t="s">
        <v>129</v>
      </c>
      <c r="E130" s="636"/>
      <c r="F130" s="636"/>
      <c r="G130" s="636"/>
      <c r="H130" s="636"/>
    </row>
    <row r="131" spans="1:8" ht="15" hidden="1" customHeight="1" x14ac:dyDescent="0.55000000000000004">
      <c r="B131" s="9" t="s">
        <v>138</v>
      </c>
      <c r="C131" s="352">
        <f>G68/1000</f>
        <v>0</v>
      </c>
      <c r="D131" s="9" t="s">
        <v>128</v>
      </c>
      <c r="E131" s="9"/>
      <c r="F131" s="9"/>
      <c r="G131" s="9"/>
      <c r="H131" s="9"/>
    </row>
    <row r="132" spans="1:8" ht="15" hidden="1" customHeight="1" x14ac:dyDescent="0.55000000000000004">
      <c r="B132" s="9" t="s">
        <v>139</v>
      </c>
      <c r="C132" s="352">
        <f>G69</f>
        <v>0</v>
      </c>
      <c r="D132" s="9" t="s">
        <v>123</v>
      </c>
      <c r="E132" s="9"/>
      <c r="F132" s="9"/>
      <c r="G132" s="9"/>
      <c r="H132" s="9"/>
    </row>
    <row r="133" spans="1:8" ht="15" hidden="1" customHeight="1" x14ac:dyDescent="0.55000000000000004">
      <c r="B133" s="9" t="s">
        <v>140</v>
      </c>
      <c r="C133" s="352">
        <f>G70</f>
        <v>0</v>
      </c>
      <c r="D133" s="636" t="s">
        <v>129</v>
      </c>
      <c r="E133" s="636"/>
      <c r="F133" s="636"/>
      <c r="G133" s="636"/>
      <c r="H133" s="636"/>
    </row>
    <row r="134" spans="1:8" ht="15" hidden="1" customHeight="1" x14ac:dyDescent="0.55000000000000004">
      <c r="B134" s="9" t="s">
        <v>141</v>
      </c>
      <c r="C134" s="352">
        <f>G71/1000</f>
        <v>0</v>
      </c>
      <c r="D134" s="9" t="s">
        <v>128</v>
      </c>
      <c r="E134" s="9"/>
      <c r="F134" s="9"/>
      <c r="G134" s="9"/>
      <c r="H134" s="9"/>
    </row>
    <row r="135" spans="1:8" ht="15" hidden="1" customHeight="1" x14ac:dyDescent="0.55000000000000004">
      <c r="B135" s="9" t="s">
        <v>142</v>
      </c>
      <c r="C135" s="355">
        <v>12</v>
      </c>
      <c r="D135" s="9" t="s">
        <v>123</v>
      </c>
      <c r="E135" s="9"/>
      <c r="F135" s="9"/>
      <c r="G135" s="9"/>
      <c r="H135" s="9"/>
    </row>
    <row r="136" spans="1:8" ht="15" hidden="1" customHeight="1" x14ac:dyDescent="0.55000000000000004">
      <c r="B136" s="9" t="s">
        <v>143</v>
      </c>
      <c r="C136" s="352">
        <f>C134*C135</f>
        <v>0</v>
      </c>
      <c r="D136" s="636" t="s">
        <v>129</v>
      </c>
      <c r="E136" s="636"/>
      <c r="F136" s="636"/>
      <c r="G136" s="636"/>
      <c r="H136" s="636"/>
    </row>
    <row r="137" spans="1:8" ht="15" hidden="1" customHeight="1" x14ac:dyDescent="0.55000000000000004">
      <c r="B137" s="9" t="s">
        <v>194</v>
      </c>
      <c r="C137" s="352">
        <f>C136+C133+C130+C127</f>
        <v>0</v>
      </c>
      <c r="D137" s="636" t="s">
        <v>129</v>
      </c>
      <c r="E137" s="636"/>
      <c r="F137" s="636"/>
      <c r="G137" s="636"/>
      <c r="H137" s="636"/>
    </row>
    <row r="138" spans="1:8" ht="15" hidden="1" customHeight="1" x14ac:dyDescent="0.55000000000000004">
      <c r="B138" s="27"/>
      <c r="C138" s="27"/>
      <c r="D138" s="27"/>
      <c r="E138" s="27"/>
      <c r="F138" s="27"/>
      <c r="G138" s="27"/>
      <c r="H138" s="27"/>
    </row>
    <row r="139" spans="1:8" hidden="1" x14ac:dyDescent="0.55000000000000004">
      <c r="A139" t="s">
        <v>182</v>
      </c>
      <c r="B139" s="4" t="s">
        <v>181</v>
      </c>
      <c r="C139" s="3" t="s">
        <v>696</v>
      </c>
    </row>
    <row r="140" spans="1:8" hidden="1" x14ac:dyDescent="0.55000000000000004">
      <c r="A140" t="s">
        <v>183</v>
      </c>
      <c r="B140" s="4"/>
      <c r="C140" s="3" t="s">
        <v>795</v>
      </c>
    </row>
    <row r="141" spans="1:8" hidden="1" x14ac:dyDescent="0.55000000000000004">
      <c r="A141" t="s">
        <v>184</v>
      </c>
      <c r="B141" s="4"/>
      <c r="C141" s="1"/>
    </row>
    <row r="142" spans="1:8" hidden="1" x14ac:dyDescent="0.55000000000000004">
      <c r="A142" t="s">
        <v>185</v>
      </c>
      <c r="B142" s="4"/>
      <c r="C142" s="3"/>
    </row>
    <row r="143" spans="1:8" hidden="1" x14ac:dyDescent="0.55000000000000004"/>
    <row r="144" spans="1:8"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sheetData>
  <sheetProtection algorithmName="SHA-512" hashValue="d6W+Z0kAJQFGPKgADggIOU5WDn1IR8num+4/isSooMTObNOZPaGWGiX8xpEepqgcgzFw7jINA4Ir+CwNd6RJjA==" saltValue="hlk85xdpfELlNRdAZI0UCA==" spinCount="100000" sheet="1" objects="1" scenarios="1"/>
  <mergeCells count="139">
    <mergeCell ref="D130:H130"/>
    <mergeCell ref="D133:H133"/>
    <mergeCell ref="D136:H136"/>
    <mergeCell ref="D137:H137"/>
    <mergeCell ref="D108:F108"/>
    <mergeCell ref="B113:H113"/>
    <mergeCell ref="B114:H114"/>
    <mergeCell ref="B115:H115"/>
    <mergeCell ref="D117:H117"/>
    <mergeCell ref="D127:H127"/>
    <mergeCell ref="B103:B106"/>
    <mergeCell ref="C103:F103"/>
    <mergeCell ref="C104:F104"/>
    <mergeCell ref="C105:F105"/>
    <mergeCell ref="C106:F106"/>
    <mergeCell ref="B107:H107"/>
    <mergeCell ref="B98:H98"/>
    <mergeCell ref="B99:B101"/>
    <mergeCell ref="C99:F99"/>
    <mergeCell ref="C100:F100"/>
    <mergeCell ref="C101:F101"/>
    <mergeCell ref="B102:H102"/>
    <mergeCell ref="C91:F91"/>
    <mergeCell ref="B92:H92"/>
    <mergeCell ref="B94:H94"/>
    <mergeCell ref="B95:B97"/>
    <mergeCell ref="C95:F95"/>
    <mergeCell ref="C96:F96"/>
    <mergeCell ref="C97:F97"/>
    <mergeCell ref="B84:B87"/>
    <mergeCell ref="C84:F84"/>
    <mergeCell ref="C85:F85"/>
    <mergeCell ref="C86:F86"/>
    <mergeCell ref="C87:F87"/>
    <mergeCell ref="B88:B90"/>
    <mergeCell ref="C88:F88"/>
    <mergeCell ref="C89:F89"/>
    <mergeCell ref="C90:F90"/>
    <mergeCell ref="C77:G77"/>
    <mergeCell ref="B78:B83"/>
    <mergeCell ref="C78:F78"/>
    <mergeCell ref="C79:F79"/>
    <mergeCell ref="C80:F80"/>
    <mergeCell ref="C81:F81"/>
    <mergeCell ref="C82:F82"/>
    <mergeCell ref="C83:F83"/>
    <mergeCell ref="B71:B73"/>
    <mergeCell ref="C71:F71"/>
    <mergeCell ref="C72:F72"/>
    <mergeCell ref="C73:F73"/>
    <mergeCell ref="C74:G74"/>
    <mergeCell ref="B75:B76"/>
    <mergeCell ref="C75:F75"/>
    <mergeCell ref="C76:F76"/>
    <mergeCell ref="B65:B67"/>
    <mergeCell ref="C65:G65"/>
    <mergeCell ref="C66:F66"/>
    <mergeCell ref="C67:F67"/>
    <mergeCell ref="B68:B70"/>
    <mergeCell ref="C68:F68"/>
    <mergeCell ref="C69:F69"/>
    <mergeCell ref="C70:F70"/>
    <mergeCell ref="B58:H58"/>
    <mergeCell ref="B59:B64"/>
    <mergeCell ref="C59:F59"/>
    <mergeCell ref="C60:F60"/>
    <mergeCell ref="C61:F61"/>
    <mergeCell ref="C62:F62"/>
    <mergeCell ref="C63:F63"/>
    <mergeCell ref="C64:F64"/>
    <mergeCell ref="C53:F53"/>
    <mergeCell ref="B54:B56"/>
    <mergeCell ref="E54:F54"/>
    <mergeCell ref="C55:F55"/>
    <mergeCell ref="C56:H56"/>
    <mergeCell ref="B57:H57"/>
    <mergeCell ref="B46:B52"/>
    <mergeCell ref="C46:F46"/>
    <mergeCell ref="C47:F47"/>
    <mergeCell ref="C48:F48"/>
    <mergeCell ref="C49:F50"/>
    <mergeCell ref="C51:F51"/>
    <mergeCell ref="C52:F52"/>
    <mergeCell ref="B42:B45"/>
    <mergeCell ref="C42:D42"/>
    <mergeCell ref="E42:F42"/>
    <mergeCell ref="C43:D43"/>
    <mergeCell ref="E43:F43"/>
    <mergeCell ref="C44:D44"/>
    <mergeCell ref="E44:F44"/>
    <mergeCell ref="C45:D45"/>
    <mergeCell ref="E45:F45"/>
    <mergeCell ref="B33:H33"/>
    <mergeCell ref="B34:H34"/>
    <mergeCell ref="B26:B27"/>
    <mergeCell ref="E39:F39"/>
    <mergeCell ref="B40:B41"/>
    <mergeCell ref="C40:D40"/>
    <mergeCell ref="E40:F40"/>
    <mergeCell ref="C41:D41"/>
    <mergeCell ref="E41:F41"/>
    <mergeCell ref="B35:B39"/>
    <mergeCell ref="C35:D35"/>
    <mergeCell ref="E35:F35"/>
    <mergeCell ref="C36:D36"/>
    <mergeCell ref="E36:F36"/>
    <mergeCell ref="C37:D37"/>
    <mergeCell ref="E37:F37"/>
    <mergeCell ref="C38:D38"/>
    <mergeCell ref="E38:F38"/>
    <mergeCell ref="C39:D39"/>
    <mergeCell ref="C28:E28"/>
    <mergeCell ref="G28:H28"/>
    <mergeCell ref="E26:E27"/>
    <mergeCell ref="G26:G27"/>
    <mergeCell ref="H26:H27"/>
    <mergeCell ref="B29:H29"/>
    <mergeCell ref="C30:F30"/>
    <mergeCell ref="C31:F31"/>
    <mergeCell ref="C32:F32"/>
    <mergeCell ref="C20:D20"/>
    <mergeCell ref="E20:F20"/>
    <mergeCell ref="G20:H20"/>
    <mergeCell ref="C8:H8"/>
    <mergeCell ref="C9:G9"/>
    <mergeCell ref="C10:G10"/>
    <mergeCell ref="C11:F11"/>
    <mergeCell ref="B12:H12"/>
    <mergeCell ref="B13:H13"/>
    <mergeCell ref="C2:D2"/>
    <mergeCell ref="C3:E3"/>
    <mergeCell ref="C4:E4"/>
    <mergeCell ref="C6:H6"/>
    <mergeCell ref="B7:H7"/>
    <mergeCell ref="B16:H16"/>
    <mergeCell ref="C17:H17"/>
    <mergeCell ref="B18:H18"/>
    <mergeCell ref="B19:F19"/>
    <mergeCell ref="G19:H19"/>
  </mergeCells>
  <conditionalFormatting sqref="C28:E28">
    <cfRule type="cellIs" dxfId="39" priority="4" operator="greaterThan">
      <formula>0</formula>
    </cfRule>
  </conditionalFormatting>
  <conditionalFormatting sqref="E21:E26">
    <cfRule type="cellIs" dxfId="38" priority="1" operator="greaterThan">
      <formula>0</formula>
    </cfRule>
  </conditionalFormatting>
  <conditionalFormatting sqref="G59">
    <cfRule type="containsText" dxfId="37" priority="2" operator="containsText" text="ED">
      <formula>NOT(ISERROR(SEARCH("ED",G59)))</formula>
    </cfRule>
    <cfRule type="containsText" dxfId="36" priority="3" operator="containsText" text="AD">
      <formula>NOT(ISERROR(SEARCH("AD",G59)))</formula>
    </cfRule>
  </conditionalFormatting>
  <dataValidations count="14">
    <dataValidation type="list" allowBlank="1" showInputMessage="1" showErrorMessage="1" sqref="H95" xr:uid="{D965A192-829F-41E4-8520-4EEAF5F92E25}">
      <formula1>"EUR,Kč"</formula1>
    </dataValidation>
    <dataValidation type="list" allowBlank="1" showInputMessage="1" showErrorMessage="1" sqref="H4" xr:uid="{07F0AB52-A500-4AED-B879-04F0D7EF41B7}">
      <formula1>"2PP,1PP,1NP,2NP,3NP,4NP,5NP,"</formula1>
    </dataValidation>
    <dataValidation type="list" allowBlank="1" showInputMessage="1" showErrorMessage="1" sqref="C74:G74" xr:uid="{F48A8E48-9D69-4FD5-99F7-FA35F85D7522}">
      <formula1>menuZakryti</formula1>
    </dataValidation>
    <dataValidation type="list" allowBlank="1" showInputMessage="1" showErrorMessage="1" sqref="E40:F40 G55" xr:uid="{AB46A226-59D4-44F9-AEDB-C658525365A8}">
      <formula1>menuBocnice</formula1>
    </dataValidation>
    <dataValidation type="list" allowBlank="1" showInputMessage="1" showErrorMessage="1" sqref="G78" xr:uid="{2CE0E315-9B18-4677-88BC-B5A80629578D}">
      <formula1>menuTeplotniSondy</formula1>
    </dataValidation>
    <dataValidation type="list" allowBlank="1" showInputMessage="1" showErrorMessage="1" sqref="C77:G77" xr:uid="{EBDFA6FD-6462-43E5-A2DA-7D91820F9A41}">
      <formula1>menuPlneniChladiva</formula1>
    </dataValidation>
    <dataValidation type="list" allowBlank="1" showInputMessage="1" showErrorMessage="1" sqref="G75" xr:uid="{861E6C32-E893-417F-81FC-23F46E029979}">
      <formula1>menuPripojeChlazeni</formula1>
    </dataValidation>
    <dataValidation type="list" allowBlank="1" showInputMessage="1" showErrorMessage="1" sqref="G76" xr:uid="{1774B1BD-C5C5-4DFB-AD28-C160F282AB9F}">
      <formula1>menuZakonceni</formula1>
    </dataValidation>
    <dataValidation type="list" allowBlank="1" showInputMessage="1" showErrorMessage="1" sqref="E42:F45" xr:uid="{E87951B4-ED52-4A4E-BE9C-D4031437D789}">
      <formula1>menuOsvetleniDN</formula1>
    </dataValidation>
    <dataValidation type="list" allowBlank="1" showInputMessage="1" showErrorMessage="1" sqref="E35:F39 E41:F41" xr:uid="{0C312E7A-DB4D-4419-8638-EC588A3AE180}">
      <formula1>menuBarvaDistribucnihoNabytku</formula1>
    </dataValidation>
    <dataValidation type="list" allowBlank="1" showInputMessage="1" showErrorMessage="1" sqref="G59" xr:uid="{6154498F-5B08-4EF8-AF95-17D7C7D7EC40}">
      <formula1>menuOdtavani</formula1>
    </dataValidation>
    <dataValidation type="list" allowBlank="1" showInputMessage="1" showErrorMessage="1" sqref="G88" xr:uid="{47C1B7A9-836F-44D6-B73C-20ACB8398E1C}">
      <formula1>menuElektronickyRegulator</formula1>
    </dataValidation>
    <dataValidation type="list" allowBlank="1" showInputMessage="1" showErrorMessage="1" sqref="H3" xr:uid="{5DF86EB5-F832-44F5-BC65-523FE7DCE484}">
      <formula1>"A,B,C"</formula1>
    </dataValidation>
    <dataValidation type="list" allowBlank="1" showInputMessage="1" showErrorMessage="1" sqref="G52" xr:uid="{879A909D-2807-4A39-A1D7-9746540E64F5}">
      <formula1>menuAnoNe</formula1>
    </dataValidation>
  </dataValidations>
  <printOptions horizontalCentered="1"/>
  <pageMargins left="0.86614173228346458" right="0.39370078740157483" top="0.55118110236220474" bottom="0.47244094488188981" header="0.31496062992125984" footer="0.31496062992125984"/>
  <pageSetup paperSize="9" scale="97" orientation="portrait" r:id="rId1"/>
  <headerFooter>
    <oddFooter>&amp;L&amp;8&amp;F&amp;R&amp;8&amp;A</oddFooter>
  </headerFooter>
  <rowBreaks count="2" manualBreakCount="2">
    <brk id="33" min="1" max="7" man="1"/>
    <brk id="92" min="1" max="7"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245D639-5902-47A5-ADA1-C55C8272BAF5}">
          <x14:formula1>
            <xm:f>M!$F$3:$F$30</xm:f>
          </x14:formula1>
          <xm:sqref>C8:H8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6BAD6-01B1-40C9-BD3C-7FBB3C03537B}">
  <sheetPr>
    <tabColor rgb="FF0070C0"/>
  </sheetPr>
  <dimension ref="A2:H142"/>
  <sheetViews>
    <sheetView view="pageBreakPreview" zoomScale="85" zoomScaleNormal="100" zoomScaleSheetLayoutView="85" workbookViewId="0"/>
  </sheetViews>
  <sheetFormatPr defaultRowHeight="14.4" x14ac:dyDescent="0.55000000000000004"/>
  <cols>
    <col min="1" max="1" width="3.1015625" customWidth="1"/>
    <col min="2" max="2" width="30.7890625" customWidth="1"/>
    <col min="3" max="3" width="11.7890625" customWidth="1"/>
    <col min="4" max="4" width="4.7890625" customWidth="1"/>
    <col min="5" max="5" width="10" customWidth="1"/>
    <col min="6" max="6" width="4.7890625" customWidth="1"/>
    <col min="7" max="7" width="15.1015625" style="2" customWidth="1"/>
    <col min="8" max="8" width="8.1015625" customWidth="1"/>
  </cols>
  <sheetData>
    <row r="2" spans="2:8" ht="15.6" x14ac:dyDescent="0.6">
      <c r="B2" s="326" t="s">
        <v>263</v>
      </c>
      <c r="C2" s="589" t="s">
        <v>918</v>
      </c>
      <c r="D2" s="590"/>
      <c r="E2" s="327"/>
      <c r="F2" s="327"/>
      <c r="G2" s="328" t="s">
        <v>13</v>
      </c>
      <c r="H2" s="329" t="s">
        <v>945</v>
      </c>
    </row>
    <row r="3" spans="2:8" ht="15.6" x14ac:dyDescent="0.6">
      <c r="B3" s="326" t="s">
        <v>271</v>
      </c>
      <c r="C3" s="589" t="s">
        <v>145</v>
      </c>
      <c r="D3" s="590"/>
      <c r="E3" s="590"/>
      <c r="F3" s="330"/>
      <c r="G3" s="331" t="s">
        <v>770</v>
      </c>
      <c r="H3" s="329" t="s">
        <v>158</v>
      </c>
    </row>
    <row r="4" spans="2:8" ht="15.6" x14ac:dyDescent="0.6">
      <c r="B4" s="326" t="s">
        <v>766</v>
      </c>
      <c r="C4" s="589" t="s">
        <v>984</v>
      </c>
      <c r="D4" s="589"/>
      <c r="E4" s="589"/>
      <c r="F4" s="327"/>
      <c r="G4" s="332" t="s">
        <v>50</v>
      </c>
      <c r="H4" s="329" t="s">
        <v>677</v>
      </c>
    </row>
    <row r="5" spans="2:8" x14ac:dyDescent="0.55000000000000004">
      <c r="B5" s="326" t="s">
        <v>16</v>
      </c>
      <c r="C5" s="333">
        <v>3</v>
      </c>
      <c r="D5" s="334" t="s">
        <v>774</v>
      </c>
      <c r="E5" s="326"/>
      <c r="F5" s="326"/>
      <c r="G5" s="328" t="s">
        <v>14</v>
      </c>
      <c r="H5" s="329" t="s">
        <v>982</v>
      </c>
    </row>
    <row r="6" spans="2:8" x14ac:dyDescent="0.55000000000000004">
      <c r="B6" s="335" t="s">
        <v>15</v>
      </c>
      <c r="C6" s="592" t="s">
        <v>4</v>
      </c>
      <c r="D6" s="593"/>
      <c r="E6" s="593"/>
      <c r="F6" s="593"/>
      <c r="G6" s="593"/>
      <c r="H6" s="594"/>
    </row>
    <row r="7" spans="2:8" ht="5.25" customHeight="1" x14ac:dyDescent="0.55000000000000004">
      <c r="B7" s="591"/>
      <c r="C7" s="591"/>
      <c r="D7" s="591"/>
      <c r="E7" s="591"/>
      <c r="F7" s="591"/>
      <c r="G7" s="591"/>
      <c r="H7" s="591"/>
    </row>
    <row r="8" spans="2:8" x14ac:dyDescent="0.55000000000000004">
      <c r="B8" t="s">
        <v>23</v>
      </c>
      <c r="C8" s="600" t="s">
        <v>943</v>
      </c>
      <c r="D8" s="600"/>
      <c r="E8" s="600"/>
      <c r="F8" s="600"/>
      <c r="G8" s="600"/>
      <c r="H8" s="600"/>
    </row>
    <row r="9" spans="2:8" x14ac:dyDescent="0.55000000000000004">
      <c r="B9" t="s">
        <v>24</v>
      </c>
      <c r="C9" s="601" t="s">
        <v>313</v>
      </c>
      <c r="D9" s="601"/>
      <c r="E9" s="601"/>
      <c r="F9" s="601"/>
      <c r="G9" s="601"/>
      <c r="H9" s="1" t="s">
        <v>727</v>
      </c>
    </row>
    <row r="10" spans="2:8" x14ac:dyDescent="0.55000000000000004">
      <c r="B10" t="s">
        <v>25</v>
      </c>
      <c r="C10" s="602">
        <v>-29</v>
      </c>
      <c r="D10" s="603"/>
      <c r="E10" s="603"/>
      <c r="F10" s="603"/>
      <c r="G10" s="604"/>
      <c r="H10" s="1" t="s">
        <v>727</v>
      </c>
    </row>
    <row r="11" spans="2:8" x14ac:dyDescent="0.55000000000000004">
      <c r="B11" t="s">
        <v>26</v>
      </c>
      <c r="C11" s="598" t="s">
        <v>5</v>
      </c>
      <c r="D11" s="599"/>
      <c r="E11" s="599"/>
      <c r="F11" s="599"/>
      <c r="G11" s="154" t="s">
        <v>179</v>
      </c>
      <c r="H11" s="1" t="s">
        <v>731</v>
      </c>
    </row>
    <row r="12" spans="2:8" ht="5.25" customHeight="1" x14ac:dyDescent="0.55000000000000004">
      <c r="B12" s="591"/>
      <c r="C12" s="591"/>
      <c r="D12" s="591"/>
      <c r="E12" s="591"/>
      <c r="F12" s="591"/>
      <c r="G12" s="591"/>
      <c r="H12" s="591"/>
    </row>
    <row r="13" spans="2:8" x14ac:dyDescent="0.55000000000000004">
      <c r="B13" s="595" t="s">
        <v>100</v>
      </c>
      <c r="C13" s="595"/>
      <c r="D13" s="595"/>
      <c r="E13" s="595"/>
      <c r="F13" s="595"/>
      <c r="G13" s="595"/>
      <c r="H13" s="595"/>
    </row>
    <row r="14" spans="2:8" x14ac:dyDescent="0.55000000000000004">
      <c r="B14" t="s">
        <v>772</v>
      </c>
      <c r="C14" s="336">
        <v>930</v>
      </c>
      <c r="D14" s="1" t="s">
        <v>1</v>
      </c>
      <c r="E14" s="337" t="s">
        <v>973</v>
      </c>
      <c r="F14" t="s">
        <v>1</v>
      </c>
      <c r="G14" s="12"/>
      <c r="H14" t="s">
        <v>1</v>
      </c>
    </row>
    <row r="15" spans="2:8" x14ac:dyDescent="0.55000000000000004">
      <c r="B15" t="s">
        <v>27</v>
      </c>
      <c r="C15" s="336">
        <v>980</v>
      </c>
      <c r="D15" s="1" t="s">
        <v>1</v>
      </c>
      <c r="E15" s="337" t="s">
        <v>876</v>
      </c>
      <c r="F15" t="s">
        <v>1</v>
      </c>
      <c r="G15" s="11"/>
      <c r="H15" t="s">
        <v>1</v>
      </c>
    </row>
    <row r="16" spans="2:8" ht="5.25" customHeight="1" x14ac:dyDescent="0.55000000000000004">
      <c r="B16" s="591"/>
      <c r="C16" s="591"/>
      <c r="D16" s="591"/>
      <c r="E16" s="591"/>
      <c r="F16" s="591"/>
      <c r="G16" s="591"/>
      <c r="H16" s="591"/>
    </row>
    <row r="17" spans="2:8" ht="369" customHeight="1" x14ac:dyDescent="0.55000000000000004">
      <c r="B17" s="338" t="s">
        <v>691</v>
      </c>
      <c r="C17" s="591"/>
      <c r="D17" s="591"/>
      <c r="E17" s="591"/>
      <c r="F17" s="591"/>
      <c r="G17" s="591"/>
      <c r="H17" s="591"/>
    </row>
    <row r="18" spans="2:8" ht="5.25" customHeight="1" x14ac:dyDescent="0.55000000000000004">
      <c r="B18" s="591"/>
      <c r="C18" s="591"/>
      <c r="D18" s="591"/>
      <c r="E18" s="591"/>
      <c r="F18" s="591"/>
      <c r="G18" s="591"/>
      <c r="H18" s="591"/>
    </row>
    <row r="19" spans="2:8" ht="15" customHeight="1" x14ac:dyDescent="0.55000000000000004">
      <c r="B19" s="595" t="s">
        <v>101</v>
      </c>
      <c r="C19" s="595"/>
      <c r="D19" s="595"/>
      <c r="E19" s="595"/>
      <c r="F19" s="595"/>
      <c r="G19" s="596" t="str">
        <f>CONCATENATE(C2,".",H2)</f>
        <v>LT-C.02.FPH</v>
      </c>
      <c r="H19" s="596"/>
    </row>
    <row r="20" spans="2:8" x14ac:dyDescent="0.55000000000000004">
      <c r="B20" s="149" t="s">
        <v>4</v>
      </c>
      <c r="C20" s="597" t="s">
        <v>0</v>
      </c>
      <c r="D20" s="597"/>
      <c r="E20" s="597" t="s">
        <v>19</v>
      </c>
      <c r="F20" s="597"/>
      <c r="G20" s="598" t="s">
        <v>174</v>
      </c>
      <c r="H20" s="599"/>
    </row>
    <row r="21" spans="2:8" x14ac:dyDescent="0.55000000000000004">
      <c r="B21" s="149" t="s">
        <v>20</v>
      </c>
      <c r="C21" s="339">
        <v>1875</v>
      </c>
      <c r="D21" t="s">
        <v>1</v>
      </c>
      <c r="E21" s="15">
        <v>2</v>
      </c>
      <c r="F21" t="s">
        <v>2</v>
      </c>
      <c r="G21" s="11"/>
      <c r="H21" t="s">
        <v>3</v>
      </c>
    </row>
    <row r="22" spans="2:8" x14ac:dyDescent="0.55000000000000004">
      <c r="B22" s="149" t="s">
        <v>20</v>
      </c>
      <c r="C22" s="339">
        <v>2500</v>
      </c>
      <c r="D22" t="s">
        <v>1</v>
      </c>
      <c r="E22" s="15">
        <v>2</v>
      </c>
      <c r="F22" t="s">
        <v>2</v>
      </c>
      <c r="G22" s="11"/>
      <c r="H22" t="s">
        <v>3</v>
      </c>
    </row>
    <row r="23" spans="2:8" x14ac:dyDescent="0.55000000000000004">
      <c r="B23" s="149" t="s">
        <v>20</v>
      </c>
      <c r="C23" s="339">
        <v>3750</v>
      </c>
      <c r="D23" t="s">
        <v>1</v>
      </c>
      <c r="E23" s="15">
        <v>6</v>
      </c>
      <c r="F23" t="s">
        <v>2</v>
      </c>
      <c r="G23" s="11"/>
      <c r="H23" t="s">
        <v>3</v>
      </c>
    </row>
    <row r="24" spans="2:8" x14ac:dyDescent="0.55000000000000004">
      <c r="B24" s="149" t="s">
        <v>20</v>
      </c>
      <c r="C24" s="339">
        <v>0</v>
      </c>
      <c r="D24" t="s">
        <v>1</v>
      </c>
      <c r="E24" s="15"/>
      <c r="F24" t="s">
        <v>2</v>
      </c>
      <c r="G24" s="11"/>
      <c r="H24" t="s">
        <v>3</v>
      </c>
    </row>
    <row r="25" spans="2:8" x14ac:dyDescent="0.55000000000000004">
      <c r="B25" s="149" t="s">
        <v>20</v>
      </c>
      <c r="C25" s="339">
        <v>0</v>
      </c>
      <c r="D25" t="s">
        <v>1</v>
      </c>
      <c r="E25" s="15"/>
      <c r="F25" t="s">
        <v>2</v>
      </c>
      <c r="G25" s="11"/>
      <c r="H25" t="s">
        <v>3</v>
      </c>
    </row>
    <row r="26" spans="2:8" x14ac:dyDescent="0.55000000000000004">
      <c r="B26" s="605" t="s">
        <v>21</v>
      </c>
      <c r="C26" s="642">
        <v>2388</v>
      </c>
      <c r="D26" s="644" t="s">
        <v>1</v>
      </c>
      <c r="E26" s="646">
        <v>2</v>
      </c>
      <c r="F26" t="s">
        <v>2</v>
      </c>
      <c r="G26" s="612"/>
      <c r="H26" s="614" t="s">
        <v>3</v>
      </c>
    </row>
    <row r="27" spans="2:8" x14ac:dyDescent="0.55000000000000004">
      <c r="B27" s="605"/>
      <c r="C27" s="643"/>
      <c r="D27" s="645"/>
      <c r="E27" s="647"/>
      <c r="F27" s="340">
        <f>SUM(E21:E25,E26)</f>
        <v>12</v>
      </c>
      <c r="G27" s="613"/>
      <c r="H27" s="614"/>
    </row>
    <row r="28" spans="2:8" x14ac:dyDescent="0.55000000000000004">
      <c r="B28" s="149" t="s">
        <v>974</v>
      </c>
      <c r="C28" s="608">
        <v>12</v>
      </c>
      <c r="D28" s="608"/>
      <c r="E28" s="608"/>
      <c r="F28" t="s">
        <v>2</v>
      </c>
      <c r="G28" s="609"/>
      <c r="H28" s="591"/>
    </row>
    <row r="29" spans="2:8" ht="5.25" customHeight="1" x14ac:dyDescent="0.55000000000000004">
      <c r="B29" s="591"/>
      <c r="C29" s="591"/>
      <c r="D29" s="591"/>
      <c r="E29" s="591"/>
      <c r="F29" s="591"/>
      <c r="G29" s="591"/>
      <c r="H29" s="591"/>
    </row>
    <row r="30" spans="2:8" x14ac:dyDescent="0.55000000000000004">
      <c r="B30" t="s">
        <v>28</v>
      </c>
      <c r="C30" s="544" t="s">
        <v>175</v>
      </c>
      <c r="D30" s="544"/>
      <c r="E30" s="544"/>
      <c r="F30" s="544"/>
      <c r="G30" s="2">
        <f>(C21*E21)+(C22*E22)+(C23*E23)+(C24*E24)+(C25*E25)+(C26*E26)+(C28*50)</f>
        <v>36626</v>
      </c>
      <c r="H30" t="s">
        <v>1</v>
      </c>
    </row>
    <row r="31" spans="2:8" x14ac:dyDescent="0.55000000000000004">
      <c r="B31" t="s">
        <v>29</v>
      </c>
      <c r="C31" s="544" t="s">
        <v>17</v>
      </c>
      <c r="D31" s="544"/>
      <c r="E31" s="544"/>
      <c r="F31" s="544"/>
      <c r="G31" s="2">
        <f>G21+G22+G23+G24+G25+G26</f>
        <v>0</v>
      </c>
      <c r="H31" t="s">
        <v>3</v>
      </c>
    </row>
    <row r="32" spans="2:8" x14ac:dyDescent="0.55000000000000004">
      <c r="B32" t="s">
        <v>30</v>
      </c>
      <c r="C32" s="544" t="s">
        <v>18</v>
      </c>
      <c r="D32" s="544"/>
      <c r="E32" s="544"/>
      <c r="F32" s="544"/>
      <c r="G32" s="11"/>
      <c r="H32" t="s">
        <v>6</v>
      </c>
    </row>
    <row r="33" spans="2:8" ht="5.25" customHeight="1" x14ac:dyDescent="0.55000000000000004">
      <c r="B33" s="591"/>
      <c r="C33" s="591"/>
      <c r="D33" s="591"/>
      <c r="E33" s="591"/>
      <c r="F33" s="591"/>
      <c r="G33" s="591"/>
      <c r="H33" s="591"/>
    </row>
    <row r="34" spans="2:8" x14ac:dyDescent="0.55000000000000004">
      <c r="B34" s="595" t="s">
        <v>102</v>
      </c>
      <c r="C34" s="595"/>
      <c r="D34" s="595"/>
      <c r="E34" s="595"/>
      <c r="F34" s="595"/>
      <c r="G34" s="595"/>
      <c r="H34" s="595"/>
    </row>
    <row r="35" spans="2:8" x14ac:dyDescent="0.55000000000000004">
      <c r="B35" s="607" t="s">
        <v>31</v>
      </c>
      <c r="C35" s="606" t="s">
        <v>32</v>
      </c>
      <c r="D35" s="606"/>
      <c r="E35" s="606" t="s">
        <v>7</v>
      </c>
      <c r="F35" s="606"/>
      <c r="G35" s="145" t="s">
        <v>783</v>
      </c>
      <c r="H35" t="s">
        <v>4</v>
      </c>
    </row>
    <row r="36" spans="2:8" x14ac:dyDescent="0.55000000000000004">
      <c r="B36" s="607"/>
      <c r="C36" s="606" t="s">
        <v>33</v>
      </c>
      <c r="D36" s="606"/>
      <c r="E36" s="606" t="s">
        <v>8</v>
      </c>
      <c r="F36" s="606"/>
      <c r="G36" s="145" t="s">
        <v>784</v>
      </c>
      <c r="H36" t="s">
        <v>4</v>
      </c>
    </row>
    <row r="37" spans="2:8" x14ac:dyDescent="0.55000000000000004">
      <c r="B37" s="607"/>
      <c r="C37" s="606" t="s">
        <v>34</v>
      </c>
      <c r="D37" s="606"/>
      <c r="E37" s="606" t="s">
        <v>8</v>
      </c>
      <c r="F37" s="606"/>
      <c r="G37" s="145" t="s">
        <v>784</v>
      </c>
      <c r="H37" t="s">
        <v>4</v>
      </c>
    </row>
    <row r="38" spans="2:8" x14ac:dyDescent="0.55000000000000004">
      <c r="B38" s="607"/>
      <c r="C38" s="606" t="s">
        <v>35</v>
      </c>
      <c r="D38" s="606"/>
      <c r="E38" s="606" t="s">
        <v>8</v>
      </c>
      <c r="F38" s="606"/>
      <c r="G38" s="145" t="s">
        <v>784</v>
      </c>
      <c r="H38" t="s">
        <v>4</v>
      </c>
    </row>
    <row r="39" spans="2:8" x14ac:dyDescent="0.55000000000000004">
      <c r="B39" s="607"/>
      <c r="C39" s="606" t="s">
        <v>36</v>
      </c>
      <c r="D39" s="606"/>
      <c r="E39" s="606" t="s">
        <v>7</v>
      </c>
      <c r="F39" s="606"/>
      <c r="G39" s="145" t="s">
        <v>783</v>
      </c>
      <c r="H39" t="s">
        <v>4</v>
      </c>
    </row>
    <row r="40" spans="2:8" x14ac:dyDescent="0.55000000000000004">
      <c r="B40" s="607" t="s">
        <v>22</v>
      </c>
      <c r="C40" s="606" t="s">
        <v>32</v>
      </c>
      <c r="D40" s="606"/>
      <c r="E40" s="606" t="s">
        <v>127</v>
      </c>
      <c r="F40" s="606"/>
      <c r="G40" s="145" t="s">
        <v>69</v>
      </c>
      <c r="H40" t="s">
        <v>4</v>
      </c>
    </row>
    <row r="41" spans="2:8" x14ac:dyDescent="0.55000000000000004">
      <c r="B41" s="607"/>
      <c r="C41" s="606" t="s">
        <v>33</v>
      </c>
      <c r="D41" s="606"/>
      <c r="E41" s="606" t="s">
        <v>4</v>
      </c>
      <c r="F41" s="606"/>
      <c r="G41" s="145" t="s">
        <v>4</v>
      </c>
      <c r="H41" t="s">
        <v>4</v>
      </c>
    </row>
    <row r="42" spans="2:8" ht="20.25" customHeight="1" x14ac:dyDescent="0.55000000000000004">
      <c r="B42" s="615" t="s">
        <v>646</v>
      </c>
      <c r="C42" s="606" t="s">
        <v>787</v>
      </c>
      <c r="D42" s="606"/>
      <c r="E42" s="561" t="s">
        <v>722</v>
      </c>
      <c r="F42" s="561"/>
      <c r="G42" s="145" t="s">
        <v>786</v>
      </c>
      <c r="H42" s="76" t="s">
        <v>437</v>
      </c>
    </row>
    <row r="43" spans="2:8" ht="20.25" customHeight="1" x14ac:dyDescent="0.55000000000000004">
      <c r="B43" s="615"/>
      <c r="C43" s="606" t="s">
        <v>788</v>
      </c>
      <c r="D43" s="606"/>
      <c r="E43" s="561" t="s">
        <v>722</v>
      </c>
      <c r="F43" s="561"/>
      <c r="G43" s="145" t="s">
        <v>786</v>
      </c>
      <c r="H43" s="76" t="s">
        <v>437</v>
      </c>
    </row>
    <row r="44" spans="2:8" ht="20.25" customHeight="1" x14ac:dyDescent="0.55000000000000004">
      <c r="B44" s="615"/>
      <c r="C44" s="606"/>
      <c r="D44" s="606"/>
      <c r="E44" s="561" t="s">
        <v>4</v>
      </c>
      <c r="F44" s="561"/>
      <c r="G44" s="145" t="s">
        <v>4</v>
      </c>
      <c r="H44" s="76"/>
    </row>
    <row r="45" spans="2:8" ht="20.25" customHeight="1" x14ac:dyDescent="0.55000000000000004">
      <c r="B45" s="607"/>
      <c r="C45" s="606"/>
      <c r="D45" s="606"/>
      <c r="E45" s="561" t="s">
        <v>4</v>
      </c>
      <c r="F45" s="561"/>
      <c r="G45" s="145" t="s">
        <v>4</v>
      </c>
      <c r="H45" s="76" t="s">
        <v>4</v>
      </c>
    </row>
    <row r="46" spans="2:8" x14ac:dyDescent="0.55000000000000004">
      <c r="B46" s="607" t="s">
        <v>70</v>
      </c>
      <c r="C46" s="606" t="s">
        <v>37</v>
      </c>
      <c r="D46" s="606"/>
      <c r="E46" s="606"/>
      <c r="F46" s="606"/>
      <c r="G46" s="142"/>
      <c r="H46" t="s">
        <v>2</v>
      </c>
    </row>
    <row r="47" spans="2:8" x14ac:dyDescent="0.55000000000000004">
      <c r="B47" s="607"/>
      <c r="C47" s="606" t="s">
        <v>38</v>
      </c>
      <c r="D47" s="606"/>
      <c r="E47" s="606"/>
      <c r="F47" s="606"/>
      <c r="G47" s="342" t="s">
        <v>4</v>
      </c>
      <c r="H47" t="s">
        <v>1</v>
      </c>
    </row>
    <row r="48" spans="2:8" x14ac:dyDescent="0.55000000000000004">
      <c r="B48" s="607"/>
      <c r="C48" s="606" t="s">
        <v>64</v>
      </c>
      <c r="D48" s="606"/>
      <c r="E48" s="606"/>
      <c r="F48" s="606"/>
      <c r="G48" s="2" t="s">
        <v>63</v>
      </c>
      <c r="H48" t="s">
        <v>4</v>
      </c>
    </row>
    <row r="49" spans="2:8" x14ac:dyDescent="0.55000000000000004">
      <c r="B49" s="607"/>
      <c r="C49" s="605" t="s">
        <v>39</v>
      </c>
      <c r="D49" s="605"/>
      <c r="E49" s="605"/>
      <c r="F49" s="605"/>
      <c r="G49" s="2" t="s">
        <v>63</v>
      </c>
      <c r="H49" t="s">
        <v>4</v>
      </c>
    </row>
    <row r="50" spans="2:8" x14ac:dyDescent="0.55000000000000004">
      <c r="B50" s="607"/>
      <c r="C50" s="605"/>
      <c r="D50" s="605"/>
      <c r="E50" s="605"/>
      <c r="F50" s="605"/>
      <c r="G50" s="2">
        <v>0</v>
      </c>
      <c r="H50" t="s">
        <v>1</v>
      </c>
    </row>
    <row r="51" spans="2:8" x14ac:dyDescent="0.55000000000000004">
      <c r="B51" s="607"/>
      <c r="C51" s="606" t="s">
        <v>40</v>
      </c>
      <c r="D51" s="606"/>
      <c r="E51" s="606"/>
      <c r="F51" s="606"/>
      <c r="G51" s="343" t="s">
        <v>789</v>
      </c>
      <c r="H51" t="s">
        <v>1</v>
      </c>
    </row>
    <row r="52" spans="2:8" x14ac:dyDescent="0.55000000000000004">
      <c r="B52" s="607"/>
      <c r="C52" s="606" t="s">
        <v>692</v>
      </c>
      <c r="D52" s="606"/>
      <c r="E52" s="606"/>
      <c r="F52" s="606"/>
      <c r="G52" s="2" t="s">
        <v>63</v>
      </c>
      <c r="H52" t="s">
        <v>4</v>
      </c>
    </row>
    <row r="53" spans="2:8" x14ac:dyDescent="0.55000000000000004">
      <c r="B53" s="338" t="s">
        <v>90</v>
      </c>
      <c r="C53" s="606" t="s">
        <v>693</v>
      </c>
      <c r="D53" s="606"/>
      <c r="E53" s="606"/>
      <c r="F53" s="606"/>
      <c r="G53" s="2" t="s">
        <v>63</v>
      </c>
      <c r="H53" t="s">
        <v>4</v>
      </c>
    </row>
    <row r="54" spans="2:8" x14ac:dyDescent="0.55000000000000004">
      <c r="B54" s="607" t="s">
        <v>44</v>
      </c>
      <c r="C54" s="344" t="s">
        <v>11</v>
      </c>
      <c r="E54" s="606" t="s">
        <v>41</v>
      </c>
      <c r="F54" s="606"/>
      <c r="G54" s="2">
        <v>52</v>
      </c>
      <c r="H54" t="s">
        <v>1</v>
      </c>
    </row>
    <row r="55" spans="2:8" x14ac:dyDescent="0.55000000000000004">
      <c r="B55" s="607"/>
      <c r="C55" s="606" t="s">
        <v>42</v>
      </c>
      <c r="D55" s="606"/>
      <c r="E55" s="591"/>
      <c r="F55" s="591"/>
      <c r="G55" s="149" t="s">
        <v>259</v>
      </c>
      <c r="H55" t="s">
        <v>4</v>
      </c>
    </row>
    <row r="56" spans="2:8" ht="15" hidden="1" customHeight="1" x14ac:dyDescent="0.55000000000000004">
      <c r="B56" s="607"/>
      <c r="C56" s="648" t="s">
        <v>4</v>
      </c>
      <c r="D56" s="648"/>
      <c r="E56" s="648"/>
      <c r="F56" s="648"/>
      <c r="G56" s="648"/>
      <c r="H56" s="648"/>
    </row>
    <row r="57" spans="2:8" ht="5.25" customHeight="1" x14ac:dyDescent="0.55000000000000004">
      <c r="B57" s="591"/>
      <c r="C57" s="591"/>
      <c r="D57" s="591"/>
      <c r="E57" s="591"/>
      <c r="F57" s="591"/>
      <c r="G57" s="591"/>
      <c r="H57" s="591"/>
    </row>
    <row r="58" spans="2:8" x14ac:dyDescent="0.55000000000000004">
      <c r="B58" s="595" t="s">
        <v>103</v>
      </c>
      <c r="C58" s="595"/>
      <c r="D58" s="595"/>
      <c r="E58" s="595"/>
      <c r="F58" s="595"/>
      <c r="G58" s="595"/>
      <c r="H58" s="595"/>
    </row>
    <row r="59" spans="2:8" x14ac:dyDescent="0.55000000000000004">
      <c r="B59" s="619" t="s">
        <v>45</v>
      </c>
      <c r="C59" s="620" t="s">
        <v>114</v>
      </c>
      <c r="D59" s="621"/>
      <c r="E59" s="621"/>
      <c r="F59" s="621"/>
      <c r="G59" s="25" t="s">
        <v>62</v>
      </c>
      <c r="H59" t="s">
        <v>4</v>
      </c>
    </row>
    <row r="60" spans="2:8" x14ac:dyDescent="0.55000000000000004">
      <c r="B60" s="617"/>
      <c r="C60" s="618" t="s">
        <v>47</v>
      </c>
      <c r="D60" s="618"/>
      <c r="E60" s="618"/>
      <c r="F60" s="618"/>
      <c r="G60" s="39"/>
      <c r="H60" t="s">
        <v>3</v>
      </c>
    </row>
    <row r="61" spans="2:8" x14ac:dyDescent="0.55000000000000004">
      <c r="B61" s="617"/>
      <c r="C61" s="618" t="s">
        <v>115</v>
      </c>
      <c r="D61" s="618"/>
      <c r="E61" s="618"/>
      <c r="F61" s="618"/>
      <c r="G61" s="26"/>
      <c r="H61" t="s">
        <v>116</v>
      </c>
    </row>
    <row r="62" spans="2:8" x14ac:dyDescent="0.55000000000000004">
      <c r="B62" s="617"/>
      <c r="C62" s="618" t="s">
        <v>117</v>
      </c>
      <c r="D62" s="618"/>
      <c r="E62" s="618"/>
      <c r="F62" s="618"/>
      <c r="G62" s="26"/>
      <c r="H62" t="s">
        <v>118</v>
      </c>
    </row>
    <row r="63" spans="2:8" hidden="1" x14ac:dyDescent="0.55000000000000004">
      <c r="B63" s="617"/>
      <c r="C63" s="591" t="s">
        <v>122</v>
      </c>
      <c r="D63" s="591"/>
      <c r="E63" s="591"/>
      <c r="F63" s="591"/>
      <c r="G63" s="145">
        <f>(G62/60)*G61</f>
        <v>0</v>
      </c>
      <c r="H63" t="s">
        <v>123</v>
      </c>
    </row>
    <row r="64" spans="2:8" hidden="1" x14ac:dyDescent="0.55000000000000004">
      <c r="B64" s="617"/>
      <c r="C64" s="591" t="s">
        <v>120</v>
      </c>
      <c r="D64" s="591"/>
      <c r="E64" s="591"/>
      <c r="F64" s="591"/>
      <c r="G64" s="145">
        <f>((G62/60)*G61)*(G60/1000)</f>
        <v>0</v>
      </c>
      <c r="H64" t="s">
        <v>119</v>
      </c>
    </row>
    <row r="65" spans="2:8" x14ac:dyDescent="0.55000000000000004">
      <c r="B65" s="617" t="s">
        <v>46</v>
      </c>
      <c r="C65" s="609" t="s">
        <v>9</v>
      </c>
      <c r="D65" s="591"/>
      <c r="E65" s="591"/>
      <c r="F65" s="591"/>
      <c r="G65" s="591"/>
      <c r="H65" t="s">
        <v>4</v>
      </c>
    </row>
    <row r="66" spans="2:8" x14ac:dyDescent="0.55000000000000004">
      <c r="B66" s="617"/>
      <c r="C66" s="618" t="s">
        <v>47</v>
      </c>
      <c r="D66" s="618"/>
      <c r="E66" s="618"/>
      <c r="F66" s="618"/>
      <c r="G66" s="11"/>
      <c r="H66" t="s">
        <v>3</v>
      </c>
    </row>
    <row r="67" spans="2:8" hidden="1" x14ac:dyDescent="0.55000000000000004">
      <c r="B67" s="617"/>
      <c r="C67" s="618" t="s">
        <v>121</v>
      </c>
      <c r="D67" s="618"/>
      <c r="E67" s="618"/>
      <c r="F67" s="618"/>
      <c r="G67" s="13"/>
      <c r="H67" t="s">
        <v>119</v>
      </c>
    </row>
    <row r="68" spans="2:8" x14ac:dyDescent="0.55000000000000004">
      <c r="B68" s="617" t="s">
        <v>694</v>
      </c>
      <c r="C68" s="618" t="s">
        <v>47</v>
      </c>
      <c r="D68" s="618"/>
      <c r="E68" s="618"/>
      <c r="F68" s="618"/>
      <c r="G68" s="11"/>
      <c r="H68" t="s">
        <v>3</v>
      </c>
    </row>
    <row r="69" spans="2:8" x14ac:dyDescent="0.55000000000000004">
      <c r="B69" s="617"/>
      <c r="C69" s="618" t="s">
        <v>124</v>
      </c>
      <c r="D69" s="618"/>
      <c r="E69" s="618"/>
      <c r="F69" s="618"/>
      <c r="G69" s="11"/>
      <c r="H69" t="s">
        <v>123</v>
      </c>
    </row>
    <row r="70" spans="2:8" hidden="1" x14ac:dyDescent="0.55000000000000004">
      <c r="B70" s="617"/>
      <c r="C70" s="618" t="s">
        <v>125</v>
      </c>
      <c r="D70" s="618"/>
      <c r="E70" s="618"/>
      <c r="F70" s="618"/>
      <c r="G70" s="13"/>
      <c r="H70" t="s">
        <v>119</v>
      </c>
    </row>
    <row r="71" spans="2:8" x14ac:dyDescent="0.55000000000000004">
      <c r="B71" s="617" t="s">
        <v>113</v>
      </c>
      <c r="C71" s="618" t="s">
        <v>47</v>
      </c>
      <c r="D71" s="618"/>
      <c r="E71" s="618"/>
      <c r="F71" s="618"/>
      <c r="G71" s="11"/>
      <c r="H71" t="s">
        <v>3</v>
      </c>
    </row>
    <row r="72" spans="2:8" hidden="1" x14ac:dyDescent="0.55000000000000004">
      <c r="B72" s="617"/>
      <c r="C72" s="591" t="s">
        <v>126</v>
      </c>
      <c r="D72" s="591"/>
      <c r="E72" s="591"/>
      <c r="F72" s="591"/>
      <c r="G72" s="2" t="e">
        <f>#REF!</f>
        <v>#REF!</v>
      </c>
      <c r="H72" t="s">
        <v>123</v>
      </c>
    </row>
    <row r="73" spans="2:8" hidden="1" x14ac:dyDescent="0.55000000000000004">
      <c r="B73" s="617"/>
      <c r="C73" s="591" t="s">
        <v>125</v>
      </c>
      <c r="D73" s="591"/>
      <c r="E73" s="591"/>
      <c r="F73" s="591"/>
      <c r="G73" s="145" t="e">
        <f>(G71/1000)*G72</f>
        <v>#REF!</v>
      </c>
      <c r="H73" t="s">
        <v>119</v>
      </c>
    </row>
    <row r="74" spans="2:8" x14ac:dyDescent="0.55000000000000004">
      <c r="B74" s="345" t="s">
        <v>48</v>
      </c>
      <c r="C74" s="623"/>
      <c r="D74" s="624"/>
      <c r="E74" s="624"/>
      <c r="F74" s="624"/>
      <c r="G74" s="624"/>
      <c r="H74" t="s">
        <v>4</v>
      </c>
    </row>
    <row r="75" spans="2:8" x14ac:dyDescent="0.55000000000000004">
      <c r="B75" s="617" t="s">
        <v>49</v>
      </c>
      <c r="C75" s="618" t="s">
        <v>50</v>
      </c>
      <c r="D75" s="618"/>
      <c r="E75" s="618"/>
      <c r="F75" s="618"/>
      <c r="G75" s="2" t="s">
        <v>78</v>
      </c>
      <c r="H75" t="s">
        <v>4</v>
      </c>
    </row>
    <row r="76" spans="2:8" x14ac:dyDescent="0.55000000000000004">
      <c r="B76" s="617"/>
      <c r="C76" s="618" t="s">
        <v>51</v>
      </c>
      <c r="D76" s="618"/>
      <c r="E76" s="618"/>
      <c r="F76" s="618"/>
      <c r="G76" s="2" t="s">
        <v>81</v>
      </c>
      <c r="H76" t="s">
        <v>4</v>
      </c>
    </row>
    <row r="77" spans="2:8" x14ac:dyDescent="0.55000000000000004">
      <c r="B77" s="345" t="s">
        <v>179</v>
      </c>
      <c r="C77" s="609" t="s">
        <v>84</v>
      </c>
      <c r="D77" s="591"/>
      <c r="E77" s="591"/>
      <c r="F77" s="591"/>
      <c r="G77" s="591"/>
      <c r="H77" t="s">
        <v>4</v>
      </c>
    </row>
    <row r="78" spans="2:8" x14ac:dyDescent="0.55000000000000004">
      <c r="B78" s="622" t="s">
        <v>52</v>
      </c>
      <c r="C78" s="618" t="s">
        <v>53</v>
      </c>
      <c r="D78" s="618"/>
      <c r="E78" s="618"/>
      <c r="F78" s="618"/>
      <c r="G78" s="2" t="s">
        <v>10</v>
      </c>
      <c r="H78" t="s">
        <v>4</v>
      </c>
    </row>
    <row r="79" spans="2:8" x14ac:dyDescent="0.55000000000000004">
      <c r="B79" s="617"/>
      <c r="C79" s="618" t="s">
        <v>54</v>
      </c>
      <c r="D79" s="618"/>
      <c r="E79" s="618"/>
      <c r="F79" s="618"/>
      <c r="G79" s="2" t="s">
        <v>11</v>
      </c>
      <c r="H79" t="s">
        <v>4</v>
      </c>
    </row>
    <row r="80" spans="2:8" x14ac:dyDescent="0.55000000000000004">
      <c r="B80" s="617"/>
      <c r="C80" s="618" t="s">
        <v>55</v>
      </c>
      <c r="D80" s="618"/>
      <c r="E80" s="618"/>
      <c r="F80" s="618"/>
      <c r="G80" s="2" t="s">
        <v>11</v>
      </c>
      <c r="H80" t="s">
        <v>4</v>
      </c>
    </row>
    <row r="81" spans="2:8" x14ac:dyDescent="0.55000000000000004">
      <c r="B81" s="617"/>
      <c r="C81" s="618" t="s">
        <v>45</v>
      </c>
      <c r="D81" s="618"/>
      <c r="E81" s="618"/>
      <c r="F81" s="618"/>
      <c r="G81" s="2" t="s">
        <v>11</v>
      </c>
      <c r="H81" t="s">
        <v>4</v>
      </c>
    </row>
    <row r="82" spans="2:8" x14ac:dyDescent="0.55000000000000004">
      <c r="B82" s="617"/>
      <c r="C82" s="618" t="s">
        <v>56</v>
      </c>
      <c r="D82" s="618"/>
      <c r="E82" s="618"/>
      <c r="F82" s="618"/>
      <c r="G82" s="2" t="s">
        <v>11</v>
      </c>
      <c r="H82" t="s">
        <v>4</v>
      </c>
    </row>
    <row r="83" spans="2:8" x14ac:dyDescent="0.55000000000000004">
      <c r="B83" s="617"/>
      <c r="C83" s="618" t="s">
        <v>91</v>
      </c>
      <c r="D83" s="618"/>
      <c r="E83" s="618"/>
      <c r="F83" s="618"/>
      <c r="G83" s="2" t="s">
        <v>11</v>
      </c>
      <c r="H83" t="s">
        <v>4</v>
      </c>
    </row>
    <row r="84" spans="2:8" x14ac:dyDescent="0.55000000000000004">
      <c r="B84" s="622" t="s">
        <v>187</v>
      </c>
      <c r="C84" s="618" t="s">
        <v>57</v>
      </c>
      <c r="D84" s="618"/>
      <c r="E84" s="618"/>
      <c r="F84" s="618"/>
      <c r="G84" s="2" t="s">
        <v>11</v>
      </c>
      <c r="H84" t="s">
        <v>4</v>
      </c>
    </row>
    <row r="85" spans="2:8" x14ac:dyDescent="0.55000000000000004">
      <c r="B85" s="622"/>
      <c r="C85" s="618" t="s">
        <v>58</v>
      </c>
      <c r="D85" s="618"/>
      <c r="E85" s="618"/>
      <c r="F85" s="618"/>
      <c r="G85" s="2" t="s">
        <v>11</v>
      </c>
      <c r="H85" t="s">
        <v>4</v>
      </c>
    </row>
    <row r="86" spans="2:8" x14ac:dyDescent="0.55000000000000004">
      <c r="B86" s="622"/>
      <c r="C86" s="618" t="s">
        <v>59</v>
      </c>
      <c r="D86" s="618"/>
      <c r="E86" s="618"/>
      <c r="F86" s="618"/>
      <c r="G86" s="2" t="s">
        <v>11</v>
      </c>
      <c r="H86" t="s">
        <v>4</v>
      </c>
    </row>
    <row r="87" spans="2:8" x14ac:dyDescent="0.55000000000000004">
      <c r="B87" s="622"/>
      <c r="C87" s="618" t="s">
        <v>60</v>
      </c>
      <c r="D87" s="618"/>
      <c r="E87" s="618"/>
      <c r="F87" s="618"/>
      <c r="G87" s="2" t="s">
        <v>11</v>
      </c>
      <c r="H87" t="s">
        <v>4</v>
      </c>
    </row>
    <row r="88" spans="2:8" x14ac:dyDescent="0.55000000000000004">
      <c r="B88" s="617" t="s">
        <v>186</v>
      </c>
      <c r="C88" s="618" t="s">
        <v>296</v>
      </c>
      <c r="D88" s="618"/>
      <c r="E88" s="618"/>
      <c r="F88" s="618"/>
      <c r="G88" s="2" t="s">
        <v>804</v>
      </c>
      <c r="H88" t="s">
        <v>4</v>
      </c>
    </row>
    <row r="89" spans="2:8" x14ac:dyDescent="0.55000000000000004">
      <c r="B89" s="617"/>
      <c r="C89" s="618" t="s">
        <v>61</v>
      </c>
      <c r="D89" s="618"/>
      <c r="E89" s="618"/>
      <c r="F89" s="618"/>
      <c r="G89" s="2" t="s">
        <v>11</v>
      </c>
      <c r="H89" t="s">
        <v>4</v>
      </c>
    </row>
    <row r="90" spans="2:8" x14ac:dyDescent="0.55000000000000004">
      <c r="B90" s="617"/>
      <c r="C90" s="625" t="s">
        <v>515</v>
      </c>
      <c r="D90" s="626"/>
      <c r="E90" s="626"/>
      <c r="F90" s="626"/>
      <c r="G90" s="2" t="s">
        <v>63</v>
      </c>
      <c r="H90" t="s">
        <v>4</v>
      </c>
    </row>
    <row r="91" spans="2:8" ht="15" customHeight="1" x14ac:dyDescent="0.55000000000000004">
      <c r="B91" s="27" t="s">
        <v>260</v>
      </c>
      <c r="C91" s="625" t="s">
        <v>517</v>
      </c>
      <c r="D91" s="626"/>
      <c r="E91" s="626"/>
      <c r="F91" s="626"/>
      <c r="G91" s="2" t="s">
        <v>11</v>
      </c>
      <c r="H91" t="s">
        <v>4</v>
      </c>
    </row>
    <row r="92" spans="2:8" ht="5.25" customHeight="1" x14ac:dyDescent="0.55000000000000004">
      <c r="B92" s="591"/>
      <c r="C92" s="591"/>
      <c r="D92" s="591"/>
      <c r="E92" s="591"/>
      <c r="F92" s="591"/>
      <c r="G92" s="591"/>
      <c r="H92" s="591"/>
    </row>
    <row r="93" spans="2:8" x14ac:dyDescent="0.55000000000000004">
      <c r="B93" s="30" t="s">
        <v>104</v>
      </c>
      <c r="C93" s="30"/>
      <c r="D93" s="30"/>
      <c r="E93" s="30"/>
      <c r="F93" s="30"/>
      <c r="G93" s="34" t="s">
        <v>158</v>
      </c>
      <c r="H93" s="35" t="s">
        <v>243</v>
      </c>
    </row>
    <row r="94" spans="2:8" ht="5.25" customHeight="1" x14ac:dyDescent="0.55000000000000004">
      <c r="B94" s="627"/>
      <c r="C94" s="628"/>
      <c r="D94" s="628"/>
      <c r="E94" s="628"/>
      <c r="F94" s="628"/>
      <c r="G94" s="628"/>
      <c r="H94" s="628"/>
    </row>
    <row r="95" spans="2:8" ht="15" customHeight="1" x14ac:dyDescent="0.55000000000000004">
      <c r="B95" s="629" t="s">
        <v>99</v>
      </c>
      <c r="C95" s="618" t="s">
        <v>96</v>
      </c>
      <c r="D95" s="618"/>
      <c r="E95" s="618"/>
      <c r="F95" s="618"/>
      <c r="G95" s="14"/>
      <c r="H95" s="346" t="s">
        <v>95</v>
      </c>
    </row>
    <row r="96" spans="2:8" ht="14.7" thickBot="1" x14ac:dyDescent="0.6">
      <c r="B96" s="630"/>
      <c r="C96" s="618" t="s">
        <v>97</v>
      </c>
      <c r="D96" s="618"/>
      <c r="E96" s="618"/>
      <c r="F96" s="618"/>
      <c r="G96" s="14"/>
      <c r="H96" s="4" t="str">
        <f>H95</f>
        <v>Kč</v>
      </c>
    </row>
    <row r="97" spans="2:8" ht="14.7" thickBot="1" x14ac:dyDescent="0.6">
      <c r="B97" s="631"/>
      <c r="C97" s="632" t="s">
        <v>98</v>
      </c>
      <c r="D97" s="633"/>
      <c r="E97" s="633"/>
      <c r="F97" s="633"/>
      <c r="G97" s="347">
        <f>SUM(G95:G96)</f>
        <v>0</v>
      </c>
      <c r="H97" s="348" t="str">
        <f>H96</f>
        <v>Kč</v>
      </c>
    </row>
    <row r="98" spans="2:8" ht="5.25" customHeight="1" x14ac:dyDescent="0.55000000000000004">
      <c r="B98" s="591"/>
      <c r="C98" s="591"/>
      <c r="D98" s="591"/>
      <c r="E98" s="591"/>
      <c r="F98" s="591"/>
      <c r="G98" s="591"/>
      <c r="H98" s="591"/>
    </row>
    <row r="99" spans="2:8" x14ac:dyDescent="0.55000000000000004">
      <c r="B99" s="634" t="s">
        <v>105</v>
      </c>
      <c r="C99" s="635" t="s">
        <v>106</v>
      </c>
      <c r="D99" s="635"/>
      <c r="E99" s="635"/>
      <c r="F99" s="635"/>
      <c r="G99" s="14"/>
      <c r="H99" s="349" t="str">
        <f>H96</f>
        <v>Kč</v>
      </c>
    </row>
    <row r="100" spans="2:8" ht="14.7" thickBot="1" x14ac:dyDescent="0.6">
      <c r="B100" s="630"/>
      <c r="C100" s="618" t="s">
        <v>107</v>
      </c>
      <c r="D100" s="618"/>
      <c r="E100" s="618"/>
      <c r="F100" s="618"/>
      <c r="G100" s="14"/>
      <c r="H100" s="4" t="str">
        <f>H99</f>
        <v>Kč</v>
      </c>
    </row>
    <row r="101" spans="2:8" ht="14.7" thickBot="1" x14ac:dyDescent="0.6">
      <c r="B101" s="631"/>
      <c r="C101" s="632" t="s">
        <v>98</v>
      </c>
      <c r="D101" s="633"/>
      <c r="E101" s="633"/>
      <c r="F101" s="633"/>
      <c r="G101" s="347">
        <f>SUM(G99:G100)</f>
        <v>0</v>
      </c>
      <c r="H101" s="348" t="str">
        <f>H100</f>
        <v>Kč</v>
      </c>
    </row>
    <row r="102" spans="2:8" ht="5.25" customHeight="1" x14ac:dyDescent="0.55000000000000004">
      <c r="B102" s="591"/>
      <c r="C102" s="591"/>
      <c r="D102" s="591"/>
      <c r="E102" s="591"/>
      <c r="F102" s="591"/>
      <c r="G102" s="591"/>
      <c r="H102" s="591"/>
    </row>
    <row r="103" spans="2:8" ht="15" customHeight="1" x14ac:dyDescent="0.55000000000000004">
      <c r="B103" s="634" t="s">
        <v>859</v>
      </c>
      <c r="C103" s="635" t="s">
        <v>108</v>
      </c>
      <c r="D103" s="635"/>
      <c r="E103" s="635"/>
      <c r="F103" s="635"/>
      <c r="G103" s="14"/>
      <c r="H103" s="349" t="str">
        <f>H100</f>
        <v>Kč</v>
      </c>
    </row>
    <row r="104" spans="2:8" x14ac:dyDescent="0.55000000000000004">
      <c r="B104" s="629"/>
      <c r="C104" s="618" t="s">
        <v>109</v>
      </c>
      <c r="D104" s="618"/>
      <c r="E104" s="618"/>
      <c r="F104" s="618"/>
      <c r="G104" s="14"/>
      <c r="H104" s="4" t="str">
        <f>H103</f>
        <v>Kč</v>
      </c>
    </row>
    <row r="105" spans="2:8" ht="14.7" thickBot="1" x14ac:dyDescent="0.6">
      <c r="B105" s="630"/>
      <c r="C105" s="618" t="s">
        <v>110</v>
      </c>
      <c r="D105" s="618"/>
      <c r="E105" s="618"/>
      <c r="F105" s="618"/>
      <c r="G105" s="14"/>
      <c r="H105" s="4" t="str">
        <f>H104</f>
        <v>Kč</v>
      </c>
    </row>
    <row r="106" spans="2:8" ht="14.7" thickBot="1" x14ac:dyDescent="0.6">
      <c r="B106" s="631"/>
      <c r="C106" s="632" t="s">
        <v>98</v>
      </c>
      <c r="D106" s="633"/>
      <c r="E106" s="633"/>
      <c r="F106" s="633"/>
      <c r="G106" s="347">
        <f>SUM(G103:G105)</f>
        <v>0</v>
      </c>
      <c r="H106" s="348" t="str">
        <f>H105</f>
        <v>Kč</v>
      </c>
    </row>
    <row r="107" spans="2:8" ht="5.25" customHeight="1" thickBot="1" x14ac:dyDescent="0.6">
      <c r="B107" s="591"/>
      <c r="C107" s="591"/>
      <c r="D107" s="591"/>
      <c r="E107" s="591"/>
      <c r="F107" s="591"/>
      <c r="G107" s="591"/>
      <c r="H107" s="591"/>
    </row>
    <row r="108" spans="2:8" ht="14.7" thickBot="1" x14ac:dyDescent="0.6">
      <c r="B108" s="350" t="s">
        <v>111</v>
      </c>
      <c r="C108" s="351" t="str">
        <f>G19</f>
        <v>LT-C.02.FPH</v>
      </c>
      <c r="D108" s="637" t="s">
        <v>98</v>
      </c>
      <c r="E108" s="637"/>
      <c r="F108" s="637"/>
      <c r="G108" s="32">
        <f>G97+G101+G106</f>
        <v>0</v>
      </c>
      <c r="H108" s="33" t="str">
        <f>H106</f>
        <v>Kč</v>
      </c>
    </row>
    <row r="111" spans="2:8" x14ac:dyDescent="0.55000000000000004">
      <c r="B111" s="19" t="s">
        <v>112</v>
      </c>
      <c r="C111" s="18"/>
      <c r="D111" s="18"/>
      <c r="E111" s="18"/>
      <c r="F111" s="18"/>
      <c r="G111" s="28"/>
      <c r="H111" s="18"/>
    </row>
    <row r="112" spans="2:8" ht="5.25" customHeight="1" x14ac:dyDescent="0.55000000000000004">
      <c r="B112" s="18"/>
      <c r="C112" s="18"/>
      <c r="D112" s="18"/>
      <c r="E112" s="18"/>
      <c r="F112" s="18"/>
      <c r="G112" s="28"/>
      <c r="H112" s="18"/>
    </row>
    <row r="113" spans="1:8" ht="40" customHeight="1" x14ac:dyDescent="0.55000000000000004">
      <c r="A113" s="7" t="s">
        <v>182</v>
      </c>
      <c r="B113" s="640" t="str">
        <f>C139</f>
        <v>Náhradní díly (jednotlivé části, komponenty, regulace, profily atd.) pro nabízený distribuční, gastronomický nábytek a jeho příslušenství musí být dostupné u dodavatele nejdéle do pěti pracovních dnů. Všechny nezbytné náhradní díly musí být dostupné po dobu deseti let od uvedení technologie do provozu.</v>
      </c>
      <c r="C113" s="641"/>
      <c r="D113" s="641"/>
      <c r="E113" s="641"/>
      <c r="F113" s="641"/>
      <c r="G113" s="641"/>
      <c r="H113" s="641"/>
    </row>
    <row r="114" spans="1:8" ht="40" customHeight="1" x14ac:dyDescent="0.55000000000000004">
      <c r="A114" s="7" t="s">
        <v>183</v>
      </c>
      <c r="B114" s="640" t="str">
        <f>C140</f>
        <v>Všechna prosklení musí být řešena dle EN 12150, prosklení a zrcadla musí být bezpečnostním provedení. Prosklení a izolace jednotlivých dílců musí být navržena pro příslušnou klimatickou třídu (25 °C a 60 % relativní vlhkosti) s garancí provozu bez vzniku kondenzace na jednotlivých dodaných aparátech.</v>
      </c>
      <c r="C114" s="641"/>
      <c r="D114" s="641"/>
      <c r="E114" s="641"/>
      <c r="F114" s="641"/>
      <c r="G114" s="641"/>
      <c r="H114" s="641"/>
    </row>
    <row r="115" spans="1:8" ht="40" customHeight="1" x14ac:dyDescent="0.55000000000000004">
      <c r="A115" s="7"/>
      <c r="B115" s="640"/>
      <c r="C115" s="641"/>
      <c r="D115" s="641"/>
      <c r="E115" s="641"/>
      <c r="F115" s="641"/>
      <c r="G115" s="641"/>
      <c r="H115" s="641"/>
    </row>
    <row r="116" spans="1:8" ht="15" hidden="1" customHeight="1" x14ac:dyDescent="0.55000000000000004">
      <c r="B116" s="20" t="s">
        <v>144</v>
      </c>
      <c r="C116" s="6"/>
      <c r="D116" s="6"/>
      <c r="E116" s="6"/>
      <c r="F116" s="6"/>
      <c r="G116" s="20" t="s">
        <v>983</v>
      </c>
      <c r="H116" s="29" t="str">
        <f>H2</f>
        <v>FPH</v>
      </c>
    </row>
    <row r="117" spans="1:8" ht="15" hidden="1" customHeight="1" x14ac:dyDescent="0.55000000000000004">
      <c r="B117" s="9" t="str">
        <f>C2</f>
        <v>LT-C.02</v>
      </c>
      <c r="C117" s="5">
        <f>C136+C133+C130+C127</f>
        <v>0</v>
      </c>
      <c r="D117" s="636" t="s">
        <v>129</v>
      </c>
      <c r="E117" s="636"/>
      <c r="F117" s="636"/>
      <c r="G117" s="636"/>
      <c r="H117" s="636"/>
    </row>
    <row r="118" spans="1:8" ht="15" hidden="1" customHeight="1" x14ac:dyDescent="0.55000000000000004">
      <c r="B118" s="9" t="str">
        <f>C4</f>
        <v>ISLANDS CLOSED WALL-SIDE</v>
      </c>
      <c r="C118" s="9"/>
      <c r="D118" s="9"/>
      <c r="E118" s="9"/>
      <c r="F118" s="9"/>
      <c r="G118" s="9"/>
      <c r="H118" s="9"/>
    </row>
    <row r="119" spans="1:8" ht="15" hidden="1" customHeight="1" x14ac:dyDescent="0.55000000000000004">
      <c r="B119" s="9" t="str">
        <f>C3</f>
        <v>MRAŽENÉ PRODUKTY</v>
      </c>
      <c r="C119" s="9"/>
      <c r="D119" s="9"/>
      <c r="E119" s="9"/>
      <c r="F119" s="9"/>
      <c r="G119" s="9"/>
      <c r="H119" s="9"/>
    </row>
    <row r="120" spans="1:8" ht="15" hidden="1" customHeight="1" x14ac:dyDescent="0.55000000000000004">
      <c r="B120" s="9" t="str">
        <f>C6</f>
        <v>-</v>
      </c>
      <c r="C120" s="9"/>
      <c r="D120" s="9"/>
      <c r="E120" s="9"/>
      <c r="F120" s="9"/>
      <c r="G120" s="9"/>
      <c r="H120" s="9"/>
    </row>
    <row r="121" spans="1:8" ht="15" hidden="1" customHeight="1" x14ac:dyDescent="0.55000000000000004">
      <c r="B121" s="9" t="s">
        <v>130</v>
      </c>
      <c r="C121" s="9">
        <f>E21+E22+E23+E24+E25+E26</f>
        <v>12</v>
      </c>
      <c r="D121" s="9" t="s">
        <v>2</v>
      </c>
      <c r="E121" s="9"/>
      <c r="F121" s="9"/>
      <c r="G121" s="9"/>
      <c r="H121" s="9"/>
    </row>
    <row r="122" spans="1:8" ht="15" hidden="1" customHeight="1" x14ac:dyDescent="0.55000000000000004">
      <c r="B122" s="9" t="s">
        <v>146</v>
      </c>
      <c r="C122" s="5">
        <f>G31</f>
        <v>0</v>
      </c>
      <c r="D122" s="9" t="s">
        <v>128</v>
      </c>
      <c r="E122" s="9"/>
      <c r="F122" s="9"/>
      <c r="G122" s="9"/>
      <c r="H122" s="9"/>
    </row>
    <row r="123" spans="1:8" ht="15" hidden="1" customHeight="1" x14ac:dyDescent="0.55000000000000004">
      <c r="B123" s="9" t="s">
        <v>147</v>
      </c>
      <c r="C123" s="5">
        <f>C10</f>
        <v>-29</v>
      </c>
      <c r="D123" s="9" t="s">
        <v>148</v>
      </c>
      <c r="E123" s="9"/>
      <c r="F123" s="9"/>
      <c r="G123" s="9"/>
      <c r="H123" s="9"/>
    </row>
    <row r="124" spans="1:8" ht="15" hidden="1" customHeight="1" x14ac:dyDescent="0.55000000000000004">
      <c r="B124" s="9" t="s">
        <v>131</v>
      </c>
      <c r="C124" s="5" t="str">
        <f>G59</f>
        <v>ED</v>
      </c>
      <c r="D124" s="9" t="s">
        <v>4</v>
      </c>
      <c r="E124" s="9"/>
      <c r="F124" s="9"/>
      <c r="G124" s="9"/>
      <c r="H124" s="9"/>
    </row>
    <row r="125" spans="1:8" ht="15" hidden="1" customHeight="1" x14ac:dyDescent="0.55000000000000004">
      <c r="B125" s="9" t="s">
        <v>132</v>
      </c>
      <c r="C125" s="5">
        <f>G63</f>
        <v>0</v>
      </c>
      <c r="D125" s="9" t="s">
        <v>123</v>
      </c>
      <c r="E125" s="9"/>
      <c r="F125" s="9"/>
      <c r="G125" s="9"/>
      <c r="H125" s="9"/>
    </row>
    <row r="126" spans="1:8" ht="15" hidden="1" customHeight="1" x14ac:dyDescent="0.55000000000000004">
      <c r="B126" s="9" t="s">
        <v>133</v>
      </c>
      <c r="C126" s="352">
        <f>E126/1000</f>
        <v>0</v>
      </c>
      <c r="D126" s="9" t="s">
        <v>128</v>
      </c>
      <c r="E126" s="353">
        <f>IF($C$124="ED",G60,IF($C$124="AD",G66))</f>
        <v>0</v>
      </c>
      <c r="F126" s="354" t="s">
        <v>3</v>
      </c>
      <c r="G126" s="9"/>
      <c r="H126" s="9"/>
    </row>
    <row r="127" spans="1:8" ht="15" hidden="1" customHeight="1" x14ac:dyDescent="0.55000000000000004">
      <c r="B127" s="9" t="s">
        <v>134</v>
      </c>
      <c r="C127" s="5">
        <f>G64</f>
        <v>0</v>
      </c>
      <c r="D127" s="636" t="s">
        <v>129</v>
      </c>
      <c r="E127" s="636"/>
      <c r="F127" s="636"/>
      <c r="G127" s="636"/>
      <c r="H127" s="636"/>
    </row>
    <row r="128" spans="1:8" ht="15" hidden="1" customHeight="1" x14ac:dyDescent="0.55000000000000004">
      <c r="B128" s="9" t="s">
        <v>135</v>
      </c>
      <c r="C128" s="5" t="str">
        <f>C65</f>
        <v>EC</v>
      </c>
      <c r="D128" s="9" t="s">
        <v>4</v>
      </c>
      <c r="E128" s="9"/>
      <c r="F128" s="9"/>
      <c r="G128" s="9"/>
      <c r="H128" s="9"/>
    </row>
    <row r="129" spans="1:8" ht="15" hidden="1" customHeight="1" x14ac:dyDescent="0.55000000000000004">
      <c r="B129" s="9" t="s">
        <v>136</v>
      </c>
      <c r="C129" s="352">
        <f>G66/1000</f>
        <v>0</v>
      </c>
      <c r="D129" s="9" t="s">
        <v>128</v>
      </c>
      <c r="E129" s="9"/>
      <c r="F129" s="9"/>
      <c r="G129" s="9"/>
      <c r="H129" s="9"/>
    </row>
    <row r="130" spans="1:8" ht="15" hidden="1" customHeight="1" x14ac:dyDescent="0.55000000000000004">
      <c r="B130" s="9" t="s">
        <v>137</v>
      </c>
      <c r="C130" s="352">
        <f>G67</f>
        <v>0</v>
      </c>
      <c r="D130" s="636" t="s">
        <v>129</v>
      </c>
      <c r="E130" s="636"/>
      <c r="F130" s="636"/>
      <c r="G130" s="636"/>
      <c r="H130" s="636"/>
    </row>
    <row r="131" spans="1:8" ht="15" hidden="1" customHeight="1" x14ac:dyDescent="0.55000000000000004">
      <c r="B131" s="9" t="s">
        <v>138</v>
      </c>
      <c r="C131" s="352">
        <f>G68/1000</f>
        <v>0</v>
      </c>
      <c r="D131" s="9" t="s">
        <v>128</v>
      </c>
      <c r="E131" s="9"/>
      <c r="F131" s="9"/>
      <c r="G131" s="9"/>
      <c r="H131" s="9"/>
    </row>
    <row r="132" spans="1:8" ht="15" hidden="1" customHeight="1" x14ac:dyDescent="0.55000000000000004">
      <c r="B132" s="9" t="s">
        <v>139</v>
      </c>
      <c r="C132" s="352">
        <f>G69</f>
        <v>0</v>
      </c>
      <c r="D132" s="9" t="s">
        <v>123</v>
      </c>
      <c r="E132" s="9"/>
      <c r="F132" s="9"/>
      <c r="G132" s="9"/>
      <c r="H132" s="9"/>
    </row>
    <row r="133" spans="1:8" ht="15" hidden="1" customHeight="1" x14ac:dyDescent="0.55000000000000004">
      <c r="B133" s="9" t="s">
        <v>140</v>
      </c>
      <c r="C133" s="352">
        <f>G70</f>
        <v>0</v>
      </c>
      <c r="D133" s="636" t="s">
        <v>129</v>
      </c>
      <c r="E133" s="636"/>
      <c r="F133" s="636"/>
      <c r="G133" s="636"/>
      <c r="H133" s="636"/>
    </row>
    <row r="134" spans="1:8" ht="15" hidden="1" customHeight="1" x14ac:dyDescent="0.55000000000000004">
      <c r="B134" s="9" t="s">
        <v>141</v>
      </c>
      <c r="C134" s="352">
        <f>G71/1000</f>
        <v>0</v>
      </c>
      <c r="D134" s="9" t="s">
        <v>128</v>
      </c>
      <c r="E134" s="9"/>
      <c r="F134" s="9"/>
      <c r="G134" s="9"/>
      <c r="H134" s="9"/>
    </row>
    <row r="135" spans="1:8" ht="15" hidden="1" customHeight="1" x14ac:dyDescent="0.55000000000000004">
      <c r="B135" s="9" t="s">
        <v>142</v>
      </c>
      <c r="C135" s="355">
        <v>12</v>
      </c>
      <c r="D135" s="9" t="s">
        <v>123</v>
      </c>
      <c r="E135" s="9"/>
      <c r="F135" s="9"/>
      <c r="G135" s="9"/>
      <c r="H135" s="9"/>
    </row>
    <row r="136" spans="1:8" ht="15" hidden="1" customHeight="1" x14ac:dyDescent="0.55000000000000004">
      <c r="B136" s="9" t="s">
        <v>143</v>
      </c>
      <c r="C136" s="352">
        <f>C134*C135</f>
        <v>0</v>
      </c>
      <c r="D136" s="636" t="s">
        <v>129</v>
      </c>
      <c r="E136" s="636"/>
      <c r="F136" s="636"/>
      <c r="G136" s="636"/>
      <c r="H136" s="636"/>
    </row>
    <row r="137" spans="1:8" ht="15" hidden="1" customHeight="1" x14ac:dyDescent="0.55000000000000004">
      <c r="B137" s="9" t="s">
        <v>194</v>
      </c>
      <c r="C137" s="352">
        <f>C136+C133+C130+C127</f>
        <v>0</v>
      </c>
      <c r="D137" s="636" t="s">
        <v>129</v>
      </c>
      <c r="E137" s="636"/>
      <c r="F137" s="636"/>
      <c r="G137" s="636"/>
      <c r="H137" s="636"/>
    </row>
    <row r="138" spans="1:8" ht="15" hidden="1" customHeight="1" x14ac:dyDescent="0.55000000000000004">
      <c r="B138" s="27"/>
      <c r="C138" s="27"/>
      <c r="D138" s="27"/>
      <c r="E138" s="27"/>
      <c r="F138" s="27"/>
      <c r="G138" s="27"/>
      <c r="H138" s="27"/>
    </row>
    <row r="139" spans="1:8" hidden="1" x14ac:dyDescent="0.55000000000000004">
      <c r="A139" t="s">
        <v>182</v>
      </c>
      <c r="B139" s="4" t="s">
        <v>181</v>
      </c>
      <c r="C139" s="3" t="s">
        <v>696</v>
      </c>
    </row>
    <row r="140" spans="1:8" hidden="1" x14ac:dyDescent="0.55000000000000004">
      <c r="A140" t="s">
        <v>183</v>
      </c>
      <c r="B140" s="4"/>
      <c r="C140" s="3" t="s">
        <v>795</v>
      </c>
    </row>
    <row r="141" spans="1:8" hidden="1" x14ac:dyDescent="0.55000000000000004">
      <c r="A141" t="s">
        <v>184</v>
      </c>
      <c r="B141" s="4"/>
      <c r="C141" s="1"/>
    </row>
    <row r="142" spans="1:8" hidden="1" x14ac:dyDescent="0.55000000000000004">
      <c r="A142" t="s">
        <v>185</v>
      </c>
      <c r="B142" s="4"/>
      <c r="C142" s="3"/>
    </row>
  </sheetData>
  <sheetProtection algorithmName="SHA-512" hashValue="RYPKxWZHNGVPaB1F5CKawQ9Tu+mxLPQCItMD8nBzKwk92gXZwhDBTWe5t2SRKp6dDC6kVIEM71OjEtLMJVgZPQ==" saltValue="kDFq1Cerhlb4bUpbxS+1Tw==" spinCount="100000" sheet="1" objects="1" scenarios="1"/>
  <mergeCells count="141">
    <mergeCell ref="D130:H130"/>
    <mergeCell ref="D133:H133"/>
    <mergeCell ref="D136:H136"/>
    <mergeCell ref="D137:H137"/>
    <mergeCell ref="D108:F108"/>
    <mergeCell ref="B113:H113"/>
    <mergeCell ref="B114:H114"/>
    <mergeCell ref="B115:H115"/>
    <mergeCell ref="D117:H117"/>
    <mergeCell ref="D127:H127"/>
    <mergeCell ref="B103:B106"/>
    <mergeCell ref="C103:F103"/>
    <mergeCell ref="C104:F104"/>
    <mergeCell ref="C105:F105"/>
    <mergeCell ref="C106:F106"/>
    <mergeCell ref="B107:H107"/>
    <mergeCell ref="B98:H98"/>
    <mergeCell ref="B99:B101"/>
    <mergeCell ref="C99:F99"/>
    <mergeCell ref="C100:F100"/>
    <mergeCell ref="C101:F101"/>
    <mergeCell ref="B102:H102"/>
    <mergeCell ref="C91:F91"/>
    <mergeCell ref="B92:H92"/>
    <mergeCell ref="B94:H94"/>
    <mergeCell ref="B95:B97"/>
    <mergeCell ref="C95:F95"/>
    <mergeCell ref="C96:F96"/>
    <mergeCell ref="C97:F97"/>
    <mergeCell ref="B84:B87"/>
    <mergeCell ref="C84:F84"/>
    <mergeCell ref="C85:F85"/>
    <mergeCell ref="C86:F86"/>
    <mergeCell ref="C87:F87"/>
    <mergeCell ref="B88:B90"/>
    <mergeCell ref="C88:F88"/>
    <mergeCell ref="C89:F89"/>
    <mergeCell ref="C90:F90"/>
    <mergeCell ref="C77:G77"/>
    <mergeCell ref="B78:B83"/>
    <mergeCell ref="C78:F78"/>
    <mergeCell ref="C79:F79"/>
    <mergeCell ref="C80:F80"/>
    <mergeCell ref="C81:F81"/>
    <mergeCell ref="C82:F82"/>
    <mergeCell ref="C83:F83"/>
    <mergeCell ref="B71:B73"/>
    <mergeCell ref="C71:F71"/>
    <mergeCell ref="C72:F72"/>
    <mergeCell ref="C73:F73"/>
    <mergeCell ref="C74:G74"/>
    <mergeCell ref="B75:B76"/>
    <mergeCell ref="C75:F75"/>
    <mergeCell ref="C76:F76"/>
    <mergeCell ref="B65:B67"/>
    <mergeCell ref="C65:G65"/>
    <mergeCell ref="C66:F66"/>
    <mergeCell ref="C67:F67"/>
    <mergeCell ref="B68:B70"/>
    <mergeCell ref="C68:F68"/>
    <mergeCell ref="C69:F69"/>
    <mergeCell ref="C70:F70"/>
    <mergeCell ref="B58:H58"/>
    <mergeCell ref="B59:B64"/>
    <mergeCell ref="C59:F59"/>
    <mergeCell ref="C60:F60"/>
    <mergeCell ref="C61:F61"/>
    <mergeCell ref="C62:F62"/>
    <mergeCell ref="C63:F63"/>
    <mergeCell ref="C64:F64"/>
    <mergeCell ref="C53:F53"/>
    <mergeCell ref="B54:B56"/>
    <mergeCell ref="E54:F54"/>
    <mergeCell ref="C55:F55"/>
    <mergeCell ref="C56:H56"/>
    <mergeCell ref="B57:H57"/>
    <mergeCell ref="B46:B52"/>
    <mergeCell ref="C46:F46"/>
    <mergeCell ref="C47:F47"/>
    <mergeCell ref="C48:F48"/>
    <mergeCell ref="C49:F50"/>
    <mergeCell ref="C51:F51"/>
    <mergeCell ref="C52:F52"/>
    <mergeCell ref="B42:B45"/>
    <mergeCell ref="C42:D42"/>
    <mergeCell ref="E42:F42"/>
    <mergeCell ref="C43:D43"/>
    <mergeCell ref="E43:F43"/>
    <mergeCell ref="C44:D44"/>
    <mergeCell ref="E44:F44"/>
    <mergeCell ref="C45:D45"/>
    <mergeCell ref="E45:F45"/>
    <mergeCell ref="E39:F39"/>
    <mergeCell ref="B40:B41"/>
    <mergeCell ref="C40:D40"/>
    <mergeCell ref="E40:F40"/>
    <mergeCell ref="C41:D41"/>
    <mergeCell ref="E41:F41"/>
    <mergeCell ref="B35:B39"/>
    <mergeCell ref="C35:D35"/>
    <mergeCell ref="E35:F35"/>
    <mergeCell ref="C36:D36"/>
    <mergeCell ref="E36:F36"/>
    <mergeCell ref="C37:D37"/>
    <mergeCell ref="E37:F37"/>
    <mergeCell ref="C38:D38"/>
    <mergeCell ref="E38:F38"/>
    <mergeCell ref="C39:D39"/>
    <mergeCell ref="C31:F31"/>
    <mergeCell ref="C32:F32"/>
    <mergeCell ref="C20:D20"/>
    <mergeCell ref="E20:F20"/>
    <mergeCell ref="G20:H20"/>
    <mergeCell ref="B33:H33"/>
    <mergeCell ref="B34:H34"/>
    <mergeCell ref="B26:B27"/>
    <mergeCell ref="C26:C27"/>
    <mergeCell ref="D26:D27"/>
    <mergeCell ref="C28:E28"/>
    <mergeCell ref="G28:H28"/>
    <mergeCell ref="E26:E27"/>
    <mergeCell ref="C2:D2"/>
    <mergeCell ref="C3:E3"/>
    <mergeCell ref="C4:E4"/>
    <mergeCell ref="C6:H6"/>
    <mergeCell ref="B7:H7"/>
    <mergeCell ref="G26:G27"/>
    <mergeCell ref="H26:H27"/>
    <mergeCell ref="B29:H29"/>
    <mergeCell ref="C30:F30"/>
    <mergeCell ref="B16:H16"/>
    <mergeCell ref="C17:H17"/>
    <mergeCell ref="B18:H18"/>
    <mergeCell ref="B19:F19"/>
    <mergeCell ref="G19:H19"/>
    <mergeCell ref="C8:H8"/>
    <mergeCell ref="C9:G9"/>
    <mergeCell ref="C10:G10"/>
    <mergeCell ref="C11:F11"/>
    <mergeCell ref="B12:H12"/>
    <mergeCell ref="B13:H13"/>
  </mergeCells>
  <conditionalFormatting sqref="C28:E28">
    <cfRule type="cellIs" dxfId="35" priority="4" operator="greaterThan">
      <formula>0</formula>
    </cfRule>
  </conditionalFormatting>
  <conditionalFormatting sqref="E21:E26">
    <cfRule type="cellIs" dxfId="34" priority="1" operator="greaterThan">
      <formula>0</formula>
    </cfRule>
  </conditionalFormatting>
  <conditionalFormatting sqref="G59">
    <cfRule type="containsText" dxfId="33" priority="2" operator="containsText" text="ED">
      <formula>NOT(ISERROR(SEARCH("ED",G59)))</formula>
    </cfRule>
    <cfRule type="containsText" dxfId="32" priority="3" operator="containsText" text="AD">
      <formula>NOT(ISERROR(SEARCH("AD",G59)))</formula>
    </cfRule>
  </conditionalFormatting>
  <dataValidations count="14">
    <dataValidation type="list" allowBlank="1" showInputMessage="1" showErrorMessage="1" sqref="H95" xr:uid="{1753AE5F-D347-4376-BB60-841EADC50D2C}">
      <formula1>"EUR,Kč"</formula1>
    </dataValidation>
    <dataValidation type="list" allowBlank="1" showInputMessage="1" showErrorMessage="1" sqref="G52" xr:uid="{CCBC4CFF-8C39-4556-8077-CCCD4CB0C038}">
      <formula1>menuAnoNe</formula1>
    </dataValidation>
    <dataValidation type="list" allowBlank="1" showInputMessage="1" showErrorMessage="1" sqref="H3" xr:uid="{E6120C97-7BB2-4437-B84D-5B5FE996FF9F}">
      <formula1>"A,B,C"</formula1>
    </dataValidation>
    <dataValidation type="list" allowBlank="1" showInputMessage="1" showErrorMessage="1" sqref="G88" xr:uid="{81439064-2554-4527-900F-35FAD0BEF5A5}">
      <formula1>menuElektronickyRegulator</formula1>
    </dataValidation>
    <dataValidation type="list" allowBlank="1" showInputMessage="1" showErrorMessage="1" sqref="G59" xr:uid="{1718150F-2652-4F13-A3E7-D484C4639C10}">
      <formula1>menuOdtavani</formula1>
    </dataValidation>
    <dataValidation type="list" allowBlank="1" showInputMessage="1" showErrorMessage="1" sqref="E35:F39 E41:F41" xr:uid="{C4098270-8B58-4693-8489-E4F29AC48ABF}">
      <formula1>menuBarvaDistribucnihoNabytku</formula1>
    </dataValidation>
    <dataValidation type="list" allowBlank="1" showInputMessage="1" showErrorMessage="1" sqref="E42:F45" xr:uid="{19B36816-1530-40CD-93F1-709CAF9F1AB4}">
      <formula1>menuOsvetleniDN</formula1>
    </dataValidation>
    <dataValidation type="list" allowBlank="1" showInputMessage="1" showErrorMessage="1" sqref="G76" xr:uid="{E3781186-27A5-4B5D-87B5-38DE852926E8}">
      <formula1>menuZakonceni</formula1>
    </dataValidation>
    <dataValidation type="list" allowBlank="1" showInputMessage="1" showErrorMessage="1" sqref="G75" xr:uid="{601FDE17-80B8-4729-972C-87AAF1ACC6DC}">
      <formula1>menuPripojeChlazeni</formula1>
    </dataValidation>
    <dataValidation type="list" allowBlank="1" showInputMessage="1" showErrorMessage="1" sqref="C77:G77" xr:uid="{E86A36E5-D346-4CBA-9A9F-9FB1BFBD9CBE}">
      <formula1>menuPlneniChladiva</formula1>
    </dataValidation>
    <dataValidation type="list" allowBlank="1" showInputMessage="1" showErrorMessage="1" sqref="G78" xr:uid="{85CF58A2-2321-4EEB-BB2A-01CDCA0919BD}">
      <formula1>menuTeplotniSondy</formula1>
    </dataValidation>
    <dataValidation type="list" allowBlank="1" showInputMessage="1" showErrorMessage="1" sqref="E40:F40 G55" xr:uid="{C080186F-0C4D-4DC2-8E27-FE42FA5F01F1}">
      <formula1>menuBocnice</formula1>
    </dataValidation>
    <dataValidation type="list" allowBlank="1" showInputMessage="1" showErrorMessage="1" sqref="C74:G74" xr:uid="{F978E9A2-D290-4091-871B-48A9EDB3EA13}">
      <formula1>menuZakryti</formula1>
    </dataValidation>
    <dataValidation type="list" allowBlank="1" showInputMessage="1" showErrorMessage="1" sqref="H4" xr:uid="{EAFDECC0-C6CC-4C60-A948-6EAB995C69C7}">
      <formula1>"2PP,1PP,1NP,2NP,3NP,4NP,5NP,"</formula1>
    </dataValidation>
  </dataValidations>
  <printOptions horizontalCentered="1"/>
  <pageMargins left="0.86614173228346458" right="0.39370078740157483" top="0.55118110236220474" bottom="0.47244094488188981" header="0.31496062992125984" footer="0.31496062992125984"/>
  <pageSetup paperSize="9" scale="98" orientation="portrait" r:id="rId1"/>
  <headerFooter>
    <oddFooter>&amp;L&amp;8&amp;F&amp;R&amp;8&amp;A</oddFooter>
  </headerFooter>
  <rowBreaks count="2" manualBreakCount="2">
    <brk id="33" min="1" max="7" man="1"/>
    <brk id="92" min="1" max="7"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FB489E5-F803-439F-9DB6-DF78544A6922}">
          <x14:formula1>
            <xm:f>M!$F$3:$F$30</xm:f>
          </x14:formula1>
          <xm:sqref>C8:H8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C0F26-5C6D-42B9-B92D-2B6B799F7E27}">
  <sheetPr>
    <tabColor rgb="FF00B0F0"/>
  </sheetPr>
  <dimension ref="A2:H206"/>
  <sheetViews>
    <sheetView view="pageBreakPreview" zoomScale="85" zoomScaleNormal="100" zoomScaleSheetLayoutView="85" workbookViewId="0"/>
  </sheetViews>
  <sheetFormatPr defaultRowHeight="14.4" x14ac:dyDescent="0.55000000000000004"/>
  <cols>
    <col min="1" max="1" width="3.15625" customWidth="1"/>
    <col min="2" max="2" width="36.3671875" customWidth="1"/>
    <col min="3" max="3" width="13" customWidth="1"/>
    <col min="4" max="4" width="6.15625" customWidth="1"/>
    <col min="5" max="5" width="12.62890625" customWidth="1"/>
    <col min="6" max="6" width="5.7890625" customWidth="1"/>
    <col min="7" max="7" width="16.62890625" style="2" customWidth="1"/>
    <col min="8" max="8" width="11.5234375" customWidth="1"/>
  </cols>
  <sheetData>
    <row r="2" spans="4:7" hidden="1" x14ac:dyDescent="0.55000000000000004"/>
    <row r="3" spans="4:7" hidden="1" x14ac:dyDescent="0.55000000000000004"/>
    <row r="4" spans="4:7" hidden="1" x14ac:dyDescent="0.55000000000000004"/>
    <row r="5" spans="4:7" hidden="1" x14ac:dyDescent="0.55000000000000004"/>
    <row r="6" spans="4:7" hidden="1" x14ac:dyDescent="0.55000000000000004"/>
    <row r="7" spans="4:7" hidden="1" x14ac:dyDescent="0.55000000000000004"/>
    <row r="8" spans="4:7" hidden="1" x14ac:dyDescent="0.55000000000000004"/>
    <row r="9" spans="4:7" hidden="1" x14ac:dyDescent="0.55000000000000004"/>
    <row r="10" spans="4:7" hidden="1" x14ac:dyDescent="0.55000000000000004"/>
    <row r="11" spans="4:7" hidden="1" x14ac:dyDescent="0.55000000000000004"/>
    <row r="12" spans="4:7" hidden="1" x14ac:dyDescent="0.55000000000000004">
      <c r="D12" s="371"/>
      <c r="E12" s="372"/>
      <c r="F12" s="373"/>
      <c r="G12" s="373"/>
    </row>
    <row r="13" spans="4:7" ht="14.7" hidden="1" x14ac:dyDescent="0.55000000000000004">
      <c r="D13" s="374"/>
      <c r="E13" s="374"/>
      <c r="F13" s="375"/>
      <c r="G13" s="374"/>
    </row>
    <row r="14" spans="4:7" hidden="1" x14ac:dyDescent="0.55000000000000004">
      <c r="D14" s="374"/>
      <c r="E14" s="374"/>
      <c r="F14" s="374"/>
      <c r="G14" s="374"/>
    </row>
    <row r="15" spans="4:7" hidden="1" x14ac:dyDescent="0.55000000000000004">
      <c r="D15" s="374"/>
      <c r="E15" s="374"/>
      <c r="F15" s="374"/>
      <c r="G15" s="374"/>
    </row>
    <row r="16" spans="4:7" hidden="1" x14ac:dyDescent="0.55000000000000004">
      <c r="D16" s="374"/>
      <c r="E16" s="374"/>
      <c r="F16" s="374"/>
      <c r="G16" s="374"/>
    </row>
    <row r="17" spans="2:8" hidden="1" x14ac:dyDescent="0.55000000000000004">
      <c r="D17" s="374"/>
      <c r="E17" s="374"/>
      <c r="F17" s="374"/>
      <c r="G17" s="374"/>
    </row>
    <row r="18" spans="2:8" hidden="1" x14ac:dyDescent="0.55000000000000004">
      <c r="D18" s="374"/>
      <c r="E18" s="374"/>
      <c r="F18" s="374"/>
      <c r="G18" s="374"/>
    </row>
    <row r="19" spans="2:8" hidden="1" x14ac:dyDescent="0.55000000000000004">
      <c r="D19" s="374"/>
      <c r="E19" s="374"/>
      <c r="F19" s="374"/>
      <c r="G19" s="374"/>
    </row>
    <row r="20" spans="2:8" hidden="1" x14ac:dyDescent="0.55000000000000004">
      <c r="D20" s="374"/>
      <c r="E20" s="374"/>
      <c r="F20" s="374"/>
      <c r="G20" s="374"/>
    </row>
    <row r="21" spans="2:8" hidden="1" x14ac:dyDescent="0.55000000000000004"/>
    <row r="22" spans="2:8" hidden="1" x14ac:dyDescent="0.55000000000000004"/>
    <row r="23" spans="2:8" hidden="1" x14ac:dyDescent="0.55000000000000004"/>
    <row r="24" spans="2:8" hidden="1" x14ac:dyDescent="0.55000000000000004"/>
    <row r="25" spans="2:8" hidden="1" x14ac:dyDescent="0.55000000000000004"/>
    <row r="26" spans="2:8" ht="20.05" customHeight="1" x14ac:dyDescent="0.55000000000000004">
      <c r="B26" s="376" t="s">
        <v>263</v>
      </c>
      <c r="C26" s="651" t="s">
        <v>919</v>
      </c>
      <c r="D26" s="652"/>
      <c r="E26" s="652"/>
      <c r="F26" s="377"/>
      <c r="G26" s="378" t="s">
        <v>13</v>
      </c>
      <c r="H26" s="379" t="s">
        <v>922</v>
      </c>
    </row>
    <row r="27" spans="2:8" ht="20.05" customHeight="1" x14ac:dyDescent="0.55000000000000004">
      <c r="B27" s="376" t="s">
        <v>271</v>
      </c>
      <c r="C27" s="651" t="s">
        <v>266</v>
      </c>
      <c r="D27" s="652"/>
      <c r="E27" s="652"/>
      <c r="F27" s="377"/>
      <c r="G27" s="378"/>
      <c r="H27" s="377"/>
    </row>
    <row r="28" spans="2:8" ht="20.05" customHeight="1" x14ac:dyDescent="0.55000000000000004">
      <c r="B28" s="376" t="s">
        <v>766</v>
      </c>
      <c r="C28" s="651" t="s">
        <v>145</v>
      </c>
      <c r="D28" s="652"/>
      <c r="E28" s="652"/>
      <c r="F28" s="377"/>
      <c r="G28" s="378" t="s">
        <v>50</v>
      </c>
      <c r="H28" s="380" t="s">
        <v>677</v>
      </c>
    </row>
    <row r="29" spans="2:8" ht="20.05" customHeight="1" x14ac:dyDescent="0.55000000000000004">
      <c r="B29" s="376" t="s">
        <v>270</v>
      </c>
      <c r="C29" s="381">
        <v>3</v>
      </c>
      <c r="D29" s="653" t="str">
        <f>IF(C29=1,"16 °C 80 %RH",IF(C29=2,"22 °C 65 %RH",IF(C29=3,"25 °C 60 %RH",IF(C29=4,"30 °C 50 %RH"))))</f>
        <v>25 °C 60 %RH</v>
      </c>
      <c r="E29" s="652"/>
      <c r="F29" s="376"/>
      <c r="G29" s="378" t="s">
        <v>725</v>
      </c>
      <c r="H29" s="380" t="s">
        <v>160</v>
      </c>
    </row>
    <row r="30" spans="2:8" ht="20.05" customHeight="1" x14ac:dyDescent="0.55000000000000004">
      <c r="B30" s="382" t="s">
        <v>763</v>
      </c>
      <c r="C30" s="383" t="str">
        <f>C97</f>
        <v>CEILING LOW</v>
      </c>
      <c r="D30" s="383"/>
      <c r="E30" s="383"/>
      <c r="F30" s="383"/>
      <c r="G30" s="384"/>
      <c r="H30" s="385"/>
    </row>
    <row r="31" spans="2:8" ht="7" customHeight="1" x14ac:dyDescent="0.55000000000000004">
      <c r="B31" s="591"/>
      <c r="C31" s="591"/>
      <c r="D31" s="591"/>
      <c r="E31" s="591"/>
      <c r="F31" s="591"/>
      <c r="G31" s="591"/>
      <c r="H31" s="591"/>
    </row>
    <row r="32" spans="2:8" ht="14.7" thickBot="1" x14ac:dyDescent="0.6">
      <c r="B32" t="s">
        <v>23</v>
      </c>
      <c r="C32" s="654" t="s">
        <v>943</v>
      </c>
      <c r="D32" s="655"/>
      <c r="E32" s="655"/>
      <c r="F32" s="655"/>
      <c r="G32" s="656"/>
      <c r="H32" s="1" t="s">
        <v>4</v>
      </c>
    </row>
    <row r="33" spans="2:8" ht="15" thickTop="1" thickBot="1" x14ac:dyDescent="0.6">
      <c r="B33" t="s">
        <v>24</v>
      </c>
      <c r="C33" s="386" t="s">
        <v>987</v>
      </c>
      <c r="F33" s="149"/>
      <c r="G33" s="387" t="s">
        <v>313</v>
      </c>
      <c r="H33" s="388" t="s">
        <v>727</v>
      </c>
    </row>
    <row r="34" spans="2:8" ht="15" thickTop="1" thickBot="1" x14ac:dyDescent="0.6">
      <c r="B34" t="s">
        <v>728</v>
      </c>
      <c r="G34" s="389">
        <v>2</v>
      </c>
      <c r="H34" s="388" t="s">
        <v>717</v>
      </c>
    </row>
    <row r="35" spans="2:8" ht="15" thickTop="1" thickBot="1" x14ac:dyDescent="0.6">
      <c r="B35" t="s">
        <v>729</v>
      </c>
      <c r="D35" s="149"/>
      <c r="E35" s="149"/>
      <c r="F35" s="149"/>
      <c r="G35" s="390">
        <v>85</v>
      </c>
      <c r="H35" t="s">
        <v>719</v>
      </c>
    </row>
    <row r="36" spans="2:8" ht="14.7" thickTop="1" x14ac:dyDescent="0.55000000000000004">
      <c r="B36" t="s">
        <v>25</v>
      </c>
      <c r="C36" s="609">
        <v>-27.8</v>
      </c>
      <c r="D36" s="609"/>
      <c r="E36" s="609"/>
      <c r="F36" s="609"/>
      <c r="G36" s="609"/>
      <c r="H36" s="388" t="s">
        <v>727</v>
      </c>
    </row>
    <row r="37" spans="2:8" ht="5.05" customHeight="1" x14ac:dyDescent="0.55000000000000004">
      <c r="B37" s="591"/>
      <c r="C37" s="591"/>
      <c r="D37" s="591"/>
      <c r="E37" s="591"/>
      <c r="F37" s="591"/>
      <c r="G37" s="591"/>
      <c r="H37" s="591"/>
    </row>
    <row r="38" spans="2:8" ht="14.7" thickBot="1" x14ac:dyDescent="0.6">
      <c r="B38" t="s">
        <v>736</v>
      </c>
      <c r="C38" s="391" t="s">
        <v>63</v>
      </c>
      <c r="D38" s="606" t="s">
        <v>765</v>
      </c>
      <c r="E38" s="606"/>
      <c r="F38" s="657"/>
      <c r="G38" s="393"/>
      <c r="H38" s="388" t="s">
        <v>727</v>
      </c>
    </row>
    <row r="39" spans="2:8" ht="5.05" customHeight="1" thickTop="1" x14ac:dyDescent="0.55000000000000004">
      <c r="B39" s="591"/>
      <c r="C39" s="591"/>
      <c r="D39" s="591"/>
      <c r="E39" s="591"/>
      <c r="F39" s="591"/>
      <c r="G39" s="591"/>
      <c r="H39" s="591"/>
    </row>
    <row r="40" spans="2:8" ht="14.7" thickBot="1" x14ac:dyDescent="0.6">
      <c r="B40" t="s">
        <v>730</v>
      </c>
      <c r="C40" s="649" t="s">
        <v>731</v>
      </c>
      <c r="D40" s="650"/>
      <c r="E40" s="650"/>
      <c r="F40" s="650"/>
      <c r="G40" s="650"/>
      <c r="H40" s="1" t="s">
        <v>4</v>
      </c>
    </row>
    <row r="41" spans="2:8" ht="5.05" customHeight="1" thickTop="1" x14ac:dyDescent="0.55000000000000004">
      <c r="B41" s="591"/>
      <c r="C41" s="591"/>
      <c r="D41" s="591"/>
      <c r="E41" s="591"/>
      <c r="F41" s="591"/>
      <c r="G41" s="591"/>
      <c r="H41" s="591"/>
    </row>
    <row r="42" spans="2:8" ht="14.7" thickBot="1" x14ac:dyDescent="0.6">
      <c r="B42" t="s">
        <v>26</v>
      </c>
      <c r="C42" s="2" t="str">
        <f>IF(C40="DX","R744",IF(C40="WL","GWP&lt;150",IF(C40="*","""N")))</f>
        <v>R744</v>
      </c>
      <c r="E42" s="606" t="s">
        <v>747</v>
      </c>
      <c r="F42" s="606"/>
      <c r="G42" s="396">
        <v>18</v>
      </c>
      <c r="H42" t="s">
        <v>123</v>
      </c>
    </row>
    <row r="43" spans="2:8" ht="5.05" customHeight="1" thickTop="1" x14ac:dyDescent="0.55000000000000004">
      <c r="B43" s="591"/>
      <c r="C43" s="591"/>
      <c r="D43" s="591"/>
      <c r="E43" s="591"/>
      <c r="F43" s="591"/>
      <c r="G43" s="591"/>
      <c r="H43" s="591"/>
    </row>
    <row r="44" spans="2:8" ht="15" customHeight="1" x14ac:dyDescent="0.55000000000000004">
      <c r="B44" s="595" t="s">
        <v>302</v>
      </c>
      <c r="C44" s="595"/>
      <c r="D44" s="595"/>
      <c r="E44" s="595"/>
      <c r="F44" s="595"/>
      <c r="G44" s="595"/>
      <c r="H44" s="595"/>
    </row>
    <row r="45" spans="2:8" ht="4.3" customHeight="1" x14ac:dyDescent="0.55000000000000004">
      <c r="B45" s="591"/>
      <c r="C45" s="591"/>
      <c r="D45" s="591"/>
      <c r="E45" s="591"/>
      <c r="F45" s="591"/>
      <c r="G45" s="591"/>
      <c r="H45" s="591"/>
    </row>
    <row r="46" spans="2:8" ht="14.7" thickBot="1" x14ac:dyDescent="0.6">
      <c r="B46" s="606"/>
      <c r="C46" s="606" t="s">
        <v>28</v>
      </c>
      <c r="D46" s="606"/>
      <c r="E46" s="606"/>
      <c r="G46" s="51">
        <v>4.25</v>
      </c>
      <c r="H46" t="s">
        <v>275</v>
      </c>
    </row>
    <row r="47" spans="2:8" ht="15" thickTop="1" thickBot="1" x14ac:dyDescent="0.6">
      <c r="B47" s="606"/>
      <c r="C47" s="606" t="s">
        <v>272</v>
      </c>
      <c r="D47" s="606"/>
      <c r="E47" s="606"/>
      <c r="G47" s="52">
        <v>3.5</v>
      </c>
      <c r="H47" t="str">
        <f>H46</f>
        <v>m</v>
      </c>
    </row>
    <row r="48" spans="2:8" ht="15" thickTop="1" thickBot="1" x14ac:dyDescent="0.6">
      <c r="B48" s="606"/>
      <c r="C48" s="606" t="s">
        <v>41</v>
      </c>
      <c r="D48" s="606"/>
      <c r="E48" s="606"/>
      <c r="G48" s="52">
        <v>2.4</v>
      </c>
      <c r="H48" t="str">
        <f>H47</f>
        <v>m</v>
      </c>
    </row>
    <row r="49" spans="2:8" ht="16.8" thickTop="1" x14ac:dyDescent="0.55000000000000004">
      <c r="B49" s="606"/>
      <c r="C49" s="606" t="s">
        <v>300</v>
      </c>
      <c r="D49" s="606"/>
      <c r="E49" s="606"/>
      <c r="G49" s="397">
        <f>G46*G47</f>
        <v>14.875</v>
      </c>
      <c r="H49" t="s">
        <v>301</v>
      </c>
    </row>
    <row r="50" spans="2:8" ht="16.5" x14ac:dyDescent="0.55000000000000004">
      <c r="B50" s="606"/>
      <c r="C50" s="606" t="s">
        <v>274</v>
      </c>
      <c r="D50" s="606"/>
      <c r="E50" s="606"/>
      <c r="G50" s="397">
        <f>G48*G49</f>
        <v>35.699999999999996</v>
      </c>
      <c r="H50" t="s">
        <v>276</v>
      </c>
    </row>
    <row r="51" spans="2:8" ht="5.05" customHeight="1" x14ac:dyDescent="0.55000000000000004">
      <c r="B51" s="591"/>
      <c r="C51" s="606"/>
      <c r="D51" s="591"/>
      <c r="E51" s="591"/>
      <c r="F51" s="591"/>
      <c r="G51" s="591"/>
      <c r="H51" s="591"/>
    </row>
    <row r="52" spans="2:8" ht="14.7" thickBot="1" x14ac:dyDescent="0.6">
      <c r="B52" s="591"/>
      <c r="C52" s="606" t="s">
        <v>273</v>
      </c>
      <c r="D52" s="606"/>
      <c r="E52" s="606"/>
      <c r="G52" s="53">
        <v>3204.2344447273586</v>
      </c>
      <c r="H52" t="s">
        <v>3</v>
      </c>
    </row>
    <row r="53" spans="2:8" ht="16.8" thickTop="1" x14ac:dyDescent="0.55000000000000004">
      <c r="B53" s="591"/>
      <c r="C53" s="606"/>
      <c r="D53" s="591"/>
      <c r="E53" s="591"/>
      <c r="F53" s="591"/>
      <c r="G53" s="2">
        <f>G52/G50</f>
        <v>89.754466238861596</v>
      </c>
      <c r="H53" t="s">
        <v>277</v>
      </c>
    </row>
    <row r="54" spans="2:8" ht="4.3" customHeight="1" x14ac:dyDescent="0.55000000000000004">
      <c r="B54" s="591"/>
      <c r="C54" s="591"/>
      <c r="D54" s="591"/>
      <c r="E54" s="591"/>
      <c r="F54" s="591"/>
      <c r="G54" s="591"/>
      <c r="H54" s="591"/>
    </row>
    <row r="55" spans="2:8" ht="15" customHeight="1" x14ac:dyDescent="0.55000000000000004">
      <c r="B55" s="595" t="s">
        <v>327</v>
      </c>
      <c r="C55" s="595"/>
      <c r="D55" s="595"/>
      <c r="E55" s="595"/>
      <c r="F55" s="595"/>
      <c r="G55" s="595"/>
      <c r="H55" s="595"/>
    </row>
    <row r="56" spans="2:8" ht="5.05" customHeight="1" x14ac:dyDescent="0.55000000000000004">
      <c r="B56" s="591"/>
      <c r="C56" s="591"/>
      <c r="D56" s="591"/>
      <c r="E56" s="591"/>
      <c r="F56" s="591"/>
      <c r="G56" s="591"/>
      <c r="H56" s="591"/>
    </row>
    <row r="57" spans="2:8" ht="14.7" thickBot="1" x14ac:dyDescent="0.6">
      <c r="B57" s="615" t="s">
        <v>754</v>
      </c>
      <c r="C57" s="618" t="s">
        <v>815</v>
      </c>
      <c r="D57" s="618"/>
      <c r="E57" s="618"/>
      <c r="F57" s="618"/>
      <c r="G57" s="394" t="s">
        <v>723</v>
      </c>
      <c r="H57" t="s">
        <v>1</v>
      </c>
    </row>
    <row r="58" spans="2:8" ht="15" thickTop="1" thickBot="1" x14ac:dyDescent="0.6">
      <c r="B58" s="615"/>
      <c r="C58" s="618" t="s">
        <v>816</v>
      </c>
      <c r="D58" s="618"/>
      <c r="E58" s="618"/>
      <c r="F58" s="618"/>
      <c r="G58" s="398" t="s">
        <v>721</v>
      </c>
      <c r="H58" t="s">
        <v>4</v>
      </c>
    </row>
    <row r="59" spans="2:8" ht="14.7" thickTop="1" x14ac:dyDescent="0.55000000000000004">
      <c r="B59" s="615"/>
      <c r="C59" s="399" t="s">
        <v>171</v>
      </c>
      <c r="D59" s="618" t="s">
        <v>742</v>
      </c>
      <c r="E59" s="618"/>
      <c r="F59" s="618"/>
      <c r="G59" s="400">
        <f>IF(C59="A",700,IF(C59="B",800,IF(C59="C",900,IF(C59="D",1000,IF(C59="E",1100,IF(C59="F",1200,))))))</f>
        <v>1000</v>
      </c>
      <c r="H59" t="s">
        <v>1</v>
      </c>
    </row>
    <row r="60" spans="2:8" ht="5.05" customHeight="1" x14ac:dyDescent="0.55000000000000004">
      <c r="B60" s="615"/>
      <c r="C60" s="606"/>
      <c r="D60" s="591"/>
      <c r="E60" s="591"/>
      <c r="F60" s="591"/>
      <c r="G60" s="591"/>
      <c r="H60" s="591"/>
    </row>
    <row r="61" spans="2:8" ht="14.5" customHeight="1" x14ac:dyDescent="0.55000000000000004">
      <c r="B61" s="615"/>
      <c r="C61" s="618" t="s">
        <v>737</v>
      </c>
      <c r="D61" s="618"/>
      <c r="E61" s="618"/>
      <c r="F61" s="618"/>
      <c r="G61">
        <v>1.8</v>
      </c>
      <c r="H61" t="s">
        <v>746</v>
      </c>
    </row>
    <row r="62" spans="2:8" ht="14.5" customHeight="1" x14ac:dyDescent="0.55000000000000004">
      <c r="B62" s="615"/>
      <c r="C62" s="618" t="s">
        <v>740</v>
      </c>
      <c r="D62" s="618"/>
      <c r="E62" s="618"/>
      <c r="F62" s="618"/>
      <c r="G62" s="2">
        <v>-19</v>
      </c>
      <c r="H62" t="s">
        <v>727</v>
      </c>
    </row>
    <row r="63" spans="2:8" ht="14.5" customHeight="1" x14ac:dyDescent="0.55000000000000004">
      <c r="B63" s="615"/>
      <c r="C63" s="618" t="s">
        <v>739</v>
      </c>
      <c r="D63" s="618"/>
      <c r="E63" s="618"/>
      <c r="F63" s="618"/>
      <c r="G63" s="401">
        <v>16</v>
      </c>
      <c r="H63" t="s">
        <v>767</v>
      </c>
    </row>
    <row r="64" spans="2:8" ht="14.5" customHeight="1" x14ac:dyDescent="0.55000000000000004">
      <c r="B64" s="615"/>
      <c r="C64" s="618" t="s">
        <v>738</v>
      </c>
      <c r="D64" s="618"/>
      <c r="E64" s="618"/>
      <c r="F64" s="618"/>
      <c r="G64" s="401">
        <f>G63*G50</f>
        <v>571.19999999999993</v>
      </c>
      <c r="H64" t="s">
        <v>741</v>
      </c>
    </row>
    <row r="65" spans="2:8" ht="14.5" customHeight="1" x14ac:dyDescent="0.55000000000000004">
      <c r="B65" s="615"/>
      <c r="C65" s="618" t="s">
        <v>748</v>
      </c>
      <c r="D65" s="618"/>
      <c r="E65" s="618"/>
      <c r="F65" s="618"/>
      <c r="G65" s="401">
        <v>80</v>
      </c>
      <c r="H65" t="s">
        <v>3</v>
      </c>
    </row>
    <row r="66" spans="2:8" ht="14.5" customHeight="1" thickBot="1" x14ac:dyDescent="0.6">
      <c r="B66" s="615"/>
      <c r="C66" s="149" t="s">
        <v>749</v>
      </c>
      <c r="D66" s="658" t="s">
        <v>751</v>
      </c>
      <c r="E66" s="658"/>
      <c r="F66" s="658"/>
      <c r="G66" s="402">
        <v>12</v>
      </c>
      <c r="H66" t="s">
        <v>123</v>
      </c>
    </row>
    <row r="67" spans="2:8" ht="5.05" customHeight="1" thickTop="1" x14ac:dyDescent="0.55000000000000004">
      <c r="B67" s="615"/>
      <c r="C67" s="606"/>
      <c r="D67" s="591"/>
      <c r="E67" s="591"/>
      <c r="F67" s="591"/>
      <c r="G67" s="591"/>
      <c r="H67" s="591"/>
    </row>
    <row r="68" spans="2:8" ht="14.7" thickBot="1" x14ac:dyDescent="0.6">
      <c r="B68" s="615"/>
      <c r="C68" s="618" t="s">
        <v>286</v>
      </c>
      <c r="D68" s="618"/>
      <c r="E68" s="618"/>
      <c r="F68" s="618"/>
      <c r="G68" s="394" t="s">
        <v>63</v>
      </c>
      <c r="H68" t="s">
        <v>4</v>
      </c>
    </row>
    <row r="69" spans="2:8" ht="15" thickTop="1" thickBot="1" x14ac:dyDescent="0.6">
      <c r="B69" s="607"/>
      <c r="C69" s="618" t="s">
        <v>283</v>
      </c>
      <c r="D69" s="618"/>
      <c r="E69" s="618"/>
      <c r="F69" s="618"/>
      <c r="G69" s="394" t="s">
        <v>63</v>
      </c>
      <c r="H69" t="s">
        <v>4</v>
      </c>
    </row>
    <row r="70" spans="2:8" ht="15" thickTop="1" thickBot="1" x14ac:dyDescent="0.6">
      <c r="B70" s="607"/>
      <c r="C70" s="618" t="s">
        <v>716</v>
      </c>
      <c r="D70" s="618"/>
      <c r="E70" s="618"/>
      <c r="F70" s="618"/>
      <c r="G70" s="398" t="s">
        <v>63</v>
      </c>
      <c r="H70" t="s">
        <v>4</v>
      </c>
    </row>
    <row r="71" spans="2:8" ht="15" thickTop="1" thickBot="1" x14ac:dyDescent="0.6">
      <c r="B71" s="607"/>
      <c r="C71" s="618" t="s">
        <v>284</v>
      </c>
      <c r="D71" s="618"/>
      <c r="E71" s="618"/>
      <c r="F71" s="618"/>
      <c r="G71" s="398" t="s">
        <v>63</v>
      </c>
      <c r="H71" t="s">
        <v>4</v>
      </c>
    </row>
    <row r="72" spans="2:8" ht="15" thickTop="1" thickBot="1" x14ac:dyDescent="0.6">
      <c r="B72" s="607"/>
      <c r="C72" s="618" t="s">
        <v>285</v>
      </c>
      <c r="D72" s="618"/>
      <c r="E72" s="618"/>
      <c r="F72" s="618"/>
      <c r="G72" s="398" t="s">
        <v>63</v>
      </c>
      <c r="H72" t="s">
        <v>4</v>
      </c>
    </row>
    <row r="73" spans="2:8" ht="15" thickTop="1" thickBot="1" x14ac:dyDescent="0.6">
      <c r="B73" s="607"/>
      <c r="C73" s="618" t="s">
        <v>288</v>
      </c>
      <c r="D73" s="618"/>
      <c r="E73" s="618"/>
      <c r="F73" s="618"/>
      <c r="G73" s="398" t="s">
        <v>63</v>
      </c>
      <c r="H73" t="s">
        <v>4</v>
      </c>
    </row>
    <row r="74" spans="2:8" ht="15" thickTop="1" thickBot="1" x14ac:dyDescent="0.6">
      <c r="B74" s="607"/>
      <c r="C74" s="618" t="s">
        <v>732</v>
      </c>
      <c r="D74" s="618"/>
      <c r="E74" s="618"/>
      <c r="F74" s="618"/>
      <c r="G74" s="398" t="s">
        <v>733</v>
      </c>
      <c r="H74" t="s">
        <v>4</v>
      </c>
    </row>
    <row r="75" spans="2:8" ht="15" thickTop="1" thickBot="1" x14ac:dyDescent="0.6">
      <c r="B75" s="607"/>
      <c r="C75" s="618" t="s">
        <v>289</v>
      </c>
      <c r="D75" s="618"/>
      <c r="E75" s="618"/>
      <c r="F75" s="618"/>
      <c r="G75" s="398" t="s">
        <v>63</v>
      </c>
      <c r="H75" t="s">
        <v>4</v>
      </c>
    </row>
    <row r="76" spans="2:8" ht="15" thickTop="1" thickBot="1" x14ac:dyDescent="0.6">
      <c r="B76" s="607"/>
      <c r="C76" s="618" t="s">
        <v>734</v>
      </c>
      <c r="D76" s="618"/>
      <c r="E76" s="618"/>
      <c r="F76" s="618"/>
      <c r="G76" s="398" t="s">
        <v>11</v>
      </c>
      <c r="H76" t="s">
        <v>4</v>
      </c>
    </row>
    <row r="77" spans="2:8" ht="15" thickTop="1" thickBot="1" x14ac:dyDescent="0.6">
      <c r="B77" s="607"/>
      <c r="C77" s="618" t="s">
        <v>735</v>
      </c>
      <c r="D77" s="618"/>
      <c r="E77" s="618"/>
      <c r="F77" s="618"/>
      <c r="G77" s="398" t="s">
        <v>11</v>
      </c>
      <c r="H77" t="s">
        <v>4</v>
      </c>
    </row>
    <row r="78" spans="2:8" ht="5.05" customHeight="1" thickTop="1" thickBot="1" x14ac:dyDescent="0.6">
      <c r="B78" s="607"/>
      <c r="C78" s="591"/>
      <c r="D78" s="591"/>
      <c r="E78" s="591"/>
      <c r="F78" s="591"/>
      <c r="G78" s="591"/>
      <c r="H78" s="591"/>
    </row>
    <row r="79" spans="2:8" ht="14.5" customHeight="1" thickTop="1" thickBot="1" x14ac:dyDescent="0.6">
      <c r="B79" s="607" t="s">
        <v>290</v>
      </c>
      <c r="C79" s="618" t="s">
        <v>290</v>
      </c>
      <c r="D79" s="618"/>
      <c r="E79" s="618"/>
      <c r="F79" s="618"/>
      <c r="G79" s="398" t="s">
        <v>11</v>
      </c>
      <c r="H79" t="s">
        <v>4</v>
      </c>
    </row>
    <row r="80" spans="2:8" ht="14.7" thickTop="1" x14ac:dyDescent="0.55000000000000004">
      <c r="B80" s="607"/>
      <c r="C80" s="618" t="s">
        <v>47</v>
      </c>
      <c r="D80" s="618"/>
      <c r="E80" s="618"/>
      <c r="F80" s="618"/>
      <c r="G80" s="2">
        <v>111.60000000000001</v>
      </c>
      <c r="H80" t="s">
        <v>3</v>
      </c>
    </row>
    <row r="81" spans="2:8" ht="14.7" thickBot="1" x14ac:dyDescent="0.6">
      <c r="B81" s="607"/>
      <c r="C81" s="618" t="s">
        <v>743</v>
      </c>
      <c r="D81" s="618"/>
      <c r="E81" s="618"/>
      <c r="F81" s="618"/>
      <c r="G81" s="396">
        <v>80</v>
      </c>
      <c r="H81" t="s">
        <v>431</v>
      </c>
    </row>
    <row r="82" spans="2:8" ht="14.7" thickTop="1" x14ac:dyDescent="0.55000000000000004">
      <c r="B82" s="607"/>
      <c r="C82" s="618" t="s">
        <v>125</v>
      </c>
      <c r="D82" s="618"/>
      <c r="E82" s="618"/>
      <c r="F82" s="618"/>
      <c r="G82" s="403">
        <f>(G80/1000)*(24/100*G81)</f>
        <v>2.1427200000000002</v>
      </c>
      <c r="H82" t="s">
        <v>119</v>
      </c>
    </row>
    <row r="83" spans="2:8" ht="5.05" customHeight="1" x14ac:dyDescent="0.55000000000000004">
      <c r="B83" s="607"/>
      <c r="C83" s="591"/>
      <c r="D83" s="591"/>
      <c r="E83" s="591"/>
      <c r="F83" s="591"/>
      <c r="G83" s="591"/>
      <c r="H83" s="591"/>
    </row>
    <row r="84" spans="2:8" ht="14.7" thickBot="1" x14ac:dyDescent="0.6">
      <c r="B84" s="607" t="s">
        <v>291</v>
      </c>
      <c r="C84" s="618" t="s">
        <v>744</v>
      </c>
      <c r="D84" s="618"/>
      <c r="E84" s="618"/>
      <c r="F84" s="618"/>
      <c r="G84" s="394" t="s">
        <v>63</v>
      </c>
      <c r="H84" t="s">
        <v>4</v>
      </c>
    </row>
    <row r="85" spans="2:8" ht="15" thickTop="1" thickBot="1" x14ac:dyDescent="0.6">
      <c r="B85" s="607"/>
      <c r="C85" s="618" t="s">
        <v>745</v>
      </c>
      <c r="D85" s="618"/>
      <c r="E85" s="618"/>
      <c r="F85" s="618"/>
      <c r="G85" s="398" t="s">
        <v>722</v>
      </c>
    </row>
    <row r="86" spans="2:8" ht="15" thickTop="1" thickBot="1" x14ac:dyDescent="0.6">
      <c r="B86" s="607"/>
      <c r="C86" s="618" t="s">
        <v>292</v>
      </c>
      <c r="D86" s="618"/>
      <c r="E86" s="618"/>
      <c r="F86" s="618"/>
      <c r="G86" s="398">
        <v>148.75</v>
      </c>
      <c r="H86" t="s">
        <v>3</v>
      </c>
    </row>
    <row r="87" spans="2:8" ht="16.8" thickTop="1" x14ac:dyDescent="0.55000000000000004">
      <c r="B87" s="607"/>
      <c r="C87" s="618" t="s">
        <v>292</v>
      </c>
      <c r="D87" s="618"/>
      <c r="E87" s="618"/>
      <c r="F87" s="618"/>
      <c r="G87" s="2">
        <f>G86/(G46*G47)</f>
        <v>10</v>
      </c>
      <c r="H87" t="s">
        <v>295</v>
      </c>
    </row>
    <row r="88" spans="2:8" x14ac:dyDescent="0.55000000000000004">
      <c r="B88" s="607"/>
      <c r="C88" s="618" t="s">
        <v>293</v>
      </c>
      <c r="D88" s="618"/>
      <c r="E88" s="618"/>
      <c r="F88" s="618"/>
      <c r="G88" s="2">
        <v>3.5999999999999996</v>
      </c>
      <c r="H88" t="s">
        <v>123</v>
      </c>
    </row>
    <row r="89" spans="2:8" x14ac:dyDescent="0.55000000000000004">
      <c r="B89" s="607"/>
      <c r="C89" s="618" t="s">
        <v>294</v>
      </c>
      <c r="D89" s="618"/>
      <c r="E89" s="618"/>
      <c r="F89" s="618"/>
      <c r="G89" s="403">
        <f>(G86/1000)*G88</f>
        <v>0.53549999999999998</v>
      </c>
      <c r="H89" t="s">
        <v>119</v>
      </c>
    </row>
    <row r="90" spans="2:8" ht="5.05" customHeight="1" x14ac:dyDescent="0.55000000000000004">
      <c r="B90" s="607"/>
      <c r="C90" s="591"/>
      <c r="D90" s="591"/>
      <c r="E90" s="591"/>
      <c r="F90" s="591"/>
      <c r="G90" s="591"/>
      <c r="H90" s="591"/>
    </row>
    <row r="91" spans="2:8" ht="14.5" customHeight="1" x14ac:dyDescent="0.55000000000000004">
      <c r="B91" s="338" t="s">
        <v>752</v>
      </c>
      <c r="C91" s="618" t="s">
        <v>818</v>
      </c>
      <c r="D91" s="618"/>
      <c r="E91" s="618"/>
      <c r="F91" s="618"/>
      <c r="G91" s="403">
        <v>0.34955284851571178</v>
      </c>
      <c r="H91" t="s">
        <v>128</v>
      </c>
    </row>
    <row r="92" spans="2:8" ht="15" customHeight="1" x14ac:dyDescent="0.55000000000000004">
      <c r="B92" s="338" t="s">
        <v>753</v>
      </c>
      <c r="C92" s="665" t="s">
        <v>819</v>
      </c>
      <c r="D92" s="665"/>
      <c r="E92" s="665"/>
      <c r="F92" s="665"/>
      <c r="G92" s="665"/>
      <c r="H92" s="665"/>
    </row>
    <row r="93" spans="2:8" ht="4.3" customHeight="1" x14ac:dyDescent="0.55000000000000004">
      <c r="B93" s="666"/>
      <c r="C93" s="666"/>
      <c r="D93" s="666"/>
      <c r="E93" s="666"/>
      <c r="F93" s="666"/>
      <c r="G93" s="666"/>
      <c r="H93" s="666"/>
    </row>
    <row r="94" spans="2:8" ht="4.3" customHeight="1" x14ac:dyDescent="0.55000000000000004">
      <c r="B94" s="591"/>
      <c r="C94" s="591"/>
      <c r="D94" s="591"/>
      <c r="E94" s="591"/>
      <c r="F94" s="591"/>
      <c r="G94" s="591"/>
      <c r="H94" s="591"/>
    </row>
    <row r="95" spans="2:8" x14ac:dyDescent="0.55000000000000004">
      <c r="B95" s="595" t="s">
        <v>438</v>
      </c>
      <c r="C95" s="595"/>
      <c r="D95" s="595"/>
      <c r="E95" s="595"/>
      <c r="F95" s="595"/>
      <c r="G95" s="595"/>
      <c r="H95" s="595"/>
    </row>
    <row r="96" spans="2:8" ht="4.3" customHeight="1" x14ac:dyDescent="0.55000000000000004">
      <c r="B96" s="591"/>
      <c r="C96" s="591"/>
      <c r="D96" s="591"/>
      <c r="E96" s="591"/>
      <c r="F96" s="591"/>
      <c r="G96" s="591"/>
      <c r="H96" s="591"/>
    </row>
    <row r="97" spans="2:8" ht="14.7" thickBot="1" x14ac:dyDescent="0.6">
      <c r="B97" s="388" t="s">
        <v>764</v>
      </c>
      <c r="C97" s="659" t="s">
        <v>824</v>
      </c>
      <c r="D97" s="660"/>
      <c r="E97" s="660"/>
      <c r="F97" s="660"/>
      <c r="G97" s="667"/>
      <c r="H97" t="s">
        <v>4</v>
      </c>
    </row>
    <row r="98" spans="2:8" ht="4.3" customHeight="1" thickTop="1" x14ac:dyDescent="0.55000000000000004">
      <c r="B98" s="664"/>
      <c r="C98" s="591"/>
      <c r="D98" s="591"/>
      <c r="E98" s="591"/>
      <c r="F98" s="591"/>
      <c r="G98" s="591"/>
      <c r="H98" s="591"/>
    </row>
    <row r="99" spans="2:8" ht="14.7" thickBot="1" x14ac:dyDescent="0.6">
      <c r="B99" s="388" t="s">
        <v>756</v>
      </c>
      <c r="C99" s="659" t="s">
        <v>988</v>
      </c>
      <c r="D99" s="660"/>
      <c r="E99" s="660"/>
      <c r="F99" s="660"/>
      <c r="G99" s="661"/>
      <c r="H99" t="s">
        <v>4</v>
      </c>
    </row>
    <row r="100" spans="2:8" ht="15" thickTop="1" thickBot="1" x14ac:dyDescent="0.6">
      <c r="B100" s="662" t="s">
        <v>304</v>
      </c>
      <c r="C100" s="600"/>
      <c r="D100" s="600"/>
      <c r="E100" s="600"/>
      <c r="F100" s="663"/>
      <c r="G100" s="367" t="s">
        <v>4</v>
      </c>
      <c r="H100" t="s">
        <v>4</v>
      </c>
    </row>
    <row r="101" spans="2:8" ht="4.3" customHeight="1" thickTop="1" x14ac:dyDescent="0.55000000000000004">
      <c r="B101" s="664"/>
      <c r="C101" s="591"/>
      <c r="D101" s="591"/>
      <c r="E101" s="591"/>
      <c r="F101" s="591"/>
      <c r="G101" s="591"/>
      <c r="H101" s="591"/>
    </row>
    <row r="102" spans="2:8" x14ac:dyDescent="0.55000000000000004">
      <c r="B102" s="664" t="s">
        <v>822</v>
      </c>
      <c r="C102" s="591"/>
      <c r="D102" s="591"/>
      <c r="E102" s="591"/>
      <c r="F102" s="591"/>
      <c r="G102" s="339">
        <v>3364.4461669637267</v>
      </c>
      <c r="H102" t="s">
        <v>128</v>
      </c>
    </row>
    <row r="103" spans="2:8" ht="4.3" customHeight="1" x14ac:dyDescent="0.55000000000000004">
      <c r="B103" s="664"/>
      <c r="C103" s="591"/>
      <c r="D103" s="591"/>
      <c r="E103" s="591"/>
      <c r="F103" s="591"/>
      <c r="G103" s="591"/>
      <c r="H103" s="591"/>
    </row>
    <row r="104" spans="2:8" ht="14.7" thickBot="1" x14ac:dyDescent="0.6">
      <c r="B104" s="617" t="s">
        <v>758</v>
      </c>
      <c r="C104" s="668" t="s">
        <v>114</v>
      </c>
      <c r="D104" s="669"/>
      <c r="E104" s="669"/>
      <c r="F104" s="669"/>
      <c r="G104" s="366" t="s">
        <v>62</v>
      </c>
      <c r="H104" t="s">
        <v>4</v>
      </c>
    </row>
    <row r="105" spans="2:8" ht="15" thickTop="1" thickBot="1" x14ac:dyDescent="0.6">
      <c r="B105" s="617"/>
      <c r="C105" s="618" t="s">
        <v>47</v>
      </c>
      <c r="D105" s="618"/>
      <c r="E105" s="618"/>
      <c r="F105" s="618"/>
      <c r="G105" s="368"/>
      <c r="H105" t="s">
        <v>3</v>
      </c>
    </row>
    <row r="106" spans="2:8" ht="15" thickTop="1" thickBot="1" x14ac:dyDescent="0.6">
      <c r="B106" s="617"/>
      <c r="C106" s="618" t="s">
        <v>115</v>
      </c>
      <c r="D106" s="618"/>
      <c r="E106" s="618"/>
      <c r="F106" s="618"/>
      <c r="G106" s="55"/>
      <c r="H106" t="s">
        <v>116</v>
      </c>
    </row>
    <row r="107" spans="2:8" ht="15" thickTop="1" thickBot="1" x14ac:dyDescent="0.6">
      <c r="B107" s="617"/>
      <c r="C107" s="618" t="s">
        <v>117</v>
      </c>
      <c r="D107" s="618"/>
      <c r="E107" s="618"/>
      <c r="F107" s="618"/>
      <c r="G107" s="55"/>
      <c r="H107" t="s">
        <v>118</v>
      </c>
    </row>
    <row r="108" spans="2:8" ht="14.7" thickTop="1" x14ac:dyDescent="0.55000000000000004">
      <c r="B108" s="617"/>
      <c r="C108" s="618" t="s">
        <v>122</v>
      </c>
      <c r="D108" s="618"/>
      <c r="E108" s="618"/>
      <c r="F108" s="618"/>
      <c r="G108" s="404">
        <f>(G107/60)*G106</f>
        <v>0</v>
      </c>
      <c r="H108" t="s">
        <v>123</v>
      </c>
    </row>
    <row r="109" spans="2:8" x14ac:dyDescent="0.55000000000000004">
      <c r="B109" s="617"/>
      <c r="C109" s="618" t="s">
        <v>120</v>
      </c>
      <c r="D109" s="618"/>
      <c r="E109" s="618"/>
      <c r="F109" s="618"/>
      <c r="G109" s="145">
        <f>((G107/60)*G106)*(G105/1000)</f>
        <v>0</v>
      </c>
      <c r="H109" t="s">
        <v>119</v>
      </c>
    </row>
    <row r="110" spans="2:8" ht="4.3" customHeight="1" x14ac:dyDescent="0.55000000000000004">
      <c r="B110" s="664"/>
      <c r="C110" s="591"/>
      <c r="D110" s="591"/>
      <c r="E110" s="591"/>
      <c r="F110" s="591"/>
      <c r="G110" s="591"/>
      <c r="H110" s="591"/>
    </row>
    <row r="111" spans="2:8" x14ac:dyDescent="0.55000000000000004">
      <c r="B111" s="617" t="s">
        <v>441</v>
      </c>
      <c r="C111" s="618" t="s">
        <v>280</v>
      </c>
      <c r="D111" s="618"/>
      <c r="E111" s="618"/>
      <c r="F111" s="618"/>
      <c r="G111" s="149" t="s">
        <v>9</v>
      </c>
      <c r="H111" t="s">
        <v>4</v>
      </c>
    </row>
    <row r="112" spans="2:8" x14ac:dyDescent="0.55000000000000004">
      <c r="B112" s="617"/>
      <c r="C112" s="618" t="s">
        <v>796</v>
      </c>
      <c r="D112" s="618"/>
      <c r="E112" s="618"/>
      <c r="F112" s="618"/>
      <c r="G112" s="149" t="s">
        <v>63</v>
      </c>
      <c r="H112" t="s">
        <v>4</v>
      </c>
    </row>
    <row r="113" spans="2:8" ht="14.7" thickBot="1" x14ac:dyDescent="0.6">
      <c r="B113" s="617"/>
      <c r="C113" s="618" t="s">
        <v>47</v>
      </c>
      <c r="D113" s="618"/>
      <c r="E113" s="618"/>
      <c r="F113" s="618"/>
      <c r="G113" s="53"/>
      <c r="H113" t="s">
        <v>3</v>
      </c>
    </row>
    <row r="114" spans="2:8" ht="14.8" customHeight="1" thickTop="1" x14ac:dyDescent="0.55000000000000004">
      <c r="B114" s="617"/>
      <c r="C114" s="618" t="s">
        <v>121</v>
      </c>
      <c r="D114" s="618"/>
      <c r="E114" s="618"/>
      <c r="F114" s="618"/>
      <c r="G114" s="145">
        <f>G113/1000*G115</f>
        <v>0</v>
      </c>
      <c r="H114" t="s">
        <v>119</v>
      </c>
    </row>
    <row r="115" spans="2:8" ht="14.7" thickBot="1" x14ac:dyDescent="0.6">
      <c r="B115" s="617"/>
      <c r="C115" s="618" t="s">
        <v>281</v>
      </c>
      <c r="D115" s="618"/>
      <c r="E115" s="618"/>
      <c r="F115" s="618"/>
      <c r="G115" s="53"/>
      <c r="H115" t="s">
        <v>282</v>
      </c>
    </row>
    <row r="116" spans="2:8" ht="4.3" customHeight="1" thickTop="1" x14ac:dyDescent="0.55000000000000004">
      <c r="B116" s="664"/>
      <c r="C116" s="591"/>
      <c r="D116" s="591"/>
      <c r="E116" s="591"/>
      <c r="F116" s="591"/>
      <c r="G116" s="591"/>
      <c r="H116" s="591"/>
    </row>
    <row r="117" spans="2:8" ht="14.7" thickBot="1" x14ac:dyDescent="0.6">
      <c r="B117" s="607" t="s">
        <v>759</v>
      </c>
      <c r="C117" s="618" t="s">
        <v>817</v>
      </c>
      <c r="D117" s="618"/>
      <c r="E117" s="618"/>
      <c r="F117" s="670"/>
      <c r="G117" s="395">
        <v>7</v>
      </c>
      <c r="H117" t="s">
        <v>1</v>
      </c>
    </row>
    <row r="118" spans="2:8" ht="15" thickTop="1" thickBot="1" x14ac:dyDescent="0.6">
      <c r="B118" s="607"/>
      <c r="C118" s="618" t="s">
        <v>538</v>
      </c>
      <c r="D118" s="618"/>
      <c r="E118" s="618"/>
      <c r="F118" s="670"/>
      <c r="G118" s="398" t="s">
        <v>63</v>
      </c>
      <c r="H118" t="s">
        <v>4</v>
      </c>
    </row>
    <row r="119" spans="2:8" ht="15" thickTop="1" thickBot="1" x14ac:dyDescent="0.6">
      <c r="B119" s="607"/>
      <c r="C119" s="618" t="s">
        <v>797</v>
      </c>
      <c r="D119" s="618"/>
      <c r="E119" s="618"/>
      <c r="F119" s="670"/>
      <c r="G119" s="405" t="s">
        <v>4</v>
      </c>
      <c r="H119" t="s">
        <v>4</v>
      </c>
    </row>
    <row r="120" spans="2:8" ht="4.3" customHeight="1" thickTop="1" thickBot="1" x14ac:dyDescent="0.6">
      <c r="B120" s="591"/>
      <c r="C120" s="591"/>
      <c r="D120" s="591"/>
      <c r="E120" s="591"/>
      <c r="F120" s="591"/>
      <c r="G120" s="591"/>
      <c r="H120" s="591"/>
    </row>
    <row r="121" spans="2:8" ht="15.55" customHeight="1" thickTop="1" thickBot="1" x14ac:dyDescent="0.6">
      <c r="B121" s="607" t="s">
        <v>798</v>
      </c>
      <c r="C121" s="618" t="s">
        <v>799</v>
      </c>
      <c r="D121" s="618"/>
      <c r="E121" s="618"/>
      <c r="F121" s="670"/>
      <c r="G121" s="398" t="s">
        <v>63</v>
      </c>
      <c r="H121" t="s">
        <v>4</v>
      </c>
    </row>
    <row r="122" spans="2:8" ht="15.55" customHeight="1" thickTop="1" thickBot="1" x14ac:dyDescent="0.6">
      <c r="B122" s="607"/>
      <c r="C122" s="618" t="s">
        <v>800</v>
      </c>
      <c r="D122" s="618"/>
      <c r="E122" s="618"/>
      <c r="F122" s="670"/>
      <c r="G122" s="405" t="s">
        <v>820</v>
      </c>
      <c r="H122" t="s">
        <v>4</v>
      </c>
    </row>
    <row r="123" spans="2:8" ht="15.55" customHeight="1" thickTop="1" thickBot="1" x14ac:dyDescent="0.6">
      <c r="B123" s="607"/>
      <c r="C123" s="618" t="s">
        <v>801</v>
      </c>
      <c r="D123" s="618"/>
      <c r="E123" s="618"/>
      <c r="F123" s="670"/>
      <c r="G123" s="405" t="s">
        <v>820</v>
      </c>
      <c r="H123" t="s">
        <v>4</v>
      </c>
    </row>
    <row r="124" spans="2:8" ht="15.55" customHeight="1" thickTop="1" thickBot="1" x14ac:dyDescent="0.6">
      <c r="B124" s="607"/>
      <c r="C124" s="618" t="s">
        <v>802</v>
      </c>
      <c r="D124" s="618"/>
      <c r="E124" s="618"/>
      <c r="F124" s="670"/>
      <c r="G124" s="405" t="s">
        <v>803</v>
      </c>
      <c r="H124" t="s">
        <v>4</v>
      </c>
    </row>
    <row r="125" spans="2:8" ht="4.3" customHeight="1" thickTop="1" x14ac:dyDescent="0.55000000000000004">
      <c r="B125" s="591"/>
      <c r="C125" s="591"/>
      <c r="D125" s="591"/>
      <c r="E125" s="591"/>
      <c r="F125" s="591"/>
      <c r="G125" s="591"/>
      <c r="H125" s="591"/>
    </row>
    <row r="126" spans="2:8" ht="14.5" customHeight="1" thickBot="1" x14ac:dyDescent="0.6">
      <c r="B126" s="617" t="s">
        <v>760</v>
      </c>
      <c r="C126" s="618" t="s">
        <v>28</v>
      </c>
      <c r="D126" s="618"/>
      <c r="E126" s="618"/>
      <c r="F126" s="618"/>
      <c r="G126" s="369"/>
      <c r="H126" t="s">
        <v>1</v>
      </c>
    </row>
    <row r="127" spans="2:8" ht="14.5" customHeight="1" thickTop="1" thickBot="1" x14ac:dyDescent="0.6">
      <c r="B127" s="617"/>
      <c r="C127" s="618" t="s">
        <v>272</v>
      </c>
      <c r="D127" s="618"/>
      <c r="E127" s="618"/>
      <c r="F127" s="618"/>
      <c r="G127" s="369"/>
      <c r="H127" t="s">
        <v>1</v>
      </c>
    </row>
    <row r="128" spans="2:8" ht="14.5" customHeight="1" thickTop="1" thickBot="1" x14ac:dyDescent="0.6">
      <c r="B128" s="617"/>
      <c r="C128" s="618" t="s">
        <v>41</v>
      </c>
      <c r="D128" s="618"/>
      <c r="E128" s="618"/>
      <c r="F128" s="618"/>
      <c r="G128" s="369"/>
      <c r="H128" t="s">
        <v>1</v>
      </c>
    </row>
    <row r="129" spans="2:8" ht="4.3" customHeight="1" thickTop="1" x14ac:dyDescent="0.55000000000000004">
      <c r="B129" s="617"/>
      <c r="C129" s="606"/>
      <c r="D129" s="591"/>
      <c r="E129" s="591"/>
      <c r="F129" s="591"/>
      <c r="G129" s="591"/>
      <c r="H129" s="591"/>
    </row>
    <row r="130" spans="2:8" ht="14.5" customHeight="1" thickBot="1" x14ac:dyDescent="0.6">
      <c r="B130" s="617"/>
      <c r="C130" s="618" t="s">
        <v>755</v>
      </c>
      <c r="D130" s="618"/>
      <c r="E130" s="618"/>
      <c r="F130" s="618"/>
      <c r="G130" s="369"/>
      <c r="H130" t="s">
        <v>741</v>
      </c>
    </row>
    <row r="131" spans="2:8" ht="14.5" customHeight="1" thickTop="1" thickBot="1" x14ac:dyDescent="0.6">
      <c r="B131" s="617"/>
      <c r="C131" s="618" t="s">
        <v>889</v>
      </c>
      <c r="D131" s="618"/>
      <c r="E131" s="618"/>
      <c r="F131" s="618"/>
      <c r="G131" s="370"/>
      <c r="H131" t="s">
        <v>890</v>
      </c>
    </row>
    <row r="132" spans="2:8" ht="4.3" customHeight="1" thickTop="1" x14ac:dyDescent="0.55000000000000004">
      <c r="B132" s="345"/>
      <c r="C132" s="606"/>
      <c r="D132" s="591"/>
      <c r="E132" s="591"/>
      <c r="F132" s="591"/>
      <c r="G132" s="591"/>
      <c r="H132" s="591"/>
    </row>
    <row r="133" spans="2:8" ht="14.5" customHeight="1" thickBot="1" x14ac:dyDescent="0.6">
      <c r="B133" s="671" t="s">
        <v>757</v>
      </c>
      <c r="C133" s="672"/>
      <c r="D133" s="672"/>
      <c r="E133" s="672"/>
      <c r="F133" s="673"/>
      <c r="G133" s="143">
        <v>1</v>
      </c>
      <c r="H133" t="s">
        <v>279</v>
      </c>
    </row>
    <row r="134" spans="2:8" ht="4.3" customHeight="1" thickTop="1" x14ac:dyDescent="0.55000000000000004">
      <c r="B134" s="591"/>
      <c r="C134" s="591"/>
      <c r="D134" s="591"/>
      <c r="E134" s="591"/>
      <c r="F134" s="591"/>
      <c r="G134" s="591"/>
      <c r="H134" s="591"/>
    </row>
    <row r="135" spans="2:8" ht="14.7" thickBot="1" x14ac:dyDescent="0.6">
      <c r="B135" s="345" t="s">
        <v>49</v>
      </c>
      <c r="C135" s="618" t="s">
        <v>51</v>
      </c>
      <c r="D135" s="618"/>
      <c r="E135" s="618"/>
      <c r="F135" s="618"/>
      <c r="G135" s="394" t="s">
        <v>80</v>
      </c>
      <c r="H135" t="s">
        <v>4</v>
      </c>
    </row>
    <row r="136" spans="2:8" ht="15" thickTop="1" thickBot="1" x14ac:dyDescent="0.6">
      <c r="B136" s="345" t="s">
        <v>179</v>
      </c>
      <c r="C136" s="674" t="s">
        <v>84</v>
      </c>
      <c r="D136" s="675"/>
      <c r="E136" s="675"/>
      <c r="F136" s="675"/>
      <c r="G136" s="676"/>
      <c r="H136" t="s">
        <v>4</v>
      </c>
    </row>
    <row r="137" spans="2:8" ht="4.3" customHeight="1" thickTop="1" x14ac:dyDescent="0.55000000000000004">
      <c r="B137" s="591"/>
      <c r="C137" s="591"/>
      <c r="D137" s="591"/>
      <c r="E137" s="591"/>
      <c r="F137" s="591"/>
      <c r="G137" s="591"/>
      <c r="H137" s="591"/>
    </row>
    <row r="138" spans="2:8" x14ac:dyDescent="0.55000000000000004">
      <c r="B138" s="595" t="s">
        <v>328</v>
      </c>
      <c r="C138" s="595"/>
      <c r="D138" s="595"/>
      <c r="E138" s="595"/>
      <c r="F138" s="595"/>
      <c r="G138" s="595"/>
      <c r="H138" s="595"/>
    </row>
    <row r="139" spans="2:8" ht="4.3" customHeight="1" x14ac:dyDescent="0.55000000000000004">
      <c r="B139" s="591"/>
      <c r="C139" s="591"/>
      <c r="D139" s="591"/>
      <c r="E139" s="591"/>
      <c r="F139" s="591"/>
      <c r="G139" s="591"/>
      <c r="H139" s="591"/>
    </row>
    <row r="140" spans="2:8" x14ac:dyDescent="0.55000000000000004">
      <c r="B140" s="622" t="s">
        <v>326</v>
      </c>
      <c r="C140" s="618" t="s">
        <v>53</v>
      </c>
      <c r="D140" s="618"/>
      <c r="E140" s="618"/>
      <c r="F140" s="618"/>
      <c r="G140" s="2" t="s">
        <v>10</v>
      </c>
      <c r="H140" t="s">
        <v>4</v>
      </c>
    </row>
    <row r="141" spans="2:8" x14ac:dyDescent="0.55000000000000004">
      <c r="B141" s="617"/>
      <c r="C141" s="618" t="s">
        <v>54</v>
      </c>
      <c r="D141" s="618"/>
      <c r="E141" s="618"/>
      <c r="F141" s="618"/>
      <c r="G141" s="2" t="s">
        <v>11</v>
      </c>
      <c r="H141" t="s">
        <v>4</v>
      </c>
    </row>
    <row r="142" spans="2:8" x14ac:dyDescent="0.55000000000000004">
      <c r="B142" s="617"/>
      <c r="C142" s="618" t="s">
        <v>55</v>
      </c>
      <c r="D142" s="618"/>
      <c r="E142" s="618"/>
      <c r="F142" s="618"/>
      <c r="G142" s="2" t="s">
        <v>11</v>
      </c>
      <c r="H142" t="s">
        <v>4</v>
      </c>
    </row>
    <row r="143" spans="2:8" x14ac:dyDescent="0.55000000000000004">
      <c r="B143" s="617"/>
      <c r="C143" s="618" t="s">
        <v>45</v>
      </c>
      <c r="D143" s="618"/>
      <c r="E143" s="618"/>
      <c r="F143" s="618"/>
      <c r="G143" s="2" t="s">
        <v>11</v>
      </c>
      <c r="H143" t="s">
        <v>4</v>
      </c>
    </row>
    <row r="144" spans="2:8" x14ac:dyDescent="0.55000000000000004">
      <c r="B144" s="617"/>
      <c r="C144" s="618" t="s">
        <v>56</v>
      </c>
      <c r="D144" s="618"/>
      <c r="E144" s="618"/>
      <c r="F144" s="618"/>
      <c r="G144" s="2" t="s">
        <v>11</v>
      </c>
      <c r="H144" t="s">
        <v>4</v>
      </c>
    </row>
    <row r="145" spans="2:8" x14ac:dyDescent="0.55000000000000004">
      <c r="B145" s="617"/>
      <c r="C145" s="618" t="s">
        <v>91</v>
      </c>
      <c r="D145" s="618"/>
      <c r="E145" s="618"/>
      <c r="F145" s="618"/>
      <c r="G145" s="2" t="s">
        <v>11</v>
      </c>
      <c r="H145" t="s">
        <v>4</v>
      </c>
    </row>
    <row r="146" spans="2:8" x14ac:dyDescent="0.55000000000000004">
      <c r="B146" s="622" t="s">
        <v>187</v>
      </c>
      <c r="C146" s="618" t="s">
        <v>57</v>
      </c>
      <c r="D146" s="618"/>
      <c r="E146" s="618"/>
      <c r="F146" s="618"/>
      <c r="G146" s="2" t="s">
        <v>11</v>
      </c>
      <c r="H146" t="s">
        <v>4</v>
      </c>
    </row>
    <row r="147" spans="2:8" x14ac:dyDescent="0.55000000000000004">
      <c r="B147" s="622"/>
      <c r="C147" s="618" t="s">
        <v>58</v>
      </c>
      <c r="D147" s="618"/>
      <c r="E147" s="618"/>
      <c r="F147" s="618"/>
      <c r="G147" s="2" t="s">
        <v>11</v>
      </c>
      <c r="H147" t="s">
        <v>4</v>
      </c>
    </row>
    <row r="148" spans="2:8" x14ac:dyDescent="0.55000000000000004">
      <c r="B148" s="622"/>
      <c r="C148" s="618" t="s">
        <v>59</v>
      </c>
      <c r="D148" s="618"/>
      <c r="E148" s="618"/>
      <c r="F148" s="618"/>
      <c r="G148" s="2" t="s">
        <v>11</v>
      </c>
      <c r="H148" t="s">
        <v>4</v>
      </c>
    </row>
    <row r="149" spans="2:8" x14ac:dyDescent="0.55000000000000004">
      <c r="B149" s="622"/>
      <c r="C149" s="618" t="s">
        <v>768</v>
      </c>
      <c r="D149" s="618"/>
      <c r="E149" s="618"/>
      <c r="F149" s="618"/>
      <c r="G149" s="2" t="s">
        <v>11</v>
      </c>
      <c r="H149" t="s">
        <v>4</v>
      </c>
    </row>
    <row r="150" spans="2:8" x14ac:dyDescent="0.55000000000000004">
      <c r="B150" s="622"/>
      <c r="C150" s="618" t="s">
        <v>60</v>
      </c>
      <c r="D150" s="618"/>
      <c r="E150" s="618"/>
      <c r="F150" s="618"/>
      <c r="G150" s="2" t="s">
        <v>11</v>
      </c>
      <c r="H150" t="s">
        <v>4</v>
      </c>
    </row>
    <row r="151" spans="2:8" x14ac:dyDescent="0.55000000000000004">
      <c r="B151" s="617" t="s">
        <v>186</v>
      </c>
      <c r="C151" s="618" t="s">
        <v>296</v>
      </c>
      <c r="D151" s="618"/>
      <c r="E151" s="618"/>
      <c r="F151" s="618"/>
      <c r="G151" s="2" t="s">
        <v>804</v>
      </c>
      <c r="H151" t="s">
        <v>4</v>
      </c>
    </row>
    <row r="152" spans="2:8" x14ac:dyDescent="0.55000000000000004">
      <c r="B152" s="617"/>
      <c r="C152" s="618" t="s">
        <v>297</v>
      </c>
      <c r="D152" s="618"/>
      <c r="E152" s="618"/>
      <c r="F152" s="618"/>
      <c r="G152" s="2" t="s">
        <v>11</v>
      </c>
      <c r="H152" t="s">
        <v>4</v>
      </c>
    </row>
    <row r="153" spans="2:8" x14ac:dyDescent="0.55000000000000004">
      <c r="B153" s="617"/>
      <c r="C153" s="625" t="s">
        <v>515</v>
      </c>
      <c r="D153" s="626"/>
      <c r="E153" s="626"/>
      <c r="F153" s="626"/>
      <c r="G153" s="2" t="s">
        <v>11</v>
      </c>
      <c r="H153" t="s">
        <v>4</v>
      </c>
    </row>
    <row r="154" spans="2:8" ht="15" customHeight="1" x14ac:dyDescent="0.55000000000000004">
      <c r="B154" s="27" t="s">
        <v>260</v>
      </c>
      <c r="C154" s="625" t="s">
        <v>516</v>
      </c>
      <c r="D154" s="626"/>
      <c r="E154" s="626"/>
      <c r="F154" s="626"/>
      <c r="G154" s="2" t="s">
        <v>11</v>
      </c>
      <c r="H154" t="s">
        <v>4</v>
      </c>
    </row>
    <row r="155" spans="2:8" ht="4.3" customHeight="1" x14ac:dyDescent="0.55000000000000004">
      <c r="B155" s="591"/>
      <c r="C155" s="591"/>
      <c r="D155" s="591"/>
      <c r="E155" s="591"/>
      <c r="F155" s="591"/>
      <c r="G155" s="591"/>
      <c r="H155" s="591"/>
    </row>
    <row r="156" spans="2:8" x14ac:dyDescent="0.55000000000000004">
      <c r="B156" s="30" t="s">
        <v>104</v>
      </c>
      <c r="C156" s="30"/>
      <c r="D156" s="30"/>
      <c r="E156" s="30"/>
      <c r="F156" s="30"/>
      <c r="G156" s="34" t="s">
        <v>158</v>
      </c>
      <c r="H156" s="35" t="s">
        <v>234</v>
      </c>
    </row>
    <row r="157" spans="2:8" ht="4.3" customHeight="1" x14ac:dyDescent="0.55000000000000004">
      <c r="B157" s="591"/>
      <c r="C157" s="591"/>
      <c r="D157" s="591"/>
      <c r="E157" s="591"/>
      <c r="F157" s="591"/>
      <c r="G157" s="591"/>
      <c r="H157" s="591"/>
    </row>
    <row r="158" spans="2:8" ht="4.3" customHeight="1" x14ac:dyDescent="0.55000000000000004">
      <c r="B158" s="677"/>
      <c r="C158" s="678"/>
      <c r="D158" s="678"/>
      <c r="E158" s="678"/>
      <c r="F158" s="678"/>
      <c r="G158" s="678"/>
      <c r="H158" s="679"/>
    </row>
    <row r="159" spans="2:8" x14ac:dyDescent="0.55000000000000004">
      <c r="B159" s="629" t="s">
        <v>298</v>
      </c>
      <c r="C159" s="618" t="s">
        <v>299</v>
      </c>
      <c r="D159" s="618"/>
      <c r="E159" s="618"/>
      <c r="F159" s="618"/>
      <c r="G159" s="14"/>
      <c r="H159" s="346" t="s">
        <v>95</v>
      </c>
    </row>
    <row r="160" spans="2:8" x14ac:dyDescent="0.55000000000000004">
      <c r="B160" s="630"/>
      <c r="C160" s="618" t="s">
        <v>97</v>
      </c>
      <c r="D160" s="618"/>
      <c r="E160" s="618"/>
      <c r="F160" s="618"/>
      <c r="G160" s="14"/>
      <c r="H160" s="406" t="str">
        <f>H159</f>
        <v>Kč</v>
      </c>
    </row>
    <row r="161" spans="1:8" ht="4.3" customHeight="1" thickBot="1" x14ac:dyDescent="0.6">
      <c r="B161" s="630"/>
      <c r="C161" s="40"/>
      <c r="D161" s="40"/>
      <c r="E161" s="40"/>
      <c r="F161" s="40"/>
      <c r="G161" s="40"/>
      <c r="H161" s="406"/>
    </row>
    <row r="162" spans="1:8" ht="14.7" thickBot="1" x14ac:dyDescent="0.6">
      <c r="B162" s="631"/>
      <c r="C162" s="680" t="s">
        <v>762</v>
      </c>
      <c r="D162" s="681"/>
      <c r="E162" s="681"/>
      <c r="F162" s="681"/>
      <c r="G162" s="347">
        <f>SUM(G159:G160)</f>
        <v>0</v>
      </c>
      <c r="H162" s="407" t="str">
        <f>H160</f>
        <v>Kč</v>
      </c>
    </row>
    <row r="163" spans="1:8" ht="4.3" customHeight="1" thickBot="1" x14ac:dyDescent="0.6">
      <c r="B163" s="591"/>
      <c r="C163" s="591"/>
      <c r="D163" s="591"/>
      <c r="E163" s="591"/>
      <c r="F163" s="591"/>
      <c r="G163" s="591"/>
      <c r="H163" s="591"/>
    </row>
    <row r="164" spans="1:8" ht="14.7" thickBot="1" x14ac:dyDescent="0.6">
      <c r="B164" s="350" t="s">
        <v>761</v>
      </c>
      <c r="C164" s="408" t="str">
        <f>C26</f>
        <v>LT-B.01</v>
      </c>
      <c r="D164" s="682" t="s">
        <v>98</v>
      </c>
      <c r="E164" s="682"/>
      <c r="F164" s="682"/>
      <c r="G164" s="32">
        <f>G162*G133</f>
        <v>0</v>
      </c>
      <c r="H164" s="409" t="str">
        <f>H162</f>
        <v>Kč</v>
      </c>
    </row>
    <row r="165" spans="1:8" ht="4.3" hidden="1" customHeight="1" thickBot="1" x14ac:dyDescent="0.6">
      <c r="C165" s="410"/>
    </row>
    <row r="166" spans="1:8" ht="14.7" hidden="1" thickBot="1" x14ac:dyDescent="0.6">
      <c r="B166" s="411" t="s">
        <v>821</v>
      </c>
      <c r="C166" s="412" t="str">
        <f>H26</f>
        <v>106</v>
      </c>
      <c r="D166" s="413"/>
      <c r="E166" s="413"/>
      <c r="F166" s="414" t="s">
        <v>98</v>
      </c>
      <c r="G166" s="415" t="e">
        <f>#REF!</f>
        <v>#REF!</v>
      </c>
      <c r="H166" s="416" t="str">
        <f>H164</f>
        <v>Kč</v>
      </c>
    </row>
    <row r="167" spans="1:8" ht="4.3" customHeight="1" x14ac:dyDescent="0.55000000000000004"/>
    <row r="168" spans="1:8" x14ac:dyDescent="0.55000000000000004">
      <c r="B168" s="417" t="s">
        <v>112</v>
      </c>
      <c r="C168" s="418"/>
      <c r="D168" s="418"/>
      <c r="E168" s="418"/>
      <c r="F168" s="418"/>
      <c r="G168" s="419"/>
      <c r="H168" s="418"/>
    </row>
    <row r="169" spans="1:8" ht="5.25" customHeight="1" x14ac:dyDescent="0.55000000000000004">
      <c r="B169" s="418"/>
      <c r="C169" s="418"/>
      <c r="D169" s="418"/>
      <c r="E169" s="418"/>
      <c r="F169" s="418"/>
      <c r="G169" s="419"/>
      <c r="H169" s="418"/>
    </row>
    <row r="170" spans="1:8" ht="25" customHeight="1" x14ac:dyDescent="0.55000000000000004">
      <c r="A170" s="7" t="s">
        <v>182</v>
      </c>
      <c r="B170" s="683" t="str">
        <f>C205</f>
        <v>Tato karta obsahuje technický popis řešení komory, ventilátorového výparníku (aparátu). Předmětem řešení je vlastní izolovaný box (nebo jeho oprava, včetně příslušenství  Ostatní části cenové nabídky (montáž, automatika, příslušenství atd.)jsou definovány na dalších kartách.</v>
      </c>
      <c r="C170" s="684"/>
      <c r="D170" s="684"/>
      <c r="E170" s="684"/>
      <c r="F170" s="684"/>
      <c r="G170" s="684"/>
      <c r="H170" s="684"/>
    </row>
    <row r="171" spans="1:8" ht="25" customHeight="1" x14ac:dyDescent="0.55000000000000004">
      <c r="A171" s="7"/>
      <c r="B171" s="683"/>
      <c r="C171" s="684"/>
      <c r="D171" s="684"/>
      <c r="E171" s="684"/>
      <c r="F171" s="684"/>
      <c r="G171" s="684"/>
      <c r="H171" s="684"/>
    </row>
    <row r="172" spans="1:8" ht="7" customHeight="1" x14ac:dyDescent="0.55000000000000004">
      <c r="A172" s="7"/>
      <c r="B172" s="146"/>
      <c r="C172" s="147"/>
      <c r="D172" s="147"/>
      <c r="E172" s="147"/>
      <c r="F172" s="147"/>
      <c r="G172" s="147"/>
      <c r="H172" s="147"/>
    </row>
    <row r="173" spans="1:8" ht="7" customHeight="1" x14ac:dyDescent="0.55000000000000004">
      <c r="A173" s="7"/>
      <c r="B173" s="146"/>
      <c r="C173" s="147"/>
      <c r="D173" s="147"/>
      <c r="E173" s="147"/>
      <c r="F173" s="147"/>
      <c r="G173" s="147"/>
      <c r="H173" s="147"/>
    </row>
    <row r="174" spans="1:8" ht="7" customHeight="1" x14ac:dyDescent="0.55000000000000004">
      <c r="A174" s="7"/>
      <c r="B174" s="146"/>
      <c r="C174" s="147"/>
      <c r="D174" s="147"/>
      <c r="E174" s="147"/>
      <c r="F174" s="147"/>
      <c r="G174" s="147"/>
      <c r="H174" s="147"/>
    </row>
    <row r="175" spans="1:8" ht="7" customHeight="1" x14ac:dyDescent="0.55000000000000004">
      <c r="A175" s="7"/>
      <c r="B175" s="146"/>
      <c r="C175" s="147"/>
      <c r="D175" s="147"/>
      <c r="E175" s="147"/>
      <c r="F175" s="147"/>
      <c r="G175" s="147"/>
      <c r="H175" s="147"/>
    </row>
    <row r="176" spans="1:8" ht="7" customHeight="1" x14ac:dyDescent="0.55000000000000004">
      <c r="A176" s="7"/>
      <c r="B176" s="146"/>
      <c r="C176" s="147"/>
      <c r="D176" s="147"/>
      <c r="E176" s="147"/>
      <c r="F176" s="147"/>
      <c r="G176" s="147"/>
      <c r="H176" s="147"/>
    </row>
    <row r="177" spans="1:8" ht="7" customHeight="1" x14ac:dyDescent="0.55000000000000004">
      <c r="A177" s="7"/>
      <c r="B177" s="146"/>
      <c r="C177" s="147"/>
      <c r="D177" s="147"/>
      <c r="E177" s="147"/>
      <c r="F177" s="147"/>
      <c r="G177" s="147"/>
      <c r="H177" s="147"/>
    </row>
    <row r="178" spans="1:8" ht="7" customHeight="1" x14ac:dyDescent="0.55000000000000004">
      <c r="A178" s="7"/>
      <c r="B178" s="146"/>
      <c r="C178" s="147"/>
      <c r="D178" s="147"/>
      <c r="E178" s="147"/>
      <c r="F178" s="147"/>
      <c r="G178" s="147"/>
      <c r="H178" s="147"/>
    </row>
    <row r="179" spans="1:8" ht="7" customHeight="1" x14ac:dyDescent="0.55000000000000004">
      <c r="A179" s="7"/>
      <c r="B179" s="146"/>
      <c r="C179" s="147"/>
      <c r="D179" s="147"/>
      <c r="E179" s="147"/>
      <c r="F179" s="147"/>
      <c r="G179" s="147"/>
      <c r="H179" s="147"/>
    </row>
    <row r="180" spans="1:8" ht="15" hidden="1" customHeight="1" x14ac:dyDescent="0.55000000000000004">
      <c r="B180" s="20" t="s">
        <v>144</v>
      </c>
      <c r="C180" s="6"/>
      <c r="D180" s="6"/>
      <c r="E180" s="6"/>
      <c r="F180" s="6"/>
      <c r="G180" s="20" t="s">
        <v>989</v>
      </c>
      <c r="H180" s="420" t="str">
        <f>H26</f>
        <v>106</v>
      </c>
    </row>
    <row r="181" spans="1:8" ht="15" hidden="1" customHeight="1" x14ac:dyDescent="0.55000000000000004">
      <c r="B181" s="9" t="str">
        <f>C26</f>
        <v>LT-B.01</v>
      </c>
      <c r="C181" s="5">
        <f>C200+C197+C194+C191</f>
        <v>9.4635000000000016</v>
      </c>
      <c r="D181" s="636" t="s">
        <v>129</v>
      </c>
      <c r="E181" s="636"/>
      <c r="F181" s="636"/>
      <c r="G181" s="636"/>
      <c r="H181" s="636"/>
    </row>
    <row r="182" spans="1:8" ht="15" hidden="1" customHeight="1" x14ac:dyDescent="0.55000000000000004">
      <c r="B182" s="9" t="str">
        <f>C27</f>
        <v>MRAZICÍ BOX</v>
      </c>
      <c r="C182" s="9"/>
      <c r="D182" s="9"/>
      <c r="E182" s="9"/>
      <c r="F182" s="9"/>
      <c r="G182" s="421" t="s">
        <v>526</v>
      </c>
      <c r="H182" s="422" t="e">
        <f>G166</f>
        <v>#REF!</v>
      </c>
    </row>
    <row r="183" spans="1:8" ht="15" hidden="1" customHeight="1" x14ac:dyDescent="0.55000000000000004">
      <c r="B183" s="9" t="str">
        <f>C28</f>
        <v>MRAŽENÉ PRODUKTY</v>
      </c>
      <c r="C183" s="9"/>
      <c r="D183" s="9"/>
      <c r="E183" s="9"/>
      <c r="F183" s="9"/>
      <c r="G183" s="423"/>
      <c r="H183" s="424"/>
    </row>
    <row r="184" spans="1:8" ht="15" hidden="1" customHeight="1" x14ac:dyDescent="0.55000000000000004">
      <c r="B184" s="9" t="s">
        <v>988</v>
      </c>
      <c r="C184" s="9"/>
      <c r="D184" s="9"/>
      <c r="E184" s="9"/>
      <c r="F184" s="9"/>
      <c r="G184" s="423"/>
      <c r="H184" s="424"/>
    </row>
    <row r="185" spans="1:8" ht="15" hidden="1" customHeight="1" x14ac:dyDescent="0.55000000000000004">
      <c r="B185" s="9" t="s">
        <v>278</v>
      </c>
      <c r="C185" s="9">
        <f>G133</f>
        <v>1</v>
      </c>
      <c r="D185" s="9" t="s">
        <v>2</v>
      </c>
      <c r="E185" s="9"/>
      <c r="F185" s="9"/>
      <c r="G185" s="421" t="s">
        <v>525</v>
      </c>
      <c r="H185" s="422">
        <f>G164</f>
        <v>0</v>
      </c>
    </row>
    <row r="186" spans="1:8" ht="15" hidden="1" customHeight="1" x14ac:dyDescent="0.55000000000000004">
      <c r="B186" s="9" t="s">
        <v>146</v>
      </c>
      <c r="C186" s="5">
        <f>G52</f>
        <v>3204.2344447273586</v>
      </c>
      <c r="D186" s="9" t="s">
        <v>3</v>
      </c>
      <c r="E186" s="9"/>
      <c r="F186" s="9"/>
      <c r="G186" s="9"/>
      <c r="H186" s="9"/>
    </row>
    <row r="187" spans="1:8" ht="15" hidden="1" customHeight="1" x14ac:dyDescent="0.55000000000000004">
      <c r="B187" s="9" t="s">
        <v>147</v>
      </c>
      <c r="C187" s="5">
        <f>C36</f>
        <v>-27.8</v>
      </c>
      <c r="D187" s="9" t="s">
        <v>148</v>
      </c>
      <c r="E187" s="9"/>
      <c r="F187" s="9"/>
      <c r="G187" s="9"/>
      <c r="H187" s="9"/>
    </row>
    <row r="188" spans="1:8" ht="15" hidden="1" customHeight="1" x14ac:dyDescent="0.55000000000000004">
      <c r="B188" s="9" t="s">
        <v>131</v>
      </c>
      <c r="C188" s="5" t="str">
        <f>G104</f>
        <v>ED</v>
      </c>
      <c r="D188" s="9" t="s">
        <v>4</v>
      </c>
      <c r="E188" s="9"/>
      <c r="F188" s="9"/>
      <c r="G188" s="9"/>
      <c r="H188" s="9"/>
    </row>
    <row r="189" spans="1:8" ht="15" hidden="1" customHeight="1" x14ac:dyDescent="0.55000000000000004">
      <c r="B189" s="9" t="s">
        <v>132</v>
      </c>
      <c r="C189" s="352">
        <f>G107/60</f>
        <v>0</v>
      </c>
      <c r="D189" s="9" t="s">
        <v>123</v>
      </c>
      <c r="E189" s="9"/>
      <c r="F189" s="9"/>
      <c r="G189" s="9"/>
      <c r="H189" s="9"/>
    </row>
    <row r="190" spans="1:8" ht="15" hidden="1" customHeight="1" x14ac:dyDescent="0.55000000000000004">
      <c r="B190" s="9" t="s">
        <v>133</v>
      </c>
      <c r="C190" s="352">
        <f>(G105/1000)*C185</f>
        <v>0</v>
      </c>
      <c r="D190" s="9" t="s">
        <v>128</v>
      </c>
      <c r="E190" s="9"/>
      <c r="F190" s="9"/>
      <c r="G190" s="9"/>
      <c r="H190" s="9"/>
    </row>
    <row r="191" spans="1:8" ht="15" hidden="1" customHeight="1" x14ac:dyDescent="0.55000000000000004">
      <c r="B191" s="9" t="s">
        <v>134</v>
      </c>
      <c r="C191" s="352">
        <f>G109*C185</f>
        <v>0</v>
      </c>
      <c r="D191" s="636" t="s">
        <v>129</v>
      </c>
      <c r="E191" s="636"/>
      <c r="F191" s="636"/>
      <c r="G191" s="636"/>
      <c r="H191" s="636"/>
    </row>
    <row r="192" spans="1:8" ht="15" hidden="1" customHeight="1" x14ac:dyDescent="0.55000000000000004">
      <c r="B192" s="9" t="s">
        <v>135</v>
      </c>
      <c r="C192" s="352" t="str">
        <f>G111</f>
        <v>EC</v>
      </c>
      <c r="D192" s="9" t="s">
        <v>4</v>
      </c>
      <c r="E192" s="9"/>
      <c r="F192" s="9"/>
      <c r="G192" s="9"/>
      <c r="H192" s="9"/>
    </row>
    <row r="193" spans="1:8" ht="15" hidden="1" customHeight="1" x14ac:dyDescent="0.55000000000000004">
      <c r="B193" s="9" t="s">
        <v>136</v>
      </c>
      <c r="C193" s="352">
        <f>(G113/1000)*C185</f>
        <v>0</v>
      </c>
      <c r="D193" s="9" t="s">
        <v>128</v>
      </c>
      <c r="E193" s="9"/>
      <c r="F193" s="9"/>
      <c r="G193" s="9"/>
      <c r="H193" s="9"/>
    </row>
    <row r="194" spans="1:8" ht="15" hidden="1" customHeight="1" x14ac:dyDescent="0.55000000000000004">
      <c r="B194" s="9" t="s">
        <v>137</v>
      </c>
      <c r="C194" s="352">
        <f>G114</f>
        <v>0</v>
      </c>
      <c r="D194" s="636" t="s">
        <v>129</v>
      </c>
      <c r="E194" s="636"/>
      <c r="F194" s="636"/>
      <c r="G194" s="636"/>
      <c r="H194" s="636"/>
    </row>
    <row r="195" spans="1:8" ht="15" hidden="1" customHeight="1" x14ac:dyDescent="0.55000000000000004">
      <c r="B195" s="9" t="s">
        <v>138</v>
      </c>
      <c r="C195" s="352">
        <f>G80/1000</f>
        <v>0.1116</v>
      </c>
      <c r="D195" s="9" t="s">
        <v>128</v>
      </c>
      <c r="E195" s="9"/>
      <c r="F195" s="9"/>
      <c r="G195" s="9"/>
      <c r="H195" s="9"/>
    </row>
    <row r="196" spans="1:8" ht="15" hidden="1" customHeight="1" x14ac:dyDescent="0.55000000000000004">
      <c r="B196" s="9" t="s">
        <v>139</v>
      </c>
      <c r="C196" s="352">
        <f>G81</f>
        <v>80</v>
      </c>
      <c r="D196" s="9" t="s">
        <v>123</v>
      </c>
      <c r="E196" s="9"/>
      <c r="F196" s="9"/>
      <c r="G196" s="9"/>
      <c r="H196" s="9"/>
    </row>
    <row r="197" spans="1:8" ht="15" hidden="1" customHeight="1" x14ac:dyDescent="0.55000000000000004">
      <c r="B197" s="9" t="s">
        <v>140</v>
      </c>
      <c r="C197" s="352">
        <f>C195*C196</f>
        <v>8.9280000000000008</v>
      </c>
      <c r="D197" s="636" t="s">
        <v>129</v>
      </c>
      <c r="E197" s="636"/>
      <c r="F197" s="636"/>
      <c r="G197" s="636"/>
      <c r="H197" s="636"/>
    </row>
    <row r="198" spans="1:8" ht="15" hidden="1" customHeight="1" x14ac:dyDescent="0.55000000000000004">
      <c r="B198" s="9" t="s">
        <v>141</v>
      </c>
      <c r="C198" s="352">
        <f>G86/1000</f>
        <v>0.14874999999999999</v>
      </c>
      <c r="D198" s="9" t="s">
        <v>128</v>
      </c>
      <c r="E198" s="9"/>
      <c r="F198" s="9"/>
      <c r="G198" s="9"/>
      <c r="H198" s="9"/>
    </row>
    <row r="199" spans="1:8" ht="15" hidden="1" customHeight="1" x14ac:dyDescent="0.55000000000000004">
      <c r="B199" s="9" t="s">
        <v>142</v>
      </c>
      <c r="C199" s="352">
        <f>G88</f>
        <v>3.5999999999999996</v>
      </c>
      <c r="D199" s="9" t="s">
        <v>123</v>
      </c>
      <c r="E199" s="9"/>
      <c r="F199" s="9"/>
      <c r="G199" s="9"/>
      <c r="H199" s="9"/>
    </row>
    <row r="200" spans="1:8" ht="15" hidden="1" customHeight="1" x14ac:dyDescent="0.55000000000000004">
      <c r="B200" s="9" t="s">
        <v>143</v>
      </c>
      <c r="C200" s="352">
        <f>C198*C199</f>
        <v>0.53549999999999998</v>
      </c>
      <c r="D200" s="636" t="s">
        <v>129</v>
      </c>
      <c r="E200" s="636"/>
      <c r="F200" s="636"/>
      <c r="G200" s="636"/>
      <c r="H200" s="636"/>
    </row>
    <row r="201" spans="1:8" ht="15" hidden="1" customHeight="1" x14ac:dyDescent="0.55000000000000004">
      <c r="B201" s="9" t="s">
        <v>194</v>
      </c>
      <c r="C201" s="352">
        <f>C200+C197+C194+C191</f>
        <v>9.4635000000000016</v>
      </c>
      <c r="D201" s="636" t="s">
        <v>129</v>
      </c>
      <c r="E201" s="636"/>
      <c r="F201" s="636"/>
      <c r="G201" s="636"/>
      <c r="H201" s="636"/>
    </row>
    <row r="202" spans="1:8" ht="15" hidden="1" customHeight="1" x14ac:dyDescent="0.55000000000000004">
      <c r="B202" s="27"/>
      <c r="C202" s="27"/>
      <c r="D202" s="27"/>
      <c r="E202" s="27"/>
      <c r="F202" s="27"/>
      <c r="G202" s="27"/>
      <c r="H202" s="27"/>
    </row>
    <row r="203" spans="1:8" hidden="1" x14ac:dyDescent="0.55000000000000004">
      <c r="A203" t="s">
        <v>182</v>
      </c>
      <c r="B203" s="4" t="s">
        <v>181</v>
      </c>
      <c r="C203" s="3" t="s">
        <v>805</v>
      </c>
    </row>
    <row r="204" spans="1:8" ht="16.5" hidden="1" x14ac:dyDescent="0.55000000000000004">
      <c r="A204" t="s">
        <v>183</v>
      </c>
      <c r="B204" s="4"/>
      <c r="C204" s="3" t="s">
        <v>207</v>
      </c>
    </row>
    <row r="205" spans="1:8" hidden="1" x14ac:dyDescent="0.55000000000000004">
      <c r="A205" t="s">
        <v>184</v>
      </c>
      <c r="B205" s="4"/>
      <c r="C205" s="3" t="s">
        <v>807</v>
      </c>
    </row>
    <row r="206" spans="1:8" hidden="1" x14ac:dyDescent="0.55000000000000004">
      <c r="A206" t="s">
        <v>185</v>
      </c>
      <c r="B206" s="4"/>
      <c r="C206" s="3" t="s">
        <v>806</v>
      </c>
    </row>
  </sheetData>
  <sheetProtection algorithmName="SHA-512" hashValue="fLJQuEEvroW3abqiowxBz/sG2JKJL9XurrfzKyoL61RFlD73/nRK1xx6GwOIMeXZuO5pfKlQL8bpw639Uqxwkg==" saltValue="wAcf9WBjlo5CilkK5t9HmA==" spinCount="100000" sheet="1" objects="1" scenarios="1"/>
  <mergeCells count="154">
    <mergeCell ref="D194:H194"/>
    <mergeCell ref="D197:H197"/>
    <mergeCell ref="D200:H200"/>
    <mergeCell ref="D201:H201"/>
    <mergeCell ref="B163:H163"/>
    <mergeCell ref="D164:F164"/>
    <mergeCell ref="B170:H170"/>
    <mergeCell ref="B171:H171"/>
    <mergeCell ref="D181:H181"/>
    <mergeCell ref="D191:H191"/>
    <mergeCell ref="B151:B153"/>
    <mergeCell ref="C151:F151"/>
    <mergeCell ref="C152:F152"/>
    <mergeCell ref="C153:F153"/>
    <mergeCell ref="C154:F154"/>
    <mergeCell ref="B155:H155"/>
    <mergeCell ref="B157:H157"/>
    <mergeCell ref="B158:H158"/>
    <mergeCell ref="B159:B162"/>
    <mergeCell ref="C159:F159"/>
    <mergeCell ref="C160:F160"/>
    <mergeCell ref="C162:F162"/>
    <mergeCell ref="B137:H137"/>
    <mergeCell ref="B138:H138"/>
    <mergeCell ref="B139:H139"/>
    <mergeCell ref="B140:B145"/>
    <mergeCell ref="C140:F140"/>
    <mergeCell ref="C141:F141"/>
    <mergeCell ref="C142:F142"/>
    <mergeCell ref="C143:F143"/>
    <mergeCell ref="C144:F144"/>
    <mergeCell ref="C145:F145"/>
    <mergeCell ref="B120:H120"/>
    <mergeCell ref="B121:B124"/>
    <mergeCell ref="C121:F121"/>
    <mergeCell ref="C122:F122"/>
    <mergeCell ref="C123:F123"/>
    <mergeCell ref="C124:F124"/>
    <mergeCell ref="B146:B150"/>
    <mergeCell ref="C146:F146"/>
    <mergeCell ref="C147:F147"/>
    <mergeCell ref="C148:F148"/>
    <mergeCell ref="C149:F149"/>
    <mergeCell ref="C150:F150"/>
    <mergeCell ref="B126:B131"/>
    <mergeCell ref="C126:F126"/>
    <mergeCell ref="C127:F127"/>
    <mergeCell ref="C128:F128"/>
    <mergeCell ref="C129:H129"/>
    <mergeCell ref="C130:F130"/>
    <mergeCell ref="C131:F131"/>
    <mergeCell ref="C132:H132"/>
    <mergeCell ref="B133:F133"/>
    <mergeCell ref="B134:H134"/>
    <mergeCell ref="C135:F135"/>
    <mergeCell ref="C136:G136"/>
    <mergeCell ref="C97:G97"/>
    <mergeCell ref="B98:H98"/>
    <mergeCell ref="B125:H125"/>
    <mergeCell ref="B102:F102"/>
    <mergeCell ref="B103:H103"/>
    <mergeCell ref="B104:B109"/>
    <mergeCell ref="C104:F104"/>
    <mergeCell ref="C105:F105"/>
    <mergeCell ref="C106:F106"/>
    <mergeCell ref="C107:F107"/>
    <mergeCell ref="C108:F108"/>
    <mergeCell ref="C109:F109"/>
    <mergeCell ref="B110:H110"/>
    <mergeCell ref="B111:B115"/>
    <mergeCell ref="C111:F111"/>
    <mergeCell ref="C112:F112"/>
    <mergeCell ref="C113:F113"/>
    <mergeCell ref="C114:F114"/>
    <mergeCell ref="C115:F115"/>
    <mergeCell ref="B116:H116"/>
    <mergeCell ref="B117:B119"/>
    <mergeCell ref="C117:F117"/>
    <mergeCell ref="C118:F118"/>
    <mergeCell ref="C119:F119"/>
    <mergeCell ref="C99:G99"/>
    <mergeCell ref="B100:F100"/>
    <mergeCell ref="B101:H101"/>
    <mergeCell ref="B78:H78"/>
    <mergeCell ref="B79:B82"/>
    <mergeCell ref="C79:F79"/>
    <mergeCell ref="C80:F80"/>
    <mergeCell ref="C81:F81"/>
    <mergeCell ref="C82:F82"/>
    <mergeCell ref="B83:H83"/>
    <mergeCell ref="B84:B89"/>
    <mergeCell ref="C84:F84"/>
    <mergeCell ref="C85:F85"/>
    <mergeCell ref="C86:F86"/>
    <mergeCell ref="C87:F87"/>
    <mergeCell ref="C88:F88"/>
    <mergeCell ref="C89:F89"/>
    <mergeCell ref="B90:H90"/>
    <mergeCell ref="C91:F91"/>
    <mergeCell ref="C92:H92"/>
    <mergeCell ref="B93:H93"/>
    <mergeCell ref="B94:H94"/>
    <mergeCell ref="B95:H95"/>
    <mergeCell ref="B96:H96"/>
    <mergeCell ref="C75:F75"/>
    <mergeCell ref="C76:F76"/>
    <mergeCell ref="C77:F77"/>
    <mergeCell ref="B57:B77"/>
    <mergeCell ref="C57:F57"/>
    <mergeCell ref="C58:F58"/>
    <mergeCell ref="D59:F59"/>
    <mergeCell ref="C60:H60"/>
    <mergeCell ref="C61:F61"/>
    <mergeCell ref="C62:F62"/>
    <mergeCell ref="C63:F63"/>
    <mergeCell ref="C64:F64"/>
    <mergeCell ref="C65:F65"/>
    <mergeCell ref="D66:F66"/>
    <mergeCell ref="C67:H67"/>
    <mergeCell ref="C68:F68"/>
    <mergeCell ref="C69:F69"/>
    <mergeCell ref="C70:F70"/>
    <mergeCell ref="C71:F71"/>
    <mergeCell ref="C72:F72"/>
    <mergeCell ref="C73:F73"/>
    <mergeCell ref="C74:F74"/>
    <mergeCell ref="C26:E26"/>
    <mergeCell ref="C27:E27"/>
    <mergeCell ref="C28:E28"/>
    <mergeCell ref="D29:E29"/>
    <mergeCell ref="B31:H31"/>
    <mergeCell ref="C32:G32"/>
    <mergeCell ref="E42:F42"/>
    <mergeCell ref="B43:H43"/>
    <mergeCell ref="B44:H44"/>
    <mergeCell ref="C36:G36"/>
    <mergeCell ref="B37:H37"/>
    <mergeCell ref="D38:F38"/>
    <mergeCell ref="B54:H54"/>
    <mergeCell ref="B55:H55"/>
    <mergeCell ref="B56:H56"/>
    <mergeCell ref="B39:H39"/>
    <mergeCell ref="C40:G40"/>
    <mergeCell ref="B41:H41"/>
    <mergeCell ref="B45:H45"/>
    <mergeCell ref="B46:B53"/>
    <mergeCell ref="C46:E46"/>
    <mergeCell ref="C47:E47"/>
    <mergeCell ref="C48:E48"/>
    <mergeCell ref="C49:E49"/>
    <mergeCell ref="C50:E50"/>
    <mergeCell ref="C51:H51"/>
    <mergeCell ref="C52:E52"/>
    <mergeCell ref="C53:F53"/>
  </mergeCells>
  <conditionalFormatting sqref="C38">
    <cfRule type="containsText" dxfId="31" priority="8" operator="containsText" text="ANO">
      <formula>NOT(ISERROR(SEARCH("ANO",C38)))</formula>
    </cfRule>
  </conditionalFormatting>
  <conditionalFormatting sqref="C40:G40">
    <cfRule type="containsText" dxfId="30" priority="9" operator="containsText" text="WL">
      <formula>NOT(ISERROR(SEARCH("WL",C40)))</formula>
    </cfRule>
  </conditionalFormatting>
  <conditionalFormatting sqref="G68:G73">
    <cfRule type="containsText" dxfId="29" priority="5" operator="containsText" text="ANO">
      <formula>NOT(ISERROR(SEARCH("ANO",G68)))</formula>
    </cfRule>
  </conditionalFormatting>
  <conditionalFormatting sqref="G74">
    <cfRule type="containsText" dxfId="28" priority="2" operator="containsText" text="ZÁVĚSY">
      <formula>NOT(ISERROR(SEARCH("ZÁVĚSY",G74)))</formula>
    </cfRule>
    <cfRule type="containsText" dxfId="27" priority="3" operator="containsText" text="VZDUCHOVÁ">
      <formula>NOT(ISERROR(SEARCH("VZDUCHOVÁ",G74)))</formula>
    </cfRule>
  </conditionalFormatting>
  <conditionalFormatting sqref="G75:G77">
    <cfRule type="containsText" dxfId="26" priority="4" operator="containsText" text="ANO">
      <formula>NOT(ISERROR(SEARCH("ANO",G75)))</formula>
    </cfRule>
  </conditionalFormatting>
  <conditionalFormatting sqref="G79">
    <cfRule type="containsText" dxfId="25" priority="1" operator="containsText" text="ANO">
      <formula>NOT(ISERROR(SEARCH("ANO",G79)))</formula>
    </cfRule>
  </conditionalFormatting>
  <conditionalFormatting sqref="G84:G85">
    <cfRule type="containsText" dxfId="24" priority="10" operator="containsText" text="ANO">
      <formula>NOT(ISERROR(SEARCH("ANO",G84)))</formula>
    </cfRule>
  </conditionalFormatting>
  <conditionalFormatting sqref="G104">
    <cfRule type="containsText" dxfId="23" priority="39" operator="containsText" text="ED">
      <formula>NOT(ISERROR(SEARCH("ED",G104)))</formula>
    </cfRule>
    <cfRule type="containsText" dxfId="22" priority="40" operator="containsText" text="AD">
      <formula>NOT(ISERROR(SEARCH("AD",G104)))</formula>
    </cfRule>
  </conditionalFormatting>
  <conditionalFormatting sqref="G118">
    <cfRule type="containsText" dxfId="21" priority="7" operator="containsText" text="ANO">
      <formula>NOT(ISERROR(SEARCH("ANO",G118)))</formula>
    </cfRule>
  </conditionalFormatting>
  <conditionalFormatting sqref="G121">
    <cfRule type="containsText" dxfId="20" priority="6" operator="containsText" text="ANO">
      <formula>NOT(ISERROR(SEARCH("ANO",G121)))</formula>
    </cfRule>
  </conditionalFormatting>
  <dataValidations count="17">
    <dataValidation type="list" allowBlank="1" showInputMessage="1" showErrorMessage="1" sqref="H159" xr:uid="{A8F97F2B-4BC7-4275-943B-857A339D2CAF}">
      <formula1>"EUR,Kč"</formula1>
    </dataValidation>
    <dataValidation type="list" allowBlank="1" showInputMessage="1" showErrorMessage="1" sqref="G118 G121" xr:uid="{0CD07C68-A588-4739-944D-063A1756D1B0}">
      <formula1>"ANO,NE"</formula1>
    </dataValidation>
    <dataValidation type="list" allowBlank="1" showInputMessage="1" showErrorMessage="1" sqref="G124" xr:uid="{C1C937A1-D4DA-472B-BA7E-71B51CCDBD1F}">
      <formula1>"Cu,NEREZ"</formula1>
    </dataValidation>
    <dataValidation type="list" allowBlank="1" showInputMessage="1" showErrorMessage="1" sqref="G122:G123" xr:uid="{5E51C147-A850-491A-BE96-B4C4834DD638}">
      <formula1>"LAKOVANÝ PLECH,NEREZ"</formula1>
    </dataValidation>
    <dataValidation type="list" allowBlank="1" showInputMessage="1" showErrorMessage="1" sqref="G119" xr:uid="{69231EFD-33D5-45BA-AA1F-8AF162348463}">
      <formula1>"AG3,FÓLIE,EPOX,BLYGOLD,-"</formula1>
    </dataValidation>
    <dataValidation type="list" allowBlank="1" showInputMessage="1" showErrorMessage="1" sqref="G112" xr:uid="{7C25F8D1-1EBE-42FE-BFA5-86232D4EB7BC}">
      <formula1>"NE,ANO,0-10V"</formula1>
    </dataValidation>
    <dataValidation type="list" allowBlank="1" showInputMessage="1" showErrorMessage="1" sqref="C32" xr:uid="{925690DD-D81E-49BF-ADD9-E373FD18D356}">
      <formula1>menuSkladovaneProdukty</formula1>
    </dataValidation>
    <dataValidation type="list" allowBlank="1" showInputMessage="1" showErrorMessage="1" sqref="G151" xr:uid="{9527539E-CCFB-4B11-9115-6514760962D5}">
      <formula1>menuElektronickyRegulator</formula1>
    </dataValidation>
    <dataValidation type="list" allowBlank="1" showInputMessage="1" showErrorMessage="1" sqref="G104" xr:uid="{7AF715F5-F270-4D1B-AE8F-B5C8323D62E3}">
      <formula1>menuOdtavani</formula1>
    </dataValidation>
    <dataValidation type="list" allowBlank="1" showInputMessage="1" showErrorMessage="1" sqref="G135" xr:uid="{8C1488FB-FE9E-4E5F-AACF-3BF827799C9C}">
      <formula1>menuZakonceni</formula1>
    </dataValidation>
    <dataValidation type="list" allowBlank="1" showInputMessage="1" showErrorMessage="1" sqref="C136:G136" xr:uid="{BFAB25F6-A2D6-4A3A-B1A1-CAD96CA9E53F}">
      <formula1>menuPlneniChladiva</formula1>
    </dataValidation>
    <dataValidation type="list" allowBlank="1" showInputMessage="1" showErrorMessage="1" sqref="G140" xr:uid="{1E17AF78-847C-481C-9921-9C4B8340659F}">
      <formula1>menuTeplotniSondy</formula1>
    </dataValidation>
    <dataValidation type="decimal" allowBlank="1" showInputMessage="1" showErrorMessage="1" sqref="G46" xr:uid="{E209CF5B-ECAF-472A-BA87-C99D3BFB192E}">
      <formula1>0.1</formula1>
      <formula2>14</formula2>
    </dataValidation>
    <dataValidation type="decimal" allowBlank="1" showInputMessage="1" showErrorMessage="1" sqref="G47" xr:uid="{958B7DE2-DC01-4A3F-9CD3-8081A0165528}">
      <formula1>0.1</formula1>
      <formula2>10</formula2>
    </dataValidation>
    <dataValidation type="decimal" allowBlank="1" showInputMessage="1" showErrorMessage="1" sqref="G48" xr:uid="{9EDCE8F3-5305-45AC-8121-6D75E4120C9D}">
      <formula1>1</formula1>
      <formula2>6</formula2>
    </dataValidation>
    <dataValidation type="list" allowBlank="1" showInputMessage="1" showErrorMessage="1" sqref="C97:G97" xr:uid="{3DC09CAF-4F32-4BCA-9051-2F896190B211}">
      <formula1>"CEILING,CEILING LOW,CUBIC,CUBIC LOW,DUAL (BOXER),DUAL (BOXER) LOW,DRAFT LESS,CABINETS"</formula1>
    </dataValidation>
    <dataValidation type="list" allowBlank="1" showInputMessage="1" showErrorMessage="1" sqref="C27 G81 G42 G85 C38 G74 C40:G40 C29 H28:H29 C59 D35:G35 G33:G34 G38 D66:G66 G57:G58" xr:uid="{ACC8B576-F15A-4020-A317-1663B53DB3E0}">
      <formula1>#REF!</formula1>
    </dataValidation>
  </dataValidations>
  <printOptions horizontalCentered="1"/>
  <pageMargins left="0.98425196850393704" right="0.39370078740157483" top="0.74803149606299213" bottom="0.59055118110236227" header="0.31496062992125984" footer="0.31496062992125984"/>
  <pageSetup paperSize="9" scale="80" orientation="portrait" r:id="rId1"/>
  <headerFooter>
    <oddFooter>&amp;L&amp;8&amp;F&amp;R&amp;8&amp;A</oddFooter>
  </headerFooter>
  <rowBreaks count="1" manualBreakCount="1">
    <brk id="93" min="1" max="7"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69CCC4F-99F1-418D-9A54-0E8E561F8D8F}">
          <x14:formula1>
            <xm:f>M!$AE$3:$AE$4</xm:f>
          </x14:formula1>
          <xm:sqref>G68:G73 G75:G77 G79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00550-63F0-47DE-8B37-3390559D429F}">
  <sheetPr codeName="List34">
    <tabColor rgb="FF00B050"/>
  </sheetPr>
  <dimension ref="A2:H142"/>
  <sheetViews>
    <sheetView view="pageBreakPreview" zoomScale="85" zoomScaleNormal="100" zoomScaleSheetLayoutView="85" workbookViewId="0"/>
  </sheetViews>
  <sheetFormatPr defaultRowHeight="14.4" x14ac:dyDescent="0.55000000000000004"/>
  <cols>
    <col min="1" max="1" width="3.1015625" customWidth="1"/>
    <col min="2" max="2" width="30.7890625" customWidth="1"/>
    <col min="3" max="3" width="11.7890625" customWidth="1"/>
    <col min="4" max="4" width="4.7890625" customWidth="1"/>
    <col min="5" max="5" width="10" customWidth="1"/>
    <col min="6" max="6" width="4.7890625" customWidth="1"/>
    <col min="7" max="7" width="15.1015625" style="2" customWidth="1"/>
    <col min="8" max="8" width="8.1015625" customWidth="1"/>
  </cols>
  <sheetData>
    <row r="2" spans="2:8" ht="15.6" x14ac:dyDescent="0.6">
      <c r="B2" s="356" t="s">
        <v>263</v>
      </c>
      <c r="C2" s="685" t="s">
        <v>920</v>
      </c>
      <c r="D2" s="686"/>
      <c r="E2" s="357"/>
      <c r="F2" s="357"/>
      <c r="G2" s="358" t="s">
        <v>13</v>
      </c>
      <c r="H2" s="359" t="s">
        <v>933</v>
      </c>
    </row>
    <row r="3" spans="2:8" ht="15.6" x14ac:dyDescent="0.6">
      <c r="B3" s="356" t="s">
        <v>271</v>
      </c>
      <c r="C3" s="685" t="s">
        <v>205</v>
      </c>
      <c r="D3" s="686"/>
      <c r="E3" s="686"/>
      <c r="F3" s="360"/>
      <c r="G3" s="361" t="s">
        <v>770</v>
      </c>
      <c r="H3" s="359" t="s">
        <v>158</v>
      </c>
    </row>
    <row r="4" spans="2:8" ht="15.6" x14ac:dyDescent="0.6">
      <c r="B4" s="356" t="s">
        <v>766</v>
      </c>
      <c r="C4" s="685" t="s">
        <v>981</v>
      </c>
      <c r="D4" s="685"/>
      <c r="E4" s="685"/>
      <c r="F4" s="357"/>
      <c r="G4" s="362" t="s">
        <v>50</v>
      </c>
      <c r="H4" s="359" t="s">
        <v>677</v>
      </c>
    </row>
    <row r="5" spans="2:8" x14ac:dyDescent="0.55000000000000004">
      <c r="B5" s="356" t="s">
        <v>16</v>
      </c>
      <c r="C5" s="363">
        <v>3</v>
      </c>
      <c r="D5" s="364" t="s">
        <v>774</v>
      </c>
      <c r="E5" s="356"/>
      <c r="F5" s="356"/>
      <c r="G5" s="358" t="s">
        <v>14</v>
      </c>
      <c r="H5" s="359" t="s">
        <v>985</v>
      </c>
    </row>
    <row r="6" spans="2:8" x14ac:dyDescent="0.55000000000000004">
      <c r="B6" s="365" t="s">
        <v>15</v>
      </c>
      <c r="C6" s="592" t="s">
        <v>4</v>
      </c>
      <c r="D6" s="593"/>
      <c r="E6" s="593"/>
      <c r="F6" s="593"/>
      <c r="G6" s="593"/>
      <c r="H6" s="594"/>
    </row>
    <row r="7" spans="2:8" ht="5.25" customHeight="1" x14ac:dyDescent="0.55000000000000004">
      <c r="B7" s="591"/>
      <c r="C7" s="591"/>
      <c r="D7" s="591"/>
      <c r="E7" s="591"/>
      <c r="F7" s="591"/>
      <c r="G7" s="591"/>
      <c r="H7" s="591"/>
    </row>
    <row r="8" spans="2:8" x14ac:dyDescent="0.55000000000000004">
      <c r="B8" t="s">
        <v>23</v>
      </c>
      <c r="C8" s="600" t="s">
        <v>930</v>
      </c>
      <c r="D8" s="600"/>
      <c r="E8" s="600"/>
      <c r="F8" s="600"/>
      <c r="G8" s="600"/>
      <c r="H8" s="600"/>
    </row>
    <row r="9" spans="2:8" x14ac:dyDescent="0.55000000000000004">
      <c r="B9" t="s">
        <v>24</v>
      </c>
      <c r="C9" s="601" t="s">
        <v>316</v>
      </c>
      <c r="D9" s="601"/>
      <c r="E9" s="601"/>
      <c r="F9" s="601"/>
      <c r="G9" s="601"/>
      <c r="H9" s="1" t="s">
        <v>727</v>
      </c>
    </row>
    <row r="10" spans="2:8" x14ac:dyDescent="0.55000000000000004">
      <c r="B10" t="s">
        <v>25</v>
      </c>
      <c r="C10" s="602">
        <v>-1</v>
      </c>
      <c r="D10" s="603"/>
      <c r="E10" s="603"/>
      <c r="F10" s="603"/>
      <c r="G10" s="604"/>
      <c r="H10" s="1" t="s">
        <v>727</v>
      </c>
    </row>
    <row r="11" spans="2:8" x14ac:dyDescent="0.55000000000000004">
      <c r="B11" t="s">
        <v>26</v>
      </c>
      <c r="C11" s="598" t="s">
        <v>5</v>
      </c>
      <c r="D11" s="599"/>
      <c r="E11" s="599"/>
      <c r="F11" s="599"/>
      <c r="G11" s="154" t="s">
        <v>179</v>
      </c>
      <c r="H11" s="1" t="s">
        <v>731</v>
      </c>
    </row>
    <row r="12" spans="2:8" ht="5.25" customHeight="1" x14ac:dyDescent="0.55000000000000004">
      <c r="B12" s="591"/>
      <c r="C12" s="591"/>
      <c r="D12" s="591"/>
      <c r="E12" s="591"/>
      <c r="F12" s="591"/>
      <c r="G12" s="591"/>
      <c r="H12" s="591"/>
    </row>
    <row r="13" spans="2:8" x14ac:dyDescent="0.55000000000000004">
      <c r="B13" s="595" t="s">
        <v>100</v>
      </c>
      <c r="C13" s="595"/>
      <c r="D13" s="595"/>
      <c r="E13" s="595"/>
      <c r="F13" s="595"/>
      <c r="G13" s="595"/>
      <c r="H13" s="595"/>
    </row>
    <row r="14" spans="2:8" x14ac:dyDescent="0.55000000000000004">
      <c r="B14" t="s">
        <v>772</v>
      </c>
      <c r="C14" s="336">
        <v>2070</v>
      </c>
      <c r="D14" s="1" t="s">
        <v>1</v>
      </c>
      <c r="E14" s="337" t="s">
        <v>973</v>
      </c>
      <c r="F14" t="s">
        <v>1</v>
      </c>
      <c r="G14" s="12">
        <v>2079</v>
      </c>
      <c r="H14" t="s">
        <v>1</v>
      </c>
    </row>
    <row r="15" spans="2:8" x14ac:dyDescent="0.55000000000000004">
      <c r="B15" t="s">
        <v>27</v>
      </c>
      <c r="C15" s="336">
        <v>1200</v>
      </c>
      <c r="D15" s="1" t="s">
        <v>1</v>
      </c>
      <c r="E15" s="337" t="s">
        <v>876</v>
      </c>
      <c r="F15" t="s">
        <v>1</v>
      </c>
      <c r="G15" s="11">
        <v>1210</v>
      </c>
      <c r="H15" t="s">
        <v>1</v>
      </c>
    </row>
    <row r="16" spans="2:8" ht="5.25" customHeight="1" x14ac:dyDescent="0.55000000000000004">
      <c r="B16" s="591"/>
      <c r="C16" s="591"/>
      <c r="D16" s="591"/>
      <c r="E16" s="591"/>
      <c r="F16" s="591"/>
      <c r="G16" s="591"/>
      <c r="H16" s="591"/>
    </row>
    <row r="17" spans="2:8" ht="369" customHeight="1" x14ac:dyDescent="0.55000000000000004">
      <c r="B17" s="338" t="s">
        <v>691</v>
      </c>
      <c r="C17" s="591"/>
      <c r="D17" s="591"/>
      <c r="E17" s="591"/>
      <c r="F17" s="591"/>
      <c r="G17" s="591"/>
      <c r="H17" s="591"/>
    </row>
    <row r="18" spans="2:8" ht="5.25" customHeight="1" x14ac:dyDescent="0.55000000000000004">
      <c r="B18" s="591"/>
      <c r="C18" s="591"/>
      <c r="D18" s="591"/>
      <c r="E18" s="591"/>
      <c r="F18" s="591"/>
      <c r="G18" s="591"/>
      <c r="H18" s="591"/>
    </row>
    <row r="19" spans="2:8" ht="15" customHeight="1" x14ac:dyDescent="0.55000000000000004">
      <c r="B19" s="595" t="s">
        <v>101</v>
      </c>
      <c r="C19" s="595"/>
      <c r="D19" s="595"/>
      <c r="E19" s="595"/>
      <c r="F19" s="595"/>
      <c r="G19" s="596" t="str">
        <f>CONCATENATE(C2,".",H2)</f>
        <v>MT-C.01.FP</v>
      </c>
      <c r="H19" s="596"/>
    </row>
    <row r="20" spans="2:8" x14ac:dyDescent="0.55000000000000004">
      <c r="B20" s="149" t="s">
        <v>4</v>
      </c>
      <c r="C20" s="597" t="s">
        <v>0</v>
      </c>
      <c r="D20" s="597"/>
      <c r="E20" s="597" t="s">
        <v>19</v>
      </c>
      <c r="F20" s="597"/>
      <c r="G20" s="598" t="s">
        <v>174</v>
      </c>
      <c r="H20" s="599"/>
    </row>
    <row r="21" spans="2:8" x14ac:dyDescent="0.55000000000000004">
      <c r="B21" s="149" t="s">
        <v>20</v>
      </c>
      <c r="C21" s="339">
        <v>1250</v>
      </c>
      <c r="D21" t="s">
        <v>1</v>
      </c>
      <c r="E21" s="15"/>
      <c r="F21" t="s">
        <v>2</v>
      </c>
      <c r="G21" s="11"/>
      <c r="H21" t="s">
        <v>3</v>
      </c>
    </row>
    <row r="22" spans="2:8" x14ac:dyDescent="0.55000000000000004">
      <c r="B22" s="149" t="s">
        <v>20</v>
      </c>
      <c r="C22" s="339">
        <v>1875</v>
      </c>
      <c r="D22" t="s">
        <v>1</v>
      </c>
      <c r="E22" s="15"/>
      <c r="F22" t="s">
        <v>2</v>
      </c>
      <c r="G22" s="11"/>
      <c r="H22" t="s">
        <v>3</v>
      </c>
    </row>
    <row r="23" spans="2:8" x14ac:dyDescent="0.55000000000000004">
      <c r="B23" s="149" t="s">
        <v>20</v>
      </c>
      <c r="C23" s="339">
        <v>2500</v>
      </c>
      <c r="D23" t="s">
        <v>1</v>
      </c>
      <c r="E23" s="15">
        <v>2</v>
      </c>
      <c r="F23" t="s">
        <v>2</v>
      </c>
      <c r="G23" s="11"/>
      <c r="H23" t="s">
        <v>3</v>
      </c>
    </row>
    <row r="24" spans="2:8" x14ac:dyDescent="0.55000000000000004">
      <c r="B24" s="149" t="s">
        <v>20</v>
      </c>
      <c r="C24" s="339">
        <v>2800</v>
      </c>
      <c r="D24" t="s">
        <v>1</v>
      </c>
      <c r="E24" s="15"/>
      <c r="F24" t="s">
        <v>2</v>
      </c>
      <c r="G24" s="11"/>
      <c r="H24" t="s">
        <v>3</v>
      </c>
    </row>
    <row r="25" spans="2:8" x14ac:dyDescent="0.55000000000000004">
      <c r="B25" s="149" t="s">
        <v>20</v>
      </c>
      <c r="C25" s="339">
        <v>3750</v>
      </c>
      <c r="D25" t="s">
        <v>1</v>
      </c>
      <c r="E25" s="15">
        <v>4</v>
      </c>
      <c r="F25" t="s">
        <v>2</v>
      </c>
      <c r="G25" s="11"/>
      <c r="H25" t="s">
        <v>3</v>
      </c>
    </row>
    <row r="26" spans="2:8" x14ac:dyDescent="0.55000000000000004">
      <c r="B26" s="605" t="s">
        <v>21</v>
      </c>
      <c r="C26" s="339">
        <v>0</v>
      </c>
      <c r="D26" t="s">
        <v>1</v>
      </c>
      <c r="E26" s="610"/>
      <c r="F26" t="s">
        <v>2</v>
      </c>
      <c r="G26" s="612"/>
      <c r="H26" s="614" t="s">
        <v>3</v>
      </c>
    </row>
    <row r="27" spans="2:8" x14ac:dyDescent="0.55000000000000004">
      <c r="B27" s="605"/>
      <c r="C27" s="16"/>
      <c r="D27" t="s">
        <v>1</v>
      </c>
      <c r="E27" s="611"/>
      <c r="F27" s="340">
        <f>SUM(E21:E25,E26)</f>
        <v>6</v>
      </c>
      <c r="G27" s="613"/>
      <c r="H27" s="614"/>
    </row>
    <row r="28" spans="2:8" x14ac:dyDescent="0.55000000000000004">
      <c r="B28" s="149" t="s">
        <v>651</v>
      </c>
      <c r="C28" s="608">
        <v>2</v>
      </c>
      <c r="D28" s="608"/>
      <c r="E28" s="608"/>
      <c r="F28" t="s">
        <v>2</v>
      </c>
      <c r="G28" s="609"/>
      <c r="H28" s="591"/>
    </row>
    <row r="29" spans="2:8" ht="5.25" customHeight="1" x14ac:dyDescent="0.55000000000000004">
      <c r="B29" s="591"/>
      <c r="C29" s="591"/>
      <c r="D29" s="591"/>
      <c r="E29" s="591"/>
      <c r="F29" s="591"/>
      <c r="G29" s="591"/>
      <c r="H29" s="591"/>
    </row>
    <row r="30" spans="2:8" x14ac:dyDescent="0.55000000000000004">
      <c r="B30" t="s">
        <v>28</v>
      </c>
      <c r="C30" s="544" t="s">
        <v>175</v>
      </c>
      <c r="D30" s="544"/>
      <c r="E30" s="544"/>
      <c r="F30" s="544"/>
      <c r="G30" s="2">
        <f>(C21*E21)+(C22*E22)+(C23*E23)+(C24*E24)+(C25*E25)+(C26*E26)+(C28*50)</f>
        <v>20100</v>
      </c>
      <c r="H30" t="s">
        <v>1</v>
      </c>
    </row>
    <row r="31" spans="2:8" x14ac:dyDescent="0.55000000000000004">
      <c r="B31" t="s">
        <v>29</v>
      </c>
      <c r="C31" s="544" t="s">
        <v>17</v>
      </c>
      <c r="D31" s="544"/>
      <c r="E31" s="544"/>
      <c r="F31" s="544"/>
      <c r="G31" s="2">
        <f>G21+G22+G23+G24+G25+G26</f>
        <v>0</v>
      </c>
      <c r="H31" t="s">
        <v>3</v>
      </c>
    </row>
    <row r="32" spans="2:8" x14ac:dyDescent="0.55000000000000004">
      <c r="B32" t="s">
        <v>30</v>
      </c>
      <c r="C32" s="544" t="s">
        <v>18</v>
      </c>
      <c r="D32" s="544"/>
      <c r="E32" s="544"/>
      <c r="F32" s="544"/>
      <c r="G32" s="11"/>
      <c r="H32" t="s">
        <v>6</v>
      </c>
    </row>
    <row r="33" spans="2:8" ht="5.25" customHeight="1" x14ac:dyDescent="0.55000000000000004">
      <c r="B33" s="591"/>
      <c r="C33" s="591"/>
      <c r="D33" s="591"/>
      <c r="E33" s="591"/>
      <c r="F33" s="591"/>
      <c r="G33" s="591"/>
      <c r="H33" s="591"/>
    </row>
    <row r="34" spans="2:8" x14ac:dyDescent="0.55000000000000004">
      <c r="B34" s="595" t="s">
        <v>102</v>
      </c>
      <c r="C34" s="595"/>
      <c r="D34" s="595"/>
      <c r="E34" s="595"/>
      <c r="F34" s="595"/>
      <c r="G34" s="595"/>
      <c r="H34" s="595"/>
    </row>
    <row r="35" spans="2:8" x14ac:dyDescent="0.55000000000000004">
      <c r="B35" s="607" t="s">
        <v>31</v>
      </c>
      <c r="C35" s="606" t="s">
        <v>32</v>
      </c>
      <c r="D35" s="606"/>
      <c r="E35" s="606" t="s">
        <v>7</v>
      </c>
      <c r="F35" s="606"/>
      <c r="G35" s="145" t="str">
        <f>IF($E35="","",VLOOKUP($E35,tabBarvaDistribucnihoNabytku[#All],2,FALSE))</f>
        <v>RAL 7016</v>
      </c>
      <c r="H35" t="s">
        <v>4</v>
      </c>
    </row>
    <row r="36" spans="2:8" x14ac:dyDescent="0.55000000000000004">
      <c r="B36" s="607"/>
      <c r="C36" s="606" t="s">
        <v>33</v>
      </c>
      <c r="D36" s="606"/>
      <c r="E36" s="606" t="s">
        <v>8</v>
      </c>
      <c r="F36" s="606"/>
      <c r="G36" s="145" t="str">
        <f>IF($E36="","",VLOOKUP($E36,tabBarvaDistribucnihoNabytku[#All],2,FALSE))</f>
        <v>RAL 9003</v>
      </c>
      <c r="H36" t="s">
        <v>4</v>
      </c>
    </row>
    <row r="37" spans="2:8" x14ac:dyDescent="0.55000000000000004">
      <c r="B37" s="607"/>
      <c r="C37" s="606" t="s">
        <v>34</v>
      </c>
      <c r="D37" s="606"/>
      <c r="E37" s="606" t="s">
        <v>8</v>
      </c>
      <c r="F37" s="606"/>
      <c r="G37" s="145" t="str">
        <f>IF($E37="","",VLOOKUP($E37,tabBarvaDistribucnihoNabytku[#All],2,FALSE))</f>
        <v>RAL 9003</v>
      </c>
      <c r="H37" t="s">
        <v>4</v>
      </c>
    </row>
    <row r="38" spans="2:8" x14ac:dyDescent="0.55000000000000004">
      <c r="B38" s="607"/>
      <c r="C38" s="606" t="s">
        <v>35</v>
      </c>
      <c r="D38" s="606"/>
      <c r="E38" s="606" t="s">
        <v>8</v>
      </c>
      <c r="F38" s="606"/>
      <c r="G38" s="145" t="str">
        <f>IF($E38="","",VLOOKUP($E38,tabBarvaDistribucnihoNabytku[#All],2,FALSE))</f>
        <v>RAL 9003</v>
      </c>
      <c r="H38" t="s">
        <v>4</v>
      </c>
    </row>
    <row r="39" spans="2:8" x14ac:dyDescent="0.55000000000000004">
      <c r="B39" s="607"/>
      <c r="C39" s="606" t="s">
        <v>36</v>
      </c>
      <c r="D39" s="606"/>
      <c r="E39" s="606" t="s">
        <v>7</v>
      </c>
      <c r="F39" s="606"/>
      <c r="G39" s="145" t="str">
        <f>IF($E39="","",VLOOKUP($E39,tabBarvaDistribucnihoNabytku[#All],2,FALSE))</f>
        <v>RAL 7016</v>
      </c>
      <c r="H39" t="s">
        <v>4</v>
      </c>
    </row>
    <row r="40" spans="2:8" x14ac:dyDescent="0.55000000000000004">
      <c r="B40" s="607" t="s">
        <v>22</v>
      </c>
      <c r="C40" s="606" t="s">
        <v>32</v>
      </c>
      <c r="D40" s="606"/>
      <c r="E40" s="606" t="s">
        <v>7</v>
      </c>
      <c r="F40" s="606"/>
      <c r="G40" s="145" t="str">
        <f>IF($E40="","",VLOOKUP($E40,tabBocnice[#All],2,FALSE))</f>
        <v>RAL 7016</v>
      </c>
      <c r="H40" t="s">
        <v>4</v>
      </c>
    </row>
    <row r="41" spans="2:8" x14ac:dyDescent="0.55000000000000004">
      <c r="B41" s="607"/>
      <c r="C41" s="606" t="s">
        <v>33</v>
      </c>
      <c r="D41" s="606"/>
      <c r="E41" s="606" t="s">
        <v>8</v>
      </c>
      <c r="F41" s="606"/>
      <c r="G41" s="145" t="str">
        <f>IF($E41="","",VLOOKUP($E41,tabBarvaDistribucnihoNabytku[#All],2,FALSE))</f>
        <v>RAL 9003</v>
      </c>
      <c r="H41" t="s">
        <v>4</v>
      </c>
    </row>
    <row r="42" spans="2:8" ht="20.25" customHeight="1" x14ac:dyDescent="0.55000000000000004">
      <c r="B42" s="615" t="s">
        <v>646</v>
      </c>
      <c r="C42" s="606" t="s">
        <v>71</v>
      </c>
      <c r="D42" s="606"/>
      <c r="E42" s="561" t="s">
        <v>544</v>
      </c>
      <c r="F42" s="561"/>
      <c r="G42" s="145" t="str">
        <f>IF($E42="","",VLOOKUP($E42,tabOsvetleniDN[#All],2,FALSE))</f>
        <v>4000K</v>
      </c>
      <c r="H42" s="76" t="s">
        <v>4</v>
      </c>
    </row>
    <row r="43" spans="2:8" ht="20.25" customHeight="1" x14ac:dyDescent="0.55000000000000004">
      <c r="B43" s="615"/>
      <c r="C43" s="606" t="s">
        <v>257</v>
      </c>
      <c r="D43" s="606"/>
      <c r="E43" s="561" t="s">
        <v>4</v>
      </c>
      <c r="F43" s="561"/>
      <c r="G43" s="145" t="str">
        <f>IF($E43="","",VLOOKUP($E43,tabOsvetleniDN[#All],2,FALSE))</f>
        <v>-</v>
      </c>
      <c r="H43" s="76"/>
    </row>
    <row r="44" spans="2:8" ht="20.25" customHeight="1" x14ac:dyDescent="0.55000000000000004">
      <c r="B44" s="615"/>
      <c r="C44" s="606" t="s">
        <v>258</v>
      </c>
      <c r="D44" s="606"/>
      <c r="E44" s="561" t="s">
        <v>544</v>
      </c>
      <c r="F44" s="561"/>
      <c r="G44" s="145" t="str">
        <f>IF($E44="","",VLOOKUP($E44,tabOsvetleniDN[#All],2,FALSE))</f>
        <v>4000K</v>
      </c>
      <c r="H44" s="76"/>
    </row>
    <row r="45" spans="2:8" ht="20.25" customHeight="1" x14ac:dyDescent="0.55000000000000004">
      <c r="B45" s="607"/>
      <c r="C45" s="606" t="s">
        <v>72</v>
      </c>
      <c r="D45" s="606"/>
      <c r="E45" s="561" t="s">
        <v>4</v>
      </c>
      <c r="F45" s="561"/>
      <c r="G45" s="145" t="str">
        <f>IF($E45="","",VLOOKUP($E45,tabOsvetleniDN[#All],2,FALSE))</f>
        <v>-</v>
      </c>
      <c r="H45" s="76" t="s">
        <v>4</v>
      </c>
    </row>
    <row r="46" spans="2:8" x14ac:dyDescent="0.55000000000000004">
      <c r="B46" s="607" t="s">
        <v>70</v>
      </c>
      <c r="C46" s="606" t="s">
        <v>37</v>
      </c>
      <c r="D46" s="606"/>
      <c r="E46" s="606"/>
      <c r="F46" s="606"/>
      <c r="G46" s="142"/>
      <c r="H46" t="s">
        <v>2</v>
      </c>
    </row>
    <row r="47" spans="2:8" x14ac:dyDescent="0.55000000000000004">
      <c r="B47" s="607"/>
      <c r="C47" s="606" t="s">
        <v>38</v>
      </c>
      <c r="D47" s="606"/>
      <c r="E47" s="606"/>
      <c r="F47" s="606"/>
      <c r="G47" s="342">
        <v>600</v>
      </c>
      <c r="H47" t="s">
        <v>1</v>
      </c>
    </row>
    <row r="48" spans="2:8" x14ac:dyDescent="0.55000000000000004">
      <c r="B48" s="607"/>
      <c r="C48" s="606" t="s">
        <v>64</v>
      </c>
      <c r="D48" s="606"/>
      <c r="E48" s="606"/>
      <c r="F48" s="606"/>
      <c r="G48" s="2" t="s">
        <v>11</v>
      </c>
      <c r="H48" t="s">
        <v>4</v>
      </c>
    </row>
    <row r="49" spans="2:8" x14ac:dyDescent="0.55000000000000004">
      <c r="B49" s="607"/>
      <c r="C49" s="605" t="s">
        <v>39</v>
      </c>
      <c r="D49" s="605"/>
      <c r="E49" s="605"/>
      <c r="F49" s="605"/>
      <c r="G49" s="2" t="s">
        <v>11</v>
      </c>
      <c r="H49" t="s">
        <v>4</v>
      </c>
    </row>
    <row r="50" spans="2:8" x14ac:dyDescent="0.55000000000000004">
      <c r="B50" s="607"/>
      <c r="C50" s="605"/>
      <c r="D50" s="605"/>
      <c r="E50" s="605"/>
      <c r="F50" s="605"/>
      <c r="G50" s="2">
        <v>25</v>
      </c>
      <c r="H50" t="s">
        <v>1</v>
      </c>
    </row>
    <row r="51" spans="2:8" x14ac:dyDescent="0.55000000000000004">
      <c r="B51" s="607"/>
      <c r="C51" s="606" t="s">
        <v>40</v>
      </c>
      <c r="D51" s="606"/>
      <c r="E51" s="606"/>
      <c r="F51" s="606"/>
      <c r="G51" s="343" t="s">
        <v>931</v>
      </c>
      <c r="H51" t="s">
        <v>1</v>
      </c>
    </row>
    <row r="52" spans="2:8" x14ac:dyDescent="0.55000000000000004">
      <c r="B52" s="607"/>
      <c r="C52" s="606" t="s">
        <v>692</v>
      </c>
      <c r="D52" s="606"/>
      <c r="E52" s="606"/>
      <c r="F52" s="606"/>
      <c r="G52" s="2" t="s">
        <v>63</v>
      </c>
      <c r="H52" t="s">
        <v>4</v>
      </c>
    </row>
    <row r="53" spans="2:8" x14ac:dyDescent="0.55000000000000004">
      <c r="B53" s="338" t="s">
        <v>90</v>
      </c>
      <c r="C53" s="606" t="s">
        <v>693</v>
      </c>
      <c r="D53" s="606"/>
      <c r="E53" s="606"/>
      <c r="F53" s="606"/>
      <c r="G53" s="2" t="s">
        <v>63</v>
      </c>
      <c r="H53" t="s">
        <v>4</v>
      </c>
    </row>
    <row r="54" spans="2:8" x14ac:dyDescent="0.55000000000000004">
      <c r="B54" s="607" t="s">
        <v>44</v>
      </c>
      <c r="C54" s="344" t="s">
        <v>11</v>
      </c>
      <c r="E54" s="606" t="s">
        <v>41</v>
      </c>
      <c r="F54" s="606"/>
      <c r="G54" s="2">
        <v>52</v>
      </c>
      <c r="H54" t="s">
        <v>1</v>
      </c>
    </row>
    <row r="55" spans="2:8" x14ac:dyDescent="0.55000000000000004">
      <c r="B55" s="607"/>
      <c r="C55" s="606" t="s">
        <v>42</v>
      </c>
      <c r="D55" s="606"/>
      <c r="E55" s="591"/>
      <c r="F55" s="591"/>
      <c r="G55" s="149" t="s">
        <v>259</v>
      </c>
      <c r="H55" t="s">
        <v>4</v>
      </c>
    </row>
    <row r="56" spans="2:8" ht="30" customHeight="1" x14ac:dyDescent="0.55000000000000004">
      <c r="B56" s="607"/>
      <c r="C56" s="616" t="s">
        <v>932</v>
      </c>
      <c r="D56" s="616"/>
      <c r="E56" s="616"/>
      <c r="F56" s="616"/>
      <c r="G56" s="616"/>
      <c r="H56" s="616"/>
    </row>
    <row r="57" spans="2:8" ht="5.25" customHeight="1" x14ac:dyDescent="0.55000000000000004">
      <c r="B57" s="591"/>
      <c r="C57" s="591"/>
      <c r="D57" s="591"/>
      <c r="E57" s="591"/>
      <c r="F57" s="591"/>
      <c r="G57" s="591"/>
      <c r="H57" s="591"/>
    </row>
    <row r="58" spans="2:8" x14ac:dyDescent="0.55000000000000004">
      <c r="B58" s="595" t="s">
        <v>103</v>
      </c>
      <c r="C58" s="595"/>
      <c r="D58" s="595"/>
      <c r="E58" s="595"/>
      <c r="F58" s="595"/>
      <c r="G58" s="595"/>
      <c r="H58" s="595"/>
    </row>
    <row r="59" spans="2:8" x14ac:dyDescent="0.55000000000000004">
      <c r="B59" s="619" t="s">
        <v>45</v>
      </c>
      <c r="C59" s="620" t="s">
        <v>114</v>
      </c>
      <c r="D59" s="621"/>
      <c r="E59" s="621"/>
      <c r="F59" s="621"/>
      <c r="G59" s="25" t="s">
        <v>43</v>
      </c>
      <c r="H59" t="s">
        <v>4</v>
      </c>
    </row>
    <row r="60" spans="2:8" x14ac:dyDescent="0.55000000000000004">
      <c r="B60" s="617"/>
      <c r="C60" s="618" t="s">
        <v>47</v>
      </c>
      <c r="D60" s="618"/>
      <c r="E60" s="618"/>
      <c r="F60" s="618"/>
      <c r="G60" s="39"/>
      <c r="H60" t="s">
        <v>3</v>
      </c>
    </row>
    <row r="61" spans="2:8" x14ac:dyDescent="0.55000000000000004">
      <c r="B61" s="617"/>
      <c r="C61" s="618" t="s">
        <v>115</v>
      </c>
      <c r="D61" s="618"/>
      <c r="E61" s="618"/>
      <c r="F61" s="618"/>
      <c r="G61" s="26"/>
      <c r="H61" t="s">
        <v>116</v>
      </c>
    </row>
    <row r="62" spans="2:8" x14ac:dyDescent="0.55000000000000004">
      <c r="B62" s="617"/>
      <c r="C62" s="618" t="s">
        <v>117</v>
      </c>
      <c r="D62" s="618"/>
      <c r="E62" s="618"/>
      <c r="F62" s="618"/>
      <c r="G62" s="26"/>
      <c r="H62" t="s">
        <v>118</v>
      </c>
    </row>
    <row r="63" spans="2:8" hidden="1" x14ac:dyDescent="0.55000000000000004">
      <c r="B63" s="617"/>
      <c r="C63" s="591" t="s">
        <v>122</v>
      </c>
      <c r="D63" s="591"/>
      <c r="E63" s="591"/>
      <c r="F63" s="591"/>
      <c r="G63" s="145">
        <f>(G62/60)*G61</f>
        <v>0</v>
      </c>
      <c r="H63" t="s">
        <v>123</v>
      </c>
    </row>
    <row r="64" spans="2:8" hidden="1" x14ac:dyDescent="0.55000000000000004">
      <c r="B64" s="617"/>
      <c r="C64" s="591" t="s">
        <v>120</v>
      </c>
      <c r="D64" s="591"/>
      <c r="E64" s="591"/>
      <c r="F64" s="591"/>
      <c r="G64" s="145">
        <f>((G62/60)*G61)*(G60/1000)</f>
        <v>0</v>
      </c>
      <c r="H64" t="s">
        <v>119</v>
      </c>
    </row>
    <row r="65" spans="2:8" x14ac:dyDescent="0.55000000000000004">
      <c r="B65" s="617" t="s">
        <v>46</v>
      </c>
      <c r="C65" s="609" t="s">
        <v>9</v>
      </c>
      <c r="D65" s="591"/>
      <c r="E65" s="591"/>
      <c r="F65" s="591"/>
      <c r="G65" s="591"/>
      <c r="H65" t="s">
        <v>4</v>
      </c>
    </row>
    <row r="66" spans="2:8" x14ac:dyDescent="0.55000000000000004">
      <c r="B66" s="617"/>
      <c r="C66" s="618" t="s">
        <v>47</v>
      </c>
      <c r="D66" s="618"/>
      <c r="E66" s="618"/>
      <c r="F66" s="618"/>
      <c r="G66" s="11"/>
      <c r="H66" t="s">
        <v>3</v>
      </c>
    </row>
    <row r="67" spans="2:8" hidden="1" x14ac:dyDescent="0.55000000000000004">
      <c r="B67" s="617"/>
      <c r="C67" s="618" t="s">
        <v>121</v>
      </c>
      <c r="D67" s="618"/>
      <c r="E67" s="618"/>
      <c r="F67" s="618"/>
      <c r="G67" s="13"/>
      <c r="H67" t="s">
        <v>119</v>
      </c>
    </row>
    <row r="68" spans="2:8" x14ac:dyDescent="0.55000000000000004">
      <c r="B68" s="617" t="s">
        <v>694</v>
      </c>
      <c r="C68" s="618" t="s">
        <v>47</v>
      </c>
      <c r="D68" s="618"/>
      <c r="E68" s="618"/>
      <c r="F68" s="618"/>
      <c r="G68" s="11"/>
      <c r="H68" t="s">
        <v>3</v>
      </c>
    </row>
    <row r="69" spans="2:8" x14ac:dyDescent="0.55000000000000004">
      <c r="B69" s="617"/>
      <c r="C69" s="618" t="s">
        <v>124</v>
      </c>
      <c r="D69" s="618"/>
      <c r="E69" s="618"/>
      <c r="F69" s="618"/>
      <c r="G69" s="11"/>
      <c r="H69" t="s">
        <v>123</v>
      </c>
    </row>
    <row r="70" spans="2:8" hidden="1" x14ac:dyDescent="0.55000000000000004">
      <c r="B70" s="617"/>
      <c r="C70" s="618" t="s">
        <v>125</v>
      </c>
      <c r="D70" s="618"/>
      <c r="E70" s="618"/>
      <c r="F70" s="618"/>
      <c r="G70" s="13">
        <f>(G68/1000)*G69</f>
        <v>0</v>
      </c>
      <c r="H70" t="s">
        <v>119</v>
      </c>
    </row>
    <row r="71" spans="2:8" x14ac:dyDescent="0.55000000000000004">
      <c r="B71" s="617" t="s">
        <v>113</v>
      </c>
      <c r="C71" s="618" t="s">
        <v>47</v>
      </c>
      <c r="D71" s="618"/>
      <c r="E71" s="618"/>
      <c r="F71" s="618"/>
      <c r="G71" s="11"/>
      <c r="H71" t="s">
        <v>3</v>
      </c>
    </row>
    <row r="72" spans="2:8" hidden="1" x14ac:dyDescent="0.55000000000000004">
      <c r="B72" s="617"/>
      <c r="C72" s="591" t="s">
        <v>126</v>
      </c>
      <c r="D72" s="591"/>
      <c r="E72" s="591"/>
      <c r="F72" s="591"/>
      <c r="G72" s="2" t="e">
        <f>#REF!</f>
        <v>#REF!</v>
      </c>
      <c r="H72" t="s">
        <v>123</v>
      </c>
    </row>
    <row r="73" spans="2:8" hidden="1" x14ac:dyDescent="0.55000000000000004">
      <c r="B73" s="617"/>
      <c r="C73" s="591" t="s">
        <v>125</v>
      </c>
      <c r="D73" s="591"/>
      <c r="E73" s="591"/>
      <c r="F73" s="591"/>
      <c r="G73" s="145" t="e">
        <f>(G71/1000)*G72</f>
        <v>#REF!</v>
      </c>
      <c r="H73" t="s">
        <v>119</v>
      </c>
    </row>
    <row r="74" spans="2:8" x14ac:dyDescent="0.55000000000000004">
      <c r="B74" s="345" t="s">
        <v>48</v>
      </c>
      <c r="C74" s="623"/>
      <c r="D74" s="624"/>
      <c r="E74" s="624"/>
      <c r="F74" s="624"/>
      <c r="G74" s="624"/>
      <c r="H74" t="s">
        <v>4</v>
      </c>
    </row>
    <row r="75" spans="2:8" x14ac:dyDescent="0.55000000000000004">
      <c r="B75" s="617" t="s">
        <v>49</v>
      </c>
      <c r="C75" s="618" t="s">
        <v>50</v>
      </c>
      <c r="D75" s="618"/>
      <c r="E75" s="618"/>
      <c r="F75" s="618"/>
      <c r="G75" s="2" t="s">
        <v>77</v>
      </c>
      <c r="H75" t="s">
        <v>4</v>
      </c>
    </row>
    <row r="76" spans="2:8" x14ac:dyDescent="0.55000000000000004">
      <c r="B76" s="617"/>
      <c r="C76" s="618" t="s">
        <v>51</v>
      </c>
      <c r="D76" s="618"/>
      <c r="E76" s="618"/>
      <c r="F76" s="618"/>
      <c r="G76" s="2" t="s">
        <v>81</v>
      </c>
      <c r="H76" t="s">
        <v>4</v>
      </c>
    </row>
    <row r="77" spans="2:8" x14ac:dyDescent="0.55000000000000004">
      <c r="B77" s="345" t="s">
        <v>179</v>
      </c>
      <c r="C77" s="609" t="s">
        <v>84</v>
      </c>
      <c r="D77" s="591"/>
      <c r="E77" s="591"/>
      <c r="F77" s="591"/>
      <c r="G77" s="591"/>
      <c r="H77" t="s">
        <v>4</v>
      </c>
    </row>
    <row r="78" spans="2:8" x14ac:dyDescent="0.55000000000000004">
      <c r="B78" s="622" t="s">
        <v>52</v>
      </c>
      <c r="C78" s="618" t="s">
        <v>53</v>
      </c>
      <c r="D78" s="618"/>
      <c r="E78" s="618"/>
      <c r="F78" s="618"/>
      <c r="G78" s="2" t="s">
        <v>10</v>
      </c>
      <c r="H78" t="s">
        <v>4</v>
      </c>
    </row>
    <row r="79" spans="2:8" x14ac:dyDescent="0.55000000000000004">
      <c r="B79" s="617"/>
      <c r="C79" s="618" t="s">
        <v>54</v>
      </c>
      <c r="D79" s="618"/>
      <c r="E79" s="618"/>
      <c r="F79" s="618"/>
      <c r="G79" s="2" t="s">
        <v>11</v>
      </c>
      <c r="H79" t="s">
        <v>4</v>
      </c>
    </row>
    <row r="80" spans="2:8" x14ac:dyDescent="0.55000000000000004">
      <c r="B80" s="617"/>
      <c r="C80" s="618" t="s">
        <v>55</v>
      </c>
      <c r="D80" s="618"/>
      <c r="E80" s="618"/>
      <c r="F80" s="618"/>
      <c r="G80" s="2" t="s">
        <v>11</v>
      </c>
      <c r="H80" t="s">
        <v>4</v>
      </c>
    </row>
    <row r="81" spans="2:8" x14ac:dyDescent="0.55000000000000004">
      <c r="B81" s="617"/>
      <c r="C81" s="618" t="s">
        <v>45</v>
      </c>
      <c r="D81" s="618"/>
      <c r="E81" s="618"/>
      <c r="F81" s="618"/>
      <c r="G81" s="2" t="s">
        <v>11</v>
      </c>
      <c r="H81" t="s">
        <v>4</v>
      </c>
    </row>
    <row r="82" spans="2:8" x14ac:dyDescent="0.55000000000000004">
      <c r="B82" s="617"/>
      <c r="C82" s="618" t="s">
        <v>56</v>
      </c>
      <c r="D82" s="618"/>
      <c r="E82" s="618"/>
      <c r="F82" s="618"/>
      <c r="G82" s="2" t="s">
        <v>11</v>
      </c>
      <c r="H82" t="s">
        <v>4</v>
      </c>
    </row>
    <row r="83" spans="2:8" x14ac:dyDescent="0.55000000000000004">
      <c r="B83" s="617"/>
      <c r="C83" s="618" t="s">
        <v>91</v>
      </c>
      <c r="D83" s="618"/>
      <c r="E83" s="618"/>
      <c r="F83" s="618"/>
      <c r="G83" s="2" t="s">
        <v>11</v>
      </c>
      <c r="H83" t="s">
        <v>4</v>
      </c>
    </row>
    <row r="84" spans="2:8" x14ac:dyDescent="0.55000000000000004">
      <c r="B84" s="622" t="s">
        <v>187</v>
      </c>
      <c r="C84" s="618" t="s">
        <v>57</v>
      </c>
      <c r="D84" s="618"/>
      <c r="E84" s="618"/>
      <c r="F84" s="618"/>
      <c r="G84" s="2" t="s">
        <v>11</v>
      </c>
      <c r="H84" t="s">
        <v>4</v>
      </c>
    </row>
    <row r="85" spans="2:8" x14ac:dyDescent="0.55000000000000004">
      <c r="B85" s="622"/>
      <c r="C85" s="618" t="s">
        <v>58</v>
      </c>
      <c r="D85" s="618"/>
      <c r="E85" s="618"/>
      <c r="F85" s="618"/>
      <c r="G85" s="2" t="s">
        <v>11</v>
      </c>
      <c r="H85" t="s">
        <v>4</v>
      </c>
    </row>
    <row r="86" spans="2:8" x14ac:dyDescent="0.55000000000000004">
      <c r="B86" s="622"/>
      <c r="C86" s="618" t="s">
        <v>59</v>
      </c>
      <c r="D86" s="618"/>
      <c r="E86" s="618"/>
      <c r="F86" s="618"/>
      <c r="G86" s="2" t="s">
        <v>11</v>
      </c>
      <c r="H86" t="s">
        <v>4</v>
      </c>
    </row>
    <row r="87" spans="2:8" x14ac:dyDescent="0.55000000000000004">
      <c r="B87" s="622"/>
      <c r="C87" s="618" t="s">
        <v>60</v>
      </c>
      <c r="D87" s="618"/>
      <c r="E87" s="618"/>
      <c r="F87" s="618"/>
      <c r="G87" s="2" t="s">
        <v>11</v>
      </c>
      <c r="H87" t="s">
        <v>4</v>
      </c>
    </row>
    <row r="88" spans="2:8" x14ac:dyDescent="0.55000000000000004">
      <c r="B88" s="617" t="s">
        <v>186</v>
      </c>
      <c r="C88" s="618" t="s">
        <v>296</v>
      </c>
      <c r="D88" s="618"/>
      <c r="E88" s="618"/>
      <c r="F88" s="618"/>
      <c r="G88" s="2" t="s">
        <v>804</v>
      </c>
      <c r="H88" t="s">
        <v>4</v>
      </c>
    </row>
    <row r="89" spans="2:8" x14ac:dyDescent="0.55000000000000004">
      <c r="B89" s="617"/>
      <c r="C89" s="618" t="s">
        <v>61</v>
      </c>
      <c r="D89" s="618"/>
      <c r="E89" s="618"/>
      <c r="F89" s="618"/>
      <c r="G89" s="2" t="s">
        <v>11</v>
      </c>
      <c r="H89" t="s">
        <v>4</v>
      </c>
    </row>
    <row r="90" spans="2:8" x14ac:dyDescent="0.55000000000000004">
      <c r="B90" s="617"/>
      <c r="C90" s="625" t="s">
        <v>515</v>
      </c>
      <c r="D90" s="626"/>
      <c r="E90" s="626"/>
      <c r="F90" s="626"/>
      <c r="G90" s="2" t="s">
        <v>63</v>
      </c>
      <c r="H90" t="s">
        <v>4</v>
      </c>
    </row>
    <row r="91" spans="2:8" ht="15" customHeight="1" x14ac:dyDescent="0.55000000000000004">
      <c r="B91" s="27" t="s">
        <v>260</v>
      </c>
      <c r="C91" s="625" t="s">
        <v>517</v>
      </c>
      <c r="D91" s="626"/>
      <c r="E91" s="626"/>
      <c r="F91" s="626"/>
      <c r="G91" s="2" t="s">
        <v>11</v>
      </c>
      <c r="H91" t="s">
        <v>4</v>
      </c>
    </row>
    <row r="92" spans="2:8" ht="5.25" customHeight="1" x14ac:dyDescent="0.55000000000000004">
      <c r="B92" s="591"/>
      <c r="C92" s="591"/>
      <c r="D92" s="591"/>
      <c r="E92" s="591"/>
      <c r="F92" s="591"/>
      <c r="G92" s="591"/>
      <c r="H92" s="591"/>
    </row>
    <row r="93" spans="2:8" x14ac:dyDescent="0.55000000000000004">
      <c r="B93" s="30" t="s">
        <v>104</v>
      </c>
      <c r="C93" s="30"/>
      <c r="D93" s="30"/>
      <c r="E93" s="30"/>
      <c r="F93" s="30"/>
      <c r="G93" s="34" t="str">
        <f>NABÍDKA!B13</f>
        <v>A</v>
      </c>
      <c r="H93" s="35" t="str">
        <f>NABÍDKA!B39</f>
        <v>11</v>
      </c>
    </row>
    <row r="94" spans="2:8" ht="5.25" customHeight="1" x14ac:dyDescent="0.55000000000000004">
      <c r="B94" s="627"/>
      <c r="C94" s="628"/>
      <c r="D94" s="628"/>
      <c r="E94" s="628"/>
      <c r="F94" s="628"/>
      <c r="G94" s="628"/>
      <c r="H94" s="628"/>
    </row>
    <row r="95" spans="2:8" ht="15" customHeight="1" x14ac:dyDescent="0.55000000000000004">
      <c r="B95" s="629" t="s">
        <v>99</v>
      </c>
      <c r="C95" s="618" t="s">
        <v>96</v>
      </c>
      <c r="D95" s="618"/>
      <c r="E95" s="618"/>
      <c r="F95" s="618"/>
      <c r="G95" s="14"/>
      <c r="H95" s="346" t="str">
        <f>DATA!$K$50</f>
        <v>Kč</v>
      </c>
    </row>
    <row r="96" spans="2:8" ht="14.7" thickBot="1" x14ac:dyDescent="0.6">
      <c r="B96" s="630"/>
      <c r="C96" s="618" t="s">
        <v>97</v>
      </c>
      <c r="D96" s="618"/>
      <c r="E96" s="618"/>
      <c r="F96" s="618"/>
      <c r="G96" s="14"/>
      <c r="H96" s="4" t="str">
        <f>H95</f>
        <v>Kč</v>
      </c>
    </row>
    <row r="97" spans="2:8" ht="14.7" thickBot="1" x14ac:dyDescent="0.6">
      <c r="B97" s="631"/>
      <c r="C97" s="632" t="s">
        <v>98</v>
      </c>
      <c r="D97" s="633"/>
      <c r="E97" s="633"/>
      <c r="F97" s="633"/>
      <c r="G97" s="347">
        <f>SUM(G95:G96)</f>
        <v>0</v>
      </c>
      <c r="H97" s="348" t="str">
        <f>H96</f>
        <v>Kč</v>
      </c>
    </row>
    <row r="98" spans="2:8" ht="5.25" customHeight="1" x14ac:dyDescent="0.55000000000000004">
      <c r="B98" s="591"/>
      <c r="C98" s="591"/>
      <c r="D98" s="591"/>
      <c r="E98" s="591"/>
      <c r="F98" s="591"/>
      <c r="G98" s="591"/>
      <c r="H98" s="591"/>
    </row>
    <row r="99" spans="2:8" x14ac:dyDescent="0.55000000000000004">
      <c r="B99" s="634" t="s">
        <v>105</v>
      </c>
      <c r="C99" s="635" t="s">
        <v>106</v>
      </c>
      <c r="D99" s="635"/>
      <c r="E99" s="635"/>
      <c r="F99" s="635"/>
      <c r="G99" s="14"/>
      <c r="H99" s="349" t="str">
        <f>H96</f>
        <v>Kč</v>
      </c>
    </row>
    <row r="100" spans="2:8" ht="14.7" thickBot="1" x14ac:dyDescent="0.6">
      <c r="B100" s="630"/>
      <c r="C100" s="618" t="s">
        <v>107</v>
      </c>
      <c r="D100" s="618"/>
      <c r="E100" s="618"/>
      <c r="F100" s="618"/>
      <c r="G100" s="14"/>
      <c r="H100" s="4" t="str">
        <f>H99</f>
        <v>Kč</v>
      </c>
    </row>
    <row r="101" spans="2:8" ht="14.7" thickBot="1" x14ac:dyDescent="0.6">
      <c r="B101" s="631"/>
      <c r="C101" s="632" t="s">
        <v>98</v>
      </c>
      <c r="D101" s="633"/>
      <c r="E101" s="633"/>
      <c r="F101" s="633"/>
      <c r="G101" s="347">
        <f>SUM(G99:G100)</f>
        <v>0</v>
      </c>
      <c r="H101" s="348" t="str">
        <f>H100</f>
        <v>Kč</v>
      </c>
    </row>
    <row r="102" spans="2:8" ht="5.25" customHeight="1" x14ac:dyDescent="0.55000000000000004">
      <c r="B102" s="591"/>
      <c r="C102" s="591"/>
      <c r="D102" s="591"/>
      <c r="E102" s="591"/>
      <c r="F102" s="591"/>
      <c r="G102" s="591"/>
      <c r="H102" s="591"/>
    </row>
    <row r="103" spans="2:8" ht="15" customHeight="1" x14ac:dyDescent="0.55000000000000004">
      <c r="B103" s="634" t="s">
        <v>859</v>
      </c>
      <c r="C103" s="635" t="s">
        <v>108</v>
      </c>
      <c r="D103" s="635"/>
      <c r="E103" s="635"/>
      <c r="F103" s="635"/>
      <c r="G103" s="14"/>
      <c r="H103" s="349" t="str">
        <f>H100</f>
        <v>Kč</v>
      </c>
    </row>
    <row r="104" spans="2:8" x14ac:dyDescent="0.55000000000000004">
      <c r="B104" s="629"/>
      <c r="C104" s="618" t="s">
        <v>109</v>
      </c>
      <c r="D104" s="618"/>
      <c r="E104" s="618"/>
      <c r="F104" s="618"/>
      <c r="G104" s="14"/>
      <c r="H104" s="4" t="str">
        <f>H103</f>
        <v>Kč</v>
      </c>
    </row>
    <row r="105" spans="2:8" ht="14.7" thickBot="1" x14ac:dyDescent="0.6">
      <c r="B105" s="630"/>
      <c r="C105" s="618" t="s">
        <v>110</v>
      </c>
      <c r="D105" s="618"/>
      <c r="E105" s="618"/>
      <c r="F105" s="618"/>
      <c r="G105" s="14"/>
      <c r="H105" s="4" t="str">
        <f>H104</f>
        <v>Kč</v>
      </c>
    </row>
    <row r="106" spans="2:8" ht="14.7" thickBot="1" x14ac:dyDescent="0.6">
      <c r="B106" s="631"/>
      <c r="C106" s="632" t="s">
        <v>98</v>
      </c>
      <c r="D106" s="633"/>
      <c r="E106" s="633"/>
      <c r="F106" s="633"/>
      <c r="G106" s="347">
        <f>SUM(G103:G105)</f>
        <v>0</v>
      </c>
      <c r="H106" s="348" t="str">
        <f>H105</f>
        <v>Kč</v>
      </c>
    </row>
    <row r="107" spans="2:8" ht="5.25" customHeight="1" thickBot="1" x14ac:dyDescent="0.6">
      <c r="B107" s="591"/>
      <c r="C107" s="591"/>
      <c r="D107" s="591"/>
      <c r="E107" s="591"/>
      <c r="F107" s="591"/>
      <c r="G107" s="591"/>
      <c r="H107" s="591"/>
    </row>
    <row r="108" spans="2:8" ht="14.7" thickBot="1" x14ac:dyDescent="0.6">
      <c r="B108" s="350" t="s">
        <v>111</v>
      </c>
      <c r="C108" s="351" t="str">
        <f>G19</f>
        <v>MT-C.01.FP</v>
      </c>
      <c r="D108" s="637" t="s">
        <v>98</v>
      </c>
      <c r="E108" s="637"/>
      <c r="F108" s="637"/>
      <c r="G108" s="32">
        <f>G97+G101+G106</f>
        <v>0</v>
      </c>
      <c r="H108" s="33" t="str">
        <f>H106</f>
        <v>Kč</v>
      </c>
    </row>
    <row r="111" spans="2:8" x14ac:dyDescent="0.55000000000000004">
      <c r="B111" s="19" t="s">
        <v>112</v>
      </c>
      <c r="C111" s="18"/>
      <c r="D111" s="18"/>
      <c r="E111" s="18"/>
      <c r="F111" s="18"/>
      <c r="G111" s="28"/>
      <c r="H111" s="18"/>
    </row>
    <row r="112" spans="2:8" ht="5.25" customHeight="1" x14ac:dyDescent="0.55000000000000004">
      <c r="B112" s="18"/>
      <c r="C112" s="18"/>
      <c r="D112" s="18"/>
      <c r="E112" s="18"/>
      <c r="F112" s="18"/>
      <c r="G112" s="28"/>
      <c r="H112" s="18"/>
    </row>
    <row r="113" spans="1:8" ht="40" customHeight="1" x14ac:dyDescent="0.55000000000000004">
      <c r="A113" s="7" t="s">
        <v>182</v>
      </c>
      <c r="B113" s="638" t="str">
        <f>C139</f>
        <v>Náhradní díly (jednotlivé části, komponenty, regulace, profily atd.) pro nabízený distribuční, gastronomický nábytek a jeho příslušenství musí být dostupné u dodavatele nejdéle do pěti pracovních dnů. Všechny nezbytné náhradní díly musí být dostupné po dobu deseti let od uvedení technologie do provozu.</v>
      </c>
      <c r="C113" s="639"/>
      <c r="D113" s="639"/>
      <c r="E113" s="639"/>
      <c r="F113" s="639"/>
      <c r="G113" s="639"/>
      <c r="H113" s="639"/>
    </row>
    <row r="114" spans="1:8" ht="40" customHeight="1" x14ac:dyDescent="0.55000000000000004">
      <c r="A114" s="7" t="s">
        <v>183</v>
      </c>
      <c r="B114" s="638" t="str">
        <f>C140</f>
        <v>Všechna prosklení musí být řešena dle EN 12150, prosklení a zrcadla musí být bezpečnostním provedení. Prosklení a izolace jednotlivých dílců musí být navržena pro příslušnou klimatickou třídu (25 °C a 60 % relativní vlhkosti) s garancí provozu bez vzniku kondenzace na jednotlivých dodaných aparátech.</v>
      </c>
      <c r="C114" s="639"/>
      <c r="D114" s="639"/>
      <c r="E114" s="639"/>
      <c r="F114" s="639"/>
      <c r="G114" s="639"/>
      <c r="H114" s="639"/>
    </row>
    <row r="115" spans="1:8" ht="40" customHeight="1" x14ac:dyDescent="0.55000000000000004">
      <c r="A115" s="7"/>
      <c r="B115" s="640"/>
      <c r="C115" s="641"/>
      <c r="D115" s="641"/>
      <c r="E115" s="641"/>
      <c r="F115" s="641"/>
      <c r="G115" s="641"/>
      <c r="H115" s="641"/>
    </row>
    <row r="116" spans="1:8" ht="15" hidden="1" customHeight="1" x14ac:dyDescent="0.55000000000000004">
      <c r="B116" s="20" t="s">
        <v>144</v>
      </c>
      <c r="C116" s="6"/>
      <c r="D116" s="6"/>
      <c r="E116" s="6"/>
      <c r="F116" s="6"/>
      <c r="G116" s="20" t="s">
        <v>986</v>
      </c>
      <c r="H116" s="29" t="str">
        <f>H2</f>
        <v>FP</v>
      </c>
    </row>
    <row r="117" spans="1:8" ht="15" hidden="1" customHeight="1" x14ac:dyDescent="0.55000000000000004">
      <c r="B117" s="9" t="str">
        <f>C2</f>
        <v>MT-C.01</v>
      </c>
      <c r="C117" s="5">
        <f>C136+C133+C130+C127</f>
        <v>0</v>
      </c>
      <c r="D117" s="636" t="s">
        <v>129</v>
      </c>
      <c r="E117" s="636"/>
      <c r="F117" s="636"/>
      <c r="G117" s="636"/>
      <c r="H117" s="636"/>
    </row>
    <row r="118" spans="1:8" ht="15" hidden="1" customHeight="1" x14ac:dyDescent="0.55000000000000004">
      <c r="B118" s="9" t="str">
        <f>C4</f>
        <v>VERTICAL GLASS-DOOR</v>
      </c>
      <c r="C118" s="9"/>
      <c r="D118" s="9"/>
      <c r="E118" s="9"/>
      <c r="F118" s="9"/>
      <c r="G118" s="9"/>
      <c r="H118" s="9"/>
    </row>
    <row r="119" spans="1:8" ht="15" hidden="1" customHeight="1" x14ac:dyDescent="0.55000000000000004">
      <c r="B119" s="9" t="str">
        <f>C3</f>
        <v>CHLAZENÉ PRODUKTY</v>
      </c>
      <c r="C119" s="9"/>
      <c r="D119" s="9"/>
      <c r="E119" s="9"/>
      <c r="F119" s="9"/>
      <c r="G119" s="9"/>
      <c r="H119" s="9"/>
    </row>
    <row r="120" spans="1:8" ht="15" hidden="1" customHeight="1" x14ac:dyDescent="0.55000000000000004">
      <c r="B120" s="9" t="str">
        <f>C6</f>
        <v>-</v>
      </c>
      <c r="C120" s="9"/>
      <c r="D120" s="9"/>
      <c r="E120" s="9"/>
      <c r="F120" s="9"/>
      <c r="G120" s="9"/>
      <c r="H120" s="9"/>
    </row>
    <row r="121" spans="1:8" ht="15" hidden="1" customHeight="1" x14ac:dyDescent="0.55000000000000004">
      <c r="B121" s="9" t="s">
        <v>130</v>
      </c>
      <c r="C121" s="9">
        <f>E21+E22+E23+E24+E25+E26</f>
        <v>6</v>
      </c>
      <c r="D121" s="9" t="s">
        <v>2</v>
      </c>
      <c r="E121" s="9"/>
      <c r="F121" s="9"/>
      <c r="G121" s="9"/>
      <c r="H121" s="9"/>
    </row>
    <row r="122" spans="1:8" ht="15" hidden="1" customHeight="1" x14ac:dyDescent="0.55000000000000004">
      <c r="B122" s="9" t="s">
        <v>146</v>
      </c>
      <c r="C122" s="5">
        <f>G31</f>
        <v>0</v>
      </c>
      <c r="D122" s="9" t="s">
        <v>128</v>
      </c>
      <c r="E122" s="9"/>
      <c r="F122" s="9"/>
      <c r="G122" s="9"/>
      <c r="H122" s="9"/>
    </row>
    <row r="123" spans="1:8" ht="15" hidden="1" customHeight="1" x14ac:dyDescent="0.55000000000000004">
      <c r="B123" s="9" t="s">
        <v>147</v>
      </c>
      <c r="C123" s="5">
        <f>C10</f>
        <v>-1</v>
      </c>
      <c r="D123" s="9" t="s">
        <v>148</v>
      </c>
      <c r="E123" s="9"/>
      <c r="F123" s="9"/>
      <c r="G123" s="9"/>
      <c r="H123" s="9"/>
    </row>
    <row r="124" spans="1:8" ht="15" hidden="1" customHeight="1" x14ac:dyDescent="0.55000000000000004">
      <c r="B124" s="9" t="s">
        <v>131</v>
      </c>
      <c r="C124" s="5" t="str">
        <f>G59</f>
        <v>AD</v>
      </c>
      <c r="D124" s="9" t="s">
        <v>4</v>
      </c>
      <c r="E124" s="9"/>
      <c r="F124" s="9"/>
      <c r="G124" s="9"/>
      <c r="H124" s="9"/>
    </row>
    <row r="125" spans="1:8" ht="15" hidden="1" customHeight="1" x14ac:dyDescent="0.55000000000000004">
      <c r="B125" s="9" t="s">
        <v>132</v>
      </c>
      <c r="C125" s="5">
        <f>G63</f>
        <v>0</v>
      </c>
      <c r="D125" s="9" t="s">
        <v>123</v>
      </c>
      <c r="E125" s="9"/>
      <c r="F125" s="9"/>
      <c r="G125" s="9"/>
      <c r="H125" s="9"/>
    </row>
    <row r="126" spans="1:8" ht="15" hidden="1" customHeight="1" x14ac:dyDescent="0.55000000000000004">
      <c r="B126" s="9" t="s">
        <v>133</v>
      </c>
      <c r="C126" s="352">
        <f>E126/1000</f>
        <v>0</v>
      </c>
      <c r="D126" s="9" t="s">
        <v>128</v>
      </c>
      <c r="E126" s="353">
        <f>IF($C$124="ED",G60,IF($C$124="AD",G66))</f>
        <v>0</v>
      </c>
      <c r="F126" s="354" t="s">
        <v>3</v>
      </c>
      <c r="G126" s="9"/>
      <c r="H126" s="9"/>
    </row>
    <row r="127" spans="1:8" ht="15" hidden="1" customHeight="1" x14ac:dyDescent="0.55000000000000004">
      <c r="B127" s="9" t="s">
        <v>134</v>
      </c>
      <c r="C127" s="5">
        <f>G64</f>
        <v>0</v>
      </c>
      <c r="D127" s="636" t="s">
        <v>129</v>
      </c>
      <c r="E127" s="636"/>
      <c r="F127" s="636"/>
      <c r="G127" s="636"/>
      <c r="H127" s="636"/>
    </row>
    <row r="128" spans="1:8" ht="15" hidden="1" customHeight="1" x14ac:dyDescent="0.55000000000000004">
      <c r="B128" s="9" t="s">
        <v>135</v>
      </c>
      <c r="C128" s="5" t="str">
        <f>C65</f>
        <v>EC</v>
      </c>
      <c r="D128" s="9" t="s">
        <v>4</v>
      </c>
      <c r="E128" s="9"/>
      <c r="F128" s="9"/>
      <c r="G128" s="9"/>
      <c r="H128" s="9"/>
    </row>
    <row r="129" spans="1:8" ht="15" hidden="1" customHeight="1" x14ac:dyDescent="0.55000000000000004">
      <c r="B129" s="9" t="s">
        <v>136</v>
      </c>
      <c r="C129" s="352">
        <f>G66/1000</f>
        <v>0</v>
      </c>
      <c r="D129" s="9" t="s">
        <v>128</v>
      </c>
      <c r="E129" s="9"/>
      <c r="F129" s="9"/>
      <c r="G129" s="9"/>
      <c r="H129" s="9"/>
    </row>
    <row r="130" spans="1:8" ht="15" hidden="1" customHeight="1" x14ac:dyDescent="0.55000000000000004">
      <c r="B130" s="9" t="s">
        <v>137</v>
      </c>
      <c r="C130" s="352">
        <f>G67</f>
        <v>0</v>
      </c>
      <c r="D130" s="636" t="s">
        <v>129</v>
      </c>
      <c r="E130" s="636"/>
      <c r="F130" s="636"/>
      <c r="G130" s="636"/>
      <c r="H130" s="636"/>
    </row>
    <row r="131" spans="1:8" ht="15" hidden="1" customHeight="1" x14ac:dyDescent="0.55000000000000004">
      <c r="B131" s="9" t="s">
        <v>138</v>
      </c>
      <c r="C131" s="352">
        <f>G68/1000</f>
        <v>0</v>
      </c>
      <c r="D131" s="9" t="s">
        <v>128</v>
      </c>
      <c r="E131" s="9"/>
      <c r="F131" s="9"/>
      <c r="G131" s="9"/>
      <c r="H131" s="9"/>
    </row>
    <row r="132" spans="1:8" ht="15" hidden="1" customHeight="1" x14ac:dyDescent="0.55000000000000004">
      <c r="B132" s="9" t="s">
        <v>139</v>
      </c>
      <c r="C132" s="352">
        <f>G69</f>
        <v>0</v>
      </c>
      <c r="D132" s="9" t="s">
        <v>123</v>
      </c>
      <c r="E132" s="9"/>
      <c r="F132" s="9"/>
      <c r="G132" s="9"/>
      <c r="H132" s="9"/>
    </row>
    <row r="133" spans="1:8" ht="15" hidden="1" customHeight="1" x14ac:dyDescent="0.55000000000000004">
      <c r="B133" s="9" t="s">
        <v>140</v>
      </c>
      <c r="C133" s="352">
        <f>G70</f>
        <v>0</v>
      </c>
      <c r="D133" s="636" t="s">
        <v>129</v>
      </c>
      <c r="E133" s="636"/>
      <c r="F133" s="636"/>
      <c r="G133" s="636"/>
      <c r="H133" s="636"/>
    </row>
    <row r="134" spans="1:8" ht="15" hidden="1" customHeight="1" x14ac:dyDescent="0.55000000000000004">
      <c r="B134" s="9" t="s">
        <v>141</v>
      </c>
      <c r="C134" s="352">
        <f>G71/1000</f>
        <v>0</v>
      </c>
      <c r="D134" s="9" t="s">
        <v>128</v>
      </c>
      <c r="E134" s="9"/>
      <c r="F134" s="9"/>
      <c r="G134" s="9"/>
      <c r="H134" s="9"/>
    </row>
    <row r="135" spans="1:8" ht="15" hidden="1" customHeight="1" x14ac:dyDescent="0.55000000000000004">
      <c r="B135" s="9" t="s">
        <v>142</v>
      </c>
      <c r="C135" s="355">
        <f>L!C2</f>
        <v>12</v>
      </c>
      <c r="D135" s="9" t="s">
        <v>123</v>
      </c>
      <c r="E135" s="9"/>
      <c r="F135" s="9"/>
      <c r="G135" s="9"/>
      <c r="H135" s="9"/>
    </row>
    <row r="136" spans="1:8" ht="15" hidden="1" customHeight="1" x14ac:dyDescent="0.55000000000000004">
      <c r="B136" s="9" t="s">
        <v>143</v>
      </c>
      <c r="C136" s="352">
        <f>C134*C135</f>
        <v>0</v>
      </c>
      <c r="D136" s="636" t="s">
        <v>129</v>
      </c>
      <c r="E136" s="636"/>
      <c r="F136" s="636"/>
      <c r="G136" s="636"/>
      <c r="H136" s="636"/>
    </row>
    <row r="137" spans="1:8" ht="15" hidden="1" customHeight="1" x14ac:dyDescent="0.55000000000000004">
      <c r="B137" s="9" t="s">
        <v>194</v>
      </c>
      <c r="C137" s="352">
        <f>C136+C133+C130+C127</f>
        <v>0</v>
      </c>
      <c r="D137" s="636" t="s">
        <v>129</v>
      </c>
      <c r="E137" s="636"/>
      <c r="F137" s="636"/>
      <c r="G137" s="636"/>
      <c r="H137" s="636"/>
    </row>
    <row r="138" spans="1:8" ht="15" hidden="1" customHeight="1" x14ac:dyDescent="0.55000000000000004">
      <c r="B138" s="27"/>
      <c r="C138" s="27"/>
      <c r="D138" s="27"/>
      <c r="E138" s="27"/>
      <c r="F138" s="27"/>
      <c r="G138" s="27"/>
      <c r="H138" s="27"/>
    </row>
    <row r="139" spans="1:8" hidden="1" x14ac:dyDescent="0.55000000000000004">
      <c r="A139" t="s">
        <v>182</v>
      </c>
      <c r="B139" s="4" t="s">
        <v>181</v>
      </c>
      <c r="C139" s="3" t="s">
        <v>696</v>
      </c>
    </row>
    <row r="140" spans="1:8" hidden="1" x14ac:dyDescent="0.55000000000000004">
      <c r="A140" t="s">
        <v>183</v>
      </c>
      <c r="B140" s="4"/>
      <c r="C140" s="3" t="s">
        <v>795</v>
      </c>
    </row>
    <row r="141" spans="1:8" hidden="1" x14ac:dyDescent="0.55000000000000004">
      <c r="A141" t="s">
        <v>184</v>
      </c>
      <c r="B141" s="4"/>
      <c r="C141" s="1"/>
    </row>
    <row r="142" spans="1:8" hidden="1" x14ac:dyDescent="0.55000000000000004">
      <c r="A142" t="s">
        <v>185</v>
      </c>
      <c r="B142" s="4"/>
      <c r="C142" s="3"/>
    </row>
  </sheetData>
  <sheetProtection algorithmName="SHA-512" hashValue="l/QghmH+jkyAhM4cjn4aQLb9Wz4u+02leHWPH8TdaBc0C/hCxiUj77k9X9evCO7GiVRiLcHiPoPTOY3uXdhDPQ==" saltValue="gfumCUpBSaKVv6B/7mlJRA==" spinCount="100000" sheet="1" objects="1" scenarios="1"/>
  <mergeCells count="139">
    <mergeCell ref="D130:H130"/>
    <mergeCell ref="D133:H133"/>
    <mergeCell ref="D136:H136"/>
    <mergeCell ref="D137:H137"/>
    <mergeCell ref="D108:F108"/>
    <mergeCell ref="B113:H113"/>
    <mergeCell ref="B114:H114"/>
    <mergeCell ref="B115:H115"/>
    <mergeCell ref="D117:H117"/>
    <mergeCell ref="D127:H127"/>
    <mergeCell ref="B103:B106"/>
    <mergeCell ref="C103:F103"/>
    <mergeCell ref="C104:F104"/>
    <mergeCell ref="C105:F105"/>
    <mergeCell ref="C106:F106"/>
    <mergeCell ref="B107:H107"/>
    <mergeCell ref="B98:H98"/>
    <mergeCell ref="B99:B101"/>
    <mergeCell ref="C99:F99"/>
    <mergeCell ref="C100:F100"/>
    <mergeCell ref="C101:F101"/>
    <mergeCell ref="B102:H102"/>
    <mergeCell ref="C91:F91"/>
    <mergeCell ref="B92:H92"/>
    <mergeCell ref="B94:H94"/>
    <mergeCell ref="B95:B97"/>
    <mergeCell ref="C95:F95"/>
    <mergeCell ref="C96:F96"/>
    <mergeCell ref="C97:F97"/>
    <mergeCell ref="B84:B87"/>
    <mergeCell ref="C84:F84"/>
    <mergeCell ref="C85:F85"/>
    <mergeCell ref="C86:F86"/>
    <mergeCell ref="C87:F87"/>
    <mergeCell ref="B88:B90"/>
    <mergeCell ref="C88:F88"/>
    <mergeCell ref="C89:F89"/>
    <mergeCell ref="C90:F90"/>
    <mergeCell ref="C77:G77"/>
    <mergeCell ref="B78:B83"/>
    <mergeCell ref="C78:F78"/>
    <mergeCell ref="C79:F79"/>
    <mergeCell ref="C80:F80"/>
    <mergeCell ref="C81:F81"/>
    <mergeCell ref="C82:F82"/>
    <mergeCell ref="C83:F83"/>
    <mergeCell ref="B71:B73"/>
    <mergeCell ref="C71:F71"/>
    <mergeCell ref="C72:F72"/>
    <mergeCell ref="C73:F73"/>
    <mergeCell ref="C74:G74"/>
    <mergeCell ref="B75:B76"/>
    <mergeCell ref="C75:F75"/>
    <mergeCell ref="C76:F76"/>
    <mergeCell ref="B65:B67"/>
    <mergeCell ref="C65:G65"/>
    <mergeCell ref="C66:F66"/>
    <mergeCell ref="C67:F67"/>
    <mergeCell ref="B68:B70"/>
    <mergeCell ref="C68:F68"/>
    <mergeCell ref="C69:F69"/>
    <mergeCell ref="C70:F70"/>
    <mergeCell ref="B58:H58"/>
    <mergeCell ref="B59:B64"/>
    <mergeCell ref="C59:F59"/>
    <mergeCell ref="C60:F60"/>
    <mergeCell ref="C61:F61"/>
    <mergeCell ref="C62:F62"/>
    <mergeCell ref="C63:F63"/>
    <mergeCell ref="C64:F64"/>
    <mergeCell ref="C53:F53"/>
    <mergeCell ref="B54:B56"/>
    <mergeCell ref="E54:F54"/>
    <mergeCell ref="C55:F55"/>
    <mergeCell ref="C56:H56"/>
    <mergeCell ref="B57:H57"/>
    <mergeCell ref="B46:B52"/>
    <mergeCell ref="C46:F46"/>
    <mergeCell ref="C47:F47"/>
    <mergeCell ref="C48:F48"/>
    <mergeCell ref="C49:F50"/>
    <mergeCell ref="C51:F51"/>
    <mergeCell ref="C52:F52"/>
    <mergeCell ref="B42:B45"/>
    <mergeCell ref="C42:D42"/>
    <mergeCell ref="E42:F42"/>
    <mergeCell ref="C43:D43"/>
    <mergeCell ref="E43:F43"/>
    <mergeCell ref="C44:D44"/>
    <mergeCell ref="E44:F44"/>
    <mergeCell ref="C45:D45"/>
    <mergeCell ref="E45:F45"/>
    <mergeCell ref="B33:H33"/>
    <mergeCell ref="B34:H34"/>
    <mergeCell ref="B26:B27"/>
    <mergeCell ref="E39:F39"/>
    <mergeCell ref="B40:B41"/>
    <mergeCell ref="C40:D40"/>
    <mergeCell ref="E40:F40"/>
    <mergeCell ref="C41:D41"/>
    <mergeCell ref="E41:F41"/>
    <mergeCell ref="B35:B39"/>
    <mergeCell ref="C35:D35"/>
    <mergeCell ref="E35:F35"/>
    <mergeCell ref="C36:D36"/>
    <mergeCell ref="E36:F36"/>
    <mergeCell ref="C37:D37"/>
    <mergeCell ref="E37:F37"/>
    <mergeCell ref="C38:D38"/>
    <mergeCell ref="E38:F38"/>
    <mergeCell ref="C39:D39"/>
    <mergeCell ref="C28:E28"/>
    <mergeCell ref="G28:H28"/>
    <mergeCell ref="E26:E27"/>
    <mergeCell ref="G26:G27"/>
    <mergeCell ref="H26:H27"/>
    <mergeCell ref="B29:H29"/>
    <mergeCell ref="C30:F30"/>
    <mergeCell ref="C31:F31"/>
    <mergeCell ref="C32:F32"/>
    <mergeCell ref="C20:D20"/>
    <mergeCell ref="E20:F20"/>
    <mergeCell ref="G20:H20"/>
    <mergeCell ref="C8:H8"/>
    <mergeCell ref="C9:G9"/>
    <mergeCell ref="C10:G10"/>
    <mergeCell ref="C11:F11"/>
    <mergeCell ref="B12:H12"/>
    <mergeCell ref="B13:H13"/>
    <mergeCell ref="C2:D2"/>
    <mergeCell ref="C3:E3"/>
    <mergeCell ref="C4:E4"/>
    <mergeCell ref="C6:H6"/>
    <mergeCell ref="B7:H7"/>
    <mergeCell ref="B16:H16"/>
    <mergeCell ref="C17:H17"/>
    <mergeCell ref="B18:H18"/>
    <mergeCell ref="B19:F19"/>
    <mergeCell ref="G19:H19"/>
  </mergeCells>
  <conditionalFormatting sqref="C28:E28">
    <cfRule type="cellIs" dxfId="19" priority="4" operator="greaterThan">
      <formula>0</formula>
    </cfRule>
  </conditionalFormatting>
  <conditionalFormatting sqref="E21:E26">
    <cfRule type="cellIs" dxfId="18" priority="1" operator="greaterThan">
      <formula>0</formula>
    </cfRule>
  </conditionalFormatting>
  <conditionalFormatting sqref="G59">
    <cfRule type="containsText" dxfId="17" priority="2" operator="containsText" text="ED">
      <formula>NOT(ISERROR(SEARCH("ED",G59)))</formula>
    </cfRule>
    <cfRule type="containsText" dxfId="16" priority="3" operator="containsText" text="AD">
      <formula>NOT(ISERROR(SEARCH("AD",G59)))</formula>
    </cfRule>
  </conditionalFormatting>
  <dataValidations count="15">
    <dataValidation type="list" allowBlank="1" showInputMessage="1" showErrorMessage="1" sqref="G52" xr:uid="{0FCE72A0-20EF-4251-A5D4-0D70293E5B0E}">
      <formula1>menuAnoNe</formula1>
    </dataValidation>
    <dataValidation type="list" allowBlank="1" showInputMessage="1" showErrorMessage="1" sqref="C8:H8" xr:uid="{11E6C5B6-4EB4-42C7-A72B-EC55C523E610}">
      <formula1>menuSkladovaneProdukty</formula1>
    </dataValidation>
    <dataValidation type="list" allowBlank="1" showInputMessage="1" showErrorMessage="1" sqref="H3" xr:uid="{7C7C5FE5-E717-431D-A2E0-2F0CF46C6917}">
      <formula1>"A,B,C"</formula1>
    </dataValidation>
    <dataValidation type="list" allowBlank="1" showInputMessage="1" showErrorMessage="1" sqref="G88" xr:uid="{FBB11C2F-F65E-45EB-A397-C5326611D516}">
      <formula1>menuElektronickyRegulator</formula1>
    </dataValidation>
    <dataValidation type="list" allowBlank="1" showInputMessage="1" showErrorMessage="1" sqref="G59" xr:uid="{443CE640-02E0-47EF-BEF0-766D41E1CC1C}">
      <formula1>menuOdtavani</formula1>
    </dataValidation>
    <dataValidation type="list" allowBlank="1" showInputMessage="1" showErrorMessage="1" sqref="E35:F39 E41:F41" xr:uid="{FEAC4841-C484-466A-985E-321C74E26B15}">
      <formula1>menuBarvaDistribucnihoNabytku</formula1>
    </dataValidation>
    <dataValidation type="list" allowBlank="1" showInputMessage="1" showErrorMessage="1" sqref="E42:F45" xr:uid="{69BFBD22-3CE7-4B07-ABF8-EB93A375AE50}">
      <formula1>menuOsvetleniDN</formula1>
    </dataValidation>
    <dataValidation type="list" allowBlank="1" showInputMessage="1" showErrorMessage="1" sqref="G76" xr:uid="{9F62686B-5B88-46B5-96A5-06ADD49739F9}">
      <formula1>menuZakonceni</formula1>
    </dataValidation>
    <dataValidation type="list" allowBlank="1" showInputMessage="1" showErrorMessage="1" sqref="G75" xr:uid="{A274C881-77E0-4653-811C-42D272F07A86}">
      <formula1>menuPripojeChlazeni</formula1>
    </dataValidation>
    <dataValidation type="list" allowBlank="1" showInputMessage="1" showErrorMessage="1" sqref="C77:G77" xr:uid="{1A97AA24-C4D4-4E1A-BC00-84AEB61FD225}">
      <formula1>menuPlneniChladiva</formula1>
    </dataValidation>
    <dataValidation type="list" allowBlank="1" showInputMessage="1" showErrorMessage="1" sqref="G78" xr:uid="{40255492-EE11-45B8-B657-385B2C78A68D}">
      <formula1>menuTeplotniSondy</formula1>
    </dataValidation>
    <dataValidation type="list" allowBlank="1" showInputMessage="1" showErrorMessage="1" sqref="E40:F40 G55" xr:uid="{7F0C8A73-51AE-47D8-9AD4-FD7A2E28F350}">
      <formula1>menuBocnice</formula1>
    </dataValidation>
    <dataValidation type="list" allowBlank="1" showInputMessage="1" showErrorMessage="1" sqref="C74:G74" xr:uid="{D3FAB017-D821-481F-B250-58AE9A4A1921}">
      <formula1>menuZakryti</formula1>
    </dataValidation>
    <dataValidation type="list" allowBlank="1" showInputMessage="1" showErrorMessage="1" sqref="H4" xr:uid="{B8477543-73CB-4E33-A36A-F94598B568E4}">
      <formula1>"2PP,1PP,1NP,2NP,3NP,4NP,5NP,"</formula1>
    </dataValidation>
    <dataValidation type="list" allowBlank="1" showInputMessage="1" showErrorMessage="1" sqref="H95" xr:uid="{2AF1924C-3132-44D4-9414-D7F5B4270A8B}">
      <formula1>"EUR,Kč"</formula1>
    </dataValidation>
  </dataValidations>
  <printOptions horizontalCentered="1"/>
  <pageMargins left="0.86614173228346458" right="0.39370078740157483" top="0.55118110236220474" bottom="0.47244094488188981" header="0.31496062992125984" footer="0.31496062992125984"/>
  <pageSetup paperSize="9" scale="97" orientation="portrait" r:id="rId1"/>
  <headerFooter>
    <oddFooter>&amp;L&amp;8&amp;F&amp;R&amp;8&amp;A</oddFooter>
  </headerFooter>
  <rowBreaks count="2" manualBreakCount="2">
    <brk id="33" min="1" max="7" man="1"/>
    <brk id="92" min="1" max="7" man="1"/>
  </rowBreaks>
  <ignoredErrors>
    <ignoredError sqref="G40" formula="1"/>
    <ignoredError sqref="B97:H98 B95:F96 H95:H96 B101:H102 B99:F100 H99:H100 B106:H106 B103:F105 H103:H105" unlockedFormula="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9A71268F-1D4B-453B-99AB-0AE67A85C79A}">
          <x14:formula1>
            <xm:f>M!$H$23:$H$25</xm:f>
          </x14:formula1>
          <xm:sqref>C91:F91</xm:sqref>
        </x14:dataValidation>
        <x14:dataValidation type="list" allowBlank="1" showInputMessage="1" showErrorMessage="1" xr:uid="{EBDD941B-1A85-4D9F-BCA8-4AF4F6FC5108}">
          <x14:formula1>
            <xm:f>M!$AE$26:$AE$33</xm:f>
          </x14:formula1>
          <xm:sqref>G46</xm:sqref>
        </x14:dataValidation>
        <x14:dataValidation type="list" allowBlank="1" showInputMessage="1" showErrorMessage="1" xr:uid="{0A8BAEFF-A5F3-48F1-8BC0-1E8CBA3FD2A8}">
          <x14:formula1>
            <xm:f>M!$AG$3:$AG$4</xm:f>
          </x14:formula1>
          <xm:sqref>C3</xm:sqref>
        </x14:dataValidation>
        <x14:dataValidation type="list" allowBlank="1" showInputMessage="1" showErrorMessage="1" xr:uid="{0482A3DB-506D-42EC-B377-B21F22A07E89}">
          <x14:formula1>
            <xm:f>M!$AE$3:$AE$4</xm:f>
          </x14:formula1>
          <xm:sqref>G48:G49 G79:G87 G89:G91 G53 C54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A2FE-E115-472A-BEC1-60839D2B881F}">
  <sheetPr>
    <tabColor rgb="FF00B050"/>
  </sheetPr>
  <dimension ref="A2:H142"/>
  <sheetViews>
    <sheetView view="pageBreakPreview" zoomScale="85" zoomScaleNormal="100" zoomScaleSheetLayoutView="85" workbookViewId="0"/>
  </sheetViews>
  <sheetFormatPr defaultRowHeight="14.4" x14ac:dyDescent="0.55000000000000004"/>
  <cols>
    <col min="1" max="1" width="3.1015625" customWidth="1"/>
    <col min="2" max="2" width="30.7890625" customWidth="1"/>
    <col min="3" max="3" width="11.7890625" customWidth="1"/>
    <col min="4" max="4" width="4.7890625" customWidth="1"/>
    <col min="5" max="5" width="10" customWidth="1"/>
    <col min="6" max="6" width="4.7890625" customWidth="1"/>
    <col min="7" max="7" width="15.1015625" style="2" customWidth="1"/>
    <col min="8" max="8" width="8.1015625" customWidth="1"/>
  </cols>
  <sheetData>
    <row r="2" spans="2:8" ht="15.6" x14ac:dyDescent="0.6">
      <c r="B2" s="356" t="s">
        <v>263</v>
      </c>
      <c r="C2" s="685" t="s">
        <v>942</v>
      </c>
      <c r="D2" s="686"/>
      <c r="E2" s="357"/>
      <c r="F2" s="357"/>
      <c r="G2" s="358" t="s">
        <v>13</v>
      </c>
      <c r="H2" s="359" t="s">
        <v>934</v>
      </c>
    </row>
    <row r="3" spans="2:8" ht="15.6" x14ac:dyDescent="0.6">
      <c r="B3" s="356" t="s">
        <v>271</v>
      </c>
      <c r="C3" s="685" t="s">
        <v>205</v>
      </c>
      <c r="D3" s="686"/>
      <c r="E3" s="686"/>
      <c r="F3" s="360"/>
      <c r="G3" s="361" t="s">
        <v>770</v>
      </c>
      <c r="H3" s="359" t="s">
        <v>158</v>
      </c>
    </row>
    <row r="4" spans="2:8" ht="15.6" x14ac:dyDescent="0.6">
      <c r="B4" s="356" t="s">
        <v>766</v>
      </c>
      <c r="C4" s="685" t="s">
        <v>965</v>
      </c>
      <c r="D4" s="686"/>
      <c r="E4" s="686"/>
      <c r="F4" s="591"/>
      <c r="G4" s="362" t="s">
        <v>50</v>
      </c>
      <c r="H4" s="359" t="s">
        <v>677</v>
      </c>
    </row>
    <row r="5" spans="2:8" x14ac:dyDescent="0.55000000000000004">
      <c r="B5" s="356" t="s">
        <v>16</v>
      </c>
      <c r="C5" s="363">
        <v>3</v>
      </c>
      <c r="D5" s="364" t="s">
        <v>774</v>
      </c>
      <c r="E5" s="356"/>
      <c r="F5" s="356"/>
      <c r="G5" s="358" t="s">
        <v>14</v>
      </c>
      <c r="H5" s="359" t="s">
        <v>985</v>
      </c>
    </row>
    <row r="6" spans="2:8" x14ac:dyDescent="0.55000000000000004">
      <c r="B6" s="365" t="s">
        <v>15</v>
      </c>
      <c r="C6" s="592" t="s">
        <v>4</v>
      </c>
      <c r="D6" s="593"/>
      <c r="E6" s="593"/>
      <c r="F6" s="593"/>
      <c r="G6" s="593"/>
      <c r="H6" s="594"/>
    </row>
    <row r="7" spans="2:8" ht="5.25" customHeight="1" x14ac:dyDescent="0.55000000000000004">
      <c r="B7" s="591"/>
      <c r="C7" s="591"/>
      <c r="D7" s="591"/>
      <c r="E7" s="591"/>
      <c r="F7" s="591"/>
      <c r="G7" s="591"/>
      <c r="H7" s="591"/>
    </row>
    <row r="8" spans="2:8" x14ac:dyDescent="0.55000000000000004">
      <c r="B8" t="s">
        <v>23</v>
      </c>
      <c r="C8" s="600" t="s">
        <v>935</v>
      </c>
      <c r="D8" s="600"/>
      <c r="E8" s="600"/>
      <c r="F8" s="600"/>
      <c r="G8" s="600"/>
      <c r="H8" s="600"/>
    </row>
    <row r="9" spans="2:8" x14ac:dyDescent="0.55000000000000004">
      <c r="B9" t="s">
        <v>24</v>
      </c>
      <c r="C9" s="601" t="s">
        <v>316</v>
      </c>
      <c r="D9" s="601"/>
      <c r="E9" s="601"/>
      <c r="F9" s="601"/>
      <c r="G9" s="601"/>
      <c r="H9" s="1" t="s">
        <v>727</v>
      </c>
    </row>
    <row r="10" spans="2:8" x14ac:dyDescent="0.55000000000000004">
      <c r="B10" t="s">
        <v>25</v>
      </c>
      <c r="C10" s="602">
        <v>-1</v>
      </c>
      <c r="D10" s="603"/>
      <c r="E10" s="603"/>
      <c r="F10" s="603"/>
      <c r="G10" s="604"/>
      <c r="H10" s="1" t="s">
        <v>727</v>
      </c>
    </row>
    <row r="11" spans="2:8" x14ac:dyDescent="0.55000000000000004">
      <c r="B11" t="s">
        <v>26</v>
      </c>
      <c r="C11" s="598" t="s">
        <v>5</v>
      </c>
      <c r="D11" s="599"/>
      <c r="E11" s="599"/>
      <c r="F11" s="599"/>
      <c r="G11" s="154" t="s">
        <v>179</v>
      </c>
      <c r="H11" s="1" t="s">
        <v>731</v>
      </c>
    </row>
    <row r="12" spans="2:8" ht="5.25" customHeight="1" x14ac:dyDescent="0.55000000000000004">
      <c r="B12" s="591"/>
      <c r="C12" s="591"/>
      <c r="D12" s="591"/>
      <c r="E12" s="591"/>
      <c r="F12" s="591"/>
      <c r="G12" s="591"/>
      <c r="H12" s="591"/>
    </row>
    <row r="13" spans="2:8" x14ac:dyDescent="0.55000000000000004">
      <c r="B13" s="595" t="s">
        <v>100</v>
      </c>
      <c r="C13" s="595"/>
      <c r="D13" s="595"/>
      <c r="E13" s="595"/>
      <c r="F13" s="595"/>
      <c r="G13" s="595"/>
      <c r="H13" s="595"/>
    </row>
    <row r="14" spans="2:8" x14ac:dyDescent="0.55000000000000004">
      <c r="B14" t="s">
        <v>772</v>
      </c>
      <c r="C14" s="336">
        <v>2070</v>
      </c>
      <c r="D14" s="1" t="s">
        <v>1</v>
      </c>
      <c r="E14" s="337" t="s">
        <v>973</v>
      </c>
      <c r="F14" t="s">
        <v>1</v>
      </c>
      <c r="G14" s="12"/>
      <c r="H14" t="s">
        <v>1</v>
      </c>
    </row>
    <row r="15" spans="2:8" x14ac:dyDescent="0.55000000000000004">
      <c r="B15" t="s">
        <v>27</v>
      </c>
      <c r="C15" s="336">
        <v>1200</v>
      </c>
      <c r="D15" s="1" t="s">
        <v>1</v>
      </c>
      <c r="E15" s="337" t="s">
        <v>876</v>
      </c>
      <c r="F15" t="s">
        <v>1</v>
      </c>
      <c r="G15" s="11"/>
      <c r="H15" t="s">
        <v>1</v>
      </c>
    </row>
    <row r="16" spans="2:8" ht="5.25" customHeight="1" x14ac:dyDescent="0.55000000000000004">
      <c r="B16" s="591"/>
      <c r="C16" s="591"/>
      <c r="D16" s="591"/>
      <c r="E16" s="591"/>
      <c r="F16" s="591"/>
      <c r="G16" s="591"/>
      <c r="H16" s="591"/>
    </row>
    <row r="17" spans="2:8" ht="369" customHeight="1" x14ac:dyDescent="0.55000000000000004">
      <c r="B17" s="338" t="s">
        <v>691</v>
      </c>
      <c r="C17" s="591"/>
      <c r="D17" s="591"/>
      <c r="E17" s="591"/>
      <c r="F17" s="591"/>
      <c r="G17" s="591"/>
      <c r="H17" s="591"/>
    </row>
    <row r="18" spans="2:8" ht="5.25" customHeight="1" x14ac:dyDescent="0.55000000000000004">
      <c r="B18" s="591"/>
      <c r="C18" s="591"/>
      <c r="D18" s="591"/>
      <c r="E18" s="591"/>
      <c r="F18" s="591"/>
      <c r="G18" s="591"/>
      <c r="H18" s="591"/>
    </row>
    <row r="19" spans="2:8" ht="15" customHeight="1" x14ac:dyDescent="0.55000000000000004">
      <c r="B19" s="595" t="s">
        <v>101</v>
      </c>
      <c r="C19" s="595"/>
      <c r="D19" s="595"/>
      <c r="E19" s="595"/>
      <c r="F19" s="595"/>
      <c r="G19" s="596" t="str">
        <f>CONCATENATE(C2,".",H2)</f>
        <v>MT-C.02.RI</v>
      </c>
      <c r="H19" s="596"/>
    </row>
    <row r="20" spans="2:8" x14ac:dyDescent="0.55000000000000004">
      <c r="B20" s="149" t="s">
        <v>4</v>
      </c>
      <c r="C20" s="597" t="s">
        <v>0</v>
      </c>
      <c r="D20" s="597"/>
      <c r="E20" s="597" t="s">
        <v>19</v>
      </c>
      <c r="F20" s="597"/>
      <c r="G20" s="598" t="s">
        <v>174</v>
      </c>
      <c r="H20" s="599"/>
    </row>
    <row r="21" spans="2:8" x14ac:dyDescent="0.55000000000000004">
      <c r="B21" s="149" t="s">
        <v>20</v>
      </c>
      <c r="C21" s="339">
        <v>1250</v>
      </c>
      <c r="D21" t="s">
        <v>1</v>
      </c>
      <c r="E21" s="15"/>
      <c r="F21" t="s">
        <v>2</v>
      </c>
      <c r="G21" s="11"/>
      <c r="H21" t="s">
        <v>3</v>
      </c>
    </row>
    <row r="22" spans="2:8" x14ac:dyDescent="0.55000000000000004">
      <c r="B22" s="149" t="s">
        <v>20</v>
      </c>
      <c r="C22" s="339">
        <v>1875</v>
      </c>
      <c r="D22" t="s">
        <v>1</v>
      </c>
      <c r="E22" s="15"/>
      <c r="F22" t="s">
        <v>2</v>
      </c>
      <c r="G22" s="11"/>
      <c r="H22" t="s">
        <v>3</v>
      </c>
    </row>
    <row r="23" spans="2:8" x14ac:dyDescent="0.55000000000000004">
      <c r="B23" s="149" t="s">
        <v>20</v>
      </c>
      <c r="C23" s="339">
        <v>2500</v>
      </c>
      <c r="D23" t="s">
        <v>1</v>
      </c>
      <c r="E23" s="15"/>
      <c r="F23" t="s">
        <v>2</v>
      </c>
      <c r="G23" s="11"/>
      <c r="H23" t="s">
        <v>3</v>
      </c>
    </row>
    <row r="24" spans="2:8" x14ac:dyDescent="0.55000000000000004">
      <c r="B24" s="149" t="s">
        <v>20</v>
      </c>
      <c r="C24" s="339">
        <v>2800</v>
      </c>
      <c r="D24" t="s">
        <v>1</v>
      </c>
      <c r="E24" s="15">
        <v>1</v>
      </c>
      <c r="F24" t="s">
        <v>2</v>
      </c>
      <c r="G24" s="11"/>
      <c r="H24" t="s">
        <v>3</v>
      </c>
    </row>
    <row r="25" spans="2:8" x14ac:dyDescent="0.55000000000000004">
      <c r="B25" s="149" t="s">
        <v>20</v>
      </c>
      <c r="C25" s="339">
        <v>3750</v>
      </c>
      <c r="D25" t="s">
        <v>1</v>
      </c>
      <c r="E25" s="15"/>
      <c r="F25" t="s">
        <v>2</v>
      </c>
      <c r="G25" s="11"/>
      <c r="H25" t="s">
        <v>3</v>
      </c>
    </row>
    <row r="26" spans="2:8" x14ac:dyDescent="0.55000000000000004">
      <c r="B26" s="605" t="s">
        <v>21</v>
      </c>
      <c r="C26" s="339">
        <v>0</v>
      </c>
      <c r="D26" t="s">
        <v>1</v>
      </c>
      <c r="E26" s="610"/>
      <c r="F26" t="s">
        <v>2</v>
      </c>
      <c r="G26" s="612"/>
      <c r="H26" s="614" t="s">
        <v>3</v>
      </c>
    </row>
    <row r="27" spans="2:8" x14ac:dyDescent="0.55000000000000004">
      <c r="B27" s="605"/>
      <c r="C27" s="16"/>
      <c r="D27" t="s">
        <v>1</v>
      </c>
      <c r="E27" s="611"/>
      <c r="F27" s="340">
        <f>SUM(E21:E25,E26)</f>
        <v>1</v>
      </c>
      <c r="G27" s="613"/>
      <c r="H27" s="614"/>
    </row>
    <row r="28" spans="2:8" x14ac:dyDescent="0.55000000000000004">
      <c r="B28" s="149" t="s">
        <v>651</v>
      </c>
      <c r="C28" s="608">
        <v>1</v>
      </c>
      <c r="D28" s="608"/>
      <c r="E28" s="608"/>
      <c r="F28" t="s">
        <v>2</v>
      </c>
      <c r="G28" s="609"/>
      <c r="H28" s="591"/>
    </row>
    <row r="29" spans="2:8" ht="5.25" customHeight="1" x14ac:dyDescent="0.55000000000000004">
      <c r="B29" s="591"/>
      <c r="C29" s="591"/>
      <c r="D29" s="591"/>
      <c r="E29" s="591"/>
      <c r="F29" s="591"/>
      <c r="G29" s="591"/>
      <c r="H29" s="591"/>
    </row>
    <row r="30" spans="2:8" x14ac:dyDescent="0.55000000000000004">
      <c r="B30" t="s">
        <v>28</v>
      </c>
      <c r="C30" s="544" t="s">
        <v>175</v>
      </c>
      <c r="D30" s="544"/>
      <c r="E30" s="544"/>
      <c r="F30" s="544"/>
      <c r="G30" s="2">
        <f>(C21*E21)+(C22*E22)+(C23*E23)+(C24*E24)+(C25*E25)+(C26*E26)+(C28*50)</f>
        <v>2850</v>
      </c>
      <c r="H30" t="s">
        <v>1</v>
      </c>
    </row>
    <row r="31" spans="2:8" x14ac:dyDescent="0.55000000000000004">
      <c r="B31" t="s">
        <v>29</v>
      </c>
      <c r="C31" s="544" t="s">
        <v>17</v>
      </c>
      <c r="D31" s="544"/>
      <c r="E31" s="544"/>
      <c r="F31" s="544"/>
      <c r="G31" s="2">
        <f>G21+G22+G23+G24+G25+G26</f>
        <v>0</v>
      </c>
      <c r="H31" t="s">
        <v>3</v>
      </c>
    </row>
    <row r="32" spans="2:8" x14ac:dyDescent="0.55000000000000004">
      <c r="B32" t="s">
        <v>30</v>
      </c>
      <c r="C32" s="544" t="s">
        <v>18</v>
      </c>
      <c r="D32" s="544"/>
      <c r="E32" s="544"/>
      <c r="F32" s="544"/>
      <c r="G32" s="11"/>
      <c r="H32" t="s">
        <v>6</v>
      </c>
    </row>
    <row r="33" spans="2:8" ht="5.25" customHeight="1" x14ac:dyDescent="0.55000000000000004">
      <c r="B33" s="591"/>
      <c r="C33" s="591"/>
      <c r="D33" s="591"/>
      <c r="E33" s="591"/>
      <c r="F33" s="591"/>
      <c r="G33" s="591"/>
      <c r="H33" s="591"/>
    </row>
    <row r="34" spans="2:8" x14ac:dyDescent="0.55000000000000004">
      <c r="B34" s="595" t="s">
        <v>102</v>
      </c>
      <c r="C34" s="595"/>
      <c r="D34" s="595"/>
      <c r="E34" s="595"/>
      <c r="F34" s="595"/>
      <c r="G34" s="595"/>
      <c r="H34" s="595"/>
    </row>
    <row r="35" spans="2:8" x14ac:dyDescent="0.55000000000000004">
      <c r="B35" s="607" t="s">
        <v>31</v>
      </c>
      <c r="C35" s="606" t="s">
        <v>32</v>
      </c>
      <c r="D35" s="606"/>
      <c r="E35" s="606" t="s">
        <v>7</v>
      </c>
      <c r="F35" s="606"/>
      <c r="G35" s="145" t="str">
        <f>IF($E35="","",VLOOKUP($E35,tabBarvaDistribucnihoNabytku[#All],2,FALSE))</f>
        <v>RAL 7016</v>
      </c>
      <c r="H35" t="s">
        <v>4</v>
      </c>
    </row>
    <row r="36" spans="2:8" x14ac:dyDescent="0.55000000000000004">
      <c r="B36" s="607"/>
      <c r="C36" s="606" t="s">
        <v>33</v>
      </c>
      <c r="D36" s="606"/>
      <c r="E36" s="606" t="s">
        <v>8</v>
      </c>
      <c r="F36" s="606"/>
      <c r="G36" s="145" t="str">
        <f>IF($E36="","",VLOOKUP($E36,tabBarvaDistribucnihoNabytku[#All],2,FALSE))</f>
        <v>RAL 9003</v>
      </c>
      <c r="H36" t="s">
        <v>4</v>
      </c>
    </row>
    <row r="37" spans="2:8" x14ac:dyDescent="0.55000000000000004">
      <c r="B37" s="607"/>
      <c r="C37" s="606" t="s">
        <v>34</v>
      </c>
      <c r="D37" s="606"/>
      <c r="E37" s="606" t="s">
        <v>8</v>
      </c>
      <c r="F37" s="606"/>
      <c r="G37" s="145" t="str">
        <f>IF($E37="","",VLOOKUP($E37,tabBarvaDistribucnihoNabytku[#All],2,FALSE))</f>
        <v>RAL 9003</v>
      </c>
      <c r="H37" t="s">
        <v>4</v>
      </c>
    </row>
    <row r="38" spans="2:8" x14ac:dyDescent="0.55000000000000004">
      <c r="B38" s="607"/>
      <c r="C38" s="606" t="s">
        <v>35</v>
      </c>
      <c r="D38" s="606"/>
      <c r="E38" s="606" t="s">
        <v>8</v>
      </c>
      <c r="F38" s="606"/>
      <c r="G38" s="145" t="str">
        <f>IF($E38="","",VLOOKUP($E38,tabBarvaDistribucnihoNabytku[#All],2,FALSE))</f>
        <v>RAL 9003</v>
      </c>
      <c r="H38" t="s">
        <v>4</v>
      </c>
    </row>
    <row r="39" spans="2:8" x14ac:dyDescent="0.55000000000000004">
      <c r="B39" s="607"/>
      <c r="C39" s="606" t="s">
        <v>36</v>
      </c>
      <c r="D39" s="606"/>
      <c r="E39" s="606" t="s">
        <v>7</v>
      </c>
      <c r="F39" s="606"/>
      <c r="G39" s="145" t="str">
        <f>IF($E39="","",VLOOKUP($E39,tabBarvaDistribucnihoNabytku[#All],2,FALSE))</f>
        <v>RAL 7016</v>
      </c>
      <c r="H39" t="s">
        <v>4</v>
      </c>
    </row>
    <row r="40" spans="2:8" x14ac:dyDescent="0.55000000000000004">
      <c r="B40" s="607" t="s">
        <v>22</v>
      </c>
      <c r="C40" s="606" t="s">
        <v>32</v>
      </c>
      <c r="D40" s="606"/>
      <c r="E40" s="606" t="s">
        <v>7</v>
      </c>
      <c r="F40" s="606"/>
      <c r="G40" s="145" t="str">
        <f>IF($E40="","",VLOOKUP($E40,tabBocnice[#All],2,FALSE))</f>
        <v>RAL 7016</v>
      </c>
      <c r="H40" t="s">
        <v>4</v>
      </c>
    </row>
    <row r="41" spans="2:8" x14ac:dyDescent="0.55000000000000004">
      <c r="B41" s="607"/>
      <c r="C41" s="606" t="s">
        <v>33</v>
      </c>
      <c r="D41" s="606"/>
      <c r="E41" s="606" t="s">
        <v>8</v>
      </c>
      <c r="F41" s="606"/>
      <c r="G41" s="145" t="str">
        <f>IF($E41="","",VLOOKUP($E41,tabBarvaDistribucnihoNabytku[#All],2,FALSE))</f>
        <v>RAL 9003</v>
      </c>
      <c r="H41" t="s">
        <v>4</v>
      </c>
    </row>
    <row r="42" spans="2:8" ht="20.25" customHeight="1" x14ac:dyDescent="0.55000000000000004">
      <c r="B42" s="615" t="s">
        <v>646</v>
      </c>
      <c r="C42" s="606" t="s">
        <v>71</v>
      </c>
      <c r="D42" s="606"/>
      <c r="E42" s="561" t="s">
        <v>544</v>
      </c>
      <c r="F42" s="561"/>
      <c r="G42" s="145" t="str">
        <f>IF($E42="","",VLOOKUP($E42,tabOsvetleniDN[#All],2,FALSE))</f>
        <v>4000K</v>
      </c>
      <c r="H42" s="76" t="s">
        <v>4</v>
      </c>
    </row>
    <row r="43" spans="2:8" ht="20.25" customHeight="1" x14ac:dyDescent="0.55000000000000004">
      <c r="B43" s="615"/>
      <c r="C43" s="606" t="s">
        <v>257</v>
      </c>
      <c r="D43" s="606"/>
      <c r="E43" s="561" t="s">
        <v>4</v>
      </c>
      <c r="F43" s="561"/>
      <c r="G43" s="145" t="str">
        <f>IF($E43="","",VLOOKUP($E43,tabOsvetleniDN[#All],2,FALSE))</f>
        <v>-</v>
      </c>
      <c r="H43" s="76"/>
    </row>
    <row r="44" spans="2:8" ht="20.25" customHeight="1" x14ac:dyDescent="0.55000000000000004">
      <c r="B44" s="615"/>
      <c r="C44" s="606" t="s">
        <v>258</v>
      </c>
      <c r="D44" s="606"/>
      <c r="E44" s="561" t="s">
        <v>544</v>
      </c>
      <c r="F44" s="561"/>
      <c r="G44" s="145" t="str">
        <f>IF($E44="","",VLOOKUP($E44,tabOsvetleniDN[#All],2,FALSE))</f>
        <v>4000K</v>
      </c>
      <c r="H44" s="76"/>
    </row>
    <row r="45" spans="2:8" ht="20.25" customHeight="1" x14ac:dyDescent="0.55000000000000004">
      <c r="B45" s="607"/>
      <c r="C45" s="606" t="s">
        <v>72</v>
      </c>
      <c r="D45" s="606"/>
      <c r="E45" s="561" t="s">
        <v>4</v>
      </c>
      <c r="F45" s="561"/>
      <c r="G45" s="145" t="str">
        <f>IF($E45="","",VLOOKUP($E45,tabOsvetleniDN[#All],2,FALSE))</f>
        <v>-</v>
      </c>
      <c r="H45" s="76" t="s">
        <v>4</v>
      </c>
    </row>
    <row r="46" spans="2:8" x14ac:dyDescent="0.55000000000000004">
      <c r="B46" s="607" t="s">
        <v>70</v>
      </c>
      <c r="C46" s="606" t="s">
        <v>37</v>
      </c>
      <c r="D46" s="606"/>
      <c r="E46" s="606"/>
      <c r="F46" s="606"/>
      <c r="G46" s="142"/>
      <c r="H46" t="s">
        <v>2</v>
      </c>
    </row>
    <row r="47" spans="2:8" x14ac:dyDescent="0.55000000000000004">
      <c r="B47" s="607"/>
      <c r="C47" s="606" t="s">
        <v>38</v>
      </c>
      <c r="D47" s="606"/>
      <c r="E47" s="606"/>
      <c r="F47" s="606"/>
      <c r="G47" s="342" t="s">
        <v>936</v>
      </c>
      <c r="H47" t="s">
        <v>1</v>
      </c>
    </row>
    <row r="48" spans="2:8" x14ac:dyDescent="0.55000000000000004">
      <c r="B48" s="607"/>
      <c r="C48" s="606" t="s">
        <v>64</v>
      </c>
      <c r="D48" s="606"/>
      <c r="E48" s="606"/>
      <c r="F48" s="606"/>
      <c r="G48" s="2" t="s">
        <v>11</v>
      </c>
      <c r="H48" t="s">
        <v>4</v>
      </c>
    </row>
    <row r="49" spans="2:8" x14ac:dyDescent="0.55000000000000004">
      <c r="B49" s="607"/>
      <c r="C49" s="605" t="s">
        <v>39</v>
      </c>
      <c r="D49" s="605"/>
      <c r="E49" s="605"/>
      <c r="F49" s="605"/>
      <c r="G49" s="2" t="s">
        <v>11</v>
      </c>
      <c r="H49" t="s">
        <v>4</v>
      </c>
    </row>
    <row r="50" spans="2:8" x14ac:dyDescent="0.55000000000000004">
      <c r="B50" s="607"/>
      <c r="C50" s="605"/>
      <c r="D50" s="605"/>
      <c r="E50" s="605"/>
      <c r="F50" s="605"/>
      <c r="G50" s="2">
        <v>25</v>
      </c>
      <c r="H50" t="s">
        <v>1</v>
      </c>
    </row>
    <row r="51" spans="2:8" x14ac:dyDescent="0.55000000000000004">
      <c r="B51" s="607"/>
      <c r="C51" s="606" t="s">
        <v>40</v>
      </c>
      <c r="D51" s="606"/>
      <c r="E51" s="606"/>
      <c r="F51" s="606"/>
      <c r="G51" s="343" t="s">
        <v>937</v>
      </c>
      <c r="H51" t="s">
        <v>1</v>
      </c>
    </row>
    <row r="52" spans="2:8" x14ac:dyDescent="0.55000000000000004">
      <c r="B52" s="607"/>
      <c r="C52" s="606" t="s">
        <v>938</v>
      </c>
      <c r="D52" s="606"/>
      <c r="E52" s="606"/>
      <c r="F52" s="606"/>
      <c r="G52" s="2" t="s">
        <v>939</v>
      </c>
      <c r="H52" t="s">
        <v>940</v>
      </c>
    </row>
    <row r="53" spans="2:8" x14ac:dyDescent="0.55000000000000004">
      <c r="B53" s="338" t="s">
        <v>90</v>
      </c>
      <c r="C53" s="606" t="s">
        <v>693</v>
      </c>
      <c r="D53" s="606"/>
      <c r="E53" s="606"/>
      <c r="F53" s="606"/>
      <c r="G53" s="2" t="s">
        <v>63</v>
      </c>
      <c r="H53" t="s">
        <v>4</v>
      </c>
    </row>
    <row r="54" spans="2:8" x14ac:dyDescent="0.55000000000000004">
      <c r="B54" s="607" t="s">
        <v>44</v>
      </c>
      <c r="C54" s="344" t="s">
        <v>11</v>
      </c>
      <c r="E54" s="606" t="s">
        <v>41</v>
      </c>
      <c r="F54" s="606"/>
      <c r="G54" s="2">
        <v>52</v>
      </c>
      <c r="H54" t="s">
        <v>1</v>
      </c>
    </row>
    <row r="55" spans="2:8" x14ac:dyDescent="0.55000000000000004">
      <c r="B55" s="607"/>
      <c r="C55" s="606" t="s">
        <v>42</v>
      </c>
      <c r="D55" s="606"/>
      <c r="E55" s="591"/>
      <c r="F55" s="591"/>
      <c r="G55" s="149" t="s">
        <v>259</v>
      </c>
      <c r="H55" t="s">
        <v>4</v>
      </c>
    </row>
    <row r="56" spans="2:8" ht="14.65" customHeight="1" x14ac:dyDescent="0.55000000000000004">
      <c r="B56" s="607"/>
      <c r="C56" s="616" t="s">
        <v>941</v>
      </c>
      <c r="D56" s="616"/>
      <c r="E56" s="616"/>
      <c r="F56" s="616"/>
      <c r="G56" s="616"/>
      <c r="H56" s="616"/>
    </row>
    <row r="57" spans="2:8" ht="5.25" customHeight="1" x14ac:dyDescent="0.55000000000000004">
      <c r="B57" s="591"/>
      <c r="C57" s="591"/>
      <c r="D57" s="591"/>
      <c r="E57" s="591"/>
      <c r="F57" s="591"/>
      <c r="G57" s="591"/>
      <c r="H57" s="591"/>
    </row>
    <row r="58" spans="2:8" x14ac:dyDescent="0.55000000000000004">
      <c r="B58" s="595" t="s">
        <v>103</v>
      </c>
      <c r="C58" s="595"/>
      <c r="D58" s="595"/>
      <c r="E58" s="595"/>
      <c r="F58" s="595"/>
      <c r="G58" s="595"/>
      <c r="H58" s="595"/>
    </row>
    <row r="59" spans="2:8" x14ac:dyDescent="0.55000000000000004">
      <c r="B59" s="619" t="s">
        <v>45</v>
      </c>
      <c r="C59" s="620" t="s">
        <v>114</v>
      </c>
      <c r="D59" s="621"/>
      <c r="E59" s="621"/>
      <c r="F59" s="621"/>
      <c r="G59" s="25" t="s">
        <v>43</v>
      </c>
      <c r="H59" t="s">
        <v>4</v>
      </c>
    </row>
    <row r="60" spans="2:8" x14ac:dyDescent="0.55000000000000004">
      <c r="B60" s="617"/>
      <c r="C60" s="618" t="s">
        <v>47</v>
      </c>
      <c r="D60" s="618"/>
      <c r="E60" s="618"/>
      <c r="F60" s="618"/>
      <c r="G60" s="39"/>
      <c r="H60" t="s">
        <v>3</v>
      </c>
    </row>
    <row r="61" spans="2:8" x14ac:dyDescent="0.55000000000000004">
      <c r="B61" s="617"/>
      <c r="C61" s="618" t="s">
        <v>115</v>
      </c>
      <c r="D61" s="618"/>
      <c r="E61" s="618"/>
      <c r="F61" s="618"/>
      <c r="G61" s="26"/>
      <c r="H61" t="s">
        <v>116</v>
      </c>
    </row>
    <row r="62" spans="2:8" x14ac:dyDescent="0.55000000000000004">
      <c r="B62" s="617"/>
      <c r="C62" s="618" t="s">
        <v>117</v>
      </c>
      <c r="D62" s="618"/>
      <c r="E62" s="618"/>
      <c r="F62" s="618"/>
      <c r="G62" s="26"/>
      <c r="H62" t="s">
        <v>118</v>
      </c>
    </row>
    <row r="63" spans="2:8" hidden="1" x14ac:dyDescent="0.55000000000000004">
      <c r="B63" s="617"/>
      <c r="C63" s="591" t="s">
        <v>122</v>
      </c>
      <c r="D63" s="591"/>
      <c r="E63" s="591"/>
      <c r="F63" s="591"/>
      <c r="G63" s="145">
        <f>(G62/60)*G61</f>
        <v>0</v>
      </c>
      <c r="H63" t="s">
        <v>123</v>
      </c>
    </row>
    <row r="64" spans="2:8" hidden="1" x14ac:dyDescent="0.55000000000000004">
      <c r="B64" s="617"/>
      <c r="C64" s="591" t="s">
        <v>120</v>
      </c>
      <c r="D64" s="591"/>
      <c r="E64" s="591"/>
      <c r="F64" s="591"/>
      <c r="G64" s="145">
        <f>((G62/60)*G61)*(G60/1000)</f>
        <v>0</v>
      </c>
      <c r="H64" t="s">
        <v>119</v>
      </c>
    </row>
    <row r="65" spans="2:8" x14ac:dyDescent="0.55000000000000004">
      <c r="B65" s="617" t="s">
        <v>46</v>
      </c>
      <c r="C65" s="609" t="s">
        <v>9</v>
      </c>
      <c r="D65" s="591"/>
      <c r="E65" s="591"/>
      <c r="F65" s="591"/>
      <c r="G65" s="591"/>
      <c r="H65" t="s">
        <v>4</v>
      </c>
    </row>
    <row r="66" spans="2:8" x14ac:dyDescent="0.55000000000000004">
      <c r="B66" s="617"/>
      <c r="C66" s="618" t="s">
        <v>47</v>
      </c>
      <c r="D66" s="618"/>
      <c r="E66" s="618"/>
      <c r="F66" s="618"/>
      <c r="G66" s="11"/>
      <c r="H66" t="s">
        <v>3</v>
      </c>
    </row>
    <row r="67" spans="2:8" hidden="1" x14ac:dyDescent="0.55000000000000004">
      <c r="B67" s="617"/>
      <c r="C67" s="618" t="s">
        <v>121</v>
      </c>
      <c r="D67" s="618"/>
      <c r="E67" s="618"/>
      <c r="F67" s="618"/>
      <c r="G67" s="13">
        <v>1.44</v>
      </c>
      <c r="H67" t="s">
        <v>119</v>
      </c>
    </row>
    <row r="68" spans="2:8" x14ac:dyDescent="0.55000000000000004">
      <c r="B68" s="617" t="s">
        <v>694</v>
      </c>
      <c r="C68" s="618" t="s">
        <v>47</v>
      </c>
      <c r="D68" s="618"/>
      <c r="E68" s="618"/>
      <c r="F68" s="618"/>
      <c r="G68" s="11"/>
      <c r="H68" t="s">
        <v>3</v>
      </c>
    </row>
    <row r="69" spans="2:8" x14ac:dyDescent="0.55000000000000004">
      <c r="B69" s="617"/>
      <c r="C69" s="618" t="s">
        <v>124</v>
      </c>
      <c r="D69" s="618"/>
      <c r="E69" s="618"/>
      <c r="F69" s="618"/>
      <c r="G69" s="11"/>
      <c r="H69" t="s">
        <v>123</v>
      </c>
    </row>
    <row r="70" spans="2:8" hidden="1" x14ac:dyDescent="0.55000000000000004">
      <c r="B70" s="617"/>
      <c r="C70" s="618" t="s">
        <v>125</v>
      </c>
      <c r="D70" s="618"/>
      <c r="E70" s="618"/>
      <c r="F70" s="618"/>
      <c r="G70" s="13"/>
      <c r="H70" t="s">
        <v>119</v>
      </c>
    </row>
    <row r="71" spans="2:8" x14ac:dyDescent="0.55000000000000004">
      <c r="B71" s="617" t="s">
        <v>113</v>
      </c>
      <c r="C71" s="618" t="s">
        <v>47</v>
      </c>
      <c r="D71" s="618"/>
      <c r="E71" s="618"/>
      <c r="F71" s="618"/>
      <c r="G71" s="11"/>
      <c r="H71" t="s">
        <v>3</v>
      </c>
    </row>
    <row r="72" spans="2:8" hidden="1" x14ac:dyDescent="0.55000000000000004">
      <c r="B72" s="617"/>
      <c r="C72" s="591" t="s">
        <v>126</v>
      </c>
      <c r="D72" s="591"/>
      <c r="E72" s="591"/>
      <c r="F72" s="591"/>
      <c r="G72" s="2" t="e">
        <f>#REF!</f>
        <v>#REF!</v>
      </c>
      <c r="H72" t="s">
        <v>123</v>
      </c>
    </row>
    <row r="73" spans="2:8" hidden="1" x14ac:dyDescent="0.55000000000000004">
      <c r="B73" s="617"/>
      <c r="C73" s="591" t="s">
        <v>125</v>
      </c>
      <c r="D73" s="591"/>
      <c r="E73" s="591"/>
      <c r="F73" s="591"/>
      <c r="G73" s="145" t="e">
        <f>(G71/1000)*G72</f>
        <v>#REF!</v>
      </c>
      <c r="H73" t="s">
        <v>119</v>
      </c>
    </row>
    <row r="74" spans="2:8" x14ac:dyDescent="0.55000000000000004">
      <c r="B74" s="345" t="s">
        <v>48</v>
      </c>
      <c r="C74" s="623"/>
      <c r="D74" s="624"/>
      <c r="E74" s="624"/>
      <c r="F74" s="624"/>
      <c r="G74" s="624"/>
      <c r="H74" t="s">
        <v>4</v>
      </c>
    </row>
    <row r="75" spans="2:8" x14ac:dyDescent="0.55000000000000004">
      <c r="B75" s="617" t="s">
        <v>49</v>
      </c>
      <c r="C75" s="618" t="s">
        <v>50</v>
      </c>
      <c r="D75" s="618"/>
      <c r="E75" s="618"/>
      <c r="F75" s="618"/>
      <c r="G75" s="2" t="s">
        <v>77</v>
      </c>
      <c r="H75" t="s">
        <v>4</v>
      </c>
    </row>
    <row r="76" spans="2:8" x14ac:dyDescent="0.55000000000000004">
      <c r="B76" s="617"/>
      <c r="C76" s="618" t="s">
        <v>51</v>
      </c>
      <c r="D76" s="618"/>
      <c r="E76" s="618"/>
      <c r="F76" s="618"/>
      <c r="G76" s="2" t="s">
        <v>81</v>
      </c>
      <c r="H76" t="s">
        <v>4</v>
      </c>
    </row>
    <row r="77" spans="2:8" x14ac:dyDescent="0.55000000000000004">
      <c r="B77" s="345" t="s">
        <v>179</v>
      </c>
      <c r="C77" s="609" t="s">
        <v>84</v>
      </c>
      <c r="D77" s="591"/>
      <c r="E77" s="591"/>
      <c r="F77" s="591"/>
      <c r="G77" s="591"/>
      <c r="H77" t="s">
        <v>4</v>
      </c>
    </row>
    <row r="78" spans="2:8" x14ac:dyDescent="0.55000000000000004">
      <c r="B78" s="622" t="s">
        <v>52</v>
      </c>
      <c r="C78" s="618" t="s">
        <v>53</v>
      </c>
      <c r="D78" s="618"/>
      <c r="E78" s="618"/>
      <c r="F78" s="618"/>
      <c r="G78" s="2" t="s">
        <v>10</v>
      </c>
      <c r="H78" t="s">
        <v>4</v>
      </c>
    </row>
    <row r="79" spans="2:8" x14ac:dyDescent="0.55000000000000004">
      <c r="B79" s="617"/>
      <c r="C79" s="618" t="s">
        <v>54</v>
      </c>
      <c r="D79" s="618"/>
      <c r="E79" s="618"/>
      <c r="F79" s="618"/>
      <c r="G79" s="2" t="s">
        <v>11</v>
      </c>
      <c r="H79" t="s">
        <v>4</v>
      </c>
    </row>
    <row r="80" spans="2:8" x14ac:dyDescent="0.55000000000000004">
      <c r="B80" s="617"/>
      <c r="C80" s="618" t="s">
        <v>55</v>
      </c>
      <c r="D80" s="618"/>
      <c r="E80" s="618"/>
      <c r="F80" s="618"/>
      <c r="G80" s="2" t="s">
        <v>11</v>
      </c>
      <c r="H80" t="s">
        <v>4</v>
      </c>
    </row>
    <row r="81" spans="2:8" x14ac:dyDescent="0.55000000000000004">
      <c r="B81" s="617"/>
      <c r="C81" s="618" t="s">
        <v>45</v>
      </c>
      <c r="D81" s="618"/>
      <c r="E81" s="618"/>
      <c r="F81" s="618"/>
      <c r="G81" s="2" t="s">
        <v>11</v>
      </c>
      <c r="H81" t="s">
        <v>4</v>
      </c>
    </row>
    <row r="82" spans="2:8" x14ac:dyDescent="0.55000000000000004">
      <c r="B82" s="617"/>
      <c r="C82" s="618" t="s">
        <v>56</v>
      </c>
      <c r="D82" s="618"/>
      <c r="E82" s="618"/>
      <c r="F82" s="618"/>
      <c r="G82" s="2" t="s">
        <v>11</v>
      </c>
      <c r="H82" t="s">
        <v>4</v>
      </c>
    </row>
    <row r="83" spans="2:8" x14ac:dyDescent="0.55000000000000004">
      <c r="B83" s="617"/>
      <c r="C83" s="618" t="s">
        <v>91</v>
      </c>
      <c r="D83" s="618"/>
      <c r="E83" s="618"/>
      <c r="F83" s="618"/>
      <c r="G83" s="2" t="s">
        <v>11</v>
      </c>
      <c r="H83" t="s">
        <v>4</v>
      </c>
    </row>
    <row r="84" spans="2:8" x14ac:dyDescent="0.55000000000000004">
      <c r="B84" s="622" t="s">
        <v>187</v>
      </c>
      <c r="C84" s="618" t="s">
        <v>57</v>
      </c>
      <c r="D84" s="618"/>
      <c r="E84" s="618"/>
      <c r="F84" s="618"/>
      <c r="G84" s="2" t="s">
        <v>11</v>
      </c>
      <c r="H84" t="s">
        <v>4</v>
      </c>
    </row>
    <row r="85" spans="2:8" x14ac:dyDescent="0.55000000000000004">
      <c r="B85" s="622"/>
      <c r="C85" s="618" t="s">
        <v>58</v>
      </c>
      <c r="D85" s="618"/>
      <c r="E85" s="618"/>
      <c r="F85" s="618"/>
      <c r="G85" s="2" t="s">
        <v>11</v>
      </c>
      <c r="H85" t="s">
        <v>4</v>
      </c>
    </row>
    <row r="86" spans="2:8" x14ac:dyDescent="0.55000000000000004">
      <c r="B86" s="622"/>
      <c r="C86" s="618" t="s">
        <v>59</v>
      </c>
      <c r="D86" s="618"/>
      <c r="E86" s="618"/>
      <c r="F86" s="618"/>
      <c r="G86" s="2" t="s">
        <v>11</v>
      </c>
      <c r="H86" t="s">
        <v>4</v>
      </c>
    </row>
    <row r="87" spans="2:8" x14ac:dyDescent="0.55000000000000004">
      <c r="B87" s="622"/>
      <c r="C87" s="618" t="s">
        <v>60</v>
      </c>
      <c r="D87" s="618"/>
      <c r="E87" s="618"/>
      <c r="F87" s="618"/>
      <c r="G87" s="2" t="s">
        <v>11</v>
      </c>
      <c r="H87" t="s">
        <v>4</v>
      </c>
    </row>
    <row r="88" spans="2:8" x14ac:dyDescent="0.55000000000000004">
      <c r="B88" s="617" t="s">
        <v>186</v>
      </c>
      <c r="C88" s="618" t="s">
        <v>296</v>
      </c>
      <c r="D88" s="618"/>
      <c r="E88" s="618"/>
      <c r="F88" s="618"/>
      <c r="G88" s="2" t="s">
        <v>804</v>
      </c>
      <c r="H88" t="s">
        <v>4</v>
      </c>
    </row>
    <row r="89" spans="2:8" x14ac:dyDescent="0.55000000000000004">
      <c r="B89" s="617"/>
      <c r="C89" s="618" t="s">
        <v>61</v>
      </c>
      <c r="D89" s="618"/>
      <c r="E89" s="618"/>
      <c r="F89" s="618"/>
      <c r="G89" s="2" t="s">
        <v>11</v>
      </c>
      <c r="H89" t="s">
        <v>4</v>
      </c>
    </row>
    <row r="90" spans="2:8" x14ac:dyDescent="0.55000000000000004">
      <c r="B90" s="617"/>
      <c r="C90" s="625" t="s">
        <v>515</v>
      </c>
      <c r="D90" s="626"/>
      <c r="E90" s="626"/>
      <c r="F90" s="626"/>
      <c r="G90" s="2" t="s">
        <v>63</v>
      </c>
      <c r="H90" t="s">
        <v>4</v>
      </c>
    </row>
    <row r="91" spans="2:8" ht="15" customHeight="1" x14ac:dyDescent="0.55000000000000004">
      <c r="B91" s="27" t="s">
        <v>260</v>
      </c>
      <c r="C91" s="625" t="s">
        <v>517</v>
      </c>
      <c r="D91" s="626"/>
      <c r="E91" s="626"/>
      <c r="F91" s="626"/>
      <c r="G91" s="2" t="s">
        <v>11</v>
      </c>
      <c r="H91" t="s">
        <v>4</v>
      </c>
    </row>
    <row r="92" spans="2:8" ht="5.25" customHeight="1" x14ac:dyDescent="0.55000000000000004">
      <c r="B92" s="591"/>
      <c r="C92" s="591"/>
      <c r="D92" s="591"/>
      <c r="E92" s="591"/>
      <c r="F92" s="591"/>
      <c r="G92" s="591"/>
      <c r="H92" s="591"/>
    </row>
    <row r="93" spans="2:8" x14ac:dyDescent="0.55000000000000004">
      <c r="B93" s="30" t="s">
        <v>104</v>
      </c>
      <c r="C93" s="30"/>
      <c r="D93" s="30"/>
      <c r="E93" s="30"/>
      <c r="F93" s="30"/>
      <c r="G93" s="34" t="str">
        <f>NABÍDKA!B13</f>
        <v>A</v>
      </c>
      <c r="H93" s="35" t="str">
        <f>NABÍDKA!B39</f>
        <v>11</v>
      </c>
    </row>
    <row r="94" spans="2:8" ht="5.25" customHeight="1" x14ac:dyDescent="0.55000000000000004">
      <c r="B94" s="627"/>
      <c r="C94" s="628"/>
      <c r="D94" s="628"/>
      <c r="E94" s="628"/>
      <c r="F94" s="628"/>
      <c r="G94" s="628"/>
      <c r="H94" s="628"/>
    </row>
    <row r="95" spans="2:8" ht="15" customHeight="1" x14ac:dyDescent="0.55000000000000004">
      <c r="B95" s="629" t="s">
        <v>99</v>
      </c>
      <c r="C95" s="618" t="s">
        <v>96</v>
      </c>
      <c r="D95" s="618"/>
      <c r="E95" s="618"/>
      <c r="F95" s="618"/>
      <c r="G95" s="14"/>
      <c r="H95" s="346" t="str">
        <f>DATA!$K$50</f>
        <v>Kč</v>
      </c>
    </row>
    <row r="96" spans="2:8" ht="14.7" thickBot="1" x14ac:dyDescent="0.6">
      <c r="B96" s="630"/>
      <c r="C96" s="618" t="s">
        <v>97</v>
      </c>
      <c r="D96" s="618"/>
      <c r="E96" s="618"/>
      <c r="F96" s="618"/>
      <c r="G96" s="14"/>
      <c r="H96" s="4" t="str">
        <f>H95</f>
        <v>Kč</v>
      </c>
    </row>
    <row r="97" spans="2:8" ht="14.7" thickBot="1" x14ac:dyDescent="0.6">
      <c r="B97" s="631"/>
      <c r="C97" s="632" t="s">
        <v>98</v>
      </c>
      <c r="D97" s="633"/>
      <c r="E97" s="633"/>
      <c r="F97" s="633"/>
      <c r="G97" s="347">
        <f>SUM(G95:G96)</f>
        <v>0</v>
      </c>
      <c r="H97" s="348" t="str">
        <f>H96</f>
        <v>Kč</v>
      </c>
    </row>
    <row r="98" spans="2:8" ht="5.25" customHeight="1" x14ac:dyDescent="0.55000000000000004">
      <c r="B98" s="591"/>
      <c r="C98" s="591"/>
      <c r="D98" s="591"/>
      <c r="E98" s="591"/>
      <c r="F98" s="591"/>
      <c r="G98" s="591"/>
      <c r="H98" s="591"/>
    </row>
    <row r="99" spans="2:8" x14ac:dyDescent="0.55000000000000004">
      <c r="B99" s="634" t="s">
        <v>105</v>
      </c>
      <c r="C99" s="635" t="s">
        <v>106</v>
      </c>
      <c r="D99" s="635"/>
      <c r="E99" s="635"/>
      <c r="F99" s="635"/>
      <c r="G99" s="14"/>
      <c r="H99" s="349" t="str">
        <f>H96</f>
        <v>Kč</v>
      </c>
    </row>
    <row r="100" spans="2:8" ht="14.7" thickBot="1" x14ac:dyDescent="0.6">
      <c r="B100" s="630"/>
      <c r="C100" s="618" t="s">
        <v>107</v>
      </c>
      <c r="D100" s="618"/>
      <c r="E100" s="618"/>
      <c r="F100" s="618"/>
      <c r="G100" s="14"/>
      <c r="H100" s="4" t="str">
        <f>H99</f>
        <v>Kč</v>
      </c>
    </row>
    <row r="101" spans="2:8" ht="14.7" thickBot="1" x14ac:dyDescent="0.6">
      <c r="B101" s="631"/>
      <c r="C101" s="632" t="s">
        <v>98</v>
      </c>
      <c r="D101" s="633"/>
      <c r="E101" s="633"/>
      <c r="F101" s="633"/>
      <c r="G101" s="347">
        <f>SUM(G99:G100)</f>
        <v>0</v>
      </c>
      <c r="H101" s="348" t="str">
        <f>H100</f>
        <v>Kč</v>
      </c>
    </row>
    <row r="102" spans="2:8" ht="5.25" customHeight="1" x14ac:dyDescent="0.55000000000000004">
      <c r="B102" s="591"/>
      <c r="C102" s="591"/>
      <c r="D102" s="591"/>
      <c r="E102" s="591"/>
      <c r="F102" s="591"/>
      <c r="G102" s="591"/>
      <c r="H102" s="591"/>
    </row>
    <row r="103" spans="2:8" ht="15" customHeight="1" x14ac:dyDescent="0.55000000000000004">
      <c r="B103" s="634" t="s">
        <v>859</v>
      </c>
      <c r="C103" s="635" t="s">
        <v>108</v>
      </c>
      <c r="D103" s="635"/>
      <c r="E103" s="635"/>
      <c r="F103" s="635"/>
      <c r="G103" s="14"/>
      <c r="H103" s="349" t="str">
        <f>H100</f>
        <v>Kč</v>
      </c>
    </row>
    <row r="104" spans="2:8" x14ac:dyDescent="0.55000000000000004">
      <c r="B104" s="629"/>
      <c r="C104" s="618" t="s">
        <v>109</v>
      </c>
      <c r="D104" s="618"/>
      <c r="E104" s="618"/>
      <c r="F104" s="618"/>
      <c r="G104" s="14"/>
      <c r="H104" s="4" t="str">
        <f>H103</f>
        <v>Kč</v>
      </c>
    </row>
    <row r="105" spans="2:8" ht="14.7" thickBot="1" x14ac:dyDescent="0.6">
      <c r="B105" s="630"/>
      <c r="C105" s="618" t="s">
        <v>110</v>
      </c>
      <c r="D105" s="618"/>
      <c r="E105" s="618"/>
      <c r="F105" s="618"/>
      <c r="G105" s="14"/>
      <c r="H105" s="4" t="str">
        <f>H104</f>
        <v>Kč</v>
      </c>
    </row>
    <row r="106" spans="2:8" ht="14.7" thickBot="1" x14ac:dyDescent="0.6">
      <c r="B106" s="631"/>
      <c r="C106" s="632" t="s">
        <v>98</v>
      </c>
      <c r="D106" s="633"/>
      <c r="E106" s="633"/>
      <c r="F106" s="633"/>
      <c r="G106" s="347">
        <f>SUM(G103:G105)</f>
        <v>0</v>
      </c>
      <c r="H106" s="348" t="str">
        <f>H105</f>
        <v>Kč</v>
      </c>
    </row>
    <row r="107" spans="2:8" ht="5.25" customHeight="1" thickBot="1" x14ac:dyDescent="0.6">
      <c r="B107" s="591"/>
      <c r="C107" s="591"/>
      <c r="D107" s="591"/>
      <c r="E107" s="591"/>
      <c r="F107" s="591"/>
      <c r="G107" s="591"/>
      <c r="H107" s="591"/>
    </row>
    <row r="108" spans="2:8" ht="14.7" thickBot="1" x14ac:dyDescent="0.6">
      <c r="B108" s="350" t="s">
        <v>111</v>
      </c>
      <c r="C108" s="351" t="str">
        <f>G19</f>
        <v>MT-C.02.RI</v>
      </c>
      <c r="D108" s="637" t="s">
        <v>98</v>
      </c>
      <c r="E108" s="637"/>
      <c r="F108" s="637"/>
      <c r="G108" s="32">
        <f>G97+G101+G106</f>
        <v>0</v>
      </c>
      <c r="H108" s="33" t="str">
        <f>H106</f>
        <v>Kč</v>
      </c>
    </row>
    <row r="111" spans="2:8" x14ac:dyDescent="0.55000000000000004">
      <c r="B111" s="19" t="s">
        <v>112</v>
      </c>
      <c r="C111" s="18"/>
      <c r="D111" s="18"/>
      <c r="E111" s="18"/>
      <c r="F111" s="18"/>
      <c r="G111" s="28"/>
      <c r="H111" s="18"/>
    </row>
    <row r="112" spans="2:8" ht="5.25" customHeight="1" x14ac:dyDescent="0.55000000000000004">
      <c r="B112" s="18"/>
      <c r="C112" s="18"/>
      <c r="D112" s="18"/>
      <c r="E112" s="18"/>
      <c r="F112" s="18"/>
      <c r="G112" s="28"/>
      <c r="H112" s="18"/>
    </row>
    <row r="113" spans="1:8" ht="40" customHeight="1" x14ac:dyDescent="0.55000000000000004">
      <c r="A113" s="7" t="s">
        <v>182</v>
      </c>
      <c r="B113" s="638" t="str">
        <f>C139</f>
        <v>Náhradní díly (jednotlivé části, komponenty, regulace, profily atd.) pro nabízený distribuční, gastronomický nábytek a jeho příslušenství musí být dostupné u dodavatele nejdéle do pěti pracovních dnů. Všechny nezbytné náhradní díly musí být dostupné po dobu deseti let od uvedení technologie do provozu.</v>
      </c>
      <c r="C113" s="639"/>
      <c r="D113" s="639"/>
      <c r="E113" s="639"/>
      <c r="F113" s="639"/>
      <c r="G113" s="639"/>
      <c r="H113" s="639"/>
    </row>
    <row r="114" spans="1:8" ht="40" customHeight="1" x14ac:dyDescent="0.55000000000000004">
      <c r="A114" s="7" t="s">
        <v>183</v>
      </c>
      <c r="B114" s="638" t="str">
        <f>C140</f>
        <v>Všechna prosklení musí být řešena dle EN 12150, prosklení a zrcadla musí být bezpečnostním provedení. Prosklení a izolace jednotlivých dílců musí být navržena pro příslušnou klimatickou třídu (25 °C a 60 % relativní vlhkosti) s garancí provozu bez vzniku kondenzace na jednotlivých dodaných aparátech.</v>
      </c>
      <c r="C114" s="639"/>
      <c r="D114" s="639"/>
      <c r="E114" s="639"/>
      <c r="F114" s="639"/>
      <c r="G114" s="639"/>
      <c r="H114" s="639"/>
    </row>
    <row r="115" spans="1:8" ht="40" customHeight="1" x14ac:dyDescent="0.55000000000000004">
      <c r="A115" s="7"/>
      <c r="B115" s="640"/>
      <c r="C115" s="641"/>
      <c r="D115" s="641"/>
      <c r="E115" s="641"/>
      <c r="F115" s="641"/>
      <c r="G115" s="641"/>
      <c r="H115" s="641"/>
    </row>
    <row r="116" spans="1:8" ht="15" hidden="1" customHeight="1" x14ac:dyDescent="0.55000000000000004">
      <c r="B116" s="20" t="s">
        <v>144</v>
      </c>
      <c r="C116" s="6"/>
      <c r="D116" s="6"/>
      <c r="E116" s="6"/>
      <c r="F116" s="6"/>
      <c r="G116" s="20" t="s">
        <v>986</v>
      </c>
      <c r="H116" s="29" t="str">
        <f>H2</f>
        <v>RI</v>
      </c>
    </row>
    <row r="117" spans="1:8" ht="15" hidden="1" customHeight="1" x14ac:dyDescent="0.55000000000000004">
      <c r="B117" s="9" t="str">
        <f>C2</f>
        <v>MT-C.02</v>
      </c>
      <c r="C117" s="5">
        <f>C136+C133+C130+C127</f>
        <v>1.44</v>
      </c>
      <c r="D117" s="636" t="s">
        <v>129</v>
      </c>
      <c r="E117" s="636"/>
      <c r="F117" s="636"/>
      <c r="G117" s="636"/>
      <c r="H117" s="636"/>
    </row>
    <row r="118" spans="1:8" ht="15" hidden="1" customHeight="1" x14ac:dyDescent="0.55000000000000004">
      <c r="B118" s="9" t="str">
        <f>C4</f>
        <v>VERTICAL GLASS-DOOR ROLL IN (EUR)</v>
      </c>
      <c r="C118" s="9"/>
      <c r="D118" s="9"/>
      <c r="E118" s="9"/>
      <c r="F118" s="9"/>
      <c r="G118" s="9"/>
      <c r="H118" s="9"/>
    </row>
    <row r="119" spans="1:8" ht="15" hidden="1" customHeight="1" x14ac:dyDescent="0.55000000000000004">
      <c r="B119" s="9" t="str">
        <f>C3</f>
        <v>CHLAZENÉ PRODUKTY</v>
      </c>
      <c r="C119" s="9"/>
      <c r="D119" s="9"/>
      <c r="E119" s="9"/>
      <c r="F119" s="9"/>
      <c r="G119" s="9"/>
      <c r="H119" s="9"/>
    </row>
    <row r="120" spans="1:8" ht="15" hidden="1" customHeight="1" x14ac:dyDescent="0.55000000000000004">
      <c r="B120" s="9" t="str">
        <f>C6</f>
        <v>-</v>
      </c>
      <c r="C120" s="9"/>
      <c r="D120" s="9"/>
      <c r="E120" s="9"/>
      <c r="F120" s="9"/>
      <c r="G120" s="9"/>
      <c r="H120" s="9"/>
    </row>
    <row r="121" spans="1:8" ht="15" hidden="1" customHeight="1" x14ac:dyDescent="0.55000000000000004">
      <c r="B121" s="9" t="s">
        <v>130</v>
      </c>
      <c r="C121" s="9">
        <f>E21+E22+E23+E24+E25+E26</f>
        <v>1</v>
      </c>
      <c r="D121" s="9" t="s">
        <v>2</v>
      </c>
      <c r="E121" s="9"/>
      <c r="F121" s="9"/>
      <c r="G121" s="9"/>
      <c r="H121" s="9"/>
    </row>
    <row r="122" spans="1:8" ht="15" hidden="1" customHeight="1" x14ac:dyDescent="0.55000000000000004">
      <c r="B122" s="9" t="s">
        <v>146</v>
      </c>
      <c r="C122" s="5">
        <f>G31</f>
        <v>0</v>
      </c>
      <c r="D122" s="9" t="s">
        <v>128</v>
      </c>
      <c r="E122" s="9"/>
      <c r="F122" s="9"/>
      <c r="G122" s="9"/>
      <c r="H122" s="9"/>
    </row>
    <row r="123" spans="1:8" ht="15" hidden="1" customHeight="1" x14ac:dyDescent="0.55000000000000004">
      <c r="B123" s="9" t="s">
        <v>147</v>
      </c>
      <c r="C123" s="5">
        <f>C10</f>
        <v>-1</v>
      </c>
      <c r="D123" s="9" t="s">
        <v>148</v>
      </c>
      <c r="E123" s="9"/>
      <c r="F123" s="9"/>
      <c r="G123" s="9"/>
      <c r="H123" s="9"/>
    </row>
    <row r="124" spans="1:8" ht="15" hidden="1" customHeight="1" x14ac:dyDescent="0.55000000000000004">
      <c r="B124" s="9" t="s">
        <v>131</v>
      </c>
      <c r="C124" s="5" t="str">
        <f>G59</f>
        <v>AD</v>
      </c>
      <c r="D124" s="9" t="s">
        <v>4</v>
      </c>
      <c r="E124" s="9"/>
      <c r="F124" s="9"/>
      <c r="G124" s="9"/>
      <c r="H124" s="9"/>
    </row>
    <row r="125" spans="1:8" ht="15" hidden="1" customHeight="1" x14ac:dyDescent="0.55000000000000004">
      <c r="B125" s="9" t="s">
        <v>132</v>
      </c>
      <c r="C125" s="5">
        <f>G63</f>
        <v>0</v>
      </c>
      <c r="D125" s="9" t="s">
        <v>123</v>
      </c>
      <c r="E125" s="9"/>
      <c r="F125" s="9"/>
      <c r="G125" s="9"/>
      <c r="H125" s="9"/>
    </row>
    <row r="126" spans="1:8" ht="15" hidden="1" customHeight="1" x14ac:dyDescent="0.55000000000000004">
      <c r="B126" s="9" t="s">
        <v>133</v>
      </c>
      <c r="C126" s="352">
        <f>E126/1000</f>
        <v>0</v>
      </c>
      <c r="D126" s="9" t="s">
        <v>128</v>
      </c>
      <c r="E126" s="353">
        <f>IF($C$124="ED",G60,IF($C$124="AD",G66))</f>
        <v>0</v>
      </c>
      <c r="F126" s="354" t="s">
        <v>3</v>
      </c>
      <c r="G126" s="9"/>
      <c r="H126" s="9"/>
    </row>
    <row r="127" spans="1:8" ht="15" hidden="1" customHeight="1" x14ac:dyDescent="0.55000000000000004">
      <c r="B127" s="9" t="s">
        <v>134</v>
      </c>
      <c r="C127" s="5">
        <f>G64</f>
        <v>0</v>
      </c>
      <c r="D127" s="636" t="s">
        <v>129</v>
      </c>
      <c r="E127" s="636"/>
      <c r="F127" s="636"/>
      <c r="G127" s="636"/>
      <c r="H127" s="636"/>
    </row>
    <row r="128" spans="1:8" ht="15" hidden="1" customHeight="1" x14ac:dyDescent="0.55000000000000004">
      <c r="B128" s="9" t="s">
        <v>135</v>
      </c>
      <c r="C128" s="5" t="str">
        <f>C65</f>
        <v>EC</v>
      </c>
      <c r="D128" s="9" t="s">
        <v>4</v>
      </c>
      <c r="E128" s="9"/>
      <c r="F128" s="9"/>
      <c r="G128" s="9"/>
      <c r="H128" s="9"/>
    </row>
    <row r="129" spans="1:8" ht="15" hidden="1" customHeight="1" x14ac:dyDescent="0.55000000000000004">
      <c r="B129" s="9" t="s">
        <v>136</v>
      </c>
      <c r="C129" s="352">
        <f>G66/1000</f>
        <v>0</v>
      </c>
      <c r="D129" s="9" t="s">
        <v>128</v>
      </c>
      <c r="E129" s="9"/>
      <c r="F129" s="9"/>
      <c r="G129" s="9"/>
      <c r="H129" s="9"/>
    </row>
    <row r="130" spans="1:8" ht="15" hidden="1" customHeight="1" x14ac:dyDescent="0.55000000000000004">
      <c r="B130" s="9" t="s">
        <v>137</v>
      </c>
      <c r="C130" s="352">
        <f>G67</f>
        <v>1.44</v>
      </c>
      <c r="D130" s="636" t="s">
        <v>129</v>
      </c>
      <c r="E130" s="636"/>
      <c r="F130" s="636"/>
      <c r="G130" s="636"/>
      <c r="H130" s="636"/>
    </row>
    <row r="131" spans="1:8" ht="15" hidden="1" customHeight="1" x14ac:dyDescent="0.55000000000000004">
      <c r="B131" s="9" t="s">
        <v>138</v>
      </c>
      <c r="C131" s="352">
        <f>G68/1000</f>
        <v>0</v>
      </c>
      <c r="D131" s="9" t="s">
        <v>128</v>
      </c>
      <c r="E131" s="9"/>
      <c r="F131" s="9"/>
      <c r="G131" s="9"/>
      <c r="H131" s="9"/>
    </row>
    <row r="132" spans="1:8" ht="15" hidden="1" customHeight="1" x14ac:dyDescent="0.55000000000000004">
      <c r="B132" s="9" t="s">
        <v>139</v>
      </c>
      <c r="C132" s="352">
        <f>G69</f>
        <v>0</v>
      </c>
      <c r="D132" s="9" t="s">
        <v>123</v>
      </c>
      <c r="E132" s="9"/>
      <c r="F132" s="9"/>
      <c r="G132" s="9"/>
      <c r="H132" s="9"/>
    </row>
    <row r="133" spans="1:8" ht="15" hidden="1" customHeight="1" x14ac:dyDescent="0.55000000000000004">
      <c r="B133" s="9" t="s">
        <v>140</v>
      </c>
      <c r="C133" s="352">
        <f>G70</f>
        <v>0</v>
      </c>
      <c r="D133" s="636" t="s">
        <v>129</v>
      </c>
      <c r="E133" s="636"/>
      <c r="F133" s="636"/>
      <c r="G133" s="636"/>
      <c r="H133" s="636"/>
    </row>
    <row r="134" spans="1:8" ht="15" hidden="1" customHeight="1" x14ac:dyDescent="0.55000000000000004">
      <c r="B134" s="9" t="s">
        <v>141</v>
      </c>
      <c r="C134" s="352">
        <f>G71/1000</f>
        <v>0</v>
      </c>
      <c r="D134" s="9" t="s">
        <v>128</v>
      </c>
      <c r="E134" s="9"/>
      <c r="F134" s="9"/>
      <c r="G134" s="9"/>
      <c r="H134" s="9"/>
    </row>
    <row r="135" spans="1:8" ht="15" hidden="1" customHeight="1" x14ac:dyDescent="0.55000000000000004">
      <c r="B135" s="9" t="s">
        <v>142</v>
      </c>
      <c r="C135" s="355">
        <f>L!C2</f>
        <v>12</v>
      </c>
      <c r="D135" s="9" t="s">
        <v>123</v>
      </c>
      <c r="E135" s="9"/>
      <c r="F135" s="9"/>
      <c r="G135" s="9"/>
      <c r="H135" s="9"/>
    </row>
    <row r="136" spans="1:8" ht="15" hidden="1" customHeight="1" x14ac:dyDescent="0.55000000000000004">
      <c r="B136" s="9" t="s">
        <v>143</v>
      </c>
      <c r="C136" s="352">
        <f>C134*C135</f>
        <v>0</v>
      </c>
      <c r="D136" s="636" t="s">
        <v>129</v>
      </c>
      <c r="E136" s="636"/>
      <c r="F136" s="636"/>
      <c r="G136" s="636"/>
      <c r="H136" s="636"/>
    </row>
    <row r="137" spans="1:8" ht="15" hidden="1" customHeight="1" x14ac:dyDescent="0.55000000000000004">
      <c r="B137" s="9" t="s">
        <v>194</v>
      </c>
      <c r="C137" s="352">
        <f>C136+C133+C130+C127</f>
        <v>1.44</v>
      </c>
      <c r="D137" s="636" t="s">
        <v>129</v>
      </c>
      <c r="E137" s="636"/>
      <c r="F137" s="636"/>
      <c r="G137" s="636"/>
      <c r="H137" s="636"/>
    </row>
    <row r="138" spans="1:8" ht="15" hidden="1" customHeight="1" x14ac:dyDescent="0.55000000000000004">
      <c r="B138" s="27"/>
      <c r="C138" s="27"/>
      <c r="D138" s="27"/>
      <c r="E138" s="27"/>
      <c r="F138" s="27"/>
      <c r="G138" s="27"/>
      <c r="H138" s="27"/>
    </row>
    <row r="139" spans="1:8" hidden="1" x14ac:dyDescent="0.55000000000000004">
      <c r="A139" t="s">
        <v>182</v>
      </c>
      <c r="B139" s="4" t="s">
        <v>181</v>
      </c>
      <c r="C139" s="3" t="s">
        <v>696</v>
      </c>
    </row>
    <row r="140" spans="1:8" hidden="1" x14ac:dyDescent="0.55000000000000004">
      <c r="A140" t="s">
        <v>183</v>
      </c>
      <c r="B140" s="4"/>
      <c r="C140" s="3" t="s">
        <v>795</v>
      </c>
    </row>
    <row r="141" spans="1:8" hidden="1" x14ac:dyDescent="0.55000000000000004">
      <c r="A141" t="s">
        <v>184</v>
      </c>
      <c r="B141" s="4"/>
      <c r="C141" s="1"/>
    </row>
    <row r="142" spans="1:8" hidden="1" x14ac:dyDescent="0.55000000000000004">
      <c r="A142" t="s">
        <v>185</v>
      </c>
      <c r="B142" s="4"/>
      <c r="C142" s="3"/>
    </row>
  </sheetData>
  <sheetProtection algorithmName="SHA-512" hashValue="G561aQXHYXl6APo6tvS50wCGIIons1QJtmmIZHirzboRC/Pn4UGloSzaYYDPLTuhXNePPKEoB27vTsktFBKKkA==" saltValue="88gvW0gK1Fcp11OrPM3Mbg==" spinCount="100000" sheet="1" objects="1" scenarios="1"/>
  <mergeCells count="139">
    <mergeCell ref="C2:D2"/>
    <mergeCell ref="C3:E3"/>
    <mergeCell ref="C6:H6"/>
    <mergeCell ref="B7:H7"/>
    <mergeCell ref="B16:H16"/>
    <mergeCell ref="C17:H17"/>
    <mergeCell ref="B18:H18"/>
    <mergeCell ref="B19:F19"/>
    <mergeCell ref="G19:H19"/>
    <mergeCell ref="C20:D20"/>
    <mergeCell ref="E20:F20"/>
    <mergeCell ref="G20:H20"/>
    <mergeCell ref="C8:H8"/>
    <mergeCell ref="C9:G9"/>
    <mergeCell ref="C10:G10"/>
    <mergeCell ref="C11:F11"/>
    <mergeCell ref="B12:H12"/>
    <mergeCell ref="B13:H13"/>
    <mergeCell ref="B29:H29"/>
    <mergeCell ref="C30:F30"/>
    <mergeCell ref="C31:F31"/>
    <mergeCell ref="C32:F32"/>
    <mergeCell ref="B33:H33"/>
    <mergeCell ref="B34:H34"/>
    <mergeCell ref="B26:B27"/>
    <mergeCell ref="C28:E28"/>
    <mergeCell ref="G28:H28"/>
    <mergeCell ref="E26:E27"/>
    <mergeCell ref="G26:G27"/>
    <mergeCell ref="H26:H27"/>
    <mergeCell ref="E39:F39"/>
    <mergeCell ref="B40:B41"/>
    <mergeCell ref="C40:D40"/>
    <mergeCell ref="E40:F40"/>
    <mergeCell ref="C41:D41"/>
    <mergeCell ref="E41:F41"/>
    <mergeCell ref="B35:B39"/>
    <mergeCell ref="C35:D35"/>
    <mergeCell ref="E35:F35"/>
    <mergeCell ref="C36:D36"/>
    <mergeCell ref="E36:F36"/>
    <mergeCell ref="C37:D37"/>
    <mergeCell ref="E37:F37"/>
    <mergeCell ref="C38:D38"/>
    <mergeCell ref="E38:F38"/>
    <mergeCell ref="C39:D39"/>
    <mergeCell ref="B42:B45"/>
    <mergeCell ref="C42:D42"/>
    <mergeCell ref="E42:F42"/>
    <mergeCell ref="C43:D43"/>
    <mergeCell ref="E43:F43"/>
    <mergeCell ref="C44:D44"/>
    <mergeCell ref="E44:F44"/>
    <mergeCell ref="C45:D45"/>
    <mergeCell ref="E45:F45"/>
    <mergeCell ref="C53:F53"/>
    <mergeCell ref="B54:B56"/>
    <mergeCell ref="E54:F54"/>
    <mergeCell ref="C55:F55"/>
    <mergeCell ref="C56:H56"/>
    <mergeCell ref="B57:H57"/>
    <mergeCell ref="B46:B52"/>
    <mergeCell ref="C46:F46"/>
    <mergeCell ref="C47:F47"/>
    <mergeCell ref="C48:F48"/>
    <mergeCell ref="C49:F50"/>
    <mergeCell ref="C51:F51"/>
    <mergeCell ref="C52:F52"/>
    <mergeCell ref="B65:B67"/>
    <mergeCell ref="C65:G65"/>
    <mergeCell ref="C66:F66"/>
    <mergeCell ref="C67:F67"/>
    <mergeCell ref="B68:B70"/>
    <mergeCell ref="C68:F68"/>
    <mergeCell ref="C69:F69"/>
    <mergeCell ref="C70:F70"/>
    <mergeCell ref="B58:H58"/>
    <mergeCell ref="B59:B64"/>
    <mergeCell ref="C59:F59"/>
    <mergeCell ref="C60:F60"/>
    <mergeCell ref="C61:F61"/>
    <mergeCell ref="C62:F62"/>
    <mergeCell ref="C63:F63"/>
    <mergeCell ref="C64:F64"/>
    <mergeCell ref="C77:G77"/>
    <mergeCell ref="B78:B83"/>
    <mergeCell ref="C78:F78"/>
    <mergeCell ref="C79:F79"/>
    <mergeCell ref="C80:F80"/>
    <mergeCell ref="C81:F81"/>
    <mergeCell ref="C82:F82"/>
    <mergeCell ref="C83:F83"/>
    <mergeCell ref="B71:B73"/>
    <mergeCell ref="C71:F71"/>
    <mergeCell ref="C72:F72"/>
    <mergeCell ref="C73:F73"/>
    <mergeCell ref="C74:G74"/>
    <mergeCell ref="B75:B76"/>
    <mergeCell ref="C75:F75"/>
    <mergeCell ref="C76:F76"/>
    <mergeCell ref="B92:H92"/>
    <mergeCell ref="B94:H94"/>
    <mergeCell ref="B95:B97"/>
    <mergeCell ref="C95:F95"/>
    <mergeCell ref="C96:F96"/>
    <mergeCell ref="C97:F97"/>
    <mergeCell ref="B84:B87"/>
    <mergeCell ref="C84:F84"/>
    <mergeCell ref="C85:F85"/>
    <mergeCell ref="C86:F86"/>
    <mergeCell ref="C87:F87"/>
    <mergeCell ref="B88:B90"/>
    <mergeCell ref="C88:F88"/>
    <mergeCell ref="C89:F89"/>
    <mergeCell ref="C90:F90"/>
    <mergeCell ref="D130:H130"/>
    <mergeCell ref="D133:H133"/>
    <mergeCell ref="D136:H136"/>
    <mergeCell ref="D137:H137"/>
    <mergeCell ref="C4:F4"/>
    <mergeCell ref="D108:F108"/>
    <mergeCell ref="B113:H113"/>
    <mergeCell ref="B114:H114"/>
    <mergeCell ref="B115:H115"/>
    <mergeCell ref="D117:H117"/>
    <mergeCell ref="D127:H127"/>
    <mergeCell ref="B103:B106"/>
    <mergeCell ref="C103:F103"/>
    <mergeCell ref="C104:F104"/>
    <mergeCell ref="C105:F105"/>
    <mergeCell ref="C106:F106"/>
    <mergeCell ref="B107:H107"/>
    <mergeCell ref="B98:H98"/>
    <mergeCell ref="B99:B101"/>
    <mergeCell ref="C99:F99"/>
    <mergeCell ref="C100:F100"/>
    <mergeCell ref="C101:F101"/>
    <mergeCell ref="B102:H102"/>
    <mergeCell ref="C91:F91"/>
  </mergeCells>
  <conditionalFormatting sqref="C28:E28">
    <cfRule type="cellIs" dxfId="15" priority="4" operator="greaterThan">
      <formula>0</formula>
    </cfRule>
  </conditionalFormatting>
  <conditionalFormatting sqref="E21:E26">
    <cfRule type="cellIs" dxfId="14" priority="1" operator="greaterThan">
      <formula>0</formula>
    </cfRule>
  </conditionalFormatting>
  <conditionalFormatting sqref="G59">
    <cfRule type="containsText" dxfId="13" priority="2" operator="containsText" text="ED">
      <formula>NOT(ISERROR(SEARCH("ED",G59)))</formula>
    </cfRule>
    <cfRule type="containsText" dxfId="12" priority="3" operator="containsText" text="AD">
      <formula>NOT(ISERROR(SEARCH("AD",G59)))</formula>
    </cfRule>
  </conditionalFormatting>
  <dataValidations count="14">
    <dataValidation type="list" allowBlank="1" showInputMessage="1" showErrorMessage="1" sqref="H95" xr:uid="{48DF2D31-DFCB-4D4F-BB75-1A3B18E15D9C}">
      <formula1>"EUR,Kč"</formula1>
    </dataValidation>
    <dataValidation type="list" allowBlank="1" showInputMessage="1" showErrorMessage="1" sqref="H4" xr:uid="{5DCDDFB3-28DF-4E86-9FFD-46C93F3C7C72}">
      <formula1>"2PP,1PP,1NP,2NP,3NP,4NP,5NP,"</formula1>
    </dataValidation>
    <dataValidation type="list" allowBlank="1" showInputMessage="1" showErrorMessage="1" sqref="C74:G74" xr:uid="{8551C755-15D0-464C-8B63-E7F8C113344C}">
      <formula1>menuZakryti</formula1>
    </dataValidation>
    <dataValidation type="list" allowBlank="1" showInputMessage="1" showErrorMessage="1" sqref="E40:F40 G55" xr:uid="{E07C484D-E52A-447D-A1B7-7B61AB3743FD}">
      <formula1>menuBocnice</formula1>
    </dataValidation>
    <dataValidation type="list" allowBlank="1" showInputMessage="1" showErrorMessage="1" sqref="G78" xr:uid="{ECB32E36-0426-4A9E-A142-EE49ECE26924}">
      <formula1>menuTeplotniSondy</formula1>
    </dataValidation>
    <dataValidation type="list" allowBlank="1" showInputMessage="1" showErrorMessage="1" sqref="C77:G77" xr:uid="{A8D1F32A-B6B5-4A93-918F-EE158818D90E}">
      <formula1>menuPlneniChladiva</formula1>
    </dataValidation>
    <dataValidation type="list" allowBlank="1" showInputMessage="1" showErrorMessage="1" sqref="G75" xr:uid="{E51B1BC7-70D8-4452-A1D2-D2F875B0E8DD}">
      <formula1>menuPripojeChlazeni</formula1>
    </dataValidation>
    <dataValidation type="list" allowBlank="1" showInputMessage="1" showErrorMessage="1" sqref="G76" xr:uid="{4171E6B0-8080-4FDF-A45D-5D1972AD9711}">
      <formula1>menuZakonceni</formula1>
    </dataValidation>
    <dataValidation type="list" allowBlank="1" showInputMessage="1" showErrorMessage="1" sqref="E42:F45" xr:uid="{B05BDF99-45A4-4782-B8B1-FA09F6D297E3}">
      <formula1>menuOsvetleniDN</formula1>
    </dataValidation>
    <dataValidation type="list" allowBlank="1" showInputMessage="1" showErrorMessage="1" sqref="E35:F39 E41:F41" xr:uid="{A2DCFABD-EAA2-4DEB-B593-66686BD6FC75}">
      <formula1>menuBarvaDistribucnihoNabytku</formula1>
    </dataValidation>
    <dataValidation type="list" allowBlank="1" showInputMessage="1" showErrorMessage="1" sqref="G59" xr:uid="{13261352-8E5B-48BE-BD44-8640DBE51C50}">
      <formula1>menuOdtavani</formula1>
    </dataValidation>
    <dataValidation type="list" allowBlank="1" showInputMessage="1" showErrorMessage="1" sqref="G88" xr:uid="{F84ACA4C-7CA8-4F49-9A3E-8B35A7105275}">
      <formula1>menuElektronickyRegulator</formula1>
    </dataValidation>
    <dataValidation type="list" allowBlank="1" showInputMessage="1" showErrorMessage="1" sqref="H3" xr:uid="{44B5019C-DA3A-4C6F-B495-05B84BAC6E1E}">
      <formula1>"A,B,C"</formula1>
    </dataValidation>
    <dataValidation type="list" allowBlank="1" showInputMessage="1" showErrorMessage="1" sqref="C8:H8" xr:uid="{C5CAFE15-ED72-4154-9267-F4953EFDEBEF}">
      <formula1>menuSkladovaneProdukty</formula1>
    </dataValidation>
  </dataValidations>
  <printOptions horizontalCentered="1"/>
  <pageMargins left="0.86614173228346458" right="0.39370078740157483" top="0.55118110236220474" bottom="0.47244094488188981" header="0.31496062992125984" footer="0.31496062992125984"/>
  <pageSetup paperSize="9" scale="97" orientation="portrait" r:id="rId1"/>
  <headerFooter>
    <oddFooter>&amp;L&amp;8&amp;F&amp;R&amp;8&amp;A</oddFooter>
  </headerFooter>
  <rowBreaks count="2" manualBreakCount="2">
    <brk id="33" min="1" max="7" man="1"/>
    <brk id="92" min="1" max="7"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F587C33-1944-46E2-B6A4-598FC45C11F0}">
          <x14:formula1>
            <xm:f>M!$AE$3:$AE$4</xm:f>
          </x14:formula1>
          <xm:sqref>G48:G49 G79:G87 G89:G91 G53 C54</xm:sqref>
        </x14:dataValidation>
        <x14:dataValidation type="list" allowBlank="1" showInputMessage="1" showErrorMessage="1" xr:uid="{5CFA97F2-CDAE-4B7D-ADAC-D2DAD16D2C0D}">
          <x14:formula1>
            <xm:f>M!$AG$3:$AG$4</xm:f>
          </x14:formula1>
          <xm:sqref>C3</xm:sqref>
        </x14:dataValidation>
        <x14:dataValidation type="list" allowBlank="1" showInputMessage="1" showErrorMessage="1" xr:uid="{EBE6C024-9AC9-435C-8EED-746757E2D8E4}">
          <x14:formula1>
            <xm:f>M!$AE$26:$AE$33</xm:f>
          </x14:formula1>
          <xm:sqref>G46</xm:sqref>
        </x14:dataValidation>
        <x14:dataValidation type="list" allowBlank="1" showInputMessage="1" showErrorMessage="1" xr:uid="{8E522EAC-77B4-40B8-B48B-4BD000B605F1}">
          <x14:formula1>
            <xm:f>M!$H$23:$H$25</xm:f>
          </x14:formula1>
          <xm:sqref>C91:F91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28A8D-1136-4F6C-A427-F3DC174BA67C}">
  <sheetPr>
    <tabColor rgb="FF92D050"/>
  </sheetPr>
  <dimension ref="A2:H206"/>
  <sheetViews>
    <sheetView view="pageBreakPreview" zoomScale="85" zoomScaleNormal="100" zoomScaleSheetLayoutView="85" workbookViewId="0"/>
  </sheetViews>
  <sheetFormatPr defaultRowHeight="14.4" x14ac:dyDescent="0.55000000000000004"/>
  <cols>
    <col min="1" max="1" width="3.1015625" customWidth="1"/>
    <col min="2" max="2" width="36.3671875" customWidth="1"/>
    <col min="3" max="3" width="13" customWidth="1"/>
    <col min="4" max="4" width="6.1015625" customWidth="1"/>
    <col min="5" max="5" width="12.5234375" customWidth="1"/>
    <col min="6" max="6" width="5.7890625" customWidth="1"/>
    <col min="7" max="7" width="16.5234375" style="2" customWidth="1"/>
    <col min="8" max="8" width="11.5234375" customWidth="1"/>
  </cols>
  <sheetData>
    <row r="2" spans="4:7" hidden="1" x14ac:dyDescent="0.55000000000000004"/>
    <row r="3" spans="4:7" hidden="1" x14ac:dyDescent="0.55000000000000004"/>
    <row r="4" spans="4:7" hidden="1" x14ac:dyDescent="0.55000000000000004"/>
    <row r="5" spans="4:7" hidden="1" x14ac:dyDescent="0.55000000000000004"/>
    <row r="6" spans="4:7" hidden="1" x14ac:dyDescent="0.55000000000000004"/>
    <row r="7" spans="4:7" hidden="1" x14ac:dyDescent="0.55000000000000004"/>
    <row r="8" spans="4:7" hidden="1" x14ac:dyDescent="0.55000000000000004"/>
    <row r="9" spans="4:7" hidden="1" x14ac:dyDescent="0.55000000000000004"/>
    <row r="10" spans="4:7" hidden="1" x14ac:dyDescent="0.55000000000000004"/>
    <row r="11" spans="4:7" hidden="1" x14ac:dyDescent="0.55000000000000004"/>
    <row r="12" spans="4:7" hidden="1" x14ac:dyDescent="0.55000000000000004">
      <c r="D12" s="371"/>
      <c r="E12" s="372"/>
      <c r="F12" s="373"/>
      <c r="G12" s="373"/>
    </row>
    <row r="13" spans="4:7" ht="14.7" hidden="1" x14ac:dyDescent="0.55000000000000004">
      <c r="D13" s="374"/>
      <c r="E13" s="374"/>
      <c r="F13" s="375"/>
      <c r="G13" s="374"/>
    </row>
    <row r="14" spans="4:7" hidden="1" x14ac:dyDescent="0.55000000000000004">
      <c r="D14" s="374"/>
      <c r="E14" s="374"/>
      <c r="F14" s="374"/>
      <c r="G14" s="374"/>
    </row>
    <row r="15" spans="4:7" hidden="1" x14ac:dyDescent="0.55000000000000004">
      <c r="D15" s="374"/>
      <c r="E15" s="374"/>
      <c r="F15" s="374"/>
      <c r="G15" s="374"/>
    </row>
    <row r="16" spans="4:7" hidden="1" x14ac:dyDescent="0.55000000000000004">
      <c r="D16" s="374"/>
      <c r="E16" s="374"/>
      <c r="F16" s="374"/>
      <c r="G16" s="374"/>
    </row>
    <row r="17" spans="2:8" hidden="1" x14ac:dyDescent="0.55000000000000004">
      <c r="D17" s="374"/>
      <c r="E17" s="374"/>
      <c r="F17" s="374"/>
      <c r="G17" s="374"/>
    </row>
    <row r="18" spans="2:8" hidden="1" x14ac:dyDescent="0.55000000000000004">
      <c r="D18" s="374"/>
      <c r="E18" s="374"/>
      <c r="F18" s="374"/>
      <c r="G18" s="374"/>
    </row>
    <row r="19" spans="2:8" hidden="1" x14ac:dyDescent="0.55000000000000004">
      <c r="D19" s="374"/>
      <c r="E19" s="374"/>
      <c r="F19" s="374"/>
      <c r="G19" s="374"/>
    </row>
    <row r="20" spans="2:8" hidden="1" x14ac:dyDescent="0.55000000000000004">
      <c r="D20" s="374"/>
      <c r="E20" s="374"/>
      <c r="F20" s="374"/>
      <c r="G20" s="374"/>
    </row>
    <row r="21" spans="2:8" hidden="1" x14ac:dyDescent="0.55000000000000004"/>
    <row r="22" spans="2:8" hidden="1" x14ac:dyDescent="0.55000000000000004"/>
    <row r="23" spans="2:8" hidden="1" x14ac:dyDescent="0.55000000000000004"/>
    <row r="24" spans="2:8" hidden="1" x14ac:dyDescent="0.55000000000000004"/>
    <row r="25" spans="2:8" hidden="1" x14ac:dyDescent="0.55000000000000004"/>
    <row r="26" spans="2:8" ht="20.25" customHeight="1" x14ac:dyDescent="0.55000000000000004">
      <c r="B26" s="426" t="s">
        <v>263</v>
      </c>
      <c r="C26" s="695" t="s">
        <v>923</v>
      </c>
      <c r="D26" s="696"/>
      <c r="E26" s="696"/>
      <c r="F26" s="427"/>
      <c r="G26" s="428" t="s">
        <v>13</v>
      </c>
      <c r="H26" s="429" t="s">
        <v>921</v>
      </c>
    </row>
    <row r="27" spans="2:8" ht="20.25" customHeight="1" x14ac:dyDescent="0.55000000000000004">
      <c r="B27" s="426" t="s">
        <v>271</v>
      </c>
      <c r="C27" s="695" t="s">
        <v>265</v>
      </c>
      <c r="D27" s="696"/>
      <c r="E27" s="696"/>
      <c r="F27" s="427"/>
      <c r="G27" s="428"/>
      <c r="H27" s="427"/>
    </row>
    <row r="28" spans="2:8" ht="20.25" customHeight="1" x14ac:dyDescent="0.55000000000000004">
      <c r="B28" s="426" t="s">
        <v>766</v>
      </c>
      <c r="C28" s="695" t="s">
        <v>710</v>
      </c>
      <c r="D28" s="696"/>
      <c r="E28" s="696"/>
      <c r="F28" s="427"/>
      <c r="G28" s="428" t="s">
        <v>50</v>
      </c>
      <c r="H28" s="430" t="s">
        <v>677</v>
      </c>
    </row>
    <row r="29" spans="2:8" ht="20.25" customHeight="1" x14ac:dyDescent="0.55000000000000004">
      <c r="B29" s="426" t="s">
        <v>270</v>
      </c>
      <c r="C29" s="431">
        <v>3</v>
      </c>
      <c r="D29" s="697" t="str">
        <f>IF(C29=1,"16 °C 80 %RH",IF(C29=2,"22 °C 65 %RH",IF(C29=3,"25 °C 60 %RH",IF(C29=4,"30 °C 50 %RH"))))</f>
        <v>25 °C 60 %RH</v>
      </c>
      <c r="E29" s="696"/>
      <c r="F29" s="426"/>
      <c r="G29" s="428" t="s">
        <v>725</v>
      </c>
      <c r="H29" s="430" t="s">
        <v>160</v>
      </c>
    </row>
    <row r="30" spans="2:8" ht="20.25" customHeight="1" x14ac:dyDescent="0.55000000000000004">
      <c r="B30" s="432" t="s">
        <v>763</v>
      </c>
      <c r="C30" s="433" t="str">
        <f>C97</f>
        <v>CEILING LOW</v>
      </c>
      <c r="D30" s="433"/>
      <c r="E30" s="433"/>
      <c r="F30" s="433"/>
      <c r="G30" s="434"/>
      <c r="H30" s="435"/>
    </row>
    <row r="31" spans="2:8" ht="7" customHeight="1" x14ac:dyDescent="0.55000000000000004">
      <c r="B31" s="591"/>
      <c r="C31" s="591"/>
      <c r="D31" s="591"/>
      <c r="E31" s="591"/>
      <c r="F31" s="591"/>
      <c r="G31" s="591"/>
      <c r="H31" s="591"/>
    </row>
    <row r="32" spans="2:8" ht="14.7" thickBot="1" x14ac:dyDescent="0.6">
      <c r="B32" t="s">
        <v>23</v>
      </c>
      <c r="C32" s="654" t="s">
        <v>930</v>
      </c>
      <c r="D32" s="655"/>
      <c r="E32" s="655"/>
      <c r="F32" s="655"/>
      <c r="G32" s="656"/>
      <c r="H32" s="1" t="s">
        <v>4</v>
      </c>
    </row>
    <row r="33" spans="2:8" ht="15" thickTop="1" thickBot="1" x14ac:dyDescent="0.6">
      <c r="B33" t="s">
        <v>24</v>
      </c>
      <c r="C33" s="386" t="s">
        <v>990</v>
      </c>
      <c r="F33" s="149"/>
      <c r="G33" s="387" t="s">
        <v>303</v>
      </c>
      <c r="H33" s="436" t="s">
        <v>727</v>
      </c>
    </row>
    <row r="34" spans="2:8" ht="15" thickTop="1" thickBot="1" x14ac:dyDescent="0.6">
      <c r="B34" t="s">
        <v>728</v>
      </c>
      <c r="G34" s="389">
        <v>2</v>
      </c>
      <c r="H34" s="436" t="s">
        <v>717</v>
      </c>
    </row>
    <row r="35" spans="2:8" ht="15" thickTop="1" thickBot="1" x14ac:dyDescent="0.6">
      <c r="B35" t="s">
        <v>729</v>
      </c>
      <c r="D35" s="149"/>
      <c r="E35" s="149"/>
      <c r="F35" s="149"/>
      <c r="G35" s="390">
        <v>85</v>
      </c>
      <c r="H35" t="s">
        <v>719</v>
      </c>
    </row>
    <row r="36" spans="2:8" ht="14.7" thickTop="1" x14ac:dyDescent="0.55000000000000004">
      <c r="B36" t="s">
        <v>25</v>
      </c>
      <c r="C36" s="609">
        <v>-3.8</v>
      </c>
      <c r="D36" s="609"/>
      <c r="E36" s="609"/>
      <c r="F36" s="609"/>
      <c r="G36" s="609"/>
      <c r="H36" s="436" t="s">
        <v>727</v>
      </c>
    </row>
    <row r="37" spans="2:8" ht="5.25" customHeight="1" x14ac:dyDescent="0.55000000000000004">
      <c r="B37" s="591"/>
      <c r="C37" s="591"/>
      <c r="D37" s="591"/>
      <c r="E37" s="591"/>
      <c r="F37" s="591"/>
      <c r="G37" s="591"/>
      <c r="H37" s="591"/>
    </row>
    <row r="38" spans="2:8" ht="14.7" thickBot="1" x14ac:dyDescent="0.6">
      <c r="B38" t="s">
        <v>736</v>
      </c>
      <c r="C38" s="391" t="s">
        <v>63</v>
      </c>
      <c r="D38" s="606" t="s">
        <v>765</v>
      </c>
      <c r="E38" s="606"/>
      <c r="F38" s="657"/>
      <c r="G38" s="393"/>
      <c r="H38" s="436" t="s">
        <v>727</v>
      </c>
    </row>
    <row r="39" spans="2:8" ht="5.25" customHeight="1" thickTop="1" x14ac:dyDescent="0.55000000000000004">
      <c r="B39" s="591"/>
      <c r="C39" s="591"/>
      <c r="D39" s="591"/>
      <c r="E39" s="591"/>
      <c r="F39" s="591"/>
      <c r="G39" s="591"/>
      <c r="H39" s="591"/>
    </row>
    <row r="40" spans="2:8" ht="14.7" thickBot="1" x14ac:dyDescent="0.6">
      <c r="B40" t="s">
        <v>730</v>
      </c>
      <c r="C40" s="649" t="s">
        <v>731</v>
      </c>
      <c r="D40" s="650"/>
      <c r="E40" s="650"/>
      <c r="F40" s="650"/>
      <c r="G40" s="650"/>
      <c r="H40" s="1" t="s">
        <v>4</v>
      </c>
    </row>
    <row r="41" spans="2:8" ht="5.25" customHeight="1" thickTop="1" x14ac:dyDescent="0.55000000000000004">
      <c r="B41" s="591"/>
      <c r="C41" s="591"/>
      <c r="D41" s="591"/>
      <c r="E41" s="591"/>
      <c r="F41" s="591"/>
      <c r="G41" s="591"/>
      <c r="H41" s="591"/>
    </row>
    <row r="42" spans="2:8" ht="14.7" thickBot="1" x14ac:dyDescent="0.6">
      <c r="B42" t="s">
        <v>26</v>
      </c>
      <c r="C42" s="2" t="str">
        <f>IF(C40="DX","R744",IF(C40="WL","GWP&lt;150",IF(C40="*","""N")))</f>
        <v>R744</v>
      </c>
      <c r="E42" s="606" t="s">
        <v>747</v>
      </c>
      <c r="F42" s="606"/>
      <c r="G42" s="396">
        <v>16</v>
      </c>
      <c r="H42" t="s">
        <v>123</v>
      </c>
    </row>
    <row r="43" spans="2:8" ht="5.25" customHeight="1" thickTop="1" x14ac:dyDescent="0.55000000000000004">
      <c r="B43" s="591"/>
      <c r="C43" s="591"/>
      <c r="D43" s="591"/>
      <c r="E43" s="591"/>
      <c r="F43" s="591"/>
      <c r="G43" s="591"/>
      <c r="H43" s="591"/>
    </row>
    <row r="44" spans="2:8" ht="15" customHeight="1" x14ac:dyDescent="0.55000000000000004">
      <c r="B44" s="595" t="s">
        <v>302</v>
      </c>
      <c r="C44" s="595"/>
      <c r="D44" s="595"/>
      <c r="E44" s="595"/>
      <c r="F44" s="595"/>
      <c r="G44" s="595"/>
      <c r="H44" s="595"/>
    </row>
    <row r="45" spans="2:8" ht="4.5" customHeight="1" x14ac:dyDescent="0.55000000000000004">
      <c r="B45" s="591"/>
      <c r="C45" s="591"/>
      <c r="D45" s="591"/>
      <c r="E45" s="591"/>
      <c r="F45" s="591"/>
      <c r="G45" s="591"/>
      <c r="H45" s="591"/>
    </row>
    <row r="46" spans="2:8" ht="14.7" thickBot="1" x14ac:dyDescent="0.6">
      <c r="B46" s="606"/>
      <c r="C46" s="606" t="s">
        <v>28</v>
      </c>
      <c r="D46" s="606"/>
      <c r="E46" s="606"/>
      <c r="G46" s="51">
        <v>4.25</v>
      </c>
      <c r="H46" t="s">
        <v>275</v>
      </c>
    </row>
    <row r="47" spans="2:8" ht="15" thickTop="1" thickBot="1" x14ac:dyDescent="0.6">
      <c r="B47" s="606"/>
      <c r="C47" s="606" t="s">
        <v>272</v>
      </c>
      <c r="D47" s="606"/>
      <c r="E47" s="606"/>
      <c r="G47" s="52">
        <v>3.47</v>
      </c>
      <c r="H47" t="str">
        <f>H46</f>
        <v>m</v>
      </c>
    </row>
    <row r="48" spans="2:8" ht="15" thickTop="1" thickBot="1" x14ac:dyDescent="0.6">
      <c r="B48" s="606"/>
      <c r="C48" s="606" t="s">
        <v>41</v>
      </c>
      <c r="D48" s="606"/>
      <c r="E48" s="606"/>
      <c r="G48" s="52">
        <v>2.4</v>
      </c>
      <c r="H48" t="str">
        <f>H47</f>
        <v>m</v>
      </c>
    </row>
    <row r="49" spans="2:8" ht="16.8" thickTop="1" x14ac:dyDescent="0.55000000000000004">
      <c r="B49" s="606"/>
      <c r="C49" s="606" t="s">
        <v>300</v>
      </c>
      <c r="D49" s="606"/>
      <c r="E49" s="606"/>
      <c r="G49" s="397">
        <f>G46*G47</f>
        <v>14.7475</v>
      </c>
      <c r="H49" t="s">
        <v>301</v>
      </c>
    </row>
    <row r="50" spans="2:8" ht="16.5" x14ac:dyDescent="0.55000000000000004">
      <c r="B50" s="606"/>
      <c r="C50" s="606" t="s">
        <v>274</v>
      </c>
      <c r="D50" s="606"/>
      <c r="E50" s="606"/>
      <c r="G50" s="397">
        <f>G48*G49</f>
        <v>35.393999999999998</v>
      </c>
      <c r="H50" t="s">
        <v>276</v>
      </c>
    </row>
    <row r="51" spans="2:8" ht="5.25" customHeight="1" x14ac:dyDescent="0.55000000000000004">
      <c r="B51" s="591"/>
      <c r="C51" s="606"/>
      <c r="D51" s="591"/>
      <c r="E51" s="591"/>
      <c r="F51" s="591"/>
      <c r="G51" s="591"/>
      <c r="H51" s="591"/>
    </row>
    <row r="52" spans="2:8" ht="14.7" thickBot="1" x14ac:dyDescent="0.6">
      <c r="B52" s="591"/>
      <c r="C52" s="606" t="s">
        <v>273</v>
      </c>
      <c r="D52" s="606"/>
      <c r="E52" s="606"/>
      <c r="G52" s="53">
        <v>3121.7155447328123</v>
      </c>
      <c r="H52" t="s">
        <v>3</v>
      </c>
    </row>
    <row r="53" spans="2:8" ht="16.8" thickTop="1" x14ac:dyDescent="0.55000000000000004">
      <c r="B53" s="591"/>
      <c r="C53" s="606"/>
      <c r="D53" s="591"/>
      <c r="E53" s="591"/>
      <c r="F53" s="591"/>
      <c r="G53" s="2">
        <f>G52/G50</f>
        <v>88.199003919670346</v>
      </c>
      <c r="H53" t="s">
        <v>277</v>
      </c>
    </row>
    <row r="54" spans="2:8" ht="4.5" customHeight="1" x14ac:dyDescent="0.55000000000000004">
      <c r="B54" s="591"/>
      <c r="C54" s="591"/>
      <c r="D54" s="591"/>
      <c r="E54" s="591"/>
      <c r="F54" s="591"/>
      <c r="G54" s="591"/>
      <c r="H54" s="591"/>
    </row>
    <row r="55" spans="2:8" ht="15" customHeight="1" x14ac:dyDescent="0.55000000000000004">
      <c r="B55" s="595" t="s">
        <v>327</v>
      </c>
      <c r="C55" s="595"/>
      <c r="D55" s="595"/>
      <c r="E55" s="595"/>
      <c r="F55" s="595"/>
      <c r="G55" s="595"/>
      <c r="H55" s="595"/>
    </row>
    <row r="56" spans="2:8" ht="5.25" customHeight="1" x14ac:dyDescent="0.55000000000000004">
      <c r="B56" s="591"/>
      <c r="C56" s="591"/>
      <c r="D56" s="591"/>
      <c r="E56" s="591"/>
      <c r="F56" s="591"/>
      <c r="G56" s="591"/>
      <c r="H56" s="591"/>
    </row>
    <row r="57" spans="2:8" ht="14.7" thickBot="1" x14ac:dyDescent="0.6">
      <c r="B57" s="615" t="s">
        <v>754</v>
      </c>
      <c r="C57" s="618" t="s">
        <v>815</v>
      </c>
      <c r="D57" s="618"/>
      <c r="E57" s="618"/>
      <c r="F57" s="618"/>
      <c r="G57" s="394" t="s">
        <v>723</v>
      </c>
      <c r="H57" t="s">
        <v>1</v>
      </c>
    </row>
    <row r="58" spans="2:8" ht="15" thickTop="1" thickBot="1" x14ac:dyDescent="0.6">
      <c r="B58" s="615"/>
      <c r="C58" s="618" t="s">
        <v>816</v>
      </c>
      <c r="D58" s="618"/>
      <c r="E58" s="618"/>
      <c r="F58" s="618"/>
      <c r="G58" s="398" t="s">
        <v>724</v>
      </c>
      <c r="H58" t="s">
        <v>4</v>
      </c>
    </row>
    <row r="59" spans="2:8" ht="14.7" thickTop="1" x14ac:dyDescent="0.55000000000000004">
      <c r="B59" s="615"/>
      <c r="C59" s="399" t="s">
        <v>171</v>
      </c>
      <c r="D59" s="618" t="s">
        <v>742</v>
      </c>
      <c r="E59" s="618"/>
      <c r="F59" s="618"/>
      <c r="G59" s="437">
        <f>IF(C59="A",700,IF(C59="B",800,IF(C59="C",900,IF(C59="D",1000,IF(C59="E",1100,IF(C59="F",1200,))))))</f>
        <v>1000</v>
      </c>
      <c r="H59" t="s">
        <v>1</v>
      </c>
    </row>
    <row r="60" spans="2:8" ht="5.25" customHeight="1" x14ac:dyDescent="0.55000000000000004">
      <c r="B60" s="615"/>
      <c r="C60" s="606"/>
      <c r="D60" s="591"/>
      <c r="E60" s="591"/>
      <c r="F60" s="591"/>
      <c r="G60" s="591"/>
      <c r="H60" s="591"/>
    </row>
    <row r="61" spans="2:8" ht="14.5" customHeight="1" x14ac:dyDescent="0.55000000000000004">
      <c r="B61" s="615"/>
      <c r="C61" s="618" t="s">
        <v>737</v>
      </c>
      <c r="D61" s="618"/>
      <c r="E61" s="618"/>
      <c r="F61" s="618"/>
      <c r="G61">
        <v>3.8</v>
      </c>
      <c r="H61" t="s">
        <v>746</v>
      </c>
    </row>
    <row r="62" spans="2:8" ht="14.5" customHeight="1" x14ac:dyDescent="0.55000000000000004">
      <c r="B62" s="615"/>
      <c r="C62" s="618" t="s">
        <v>740</v>
      </c>
      <c r="D62" s="618"/>
      <c r="E62" s="618"/>
      <c r="F62" s="618"/>
      <c r="G62" s="2">
        <v>5</v>
      </c>
      <c r="H62" t="s">
        <v>727</v>
      </c>
    </row>
    <row r="63" spans="2:8" ht="14.5" customHeight="1" x14ac:dyDescent="0.55000000000000004">
      <c r="B63" s="615"/>
      <c r="C63" s="618" t="s">
        <v>739</v>
      </c>
      <c r="D63" s="618"/>
      <c r="E63" s="618"/>
      <c r="F63" s="618"/>
      <c r="G63" s="401">
        <v>16</v>
      </c>
      <c r="H63" t="s">
        <v>767</v>
      </c>
    </row>
    <row r="64" spans="2:8" ht="14.5" customHeight="1" x14ac:dyDescent="0.55000000000000004">
      <c r="B64" s="615"/>
      <c r="C64" s="618" t="s">
        <v>738</v>
      </c>
      <c r="D64" s="618"/>
      <c r="E64" s="618"/>
      <c r="F64" s="618"/>
      <c r="G64" s="401">
        <f>G63*G50</f>
        <v>566.30399999999997</v>
      </c>
      <c r="H64" t="s">
        <v>741</v>
      </c>
    </row>
    <row r="65" spans="2:8" ht="14.5" customHeight="1" x14ac:dyDescent="0.55000000000000004">
      <c r="B65" s="615"/>
      <c r="C65" s="618" t="s">
        <v>748</v>
      </c>
      <c r="D65" s="618"/>
      <c r="E65" s="618"/>
      <c r="F65" s="618"/>
      <c r="G65" s="401">
        <v>0</v>
      </c>
      <c r="H65" t="s">
        <v>3</v>
      </c>
    </row>
    <row r="66" spans="2:8" ht="14.5" customHeight="1" thickBot="1" x14ac:dyDescent="0.6">
      <c r="B66" s="615"/>
      <c r="C66" s="149" t="s">
        <v>749</v>
      </c>
      <c r="D66" s="658" t="s">
        <v>750</v>
      </c>
      <c r="E66" s="658"/>
      <c r="F66" s="658"/>
      <c r="G66" s="402">
        <v>0</v>
      </c>
      <c r="H66" t="s">
        <v>123</v>
      </c>
    </row>
    <row r="67" spans="2:8" ht="5.25" customHeight="1" thickTop="1" x14ac:dyDescent="0.55000000000000004">
      <c r="B67" s="615"/>
      <c r="C67" s="606"/>
      <c r="D67" s="591"/>
      <c r="E67" s="591"/>
      <c r="F67" s="591"/>
      <c r="G67" s="591"/>
      <c r="H67" s="591"/>
    </row>
    <row r="68" spans="2:8" ht="14.7" thickBot="1" x14ac:dyDescent="0.6">
      <c r="B68" s="615"/>
      <c r="C68" s="618" t="s">
        <v>286</v>
      </c>
      <c r="D68" s="618"/>
      <c r="E68" s="618"/>
      <c r="F68" s="618"/>
      <c r="G68" s="394" t="s">
        <v>63</v>
      </c>
      <c r="H68" t="s">
        <v>4</v>
      </c>
    </row>
    <row r="69" spans="2:8" ht="15" thickTop="1" thickBot="1" x14ac:dyDescent="0.6">
      <c r="B69" s="607"/>
      <c r="C69" s="618" t="s">
        <v>283</v>
      </c>
      <c r="D69" s="618"/>
      <c r="E69" s="618"/>
      <c r="F69" s="618"/>
      <c r="G69" s="394" t="s">
        <v>63</v>
      </c>
      <c r="H69" t="s">
        <v>4</v>
      </c>
    </row>
    <row r="70" spans="2:8" ht="15" thickTop="1" thickBot="1" x14ac:dyDescent="0.6">
      <c r="B70" s="607"/>
      <c r="C70" s="618" t="s">
        <v>716</v>
      </c>
      <c r="D70" s="618"/>
      <c r="E70" s="618"/>
      <c r="F70" s="618"/>
      <c r="G70" s="398" t="s">
        <v>63</v>
      </c>
      <c r="H70" t="s">
        <v>4</v>
      </c>
    </row>
    <row r="71" spans="2:8" ht="15" thickTop="1" thickBot="1" x14ac:dyDescent="0.6">
      <c r="B71" s="607"/>
      <c r="C71" s="618" t="s">
        <v>284</v>
      </c>
      <c r="D71" s="618"/>
      <c r="E71" s="618"/>
      <c r="F71" s="618"/>
      <c r="G71" s="398" t="s">
        <v>63</v>
      </c>
      <c r="H71" t="s">
        <v>4</v>
      </c>
    </row>
    <row r="72" spans="2:8" ht="15" thickTop="1" thickBot="1" x14ac:dyDescent="0.6">
      <c r="B72" s="607"/>
      <c r="C72" s="618" t="s">
        <v>285</v>
      </c>
      <c r="D72" s="618"/>
      <c r="E72" s="618"/>
      <c r="F72" s="618"/>
      <c r="G72" s="398" t="s">
        <v>63</v>
      </c>
      <c r="H72" t="s">
        <v>4</v>
      </c>
    </row>
    <row r="73" spans="2:8" ht="15" thickTop="1" thickBot="1" x14ac:dyDescent="0.6">
      <c r="B73" s="607"/>
      <c r="C73" s="618" t="s">
        <v>288</v>
      </c>
      <c r="D73" s="618"/>
      <c r="E73" s="618"/>
      <c r="F73" s="618"/>
      <c r="G73" s="398" t="s">
        <v>63</v>
      </c>
      <c r="H73" t="s">
        <v>4</v>
      </c>
    </row>
    <row r="74" spans="2:8" ht="15" thickTop="1" thickBot="1" x14ac:dyDescent="0.6">
      <c r="B74" s="607"/>
      <c r="C74" s="618" t="s">
        <v>732</v>
      </c>
      <c r="D74" s="618"/>
      <c r="E74" s="618"/>
      <c r="F74" s="618"/>
      <c r="G74" s="398" t="s">
        <v>63</v>
      </c>
      <c r="H74" t="s">
        <v>4</v>
      </c>
    </row>
    <row r="75" spans="2:8" ht="15" thickTop="1" thickBot="1" x14ac:dyDescent="0.6">
      <c r="B75" s="607"/>
      <c r="C75" s="618" t="s">
        <v>289</v>
      </c>
      <c r="D75" s="618"/>
      <c r="E75" s="618"/>
      <c r="F75" s="618"/>
      <c r="G75" s="398" t="s">
        <v>63</v>
      </c>
      <c r="H75" t="s">
        <v>4</v>
      </c>
    </row>
    <row r="76" spans="2:8" ht="15" thickTop="1" thickBot="1" x14ac:dyDescent="0.6">
      <c r="B76" s="607"/>
      <c r="C76" s="618" t="s">
        <v>734</v>
      </c>
      <c r="D76" s="618"/>
      <c r="E76" s="618"/>
      <c r="F76" s="618"/>
      <c r="G76" s="398" t="s">
        <v>63</v>
      </c>
      <c r="H76" t="s">
        <v>4</v>
      </c>
    </row>
    <row r="77" spans="2:8" ht="15" thickTop="1" thickBot="1" x14ac:dyDescent="0.6">
      <c r="B77" s="607"/>
      <c r="C77" s="618" t="s">
        <v>735</v>
      </c>
      <c r="D77" s="618"/>
      <c r="E77" s="618"/>
      <c r="F77" s="618"/>
      <c r="G77" s="398" t="s">
        <v>11</v>
      </c>
      <c r="H77" t="s">
        <v>4</v>
      </c>
    </row>
    <row r="78" spans="2:8" ht="5.25" customHeight="1" thickTop="1" x14ac:dyDescent="0.55000000000000004">
      <c r="B78" s="607"/>
      <c r="C78" s="591"/>
      <c r="D78" s="591"/>
      <c r="E78" s="591"/>
      <c r="F78" s="591"/>
      <c r="G78" s="591"/>
      <c r="H78" s="591"/>
    </row>
    <row r="79" spans="2:8" ht="14.5" customHeight="1" thickBot="1" x14ac:dyDescent="0.6">
      <c r="B79" s="607" t="s">
        <v>290</v>
      </c>
      <c r="C79" s="618" t="s">
        <v>290</v>
      </c>
      <c r="D79" s="618"/>
      <c r="E79" s="618"/>
      <c r="F79" s="618"/>
      <c r="G79" s="394" t="s">
        <v>63</v>
      </c>
      <c r="H79" t="s">
        <v>4</v>
      </c>
    </row>
    <row r="80" spans="2:8" ht="14.7" thickTop="1" x14ac:dyDescent="0.55000000000000004">
      <c r="B80" s="607"/>
      <c r="C80" s="618" t="s">
        <v>47</v>
      </c>
      <c r="D80" s="618"/>
      <c r="E80" s="618"/>
      <c r="F80" s="618"/>
      <c r="G80" s="2">
        <v>0</v>
      </c>
      <c r="H80" t="s">
        <v>3</v>
      </c>
    </row>
    <row r="81" spans="2:8" ht="14.7" thickBot="1" x14ac:dyDescent="0.6">
      <c r="B81" s="607"/>
      <c r="C81" s="618" t="s">
        <v>743</v>
      </c>
      <c r="D81" s="618"/>
      <c r="E81" s="618"/>
      <c r="F81" s="618"/>
      <c r="G81" s="396">
        <v>0</v>
      </c>
      <c r="H81" t="s">
        <v>431</v>
      </c>
    </row>
    <row r="82" spans="2:8" ht="14.7" thickTop="1" x14ac:dyDescent="0.55000000000000004">
      <c r="B82" s="607"/>
      <c r="C82" s="618" t="s">
        <v>125</v>
      </c>
      <c r="D82" s="618"/>
      <c r="E82" s="618"/>
      <c r="F82" s="618"/>
      <c r="G82" s="403">
        <f>(G80/1000)*(24/100*G81)</f>
        <v>0</v>
      </c>
      <c r="H82" t="s">
        <v>119</v>
      </c>
    </row>
    <row r="83" spans="2:8" ht="5.25" customHeight="1" x14ac:dyDescent="0.55000000000000004">
      <c r="B83" s="607"/>
      <c r="C83" s="591"/>
      <c r="D83" s="591"/>
      <c r="E83" s="591"/>
      <c r="F83" s="591"/>
      <c r="G83" s="591"/>
      <c r="H83" s="591"/>
    </row>
    <row r="84" spans="2:8" ht="14.7" thickBot="1" x14ac:dyDescent="0.6">
      <c r="B84" s="607" t="s">
        <v>291</v>
      </c>
      <c r="C84" s="618" t="s">
        <v>744</v>
      </c>
      <c r="D84" s="618"/>
      <c r="E84" s="618"/>
      <c r="F84" s="618"/>
      <c r="G84" s="394" t="s">
        <v>63</v>
      </c>
      <c r="H84" t="s">
        <v>4</v>
      </c>
    </row>
    <row r="85" spans="2:8" ht="15" thickTop="1" thickBot="1" x14ac:dyDescent="0.6">
      <c r="B85" s="607"/>
      <c r="C85" s="618" t="s">
        <v>745</v>
      </c>
      <c r="D85" s="618"/>
      <c r="E85" s="618"/>
      <c r="F85" s="618"/>
      <c r="G85" s="398" t="s">
        <v>720</v>
      </c>
    </row>
    <row r="86" spans="2:8" ht="15" thickTop="1" thickBot="1" x14ac:dyDescent="0.6">
      <c r="B86" s="607"/>
      <c r="C86" s="618" t="s">
        <v>292</v>
      </c>
      <c r="D86" s="618"/>
      <c r="E86" s="618"/>
      <c r="F86" s="618"/>
      <c r="G86" s="398">
        <v>191.7175</v>
      </c>
      <c r="H86" t="s">
        <v>3</v>
      </c>
    </row>
    <row r="87" spans="2:8" ht="16.8" thickTop="1" x14ac:dyDescent="0.55000000000000004">
      <c r="B87" s="607"/>
      <c r="C87" s="618" t="s">
        <v>292</v>
      </c>
      <c r="D87" s="618"/>
      <c r="E87" s="618"/>
      <c r="F87" s="618"/>
      <c r="G87" s="2">
        <f>G86/(G46*G47)</f>
        <v>13</v>
      </c>
      <c r="H87" t="s">
        <v>295</v>
      </c>
    </row>
    <row r="88" spans="2:8" x14ac:dyDescent="0.55000000000000004">
      <c r="B88" s="607"/>
      <c r="C88" s="618" t="s">
        <v>293</v>
      </c>
      <c r="D88" s="618"/>
      <c r="E88" s="618"/>
      <c r="F88" s="618"/>
      <c r="G88" s="2">
        <v>4.2</v>
      </c>
      <c r="H88" t="s">
        <v>123</v>
      </c>
    </row>
    <row r="89" spans="2:8" x14ac:dyDescent="0.55000000000000004">
      <c r="B89" s="607"/>
      <c r="C89" s="618" t="s">
        <v>294</v>
      </c>
      <c r="D89" s="618"/>
      <c r="E89" s="618"/>
      <c r="F89" s="618"/>
      <c r="G89" s="403">
        <f>(G86/1000)*G88</f>
        <v>0.80521350000000014</v>
      </c>
      <c r="H89" t="s">
        <v>119</v>
      </c>
    </row>
    <row r="90" spans="2:8" ht="5.25" customHeight="1" x14ac:dyDescent="0.55000000000000004">
      <c r="B90" s="607"/>
      <c r="C90" s="591"/>
      <c r="D90" s="591"/>
      <c r="E90" s="591"/>
      <c r="F90" s="591"/>
      <c r="G90" s="591"/>
      <c r="H90" s="591"/>
    </row>
    <row r="91" spans="2:8" ht="14.5" customHeight="1" x14ac:dyDescent="0.55000000000000004">
      <c r="B91" s="338" t="s">
        <v>752</v>
      </c>
      <c r="C91" s="618" t="s">
        <v>818</v>
      </c>
      <c r="D91" s="618"/>
      <c r="E91" s="618"/>
      <c r="F91" s="618"/>
      <c r="G91" s="403">
        <v>0.25541309002359369</v>
      </c>
      <c r="H91" t="s">
        <v>128</v>
      </c>
    </row>
    <row r="92" spans="2:8" ht="15" customHeight="1" x14ac:dyDescent="0.55000000000000004">
      <c r="B92" s="338" t="s">
        <v>753</v>
      </c>
      <c r="C92" s="665" t="s">
        <v>819</v>
      </c>
      <c r="D92" s="665"/>
      <c r="E92" s="665"/>
      <c r="F92" s="665"/>
      <c r="G92" s="665"/>
      <c r="H92" s="665"/>
    </row>
    <row r="93" spans="2:8" ht="4.5" customHeight="1" x14ac:dyDescent="0.55000000000000004">
      <c r="B93" s="666"/>
      <c r="C93" s="666"/>
      <c r="D93" s="666"/>
      <c r="E93" s="666"/>
      <c r="F93" s="666"/>
      <c r="G93" s="666"/>
      <c r="H93" s="666"/>
    </row>
    <row r="94" spans="2:8" ht="4.5" customHeight="1" x14ac:dyDescent="0.55000000000000004">
      <c r="B94" s="591"/>
      <c r="C94" s="591"/>
      <c r="D94" s="591"/>
      <c r="E94" s="591"/>
      <c r="F94" s="591"/>
      <c r="G94" s="591"/>
      <c r="H94" s="591"/>
    </row>
    <row r="95" spans="2:8" x14ac:dyDescent="0.55000000000000004">
      <c r="B95" s="595" t="s">
        <v>438</v>
      </c>
      <c r="C95" s="595"/>
      <c r="D95" s="595"/>
      <c r="E95" s="595"/>
      <c r="F95" s="595"/>
      <c r="G95" s="595"/>
      <c r="H95" s="595"/>
    </row>
    <row r="96" spans="2:8" ht="4.5" customHeight="1" x14ac:dyDescent="0.55000000000000004">
      <c r="B96" s="591"/>
      <c r="C96" s="591"/>
      <c r="D96" s="591"/>
      <c r="E96" s="591"/>
      <c r="F96" s="591"/>
      <c r="G96" s="591"/>
      <c r="H96" s="591"/>
    </row>
    <row r="97" spans="2:8" ht="14.7" thickBot="1" x14ac:dyDescent="0.6">
      <c r="B97" s="436" t="s">
        <v>764</v>
      </c>
      <c r="C97" s="691" t="s">
        <v>824</v>
      </c>
      <c r="D97" s="692"/>
      <c r="E97" s="692"/>
      <c r="F97" s="692"/>
      <c r="G97" s="667"/>
      <c r="H97" t="s">
        <v>4</v>
      </c>
    </row>
    <row r="98" spans="2:8" ht="4.5" customHeight="1" thickTop="1" x14ac:dyDescent="0.55000000000000004">
      <c r="B98" s="689"/>
      <c r="C98" s="591"/>
      <c r="D98" s="591"/>
      <c r="E98" s="591"/>
      <c r="F98" s="591"/>
      <c r="G98" s="591"/>
      <c r="H98" s="591"/>
    </row>
    <row r="99" spans="2:8" ht="14.7" thickBot="1" x14ac:dyDescent="0.6">
      <c r="B99" s="436" t="s">
        <v>756</v>
      </c>
      <c r="C99" s="691" t="s">
        <v>991</v>
      </c>
      <c r="D99" s="692"/>
      <c r="E99" s="692"/>
      <c r="F99" s="692"/>
      <c r="G99" s="693"/>
      <c r="H99" t="s">
        <v>4</v>
      </c>
    </row>
    <row r="100" spans="2:8" ht="15" thickTop="1" thickBot="1" x14ac:dyDescent="0.6">
      <c r="B100" s="694" t="s">
        <v>304</v>
      </c>
      <c r="C100" s="600"/>
      <c r="D100" s="600"/>
      <c r="E100" s="600"/>
      <c r="F100" s="663"/>
      <c r="G100" s="425"/>
      <c r="H100" t="s">
        <v>4</v>
      </c>
    </row>
    <row r="101" spans="2:8" ht="4.5" customHeight="1" thickTop="1" x14ac:dyDescent="0.55000000000000004">
      <c r="B101" s="689"/>
      <c r="C101" s="591"/>
      <c r="D101" s="591"/>
      <c r="E101" s="591"/>
      <c r="F101" s="591"/>
      <c r="G101" s="591"/>
      <c r="H101" s="591"/>
    </row>
    <row r="102" spans="2:8" x14ac:dyDescent="0.55000000000000004">
      <c r="B102" s="690" t="s">
        <v>822</v>
      </c>
      <c r="C102" s="591"/>
      <c r="D102" s="591"/>
      <c r="E102" s="591"/>
      <c r="F102" s="591"/>
      <c r="G102" s="339">
        <v>3277.8013219694531</v>
      </c>
      <c r="H102" t="s">
        <v>128</v>
      </c>
    </row>
    <row r="103" spans="2:8" ht="4.5" customHeight="1" x14ac:dyDescent="0.55000000000000004">
      <c r="B103" s="689"/>
      <c r="C103" s="591"/>
      <c r="D103" s="591"/>
      <c r="E103" s="591"/>
      <c r="F103" s="591"/>
      <c r="G103" s="591"/>
      <c r="H103" s="591"/>
    </row>
    <row r="104" spans="2:8" ht="14.7" thickBot="1" x14ac:dyDescent="0.6">
      <c r="B104" s="617" t="s">
        <v>758</v>
      </c>
      <c r="C104" s="668" t="s">
        <v>114</v>
      </c>
      <c r="D104" s="669"/>
      <c r="E104" s="669"/>
      <c r="F104" s="669"/>
      <c r="G104" s="366" t="s">
        <v>62</v>
      </c>
      <c r="H104" t="s">
        <v>4</v>
      </c>
    </row>
    <row r="105" spans="2:8" ht="15" thickTop="1" thickBot="1" x14ac:dyDescent="0.6">
      <c r="B105" s="617"/>
      <c r="C105" s="618" t="s">
        <v>47</v>
      </c>
      <c r="D105" s="618"/>
      <c r="E105" s="618"/>
      <c r="F105" s="618"/>
      <c r="G105" s="368"/>
      <c r="H105" t="s">
        <v>3</v>
      </c>
    </row>
    <row r="106" spans="2:8" ht="15" thickTop="1" thickBot="1" x14ac:dyDescent="0.6">
      <c r="B106" s="617"/>
      <c r="C106" s="618" t="s">
        <v>115</v>
      </c>
      <c r="D106" s="618"/>
      <c r="E106" s="618"/>
      <c r="F106" s="618"/>
      <c r="G106" s="55"/>
      <c r="H106" t="s">
        <v>116</v>
      </c>
    </row>
    <row r="107" spans="2:8" ht="15" thickTop="1" thickBot="1" x14ac:dyDescent="0.6">
      <c r="B107" s="617"/>
      <c r="C107" s="618" t="s">
        <v>117</v>
      </c>
      <c r="D107" s="618"/>
      <c r="E107" s="618"/>
      <c r="F107" s="618"/>
      <c r="G107" s="55"/>
      <c r="H107" t="s">
        <v>118</v>
      </c>
    </row>
    <row r="108" spans="2:8" ht="14.7" thickTop="1" x14ac:dyDescent="0.55000000000000004">
      <c r="B108" s="617"/>
      <c r="C108" s="618" t="s">
        <v>122</v>
      </c>
      <c r="D108" s="618"/>
      <c r="E108" s="618"/>
      <c r="F108" s="618"/>
      <c r="G108" s="404">
        <f>(G107/60)*G106</f>
        <v>0</v>
      </c>
      <c r="H108" t="s">
        <v>123</v>
      </c>
    </row>
    <row r="109" spans="2:8" x14ac:dyDescent="0.55000000000000004">
      <c r="B109" s="617"/>
      <c r="C109" s="618" t="s">
        <v>120</v>
      </c>
      <c r="D109" s="618"/>
      <c r="E109" s="618"/>
      <c r="F109" s="618"/>
      <c r="G109" s="145">
        <f>((G107/60)*G106)*(G105/1000)</f>
        <v>0</v>
      </c>
      <c r="H109" t="s">
        <v>119</v>
      </c>
    </row>
    <row r="110" spans="2:8" ht="4.5" customHeight="1" x14ac:dyDescent="0.55000000000000004">
      <c r="B110" s="689"/>
      <c r="C110" s="591"/>
      <c r="D110" s="591"/>
      <c r="E110" s="591"/>
      <c r="F110" s="591"/>
      <c r="G110" s="591"/>
      <c r="H110" s="591"/>
    </row>
    <row r="111" spans="2:8" x14ac:dyDescent="0.55000000000000004">
      <c r="B111" s="617" t="s">
        <v>441</v>
      </c>
      <c r="C111" s="618" t="s">
        <v>280</v>
      </c>
      <c r="D111" s="618"/>
      <c r="E111" s="618"/>
      <c r="F111" s="618"/>
      <c r="G111" s="149" t="s">
        <v>9</v>
      </c>
      <c r="H111" t="s">
        <v>4</v>
      </c>
    </row>
    <row r="112" spans="2:8" x14ac:dyDescent="0.55000000000000004">
      <c r="B112" s="617"/>
      <c r="C112" s="618" t="s">
        <v>796</v>
      </c>
      <c r="D112" s="618"/>
      <c r="E112" s="618"/>
      <c r="F112" s="618"/>
      <c r="G112" s="149" t="s">
        <v>63</v>
      </c>
      <c r="H112" t="s">
        <v>4</v>
      </c>
    </row>
    <row r="113" spans="2:8" ht="14.7" thickBot="1" x14ac:dyDescent="0.6">
      <c r="B113" s="617"/>
      <c r="C113" s="618" t="s">
        <v>47</v>
      </c>
      <c r="D113" s="618"/>
      <c r="E113" s="618"/>
      <c r="F113" s="618"/>
      <c r="G113" s="53"/>
      <c r="H113" t="s">
        <v>3</v>
      </c>
    </row>
    <row r="114" spans="2:8" ht="15" customHeight="1" thickTop="1" x14ac:dyDescent="0.55000000000000004">
      <c r="B114" s="617"/>
      <c r="C114" s="618" t="s">
        <v>121</v>
      </c>
      <c r="D114" s="618"/>
      <c r="E114" s="618"/>
      <c r="F114" s="618"/>
      <c r="G114" s="145">
        <f>G113/1000*G115</f>
        <v>0</v>
      </c>
      <c r="H114" t="s">
        <v>119</v>
      </c>
    </row>
    <row r="115" spans="2:8" ht="14.7" thickBot="1" x14ac:dyDescent="0.6">
      <c r="B115" s="617"/>
      <c r="C115" s="618" t="s">
        <v>281</v>
      </c>
      <c r="D115" s="618"/>
      <c r="E115" s="618"/>
      <c r="F115" s="618"/>
      <c r="G115" s="53"/>
      <c r="H115" t="s">
        <v>282</v>
      </c>
    </row>
    <row r="116" spans="2:8" ht="4.5" customHeight="1" thickTop="1" x14ac:dyDescent="0.55000000000000004">
      <c r="B116" s="689"/>
      <c r="C116" s="591"/>
      <c r="D116" s="591"/>
      <c r="E116" s="591"/>
      <c r="F116" s="591"/>
      <c r="G116" s="591"/>
      <c r="H116" s="591"/>
    </row>
    <row r="117" spans="2:8" ht="14.7" thickBot="1" x14ac:dyDescent="0.6">
      <c r="B117" s="607" t="s">
        <v>759</v>
      </c>
      <c r="C117" s="618" t="s">
        <v>817</v>
      </c>
      <c r="D117" s="618"/>
      <c r="E117" s="618"/>
      <c r="F117" s="670"/>
      <c r="G117" s="395">
        <v>7</v>
      </c>
      <c r="H117" t="s">
        <v>1</v>
      </c>
    </row>
    <row r="118" spans="2:8" ht="15" thickTop="1" thickBot="1" x14ac:dyDescent="0.6">
      <c r="B118" s="607"/>
      <c r="C118" s="618" t="s">
        <v>538</v>
      </c>
      <c r="D118" s="618"/>
      <c r="E118" s="618"/>
      <c r="F118" s="670"/>
      <c r="G118" s="398" t="s">
        <v>63</v>
      </c>
      <c r="H118" t="s">
        <v>4</v>
      </c>
    </row>
    <row r="119" spans="2:8" ht="15" thickTop="1" thickBot="1" x14ac:dyDescent="0.6">
      <c r="B119" s="607"/>
      <c r="C119" s="618" t="s">
        <v>797</v>
      </c>
      <c r="D119" s="618"/>
      <c r="E119" s="618"/>
      <c r="F119" s="670"/>
      <c r="G119" s="405" t="s">
        <v>4</v>
      </c>
      <c r="H119" t="s">
        <v>4</v>
      </c>
    </row>
    <row r="120" spans="2:8" ht="4.5" customHeight="1" thickTop="1" thickBot="1" x14ac:dyDescent="0.6">
      <c r="B120" s="591"/>
      <c r="C120" s="591"/>
      <c r="D120" s="591"/>
      <c r="E120" s="591"/>
      <c r="F120" s="591"/>
      <c r="G120" s="591"/>
      <c r="H120" s="591"/>
    </row>
    <row r="121" spans="2:8" ht="15.75" customHeight="1" thickTop="1" thickBot="1" x14ac:dyDescent="0.6">
      <c r="B121" s="607" t="s">
        <v>798</v>
      </c>
      <c r="C121" s="618" t="s">
        <v>799</v>
      </c>
      <c r="D121" s="618"/>
      <c r="E121" s="618"/>
      <c r="F121" s="670"/>
      <c r="G121" s="398" t="s">
        <v>63</v>
      </c>
      <c r="H121" t="s">
        <v>4</v>
      </c>
    </row>
    <row r="122" spans="2:8" ht="15.75" customHeight="1" thickTop="1" thickBot="1" x14ac:dyDescent="0.6">
      <c r="B122" s="607"/>
      <c r="C122" s="618" t="s">
        <v>800</v>
      </c>
      <c r="D122" s="618"/>
      <c r="E122" s="618"/>
      <c r="F122" s="670"/>
      <c r="G122" s="405" t="s">
        <v>820</v>
      </c>
      <c r="H122" t="s">
        <v>4</v>
      </c>
    </row>
    <row r="123" spans="2:8" ht="15.75" customHeight="1" thickTop="1" thickBot="1" x14ac:dyDescent="0.6">
      <c r="B123" s="607"/>
      <c r="C123" s="618" t="s">
        <v>801</v>
      </c>
      <c r="D123" s="618"/>
      <c r="E123" s="618"/>
      <c r="F123" s="670"/>
      <c r="G123" s="405" t="s">
        <v>820</v>
      </c>
      <c r="H123" t="s">
        <v>4</v>
      </c>
    </row>
    <row r="124" spans="2:8" ht="15.75" customHeight="1" thickTop="1" thickBot="1" x14ac:dyDescent="0.6">
      <c r="B124" s="607"/>
      <c r="C124" s="618" t="s">
        <v>802</v>
      </c>
      <c r="D124" s="618"/>
      <c r="E124" s="618"/>
      <c r="F124" s="670"/>
      <c r="G124" s="405" t="s">
        <v>803</v>
      </c>
      <c r="H124" t="s">
        <v>4</v>
      </c>
    </row>
    <row r="125" spans="2:8" ht="4.5" customHeight="1" thickTop="1" x14ac:dyDescent="0.55000000000000004">
      <c r="B125" s="591"/>
      <c r="C125" s="591"/>
      <c r="D125" s="591"/>
      <c r="E125" s="591"/>
      <c r="F125" s="591"/>
      <c r="G125" s="591"/>
      <c r="H125" s="591"/>
    </row>
    <row r="126" spans="2:8" ht="14.5" customHeight="1" thickBot="1" x14ac:dyDescent="0.6">
      <c r="B126" s="617" t="s">
        <v>760</v>
      </c>
      <c r="C126" s="618" t="s">
        <v>28</v>
      </c>
      <c r="D126" s="618"/>
      <c r="E126" s="618"/>
      <c r="F126" s="618"/>
      <c r="G126" s="369"/>
      <c r="H126" t="s">
        <v>1</v>
      </c>
    </row>
    <row r="127" spans="2:8" ht="14.5" customHeight="1" thickTop="1" thickBot="1" x14ac:dyDescent="0.6">
      <c r="B127" s="617"/>
      <c r="C127" s="618" t="s">
        <v>272</v>
      </c>
      <c r="D127" s="618"/>
      <c r="E127" s="618"/>
      <c r="F127" s="618"/>
      <c r="G127" s="369"/>
      <c r="H127" t="s">
        <v>1</v>
      </c>
    </row>
    <row r="128" spans="2:8" ht="14.5" customHeight="1" thickTop="1" thickBot="1" x14ac:dyDescent="0.6">
      <c r="B128" s="617"/>
      <c r="C128" s="618" t="s">
        <v>41</v>
      </c>
      <c r="D128" s="618"/>
      <c r="E128" s="618"/>
      <c r="F128" s="618"/>
      <c r="G128" s="369"/>
      <c r="H128" t="s">
        <v>1</v>
      </c>
    </row>
    <row r="129" spans="2:8" ht="4.5" customHeight="1" thickTop="1" x14ac:dyDescent="0.55000000000000004">
      <c r="B129" s="617"/>
      <c r="C129" s="606"/>
      <c r="D129" s="591"/>
      <c r="E129" s="591"/>
      <c r="F129" s="591"/>
      <c r="G129" s="591"/>
      <c r="H129" s="591"/>
    </row>
    <row r="130" spans="2:8" ht="14.5" customHeight="1" thickBot="1" x14ac:dyDescent="0.6">
      <c r="B130" s="617"/>
      <c r="C130" s="618" t="s">
        <v>755</v>
      </c>
      <c r="D130" s="618"/>
      <c r="E130" s="618"/>
      <c r="F130" s="618"/>
      <c r="G130" s="369"/>
      <c r="H130" t="s">
        <v>741</v>
      </c>
    </row>
    <row r="131" spans="2:8" ht="14.5" customHeight="1" thickTop="1" thickBot="1" x14ac:dyDescent="0.6">
      <c r="B131" s="617"/>
      <c r="C131" s="618" t="s">
        <v>889</v>
      </c>
      <c r="D131" s="618"/>
      <c r="E131" s="618"/>
      <c r="F131" s="618"/>
      <c r="G131" s="370"/>
      <c r="H131" t="s">
        <v>890</v>
      </c>
    </row>
    <row r="132" spans="2:8" ht="4.5" customHeight="1" thickTop="1" x14ac:dyDescent="0.55000000000000004">
      <c r="B132" s="345"/>
      <c r="C132" s="606"/>
      <c r="D132" s="591"/>
      <c r="E132" s="591"/>
      <c r="F132" s="591"/>
      <c r="G132" s="591"/>
      <c r="H132" s="591"/>
    </row>
    <row r="133" spans="2:8" ht="14.5" customHeight="1" thickBot="1" x14ac:dyDescent="0.6">
      <c r="B133" s="671" t="s">
        <v>757</v>
      </c>
      <c r="C133" s="672"/>
      <c r="D133" s="672"/>
      <c r="E133" s="672"/>
      <c r="F133" s="673"/>
      <c r="G133" s="75">
        <v>1</v>
      </c>
      <c r="H133" t="s">
        <v>279</v>
      </c>
    </row>
    <row r="134" spans="2:8" ht="4.5" customHeight="1" thickTop="1" x14ac:dyDescent="0.55000000000000004">
      <c r="B134" s="591"/>
      <c r="C134" s="591"/>
      <c r="D134" s="591"/>
      <c r="E134" s="591"/>
      <c r="F134" s="591"/>
      <c r="G134" s="591"/>
      <c r="H134" s="591"/>
    </row>
    <row r="135" spans="2:8" ht="14.7" thickBot="1" x14ac:dyDescent="0.6">
      <c r="B135" s="345" t="s">
        <v>49</v>
      </c>
      <c r="C135" s="618" t="s">
        <v>51</v>
      </c>
      <c r="D135" s="618"/>
      <c r="E135" s="618"/>
      <c r="F135" s="618"/>
      <c r="G135" s="394" t="s">
        <v>80</v>
      </c>
      <c r="H135" t="s">
        <v>4</v>
      </c>
    </row>
    <row r="136" spans="2:8" ht="15" thickTop="1" thickBot="1" x14ac:dyDescent="0.6">
      <c r="B136" s="345" t="s">
        <v>179</v>
      </c>
      <c r="C136" s="674" t="s">
        <v>84</v>
      </c>
      <c r="D136" s="675"/>
      <c r="E136" s="675"/>
      <c r="F136" s="675"/>
      <c r="G136" s="676"/>
      <c r="H136" t="s">
        <v>4</v>
      </c>
    </row>
    <row r="137" spans="2:8" ht="4.5" customHeight="1" thickTop="1" x14ac:dyDescent="0.55000000000000004">
      <c r="B137" s="591"/>
      <c r="C137" s="591"/>
      <c r="D137" s="591"/>
      <c r="E137" s="591"/>
      <c r="F137" s="591"/>
      <c r="G137" s="591"/>
      <c r="H137" s="591"/>
    </row>
    <row r="138" spans="2:8" x14ac:dyDescent="0.55000000000000004">
      <c r="B138" s="595" t="s">
        <v>328</v>
      </c>
      <c r="C138" s="595"/>
      <c r="D138" s="595"/>
      <c r="E138" s="595"/>
      <c r="F138" s="595"/>
      <c r="G138" s="595"/>
      <c r="H138" s="595"/>
    </row>
    <row r="139" spans="2:8" ht="4.5" customHeight="1" x14ac:dyDescent="0.55000000000000004">
      <c r="B139" s="591"/>
      <c r="C139" s="591"/>
      <c r="D139" s="591"/>
      <c r="E139" s="591"/>
      <c r="F139" s="591"/>
      <c r="G139" s="591"/>
      <c r="H139" s="591"/>
    </row>
    <row r="140" spans="2:8" x14ac:dyDescent="0.55000000000000004">
      <c r="B140" s="622" t="s">
        <v>326</v>
      </c>
      <c r="C140" s="618" t="s">
        <v>53</v>
      </c>
      <c r="D140" s="618"/>
      <c r="E140" s="618"/>
      <c r="F140" s="618"/>
      <c r="G140" s="2" t="s">
        <v>10</v>
      </c>
      <c r="H140" t="s">
        <v>4</v>
      </c>
    </row>
    <row r="141" spans="2:8" x14ac:dyDescent="0.55000000000000004">
      <c r="B141" s="617"/>
      <c r="C141" s="618" t="s">
        <v>54</v>
      </c>
      <c r="D141" s="618"/>
      <c r="E141" s="618"/>
      <c r="F141" s="618"/>
      <c r="G141" s="2" t="s">
        <v>11</v>
      </c>
      <c r="H141" t="s">
        <v>4</v>
      </c>
    </row>
    <row r="142" spans="2:8" x14ac:dyDescent="0.55000000000000004">
      <c r="B142" s="617"/>
      <c r="C142" s="618" t="s">
        <v>55</v>
      </c>
      <c r="D142" s="618"/>
      <c r="E142" s="618"/>
      <c r="F142" s="618"/>
      <c r="G142" s="2" t="s">
        <v>11</v>
      </c>
      <c r="H142" t="s">
        <v>4</v>
      </c>
    </row>
    <row r="143" spans="2:8" x14ac:dyDescent="0.55000000000000004">
      <c r="B143" s="617"/>
      <c r="C143" s="618" t="s">
        <v>45</v>
      </c>
      <c r="D143" s="618"/>
      <c r="E143" s="618"/>
      <c r="F143" s="618"/>
      <c r="G143" s="2" t="s">
        <v>11</v>
      </c>
      <c r="H143" t="s">
        <v>4</v>
      </c>
    </row>
    <row r="144" spans="2:8" x14ac:dyDescent="0.55000000000000004">
      <c r="B144" s="617"/>
      <c r="C144" s="618" t="s">
        <v>56</v>
      </c>
      <c r="D144" s="618"/>
      <c r="E144" s="618"/>
      <c r="F144" s="618"/>
      <c r="G144" s="2" t="s">
        <v>11</v>
      </c>
      <c r="H144" t="s">
        <v>4</v>
      </c>
    </row>
    <row r="145" spans="2:8" x14ac:dyDescent="0.55000000000000004">
      <c r="B145" s="617"/>
      <c r="C145" s="618" t="s">
        <v>91</v>
      </c>
      <c r="D145" s="618"/>
      <c r="E145" s="618"/>
      <c r="F145" s="618"/>
      <c r="G145" s="2" t="s">
        <v>11</v>
      </c>
      <c r="H145" t="s">
        <v>4</v>
      </c>
    </row>
    <row r="146" spans="2:8" x14ac:dyDescent="0.55000000000000004">
      <c r="B146" s="622" t="s">
        <v>187</v>
      </c>
      <c r="C146" s="618" t="s">
        <v>57</v>
      </c>
      <c r="D146" s="618"/>
      <c r="E146" s="618"/>
      <c r="F146" s="618"/>
      <c r="G146" s="2" t="s">
        <v>11</v>
      </c>
      <c r="H146" t="s">
        <v>4</v>
      </c>
    </row>
    <row r="147" spans="2:8" x14ac:dyDescent="0.55000000000000004">
      <c r="B147" s="622"/>
      <c r="C147" s="618" t="s">
        <v>58</v>
      </c>
      <c r="D147" s="618"/>
      <c r="E147" s="618"/>
      <c r="F147" s="618"/>
      <c r="G147" s="2" t="s">
        <v>11</v>
      </c>
      <c r="H147" t="s">
        <v>4</v>
      </c>
    </row>
    <row r="148" spans="2:8" x14ac:dyDescent="0.55000000000000004">
      <c r="B148" s="622"/>
      <c r="C148" s="618" t="s">
        <v>59</v>
      </c>
      <c r="D148" s="618"/>
      <c r="E148" s="618"/>
      <c r="F148" s="618"/>
      <c r="G148" s="2" t="s">
        <v>11</v>
      </c>
      <c r="H148" t="s">
        <v>4</v>
      </c>
    </row>
    <row r="149" spans="2:8" x14ac:dyDescent="0.55000000000000004">
      <c r="B149" s="622"/>
      <c r="C149" s="618" t="s">
        <v>768</v>
      </c>
      <c r="D149" s="618"/>
      <c r="E149" s="618"/>
      <c r="F149" s="618"/>
      <c r="G149" s="2" t="s">
        <v>11</v>
      </c>
      <c r="H149" t="s">
        <v>4</v>
      </c>
    </row>
    <row r="150" spans="2:8" x14ac:dyDescent="0.55000000000000004">
      <c r="B150" s="622"/>
      <c r="C150" s="618" t="s">
        <v>60</v>
      </c>
      <c r="D150" s="618"/>
      <c r="E150" s="618"/>
      <c r="F150" s="618"/>
      <c r="G150" s="2" t="s">
        <v>11</v>
      </c>
      <c r="H150" t="s">
        <v>4</v>
      </c>
    </row>
    <row r="151" spans="2:8" x14ac:dyDescent="0.55000000000000004">
      <c r="B151" s="617" t="s">
        <v>186</v>
      </c>
      <c r="C151" s="618" t="s">
        <v>296</v>
      </c>
      <c r="D151" s="618"/>
      <c r="E151" s="618"/>
      <c r="F151" s="618"/>
      <c r="G151" s="2" t="s">
        <v>804</v>
      </c>
      <c r="H151" t="s">
        <v>4</v>
      </c>
    </row>
    <row r="152" spans="2:8" x14ac:dyDescent="0.55000000000000004">
      <c r="B152" s="617"/>
      <c r="C152" s="618" t="s">
        <v>297</v>
      </c>
      <c r="D152" s="618"/>
      <c r="E152" s="618"/>
      <c r="F152" s="618"/>
      <c r="G152" s="2" t="s">
        <v>11</v>
      </c>
      <c r="H152" t="s">
        <v>4</v>
      </c>
    </row>
    <row r="153" spans="2:8" x14ac:dyDescent="0.55000000000000004">
      <c r="B153" s="617"/>
      <c r="C153" s="625" t="s">
        <v>515</v>
      </c>
      <c r="D153" s="626"/>
      <c r="E153" s="626"/>
      <c r="F153" s="626"/>
      <c r="G153" s="2" t="s">
        <v>11</v>
      </c>
      <c r="H153" t="s">
        <v>4</v>
      </c>
    </row>
    <row r="154" spans="2:8" ht="15" customHeight="1" x14ac:dyDescent="0.55000000000000004">
      <c r="B154" s="27" t="s">
        <v>260</v>
      </c>
      <c r="C154" s="625" t="s">
        <v>516</v>
      </c>
      <c r="D154" s="626"/>
      <c r="E154" s="626"/>
      <c r="F154" s="626"/>
      <c r="G154" s="2" t="s">
        <v>11</v>
      </c>
      <c r="H154" t="s">
        <v>4</v>
      </c>
    </row>
    <row r="155" spans="2:8" ht="4.5" customHeight="1" x14ac:dyDescent="0.55000000000000004">
      <c r="B155" s="591"/>
      <c r="C155" s="591"/>
      <c r="D155" s="591"/>
      <c r="E155" s="591"/>
      <c r="F155" s="591"/>
      <c r="G155" s="591"/>
      <c r="H155" s="591"/>
    </row>
    <row r="156" spans="2:8" x14ac:dyDescent="0.55000000000000004">
      <c r="B156" s="30" t="s">
        <v>104</v>
      </c>
      <c r="C156" s="30"/>
      <c r="D156" s="30"/>
      <c r="E156" s="30"/>
      <c r="F156" s="30"/>
      <c r="G156" s="34" t="str">
        <f>NABÍDKA!B13</f>
        <v>A</v>
      </c>
      <c r="H156" s="35" t="str">
        <f>NABÍDKA!B23</f>
        <v>04</v>
      </c>
    </row>
    <row r="157" spans="2:8" ht="4.5" customHeight="1" x14ac:dyDescent="0.55000000000000004">
      <c r="B157" s="677"/>
      <c r="C157" s="678"/>
      <c r="D157" s="678"/>
      <c r="E157" s="678"/>
      <c r="F157" s="678"/>
      <c r="G157" s="678"/>
      <c r="H157" s="679"/>
    </row>
    <row r="158" spans="2:8" x14ac:dyDescent="0.55000000000000004">
      <c r="B158" s="629" t="s">
        <v>298</v>
      </c>
      <c r="C158" s="618" t="s">
        <v>299</v>
      </c>
      <c r="D158" s="618"/>
      <c r="E158" s="618"/>
      <c r="F158" s="618"/>
      <c r="G158" s="14"/>
      <c r="H158" s="346" t="str">
        <f>DATA!$K$50</f>
        <v>Kč</v>
      </c>
    </row>
    <row r="159" spans="2:8" x14ac:dyDescent="0.55000000000000004">
      <c r="B159" s="630"/>
      <c r="C159" s="618" t="s">
        <v>97</v>
      </c>
      <c r="D159" s="618"/>
      <c r="E159" s="618"/>
      <c r="F159" s="618"/>
      <c r="G159" s="14"/>
      <c r="H159" s="406" t="str">
        <f>H158</f>
        <v>Kč</v>
      </c>
    </row>
    <row r="160" spans="2:8" ht="4.5" customHeight="1" thickBot="1" x14ac:dyDescent="0.6">
      <c r="B160" s="630"/>
      <c r="C160" s="40"/>
      <c r="D160" s="40"/>
      <c r="E160" s="40"/>
      <c r="F160" s="40"/>
      <c r="G160" s="40"/>
      <c r="H160" s="406"/>
    </row>
    <row r="161" spans="1:8" ht="14.7" thickBot="1" x14ac:dyDescent="0.6">
      <c r="B161" s="631"/>
      <c r="C161" s="687" t="s">
        <v>762</v>
      </c>
      <c r="D161" s="688"/>
      <c r="E161" s="688"/>
      <c r="F161" s="688"/>
      <c r="G161" s="347">
        <f>SUM(G158:G159)</f>
        <v>0</v>
      </c>
      <c r="H161" s="407" t="str">
        <f>H159</f>
        <v>Kč</v>
      </c>
    </row>
    <row r="162" spans="1:8" ht="4.5" customHeight="1" thickBot="1" x14ac:dyDescent="0.6">
      <c r="B162" s="591"/>
      <c r="C162" s="591"/>
      <c r="D162" s="591"/>
      <c r="E162" s="591"/>
      <c r="F162" s="591"/>
      <c r="G162" s="591"/>
      <c r="H162" s="591"/>
    </row>
    <row r="163" spans="1:8" ht="14.7" thickBot="1" x14ac:dyDescent="0.6">
      <c r="B163" s="350" t="s">
        <v>761</v>
      </c>
      <c r="C163" s="408" t="str">
        <f>C26</f>
        <v>MT-B.01</v>
      </c>
      <c r="D163" s="682" t="s">
        <v>98</v>
      </c>
      <c r="E163" s="682"/>
      <c r="F163" s="682"/>
      <c r="G163" s="32">
        <f>G161*G133</f>
        <v>0</v>
      </c>
      <c r="H163" s="409" t="str">
        <f>H161</f>
        <v>Kč</v>
      </c>
    </row>
    <row r="164" spans="1:8" ht="4.5" hidden="1" customHeight="1" thickBot="1" x14ac:dyDescent="0.6">
      <c r="C164" s="410"/>
    </row>
    <row r="165" spans="1:8" ht="14.7" hidden="1" thickBot="1" x14ac:dyDescent="0.6">
      <c r="B165" s="411" t="s">
        <v>821</v>
      </c>
      <c r="C165" s="412" t="str">
        <f>H26</f>
        <v>105</v>
      </c>
      <c r="D165" s="413"/>
      <c r="E165" s="413"/>
      <c r="F165" s="414" t="s">
        <v>98</v>
      </c>
      <c r="G165" s="415" t="e">
        <f>#REF!</f>
        <v>#REF!</v>
      </c>
      <c r="H165" s="416" t="str">
        <f>H163</f>
        <v>Kč</v>
      </c>
    </row>
    <row r="166" spans="1:8" ht="4.5" customHeight="1" x14ac:dyDescent="0.55000000000000004"/>
    <row r="167" spans="1:8" x14ac:dyDescent="0.55000000000000004">
      <c r="B167" s="417" t="s">
        <v>112</v>
      </c>
      <c r="C167" s="418"/>
      <c r="D167" s="418"/>
      <c r="E167" s="418"/>
      <c r="F167" s="418"/>
      <c r="G167" s="419"/>
      <c r="H167" s="418"/>
    </row>
    <row r="168" spans="1:8" ht="5.25" customHeight="1" x14ac:dyDescent="0.55000000000000004">
      <c r="B168" s="418"/>
      <c r="C168" s="418"/>
      <c r="D168" s="418"/>
      <c r="E168" s="418"/>
      <c r="F168" s="418"/>
      <c r="G168" s="419"/>
      <c r="H168" s="418"/>
    </row>
    <row r="169" spans="1:8" ht="25" customHeight="1" x14ac:dyDescent="0.55000000000000004">
      <c r="A169" s="7" t="s">
        <v>182</v>
      </c>
      <c r="B169" s="683" t="str">
        <f>C205</f>
        <v>Tato karta obsahuje technický popis řešení komory, ventilátorového výparníku (aparátu). Předmětem řešení je vlastní izolovaný box (nebo jeho oprava, včetně příslušenství  Ostatní části cenové nabídky (montáž, automatika, příslušenství atd.)jsou definovány na dalších kartách.</v>
      </c>
      <c r="C169" s="684"/>
      <c r="D169" s="684"/>
      <c r="E169" s="684"/>
      <c r="F169" s="684"/>
      <c r="G169" s="684"/>
      <c r="H169" s="684"/>
    </row>
    <row r="170" spans="1:8" ht="25" customHeight="1" x14ac:dyDescent="0.55000000000000004">
      <c r="A170" s="7"/>
      <c r="B170" s="683"/>
      <c r="C170" s="684"/>
      <c r="D170" s="684"/>
      <c r="E170" s="684"/>
      <c r="F170" s="684"/>
      <c r="G170" s="684"/>
      <c r="H170" s="684"/>
    </row>
    <row r="171" spans="1:8" ht="25" customHeight="1" x14ac:dyDescent="0.55000000000000004">
      <c r="A171" s="7"/>
      <c r="B171" s="683"/>
      <c r="C171" s="684"/>
      <c r="D171" s="684"/>
      <c r="E171" s="684"/>
      <c r="F171" s="684"/>
      <c r="G171" s="684"/>
      <c r="H171" s="684"/>
    </row>
    <row r="172" spans="1:8" ht="7" customHeight="1" x14ac:dyDescent="0.55000000000000004">
      <c r="A172" s="7"/>
      <c r="B172" s="146"/>
      <c r="C172" s="147"/>
      <c r="D172" s="147"/>
      <c r="E172" s="147"/>
      <c r="F172" s="147"/>
      <c r="G172" s="147"/>
      <c r="H172" s="147"/>
    </row>
    <row r="173" spans="1:8" ht="7" customHeight="1" x14ac:dyDescent="0.55000000000000004">
      <c r="A173" s="7"/>
      <c r="B173" s="146"/>
      <c r="C173" s="147"/>
      <c r="D173" s="147"/>
      <c r="E173" s="147"/>
      <c r="F173" s="147"/>
      <c r="G173" s="147"/>
      <c r="H173" s="147"/>
    </row>
    <row r="174" spans="1:8" ht="7" customHeight="1" x14ac:dyDescent="0.55000000000000004">
      <c r="A174" s="7"/>
      <c r="B174" s="146"/>
      <c r="C174" s="147"/>
      <c r="D174" s="147"/>
      <c r="E174" s="147"/>
      <c r="F174" s="147"/>
      <c r="G174" s="147"/>
      <c r="H174" s="147"/>
    </row>
    <row r="175" spans="1:8" ht="7" customHeight="1" x14ac:dyDescent="0.55000000000000004">
      <c r="A175" s="7"/>
      <c r="B175" s="146"/>
      <c r="C175" s="147"/>
      <c r="D175" s="147"/>
      <c r="E175" s="147"/>
      <c r="F175" s="147"/>
      <c r="G175" s="147"/>
      <c r="H175" s="147"/>
    </row>
    <row r="176" spans="1:8" ht="7" customHeight="1" x14ac:dyDescent="0.55000000000000004">
      <c r="A176" s="7"/>
      <c r="B176" s="146"/>
      <c r="C176" s="147"/>
      <c r="D176" s="147"/>
      <c r="E176" s="147"/>
      <c r="F176" s="147"/>
      <c r="G176" s="147"/>
      <c r="H176" s="147"/>
    </row>
    <row r="177" spans="1:8" ht="7" customHeight="1" x14ac:dyDescent="0.55000000000000004">
      <c r="A177" s="7"/>
      <c r="B177" s="146"/>
      <c r="C177" s="147"/>
      <c r="D177" s="147"/>
      <c r="E177" s="147"/>
      <c r="F177" s="147"/>
      <c r="G177" s="147"/>
      <c r="H177" s="147"/>
    </row>
    <row r="178" spans="1:8" ht="7" customHeight="1" x14ac:dyDescent="0.55000000000000004">
      <c r="A178" s="7"/>
      <c r="B178" s="146"/>
      <c r="C178" s="147"/>
      <c r="D178" s="147"/>
      <c r="E178" s="147"/>
      <c r="F178" s="147"/>
      <c r="G178" s="147"/>
      <c r="H178" s="147"/>
    </row>
    <row r="179" spans="1:8" ht="7" customHeight="1" x14ac:dyDescent="0.55000000000000004">
      <c r="A179" s="7"/>
      <c r="B179" s="146"/>
      <c r="C179" s="147"/>
      <c r="D179" s="147"/>
      <c r="E179" s="147"/>
      <c r="F179" s="147"/>
      <c r="G179" s="147"/>
      <c r="H179" s="147"/>
    </row>
    <row r="180" spans="1:8" ht="15" hidden="1" customHeight="1" x14ac:dyDescent="0.55000000000000004">
      <c r="B180" s="20" t="s">
        <v>144</v>
      </c>
      <c r="C180" s="6"/>
      <c r="D180" s="6"/>
      <c r="E180" s="6"/>
      <c r="F180" s="6"/>
      <c r="G180" s="20" t="s">
        <v>992</v>
      </c>
      <c r="H180" s="420" t="str">
        <f>H26</f>
        <v>105</v>
      </c>
    </row>
    <row r="181" spans="1:8" ht="15" hidden="1" customHeight="1" x14ac:dyDescent="0.55000000000000004">
      <c r="B181" s="9" t="str">
        <f>C26</f>
        <v>MT-B.01</v>
      </c>
      <c r="C181" s="5">
        <f>C200+C197+C194+C191</f>
        <v>0.80521350000000014</v>
      </c>
      <c r="D181" s="636" t="s">
        <v>129</v>
      </c>
      <c r="E181" s="636"/>
      <c r="F181" s="636"/>
      <c r="G181" s="636"/>
      <c r="H181" s="636"/>
    </row>
    <row r="182" spans="1:8" ht="15" hidden="1" customHeight="1" x14ac:dyDescent="0.55000000000000004">
      <c r="B182" s="9" t="str">
        <f>C27</f>
        <v>CHLADICÍ BOX</v>
      </c>
      <c r="C182" s="9"/>
      <c r="D182" s="9"/>
      <c r="E182" s="9"/>
      <c r="F182" s="9"/>
      <c r="G182" s="421" t="s">
        <v>526</v>
      </c>
      <c r="H182" s="422" t="e">
        <f>G165</f>
        <v>#REF!</v>
      </c>
    </row>
    <row r="183" spans="1:8" ht="15" hidden="1" customHeight="1" x14ac:dyDescent="0.55000000000000004">
      <c r="B183" s="9" t="str">
        <f>C28</f>
        <v>POLOTOVARY</v>
      </c>
      <c r="C183" s="9"/>
      <c r="D183" s="9"/>
      <c r="E183" s="9"/>
      <c r="F183" s="9"/>
      <c r="G183" s="423"/>
      <c r="H183" s="424"/>
    </row>
    <row r="184" spans="1:8" ht="15" hidden="1" customHeight="1" x14ac:dyDescent="0.55000000000000004">
      <c r="B184" s="9" t="s">
        <v>991</v>
      </c>
      <c r="C184" s="9"/>
      <c r="D184" s="9"/>
      <c r="E184" s="9"/>
      <c r="F184" s="9"/>
      <c r="G184" s="423"/>
      <c r="H184" s="424"/>
    </row>
    <row r="185" spans="1:8" ht="15" hidden="1" customHeight="1" x14ac:dyDescent="0.55000000000000004">
      <c r="B185" s="9" t="s">
        <v>278</v>
      </c>
      <c r="C185" s="9">
        <f>G133</f>
        <v>1</v>
      </c>
      <c r="D185" s="9" t="s">
        <v>2</v>
      </c>
      <c r="E185" s="9"/>
      <c r="F185" s="9"/>
      <c r="G185" s="421" t="s">
        <v>525</v>
      </c>
      <c r="H185" s="422">
        <f>G163</f>
        <v>0</v>
      </c>
    </row>
    <row r="186" spans="1:8" ht="15" hidden="1" customHeight="1" x14ac:dyDescent="0.55000000000000004">
      <c r="B186" s="9" t="s">
        <v>146</v>
      </c>
      <c r="C186" s="5">
        <f>G52</f>
        <v>3121.7155447328123</v>
      </c>
      <c r="D186" s="9" t="s">
        <v>3</v>
      </c>
      <c r="E186" s="9"/>
      <c r="F186" s="9"/>
      <c r="G186" s="9"/>
      <c r="H186" s="9"/>
    </row>
    <row r="187" spans="1:8" ht="15" hidden="1" customHeight="1" x14ac:dyDescent="0.55000000000000004">
      <c r="B187" s="9" t="s">
        <v>147</v>
      </c>
      <c r="C187" s="5">
        <f>C36</f>
        <v>-3.8</v>
      </c>
      <c r="D187" s="9" t="s">
        <v>148</v>
      </c>
      <c r="E187" s="9"/>
      <c r="F187" s="9"/>
      <c r="G187" s="9"/>
      <c r="H187" s="9"/>
    </row>
    <row r="188" spans="1:8" ht="15" hidden="1" customHeight="1" x14ac:dyDescent="0.55000000000000004">
      <c r="B188" s="9" t="s">
        <v>131</v>
      </c>
      <c r="C188" s="5" t="str">
        <f>G104</f>
        <v>ED</v>
      </c>
      <c r="D188" s="9" t="s">
        <v>4</v>
      </c>
      <c r="E188" s="9"/>
      <c r="F188" s="9"/>
      <c r="G188" s="9"/>
      <c r="H188" s="9"/>
    </row>
    <row r="189" spans="1:8" ht="15" hidden="1" customHeight="1" x14ac:dyDescent="0.55000000000000004">
      <c r="B189" s="9" t="s">
        <v>132</v>
      </c>
      <c r="C189" s="352">
        <f>G107/60</f>
        <v>0</v>
      </c>
      <c r="D189" s="9" t="s">
        <v>123</v>
      </c>
      <c r="E189" s="9"/>
      <c r="F189" s="9"/>
      <c r="G189" s="9"/>
      <c r="H189" s="9"/>
    </row>
    <row r="190" spans="1:8" ht="15" hidden="1" customHeight="1" x14ac:dyDescent="0.55000000000000004">
      <c r="B190" s="9" t="s">
        <v>133</v>
      </c>
      <c r="C190" s="352">
        <f>(G105/1000)*C185</f>
        <v>0</v>
      </c>
      <c r="D190" s="9" t="s">
        <v>128</v>
      </c>
      <c r="E190" s="9"/>
      <c r="F190" s="9"/>
      <c r="G190" s="9"/>
      <c r="H190" s="9"/>
    </row>
    <row r="191" spans="1:8" ht="15" hidden="1" customHeight="1" x14ac:dyDescent="0.55000000000000004">
      <c r="B191" s="9" t="s">
        <v>134</v>
      </c>
      <c r="C191" s="352">
        <f>G109*C185</f>
        <v>0</v>
      </c>
      <c r="D191" s="636" t="s">
        <v>129</v>
      </c>
      <c r="E191" s="636"/>
      <c r="F191" s="636"/>
      <c r="G191" s="636"/>
      <c r="H191" s="636"/>
    </row>
    <row r="192" spans="1:8" ht="15" hidden="1" customHeight="1" x14ac:dyDescent="0.55000000000000004">
      <c r="B192" s="9" t="s">
        <v>135</v>
      </c>
      <c r="C192" s="352" t="str">
        <f>G111</f>
        <v>EC</v>
      </c>
      <c r="D192" s="9" t="s">
        <v>4</v>
      </c>
      <c r="E192" s="9"/>
      <c r="F192" s="9"/>
      <c r="G192" s="9"/>
      <c r="H192" s="9"/>
    </row>
    <row r="193" spans="1:8" ht="15" hidden="1" customHeight="1" x14ac:dyDescent="0.55000000000000004">
      <c r="B193" s="9" t="s">
        <v>136</v>
      </c>
      <c r="C193" s="352">
        <f>(G113/1000)*C185</f>
        <v>0</v>
      </c>
      <c r="D193" s="9" t="s">
        <v>128</v>
      </c>
      <c r="E193" s="9"/>
      <c r="F193" s="9"/>
      <c r="G193" s="9"/>
      <c r="H193" s="9"/>
    </row>
    <row r="194" spans="1:8" ht="15" hidden="1" customHeight="1" x14ac:dyDescent="0.55000000000000004">
      <c r="B194" s="9" t="s">
        <v>137</v>
      </c>
      <c r="C194" s="352">
        <f>G114</f>
        <v>0</v>
      </c>
      <c r="D194" s="636" t="s">
        <v>129</v>
      </c>
      <c r="E194" s="636"/>
      <c r="F194" s="636"/>
      <c r="G194" s="636"/>
      <c r="H194" s="636"/>
    </row>
    <row r="195" spans="1:8" ht="15" hidden="1" customHeight="1" x14ac:dyDescent="0.55000000000000004">
      <c r="B195" s="9" t="s">
        <v>138</v>
      </c>
      <c r="C195" s="352">
        <f>G80/1000</f>
        <v>0</v>
      </c>
      <c r="D195" s="9" t="s">
        <v>128</v>
      </c>
      <c r="E195" s="9"/>
      <c r="F195" s="9"/>
      <c r="G195" s="9"/>
      <c r="H195" s="9"/>
    </row>
    <row r="196" spans="1:8" ht="15" hidden="1" customHeight="1" x14ac:dyDescent="0.55000000000000004">
      <c r="B196" s="9" t="s">
        <v>139</v>
      </c>
      <c r="C196" s="352">
        <f>G81</f>
        <v>0</v>
      </c>
      <c r="D196" s="9" t="s">
        <v>123</v>
      </c>
      <c r="E196" s="9"/>
      <c r="F196" s="9"/>
      <c r="G196" s="9"/>
      <c r="H196" s="9"/>
    </row>
    <row r="197" spans="1:8" ht="15" hidden="1" customHeight="1" x14ac:dyDescent="0.55000000000000004">
      <c r="B197" s="9" t="s">
        <v>140</v>
      </c>
      <c r="C197" s="352">
        <f>C195*C196</f>
        <v>0</v>
      </c>
      <c r="D197" s="636" t="s">
        <v>129</v>
      </c>
      <c r="E197" s="636"/>
      <c r="F197" s="636"/>
      <c r="G197" s="636"/>
      <c r="H197" s="636"/>
    </row>
    <row r="198" spans="1:8" ht="15" hidden="1" customHeight="1" x14ac:dyDescent="0.55000000000000004">
      <c r="B198" s="9" t="s">
        <v>141</v>
      </c>
      <c r="C198" s="352">
        <f>G86/1000</f>
        <v>0.19171750000000001</v>
      </c>
      <c r="D198" s="9" t="s">
        <v>128</v>
      </c>
      <c r="E198" s="9"/>
      <c r="F198" s="9"/>
      <c r="G198" s="9"/>
      <c r="H198" s="9"/>
    </row>
    <row r="199" spans="1:8" ht="15" hidden="1" customHeight="1" x14ac:dyDescent="0.55000000000000004">
      <c r="B199" s="9" t="s">
        <v>142</v>
      </c>
      <c r="C199" s="352">
        <f>G88</f>
        <v>4.2</v>
      </c>
      <c r="D199" s="9" t="s">
        <v>123</v>
      </c>
      <c r="E199" s="9"/>
      <c r="F199" s="9"/>
      <c r="G199" s="9"/>
      <c r="H199" s="9"/>
    </row>
    <row r="200" spans="1:8" ht="15" hidden="1" customHeight="1" x14ac:dyDescent="0.55000000000000004">
      <c r="B200" s="9" t="s">
        <v>143</v>
      </c>
      <c r="C200" s="352">
        <f>C198*C199</f>
        <v>0.80521350000000014</v>
      </c>
      <c r="D200" s="636" t="s">
        <v>129</v>
      </c>
      <c r="E200" s="636"/>
      <c r="F200" s="636"/>
      <c r="G200" s="636"/>
      <c r="H200" s="636"/>
    </row>
    <row r="201" spans="1:8" ht="15" hidden="1" customHeight="1" x14ac:dyDescent="0.55000000000000004">
      <c r="B201" s="9" t="s">
        <v>194</v>
      </c>
      <c r="C201" s="352">
        <f>C200+C197+C194+C191</f>
        <v>0.80521350000000014</v>
      </c>
      <c r="D201" s="636" t="s">
        <v>129</v>
      </c>
      <c r="E201" s="636"/>
      <c r="F201" s="636"/>
      <c r="G201" s="636"/>
      <c r="H201" s="636"/>
    </row>
    <row r="202" spans="1:8" ht="15" hidden="1" customHeight="1" x14ac:dyDescent="0.55000000000000004">
      <c r="B202" s="27"/>
      <c r="C202" s="27"/>
      <c r="D202" s="27"/>
      <c r="E202" s="27"/>
      <c r="F202" s="27"/>
      <c r="G202" s="27"/>
      <c r="H202" s="27"/>
    </row>
    <row r="203" spans="1:8" hidden="1" x14ac:dyDescent="0.55000000000000004">
      <c r="A203" t="s">
        <v>182</v>
      </c>
      <c r="B203" s="4" t="s">
        <v>181</v>
      </c>
      <c r="C203" s="3" t="s">
        <v>805</v>
      </c>
    </row>
    <row r="204" spans="1:8" ht="16.5" hidden="1" x14ac:dyDescent="0.55000000000000004">
      <c r="A204" t="s">
        <v>183</v>
      </c>
      <c r="B204" s="4"/>
      <c r="C204" s="3" t="s">
        <v>207</v>
      </c>
    </row>
    <row r="205" spans="1:8" hidden="1" x14ac:dyDescent="0.55000000000000004">
      <c r="A205" t="s">
        <v>184</v>
      </c>
      <c r="B205" s="4"/>
      <c r="C205" s="3" t="s">
        <v>807</v>
      </c>
    </row>
    <row r="206" spans="1:8" hidden="1" x14ac:dyDescent="0.55000000000000004">
      <c r="A206" t="s">
        <v>185</v>
      </c>
      <c r="B206" s="4"/>
      <c r="C206" s="3" t="s">
        <v>806</v>
      </c>
    </row>
  </sheetData>
  <sheetProtection algorithmName="SHA-512" hashValue="Q/ygRiH2VEXEcJR7ndSJOh+r2ToeV92cR12K1y+m/y4PNl0eihxW49gY8/m65DIpD5xAd+3ASMjcpcIcJBbK5w==" saltValue="00lwUAImA8rIKb4OTsj7pA==" spinCount="100000" sheet="1" objects="1" scenarios="1"/>
  <mergeCells count="154">
    <mergeCell ref="B39:H39"/>
    <mergeCell ref="C40:G40"/>
    <mergeCell ref="B41:H41"/>
    <mergeCell ref="C26:E26"/>
    <mergeCell ref="C27:E27"/>
    <mergeCell ref="C28:E28"/>
    <mergeCell ref="D29:E29"/>
    <mergeCell ref="B31:H31"/>
    <mergeCell ref="C32:G32"/>
    <mergeCell ref="C36:G36"/>
    <mergeCell ref="B37:H37"/>
    <mergeCell ref="D38:F38"/>
    <mergeCell ref="C51:H51"/>
    <mergeCell ref="C52:E52"/>
    <mergeCell ref="C53:F53"/>
    <mergeCell ref="B54:H54"/>
    <mergeCell ref="B55:H55"/>
    <mergeCell ref="B56:H56"/>
    <mergeCell ref="E42:F42"/>
    <mergeCell ref="B43:H43"/>
    <mergeCell ref="B44:H44"/>
    <mergeCell ref="B45:H45"/>
    <mergeCell ref="B46:B53"/>
    <mergeCell ref="C46:E46"/>
    <mergeCell ref="C47:E47"/>
    <mergeCell ref="C48:E48"/>
    <mergeCell ref="C49:E49"/>
    <mergeCell ref="C50:E50"/>
    <mergeCell ref="B57:B77"/>
    <mergeCell ref="C57:F57"/>
    <mergeCell ref="C58:F58"/>
    <mergeCell ref="D59:F59"/>
    <mergeCell ref="C60:H60"/>
    <mergeCell ref="C61:F61"/>
    <mergeCell ref="C62:F62"/>
    <mergeCell ref="C63:F63"/>
    <mergeCell ref="C64:F64"/>
    <mergeCell ref="C65:F65"/>
    <mergeCell ref="C72:F72"/>
    <mergeCell ref="C73:F73"/>
    <mergeCell ref="C74:F74"/>
    <mergeCell ref="C75:F75"/>
    <mergeCell ref="C76:F76"/>
    <mergeCell ref="C77:F77"/>
    <mergeCell ref="D66:F66"/>
    <mergeCell ref="C67:H67"/>
    <mergeCell ref="C68:F68"/>
    <mergeCell ref="C69:F69"/>
    <mergeCell ref="C70:F70"/>
    <mergeCell ref="C71:F71"/>
    <mergeCell ref="B83:H83"/>
    <mergeCell ref="B84:B89"/>
    <mergeCell ref="C84:F84"/>
    <mergeCell ref="C85:F85"/>
    <mergeCell ref="C86:F86"/>
    <mergeCell ref="C87:F87"/>
    <mergeCell ref="C88:F88"/>
    <mergeCell ref="C89:F89"/>
    <mergeCell ref="B78:H78"/>
    <mergeCell ref="B79:B82"/>
    <mergeCell ref="C79:F79"/>
    <mergeCell ref="C80:F80"/>
    <mergeCell ref="C81:F81"/>
    <mergeCell ref="C82:F82"/>
    <mergeCell ref="B96:H96"/>
    <mergeCell ref="C97:G97"/>
    <mergeCell ref="B98:H98"/>
    <mergeCell ref="C99:G99"/>
    <mergeCell ref="B100:F100"/>
    <mergeCell ref="B101:H101"/>
    <mergeCell ref="B90:H90"/>
    <mergeCell ref="C91:F91"/>
    <mergeCell ref="C92:H92"/>
    <mergeCell ref="B93:H93"/>
    <mergeCell ref="B94:H94"/>
    <mergeCell ref="B95:H95"/>
    <mergeCell ref="B110:H110"/>
    <mergeCell ref="B111:B115"/>
    <mergeCell ref="C111:F111"/>
    <mergeCell ref="C112:F112"/>
    <mergeCell ref="C113:F113"/>
    <mergeCell ref="C114:F114"/>
    <mergeCell ref="C115:F115"/>
    <mergeCell ref="B102:F102"/>
    <mergeCell ref="B103:H103"/>
    <mergeCell ref="B104:B109"/>
    <mergeCell ref="C104:F104"/>
    <mergeCell ref="C105:F105"/>
    <mergeCell ref="C106:F106"/>
    <mergeCell ref="C107:F107"/>
    <mergeCell ref="C108:F108"/>
    <mergeCell ref="C109:F109"/>
    <mergeCell ref="B121:B124"/>
    <mergeCell ref="C121:F121"/>
    <mergeCell ref="C122:F122"/>
    <mergeCell ref="C123:F123"/>
    <mergeCell ref="C124:F124"/>
    <mergeCell ref="B125:H125"/>
    <mergeCell ref="B116:H116"/>
    <mergeCell ref="B117:B119"/>
    <mergeCell ref="C117:F117"/>
    <mergeCell ref="C118:F118"/>
    <mergeCell ref="C119:F119"/>
    <mergeCell ref="B120:H120"/>
    <mergeCell ref="C132:H132"/>
    <mergeCell ref="B133:F133"/>
    <mergeCell ref="B134:H134"/>
    <mergeCell ref="C135:F135"/>
    <mergeCell ref="C136:G136"/>
    <mergeCell ref="B137:H137"/>
    <mergeCell ref="B126:B131"/>
    <mergeCell ref="C126:F126"/>
    <mergeCell ref="C127:F127"/>
    <mergeCell ref="C128:F128"/>
    <mergeCell ref="C129:H129"/>
    <mergeCell ref="C130:F130"/>
    <mergeCell ref="C131:F131"/>
    <mergeCell ref="B146:B150"/>
    <mergeCell ref="C146:F146"/>
    <mergeCell ref="C147:F147"/>
    <mergeCell ref="C148:F148"/>
    <mergeCell ref="C149:F149"/>
    <mergeCell ref="C150:F150"/>
    <mergeCell ref="B138:H138"/>
    <mergeCell ref="B139:H139"/>
    <mergeCell ref="B140:B145"/>
    <mergeCell ref="C140:F140"/>
    <mergeCell ref="C141:F141"/>
    <mergeCell ref="C142:F142"/>
    <mergeCell ref="C143:F143"/>
    <mergeCell ref="C144:F144"/>
    <mergeCell ref="C145:F145"/>
    <mergeCell ref="B157:H157"/>
    <mergeCell ref="B158:B161"/>
    <mergeCell ref="C158:F158"/>
    <mergeCell ref="C159:F159"/>
    <mergeCell ref="C161:F161"/>
    <mergeCell ref="B162:H162"/>
    <mergeCell ref="B151:B153"/>
    <mergeCell ref="C151:F151"/>
    <mergeCell ref="C152:F152"/>
    <mergeCell ref="C153:F153"/>
    <mergeCell ref="C154:F154"/>
    <mergeCell ref="B155:H155"/>
    <mergeCell ref="D194:H194"/>
    <mergeCell ref="D197:H197"/>
    <mergeCell ref="D200:H200"/>
    <mergeCell ref="D201:H201"/>
    <mergeCell ref="D163:F163"/>
    <mergeCell ref="B169:H169"/>
    <mergeCell ref="B170:H170"/>
    <mergeCell ref="B171:H171"/>
    <mergeCell ref="D181:H181"/>
    <mergeCell ref="D191:H191"/>
  </mergeCells>
  <conditionalFormatting sqref="C38">
    <cfRule type="containsText" dxfId="11" priority="3" operator="containsText" text="ANO">
      <formula>NOT(ISERROR(SEARCH("ANO",C38)))</formula>
    </cfRule>
  </conditionalFormatting>
  <conditionalFormatting sqref="C40:G40">
    <cfRule type="containsText" dxfId="10" priority="4" operator="containsText" text="WL">
      <formula>NOT(ISERROR(SEARCH("WL",C40)))</formula>
    </cfRule>
  </conditionalFormatting>
  <conditionalFormatting sqref="G68:G73">
    <cfRule type="containsText" dxfId="9" priority="11" operator="containsText" text="ANO">
      <formula>NOT(ISERROR(SEARCH("ANO",G68)))</formula>
    </cfRule>
  </conditionalFormatting>
  <conditionalFormatting sqref="G74">
    <cfRule type="containsText" dxfId="8" priority="6" operator="containsText" text="ZÁVĚSY">
      <formula>NOT(ISERROR(SEARCH("ZÁVĚSY",G74)))</formula>
    </cfRule>
    <cfRule type="containsText" dxfId="7" priority="7" operator="containsText" text="VZDUCHOVÁ">
      <formula>NOT(ISERROR(SEARCH("VZDUCHOVÁ",G74)))</formula>
    </cfRule>
  </conditionalFormatting>
  <conditionalFormatting sqref="G75:G77">
    <cfRule type="containsText" dxfId="6" priority="10" operator="containsText" text="ANO">
      <formula>NOT(ISERROR(SEARCH("ANO",G75)))</formula>
    </cfRule>
  </conditionalFormatting>
  <conditionalFormatting sqref="G79">
    <cfRule type="containsText" dxfId="5" priority="8" operator="containsText" text="ANO">
      <formula>NOT(ISERROR(SEARCH("ANO",G79)))</formula>
    </cfRule>
  </conditionalFormatting>
  <conditionalFormatting sqref="G84:G85">
    <cfRule type="containsText" dxfId="4" priority="5" operator="containsText" text="ANO">
      <formula>NOT(ISERROR(SEARCH("ANO",G84)))</formula>
    </cfRule>
  </conditionalFormatting>
  <conditionalFormatting sqref="G104">
    <cfRule type="containsText" dxfId="3" priority="35" operator="containsText" text="ED">
      <formula>NOT(ISERROR(SEARCH("ED",G104)))</formula>
    </cfRule>
    <cfRule type="containsText" dxfId="2" priority="36" operator="containsText" text="AD">
      <formula>NOT(ISERROR(SEARCH("AD",G104)))</formula>
    </cfRule>
  </conditionalFormatting>
  <conditionalFormatting sqref="G118">
    <cfRule type="containsText" dxfId="1" priority="2" operator="containsText" text="ANO">
      <formula>NOT(ISERROR(SEARCH("ANO",G118)))</formula>
    </cfRule>
  </conditionalFormatting>
  <conditionalFormatting sqref="G121">
    <cfRule type="containsText" dxfId="0" priority="1" operator="containsText" text="ANO">
      <formula>NOT(ISERROR(SEARCH("ANO",G121)))</formula>
    </cfRule>
  </conditionalFormatting>
  <dataValidations count="17">
    <dataValidation type="list" allowBlank="1" showInputMessage="1" showErrorMessage="1" sqref="H158" xr:uid="{6C2B1CEF-C91F-4D44-89E5-BC5FD3E5272C}">
      <formula1>"EUR,Kč"</formula1>
    </dataValidation>
    <dataValidation type="list" allowBlank="1" showInputMessage="1" showErrorMessage="1" sqref="G118 G121" xr:uid="{6306D369-DDFE-4451-AAAC-30261F32EF6D}">
      <formula1>"ANO,NE"</formula1>
    </dataValidation>
    <dataValidation type="list" allowBlank="1" showInputMessage="1" showErrorMessage="1" sqref="G124" xr:uid="{CD3BB969-D96E-4B99-9F0A-FA2105E7E94A}">
      <formula1>"Cu,NEREZ"</formula1>
    </dataValidation>
    <dataValidation type="list" allowBlank="1" showInputMessage="1" showErrorMessage="1" sqref="G122:G123" xr:uid="{3BB6BABF-F4D4-4F25-AA0B-AB8E1519684F}">
      <formula1>"LAKOVANÝ PLECH,NEREZ"</formula1>
    </dataValidation>
    <dataValidation type="list" allowBlank="1" showInputMessage="1" showErrorMessage="1" sqref="G119" xr:uid="{DB72D4A5-FCEF-49E5-9C12-C62F53FA94A2}">
      <formula1>"AG3,FÓLIE,EPOX,BLYGOLD,-"</formula1>
    </dataValidation>
    <dataValidation type="list" allowBlank="1" showInputMessage="1" showErrorMessage="1" sqref="G112" xr:uid="{74B1AF4D-3C97-441D-ADDA-1FF356EDBCA3}">
      <formula1>"NE,ANO,0-10V"</formula1>
    </dataValidation>
    <dataValidation type="list" allowBlank="1" showInputMessage="1" showErrorMessage="1" sqref="C32" xr:uid="{9976A31D-D04E-4271-BC7E-9416FD2D9586}">
      <formula1>menuSkladovaneProdukty</formula1>
    </dataValidation>
    <dataValidation type="list" allowBlank="1" showInputMessage="1" showErrorMessage="1" sqref="G151" xr:uid="{847E48A6-2BC1-416E-8012-DE2CF9BB00FE}">
      <formula1>menuElektronickyRegulator</formula1>
    </dataValidation>
    <dataValidation type="list" allowBlank="1" showInputMessage="1" showErrorMessage="1" sqref="G104" xr:uid="{895E2EC7-D2EF-4E0A-A6C6-565A1FFD918D}">
      <formula1>menuOdtavani</formula1>
    </dataValidation>
    <dataValidation type="list" allowBlank="1" showInputMessage="1" showErrorMessage="1" sqref="G135" xr:uid="{16DA8860-B1E7-4F7F-A1E9-CE38EED29D3D}">
      <formula1>menuZakonceni</formula1>
    </dataValidation>
    <dataValidation type="list" allowBlank="1" showInputMessage="1" showErrorMessage="1" sqref="C136:G136" xr:uid="{5BDAC07D-EBFB-475F-926B-56096E0A0B4E}">
      <formula1>menuPlneniChladiva</formula1>
    </dataValidation>
    <dataValidation type="list" allowBlank="1" showInputMessage="1" showErrorMessage="1" sqref="G140" xr:uid="{F12DB731-FE3A-47E3-AB01-B26D60E4E650}">
      <formula1>menuTeplotniSondy</formula1>
    </dataValidation>
    <dataValidation type="decimal" allowBlank="1" showInputMessage="1" showErrorMessage="1" sqref="G46" xr:uid="{261C653C-EDFF-4FBC-9D3A-0EE99F6E7FFC}">
      <formula1>0.1</formula1>
      <formula2>14</formula2>
    </dataValidation>
    <dataValidation type="decimal" allowBlank="1" showInputMessage="1" showErrorMessage="1" sqref="G47" xr:uid="{23829456-A284-4580-B5E0-D452E5014075}">
      <formula1>0.1</formula1>
      <formula2>10</formula2>
    </dataValidation>
    <dataValidation type="decimal" allowBlank="1" showInputMessage="1" showErrorMessage="1" sqref="G48" xr:uid="{4127ADFE-7795-4D42-ABB1-37D402991802}">
      <formula1>1</formula1>
      <formula2>6</formula2>
    </dataValidation>
    <dataValidation type="list" allowBlank="1" showInputMessage="1" showErrorMessage="1" sqref="C97:G97" xr:uid="{A9C394AA-3C3C-41DE-9B07-F2E6D4A47714}">
      <formula1>"CEILING,CEILING LOW,CUBIC,CUBIC LOW,DUAL (BOXER),DUAL (BOXER) LOW,DRAFT LESS,CABINETS,CUBIC V&amp;F"</formula1>
    </dataValidation>
    <dataValidation type="list" allowBlank="1" showInputMessage="1" showErrorMessage="1" sqref="G81 G42 G85 C38 G74 C40:G40 C29 H28:H29 C59 D35:G35 G33:G34 G38 D66:G66 G57:G58 C27" xr:uid="{ACE5A478-E3C2-4A30-B5D5-C03F097DE371}">
      <formula1>#REF!</formula1>
    </dataValidation>
  </dataValidations>
  <printOptions horizontalCentered="1"/>
  <pageMargins left="0.98425196850393704" right="0.39370078740157483" top="0.74803149606299213" bottom="0.59055118110236227" header="0.31496062992125984" footer="0.31496062992125984"/>
  <pageSetup paperSize="9" scale="80" orientation="portrait" r:id="rId1"/>
  <headerFooter>
    <oddFooter>&amp;L&amp;8&amp;F&amp;R&amp;8&amp;A</oddFooter>
  </headerFooter>
  <rowBreaks count="1" manualBreakCount="1">
    <brk id="93" min="1" max="7"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953D80C-90D8-4D84-8994-971279D6E625}">
          <x14:formula1>
            <xm:f>M!$AK$3:$AK$39</xm:f>
          </x14:formula1>
          <xm:sqref>C28:E28</xm:sqref>
        </x14:dataValidation>
        <x14:dataValidation type="list" allowBlank="1" showInputMessage="1" showErrorMessage="1" xr:uid="{78B541A1-DA2B-4517-A05F-B0ACB864B7DA}">
          <x14:formula1>
            <xm:f>M!$AE$3:$AE$4</xm:f>
          </x14:formula1>
          <xm:sqref>G84 G152:G154 G79 G141:G150 G68:G73 G75:G77</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Listy</vt:lpstr>
      </vt:variant>
      <vt:variant>
        <vt:i4>22</vt:i4>
      </vt:variant>
      <vt:variant>
        <vt:lpstr>Pojmenované oblasti</vt:lpstr>
      </vt:variant>
      <vt:variant>
        <vt:i4>222</vt:i4>
      </vt:variant>
    </vt:vector>
  </HeadingPairs>
  <TitlesOfParts>
    <vt:vector size="244" baseType="lpstr">
      <vt:lpstr>DATA</vt:lpstr>
      <vt:lpstr>NABÍDKA</vt:lpstr>
      <vt:lpstr>BILANCE</vt:lpstr>
      <vt:lpstr>LT-C.01</vt:lpstr>
      <vt:lpstr>LT-C.02</vt:lpstr>
      <vt:lpstr>LT-B.01</vt:lpstr>
      <vt:lpstr>MT-C.01</vt:lpstr>
      <vt:lpstr>MT-C.02</vt:lpstr>
      <vt:lpstr>MT-B.01</vt:lpstr>
      <vt:lpstr>A 01</vt:lpstr>
      <vt:lpstr>A 02</vt:lpstr>
      <vt:lpstr>A 03</vt:lpstr>
      <vt:lpstr>A 05</vt:lpstr>
      <vt:lpstr>A 06</vt:lpstr>
      <vt:lpstr>A 07</vt:lpstr>
      <vt:lpstr>A 08</vt:lpstr>
      <vt:lpstr>A 09</vt:lpstr>
      <vt:lpstr>A 10</vt:lpstr>
      <vt:lpstr>M</vt:lpstr>
      <vt:lpstr>L</vt:lpstr>
      <vt:lpstr>C</vt:lpstr>
      <vt:lpstr>D</vt:lpstr>
      <vt:lpstr>DOPRAVA</vt:lpstr>
      <vt:lpstr>KURZ</vt:lpstr>
      <vt:lpstr>M_DN</vt:lpstr>
      <vt:lpstr>M_DOP</vt:lpstr>
      <vt:lpstr>M_VY</vt:lpstr>
      <vt:lpstr>'A 01'!menuAnoNe</vt:lpstr>
      <vt:lpstr>'A 02'!menuAnoNe</vt:lpstr>
      <vt:lpstr>'A 03'!menuAnoNe</vt:lpstr>
      <vt:lpstr>'A 05'!menuAnoNe</vt:lpstr>
      <vt:lpstr>'A 06'!menuAnoNe</vt:lpstr>
      <vt:lpstr>'A 07'!menuAnoNe</vt:lpstr>
      <vt:lpstr>'A 08'!menuAnoNe</vt:lpstr>
      <vt:lpstr>'A 09'!menuAnoNe</vt:lpstr>
      <vt:lpstr>'A 10'!menuAnoNe</vt:lpstr>
      <vt:lpstr>BILANCE!menuAnoNe</vt:lpstr>
      <vt:lpstr>D!menuAnoNe</vt:lpstr>
      <vt:lpstr>'MT-B.01'!menuAnoNe</vt:lpstr>
      <vt:lpstr>'MT-C.01'!menuAnoNe</vt:lpstr>
      <vt:lpstr>'MT-C.02'!menuAnoNe</vt:lpstr>
      <vt:lpstr>NABÍDKA!menuAnoNe</vt:lpstr>
      <vt:lpstr>menuAnoNe</vt:lpstr>
      <vt:lpstr>'A 01'!menuBarvaDistribucnihoNabytku</vt:lpstr>
      <vt:lpstr>'A 02'!menuBarvaDistribucnihoNabytku</vt:lpstr>
      <vt:lpstr>'A 03'!menuBarvaDistribucnihoNabytku</vt:lpstr>
      <vt:lpstr>'A 05'!menuBarvaDistribucnihoNabytku</vt:lpstr>
      <vt:lpstr>'A 06'!menuBarvaDistribucnihoNabytku</vt:lpstr>
      <vt:lpstr>'A 07'!menuBarvaDistribucnihoNabytku</vt:lpstr>
      <vt:lpstr>'A 08'!menuBarvaDistribucnihoNabytku</vt:lpstr>
      <vt:lpstr>'A 09'!menuBarvaDistribucnihoNabytku</vt:lpstr>
      <vt:lpstr>'A 10'!menuBarvaDistribucnihoNabytku</vt:lpstr>
      <vt:lpstr>BILANCE!menuBarvaDistribucnihoNabytku</vt:lpstr>
      <vt:lpstr>D!menuBarvaDistribucnihoNabytku</vt:lpstr>
      <vt:lpstr>'MT-B.01'!menuBarvaDistribucnihoNabytku</vt:lpstr>
      <vt:lpstr>'MT-C.01'!menuBarvaDistribucnihoNabytku</vt:lpstr>
      <vt:lpstr>'MT-C.02'!menuBarvaDistribucnihoNabytku</vt:lpstr>
      <vt:lpstr>NABÍDKA!menuBarvaDistribucnihoNabytku</vt:lpstr>
      <vt:lpstr>menuBarvaDistribucnihoNabytku</vt:lpstr>
      <vt:lpstr>'A 01'!menuBocnice</vt:lpstr>
      <vt:lpstr>'A 02'!menuBocnice</vt:lpstr>
      <vt:lpstr>'A 03'!menuBocnice</vt:lpstr>
      <vt:lpstr>'A 05'!menuBocnice</vt:lpstr>
      <vt:lpstr>'A 06'!menuBocnice</vt:lpstr>
      <vt:lpstr>'A 07'!menuBocnice</vt:lpstr>
      <vt:lpstr>'A 08'!menuBocnice</vt:lpstr>
      <vt:lpstr>'A 09'!menuBocnice</vt:lpstr>
      <vt:lpstr>'A 10'!menuBocnice</vt:lpstr>
      <vt:lpstr>BILANCE!menuBocnice</vt:lpstr>
      <vt:lpstr>D!menuBocnice</vt:lpstr>
      <vt:lpstr>'MT-B.01'!menuBocnice</vt:lpstr>
      <vt:lpstr>'MT-C.01'!menuBocnice</vt:lpstr>
      <vt:lpstr>'MT-C.02'!menuBocnice</vt:lpstr>
      <vt:lpstr>NABÍDKA!menuBocnice</vt:lpstr>
      <vt:lpstr>menuBocnice</vt:lpstr>
      <vt:lpstr>'A 01'!menuElektronickyRegulator</vt:lpstr>
      <vt:lpstr>'A 02'!menuElektronickyRegulator</vt:lpstr>
      <vt:lpstr>'A 03'!menuElektronickyRegulator</vt:lpstr>
      <vt:lpstr>'A 05'!menuElektronickyRegulator</vt:lpstr>
      <vt:lpstr>'A 06'!menuElektronickyRegulator</vt:lpstr>
      <vt:lpstr>'A 07'!menuElektronickyRegulator</vt:lpstr>
      <vt:lpstr>'A 08'!menuElektronickyRegulator</vt:lpstr>
      <vt:lpstr>'A 09'!menuElektronickyRegulator</vt:lpstr>
      <vt:lpstr>'A 10'!menuElektronickyRegulator</vt:lpstr>
      <vt:lpstr>BILANCE!menuElektronickyRegulator</vt:lpstr>
      <vt:lpstr>D!menuElektronickyRegulator</vt:lpstr>
      <vt:lpstr>'MT-B.01'!menuElektronickyRegulator</vt:lpstr>
      <vt:lpstr>'MT-C.01'!menuElektronickyRegulator</vt:lpstr>
      <vt:lpstr>'MT-C.02'!menuElektronickyRegulator</vt:lpstr>
      <vt:lpstr>NABÍDKA!menuElektronickyRegulator</vt:lpstr>
      <vt:lpstr>menuElektronickyRegulator</vt:lpstr>
      <vt:lpstr>'A 01'!menuOdtavani</vt:lpstr>
      <vt:lpstr>'A 02'!menuOdtavani</vt:lpstr>
      <vt:lpstr>'A 03'!menuOdtavani</vt:lpstr>
      <vt:lpstr>'A 05'!menuOdtavani</vt:lpstr>
      <vt:lpstr>'A 06'!menuOdtavani</vt:lpstr>
      <vt:lpstr>'A 07'!menuOdtavani</vt:lpstr>
      <vt:lpstr>'A 08'!menuOdtavani</vt:lpstr>
      <vt:lpstr>'A 09'!menuOdtavani</vt:lpstr>
      <vt:lpstr>'A 10'!menuOdtavani</vt:lpstr>
      <vt:lpstr>BILANCE!menuOdtavani</vt:lpstr>
      <vt:lpstr>D!menuOdtavani</vt:lpstr>
      <vt:lpstr>'MT-B.01'!menuOdtavani</vt:lpstr>
      <vt:lpstr>'MT-C.01'!menuOdtavani</vt:lpstr>
      <vt:lpstr>'MT-C.02'!menuOdtavani</vt:lpstr>
      <vt:lpstr>NABÍDKA!menuOdtavani</vt:lpstr>
      <vt:lpstr>menuOdtavani</vt:lpstr>
      <vt:lpstr>'A 01'!menuOsvetleniDN</vt:lpstr>
      <vt:lpstr>'A 02'!menuOsvetleniDN</vt:lpstr>
      <vt:lpstr>'A 03'!menuOsvetleniDN</vt:lpstr>
      <vt:lpstr>'A 05'!menuOsvetleniDN</vt:lpstr>
      <vt:lpstr>'A 06'!menuOsvetleniDN</vt:lpstr>
      <vt:lpstr>'A 07'!menuOsvetleniDN</vt:lpstr>
      <vt:lpstr>'A 08'!menuOsvetleniDN</vt:lpstr>
      <vt:lpstr>'A 09'!menuOsvetleniDN</vt:lpstr>
      <vt:lpstr>'A 10'!menuOsvetleniDN</vt:lpstr>
      <vt:lpstr>BILANCE!menuOsvetleniDN</vt:lpstr>
      <vt:lpstr>D!menuOsvetleniDN</vt:lpstr>
      <vt:lpstr>'MT-B.01'!menuOsvetleniDN</vt:lpstr>
      <vt:lpstr>'MT-C.01'!menuOsvetleniDN</vt:lpstr>
      <vt:lpstr>'MT-C.02'!menuOsvetleniDN</vt:lpstr>
      <vt:lpstr>NABÍDKA!menuOsvetleniDN</vt:lpstr>
      <vt:lpstr>menuOsvetleniDN</vt:lpstr>
      <vt:lpstr>'A 01'!menuPlneniChladiva</vt:lpstr>
      <vt:lpstr>'A 02'!menuPlneniChladiva</vt:lpstr>
      <vt:lpstr>'A 03'!menuPlneniChladiva</vt:lpstr>
      <vt:lpstr>'A 05'!menuPlneniChladiva</vt:lpstr>
      <vt:lpstr>'A 06'!menuPlneniChladiva</vt:lpstr>
      <vt:lpstr>'A 07'!menuPlneniChladiva</vt:lpstr>
      <vt:lpstr>'A 08'!menuPlneniChladiva</vt:lpstr>
      <vt:lpstr>'A 09'!menuPlneniChladiva</vt:lpstr>
      <vt:lpstr>'A 10'!menuPlneniChladiva</vt:lpstr>
      <vt:lpstr>BILANCE!menuPlneniChladiva</vt:lpstr>
      <vt:lpstr>D!menuPlneniChladiva</vt:lpstr>
      <vt:lpstr>'MT-B.01'!menuPlneniChladiva</vt:lpstr>
      <vt:lpstr>'MT-C.01'!menuPlneniChladiva</vt:lpstr>
      <vt:lpstr>'MT-C.02'!menuPlneniChladiva</vt:lpstr>
      <vt:lpstr>NABÍDKA!menuPlneniChladiva</vt:lpstr>
      <vt:lpstr>menuPlneniChladiva</vt:lpstr>
      <vt:lpstr>'A 01'!menuPripojeChlazeni</vt:lpstr>
      <vt:lpstr>'A 02'!menuPripojeChlazeni</vt:lpstr>
      <vt:lpstr>'A 03'!menuPripojeChlazeni</vt:lpstr>
      <vt:lpstr>'A 05'!menuPripojeChlazeni</vt:lpstr>
      <vt:lpstr>'A 06'!menuPripojeChlazeni</vt:lpstr>
      <vt:lpstr>'A 07'!menuPripojeChlazeni</vt:lpstr>
      <vt:lpstr>'A 08'!menuPripojeChlazeni</vt:lpstr>
      <vt:lpstr>'A 09'!menuPripojeChlazeni</vt:lpstr>
      <vt:lpstr>'A 10'!menuPripojeChlazeni</vt:lpstr>
      <vt:lpstr>BILANCE!menuPripojeChlazeni</vt:lpstr>
      <vt:lpstr>D!menuPripojeChlazeni</vt:lpstr>
      <vt:lpstr>'MT-B.01'!menuPripojeChlazeni</vt:lpstr>
      <vt:lpstr>'MT-C.01'!menuPripojeChlazeni</vt:lpstr>
      <vt:lpstr>'MT-C.02'!menuPripojeChlazeni</vt:lpstr>
      <vt:lpstr>NABÍDKA!menuPripojeChlazeni</vt:lpstr>
      <vt:lpstr>menuPripojeChlazeni</vt:lpstr>
      <vt:lpstr>'A 01'!menuSkladovaneProdukty</vt:lpstr>
      <vt:lpstr>'A 02'!menuSkladovaneProdukty</vt:lpstr>
      <vt:lpstr>'A 03'!menuSkladovaneProdukty</vt:lpstr>
      <vt:lpstr>'A 05'!menuSkladovaneProdukty</vt:lpstr>
      <vt:lpstr>'A 06'!menuSkladovaneProdukty</vt:lpstr>
      <vt:lpstr>'A 07'!menuSkladovaneProdukty</vt:lpstr>
      <vt:lpstr>'A 08'!menuSkladovaneProdukty</vt:lpstr>
      <vt:lpstr>'A 09'!menuSkladovaneProdukty</vt:lpstr>
      <vt:lpstr>'A 10'!menuSkladovaneProdukty</vt:lpstr>
      <vt:lpstr>BILANCE!menuSkladovaneProdukty</vt:lpstr>
      <vt:lpstr>D!menuSkladovaneProdukty</vt:lpstr>
      <vt:lpstr>'MT-B.01'!menuSkladovaneProdukty</vt:lpstr>
      <vt:lpstr>'MT-C.01'!menuSkladovaneProdukty</vt:lpstr>
      <vt:lpstr>'MT-C.02'!menuSkladovaneProdukty</vt:lpstr>
      <vt:lpstr>NABÍDKA!menuSkladovaneProdukty</vt:lpstr>
      <vt:lpstr>menuSkladovaneProdukty</vt:lpstr>
      <vt:lpstr>'A 01'!menuTeplotniSondy</vt:lpstr>
      <vt:lpstr>'A 02'!menuTeplotniSondy</vt:lpstr>
      <vt:lpstr>'A 03'!menuTeplotniSondy</vt:lpstr>
      <vt:lpstr>'A 05'!menuTeplotniSondy</vt:lpstr>
      <vt:lpstr>'A 06'!menuTeplotniSondy</vt:lpstr>
      <vt:lpstr>'A 07'!menuTeplotniSondy</vt:lpstr>
      <vt:lpstr>'A 08'!menuTeplotniSondy</vt:lpstr>
      <vt:lpstr>'A 09'!menuTeplotniSondy</vt:lpstr>
      <vt:lpstr>'A 10'!menuTeplotniSondy</vt:lpstr>
      <vt:lpstr>BILANCE!menuTeplotniSondy</vt:lpstr>
      <vt:lpstr>D!menuTeplotniSondy</vt:lpstr>
      <vt:lpstr>'MT-B.01'!menuTeplotniSondy</vt:lpstr>
      <vt:lpstr>'MT-C.01'!menuTeplotniSondy</vt:lpstr>
      <vt:lpstr>'MT-C.02'!menuTeplotniSondy</vt:lpstr>
      <vt:lpstr>NABÍDKA!menuTeplotniSondy</vt:lpstr>
      <vt:lpstr>menuTeplotniSondy</vt:lpstr>
      <vt:lpstr>'A 01'!menuZakonceni</vt:lpstr>
      <vt:lpstr>'A 02'!menuZakonceni</vt:lpstr>
      <vt:lpstr>'A 03'!menuZakonceni</vt:lpstr>
      <vt:lpstr>'A 05'!menuZakonceni</vt:lpstr>
      <vt:lpstr>'A 06'!menuZakonceni</vt:lpstr>
      <vt:lpstr>'A 07'!menuZakonceni</vt:lpstr>
      <vt:lpstr>'A 08'!menuZakonceni</vt:lpstr>
      <vt:lpstr>'A 09'!menuZakonceni</vt:lpstr>
      <vt:lpstr>'A 10'!menuZakonceni</vt:lpstr>
      <vt:lpstr>BILANCE!menuZakonceni</vt:lpstr>
      <vt:lpstr>D!menuZakonceni</vt:lpstr>
      <vt:lpstr>'MT-B.01'!menuZakonceni</vt:lpstr>
      <vt:lpstr>'MT-C.01'!menuZakonceni</vt:lpstr>
      <vt:lpstr>'MT-C.02'!menuZakonceni</vt:lpstr>
      <vt:lpstr>NABÍDKA!menuZakonceni</vt:lpstr>
      <vt:lpstr>menuZakonceni</vt:lpstr>
      <vt:lpstr>'A 01'!menuZakryti</vt:lpstr>
      <vt:lpstr>'A 02'!menuZakryti</vt:lpstr>
      <vt:lpstr>'A 03'!menuZakryti</vt:lpstr>
      <vt:lpstr>'A 05'!menuZakryti</vt:lpstr>
      <vt:lpstr>'A 06'!menuZakryti</vt:lpstr>
      <vt:lpstr>'A 07'!menuZakryti</vt:lpstr>
      <vt:lpstr>'A 08'!menuZakryti</vt:lpstr>
      <vt:lpstr>'A 09'!menuZakryti</vt:lpstr>
      <vt:lpstr>'A 10'!menuZakryti</vt:lpstr>
      <vt:lpstr>BILANCE!menuZakryti</vt:lpstr>
      <vt:lpstr>D!menuZakryti</vt:lpstr>
      <vt:lpstr>'MT-B.01'!menuZakryti</vt:lpstr>
      <vt:lpstr>'MT-C.01'!menuZakryti</vt:lpstr>
      <vt:lpstr>'MT-C.02'!menuZakryti</vt:lpstr>
      <vt:lpstr>NABÍDKA!menuZakryti</vt:lpstr>
      <vt:lpstr>menuZakryti</vt:lpstr>
      <vt:lpstr>MV</vt:lpstr>
      <vt:lpstr>N.PP</vt:lpstr>
      <vt:lpstr>'A 01'!Oblast_tisku</vt:lpstr>
      <vt:lpstr>'A 02'!Oblast_tisku</vt:lpstr>
      <vt:lpstr>'A 03'!Oblast_tisku</vt:lpstr>
      <vt:lpstr>'A 05'!Oblast_tisku</vt:lpstr>
      <vt:lpstr>'A 06'!Oblast_tisku</vt:lpstr>
      <vt:lpstr>'A 07'!Oblast_tisku</vt:lpstr>
      <vt:lpstr>'A 08'!Oblast_tisku</vt:lpstr>
      <vt:lpstr>'A 09'!Oblast_tisku</vt:lpstr>
      <vt:lpstr>'A 10'!Oblast_tisku</vt:lpstr>
      <vt:lpstr>BILANCE!Oblast_tisku</vt:lpstr>
      <vt:lpstr>'C'!Oblast_tisku</vt:lpstr>
      <vt:lpstr>D!Oblast_tisku</vt:lpstr>
      <vt:lpstr>DATA!Oblast_tisku</vt:lpstr>
      <vt:lpstr>L!Oblast_tisku</vt:lpstr>
      <vt:lpstr>'LT-B.01'!Oblast_tisku</vt:lpstr>
      <vt:lpstr>'LT-C.01'!Oblast_tisku</vt:lpstr>
      <vt:lpstr>'LT-C.02'!Oblast_tisku</vt:lpstr>
      <vt:lpstr>'MT-B.01'!Oblast_tisku</vt:lpstr>
      <vt:lpstr>'MT-C.01'!Oblast_tisku</vt:lpstr>
      <vt:lpstr>'MT-C.02'!Oblast_tisku</vt:lpstr>
      <vt:lpstr>NABÍDKA!Oblast_tisku</vt:lpstr>
      <vt:lpstr>OSVETLENI</vt:lpstr>
      <vt:lpstr>POZICE.PP</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VH AGROPROJEKT, PRODEJNA, DVZ</dc:title>
  <dc:subject>TENDROVÁ SPECIFIKACE</dc:subject>
  <dc:creator/>
  <cp:keywords>PD.318.000.DVZ</cp:keywords>
  <dc:description>TENDROVÁ SPECIFIKACE</dc:description>
  <cp:lastModifiedBy/>
  <dcterms:created xsi:type="dcterms:W3CDTF">2006-09-16T00:00:00Z</dcterms:created>
  <dcterms:modified xsi:type="dcterms:W3CDTF">2026-02-11T11:58:28Z</dcterms:modified>
  <cp:category>COOLING TECHNOLOGY SOLUTION S.R.O.</cp:category>
</cp:coreProperties>
</file>